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omments7.xml" ContentType="application/vnd.openxmlformats-officedocument.spreadsheetml.comments+xml"/>
  <Override PartName="/xl/drawings/drawing8.xml" ContentType="application/vnd.openxmlformats-officedocument.drawing+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omments8.xml" ContentType="application/vnd.openxmlformats-officedocument.spreadsheetml.comments+xml"/>
  <Override PartName="/xl/drawings/drawing9.xml" ContentType="application/vnd.openxmlformats-officedocument.drawing+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omments9.xml" ContentType="application/vnd.openxmlformats-officedocument.spreadsheetml.comments+xml"/>
  <Override PartName="/xl/drawings/drawing10.xml" ContentType="application/vnd.openxmlformats-officedocument.drawing+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omments10.xml" ContentType="application/vnd.openxmlformats-officedocument.spreadsheetml.comments+xml"/>
  <Override PartName="/xl/drawings/drawing11.xml" ContentType="application/vnd.openxmlformats-officedocument.drawing+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omments11.xml" ContentType="application/vnd.openxmlformats-officedocument.spreadsheetml.comments+xml"/>
  <Override PartName="/xl/drawings/drawing12.xml" ContentType="application/vnd.openxmlformats-officedocument.drawing+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omments12.xml" ContentType="application/vnd.openxmlformats-officedocument.spreadsheetml.comments+xml"/>
  <Override PartName="/xl/drawings/drawing13.xml" ContentType="application/vnd.openxmlformats-officedocument.drawing+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omments13.xml" ContentType="application/vnd.openxmlformats-officedocument.spreadsheetml.comments+xml"/>
  <Override PartName="/xl/drawings/drawing14.xml" ContentType="application/vnd.openxmlformats-officedocument.drawing+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omments14.xml" ContentType="application/vnd.openxmlformats-officedocument.spreadsheetml.comments+xml"/>
  <Override PartName="/xl/drawings/drawing15.xml" ContentType="application/vnd.openxmlformats-officedocument.drawing+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omments15.xml" ContentType="application/vnd.openxmlformats-officedocument.spreadsheetml.comments+xml"/>
  <Override PartName="/xl/drawings/drawing16.xml" ContentType="application/vnd.openxmlformats-officedocument.drawing+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omments16.xml" ContentType="application/vnd.openxmlformats-officedocument.spreadsheetml.comments+xml"/>
  <Override PartName="/xl/drawings/drawing17.xml" ContentType="application/vnd.openxmlformats-officedocument.drawing+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omments17.xml" ContentType="application/vnd.openxmlformats-officedocument.spreadsheetml.comments+xml"/>
  <Override PartName="/xl/drawings/drawing18.xml" ContentType="application/vnd.openxmlformats-officedocument.drawing+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omments18.xml" ContentType="application/vnd.openxmlformats-officedocument.spreadsheetml.comments+xml"/>
  <Override PartName="/xl/drawings/drawing19.xml" ContentType="application/vnd.openxmlformats-officedocument.drawing+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omments19.xml" ContentType="application/vnd.openxmlformats-officedocument.spreadsheetml.comments+xml"/>
  <Override PartName="/xl/drawings/drawing20.xml" ContentType="application/vnd.openxmlformats-officedocument.drawing+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omments20.xml" ContentType="application/vnd.openxmlformats-officedocument.spreadsheetml.comments+xml"/>
  <Override PartName="/xl/drawings/drawing21.xml" ContentType="application/vnd.openxmlformats-officedocument.drawing+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omments21.xml" ContentType="application/vnd.openxmlformats-officedocument.spreadsheetml.comments+xml"/>
  <Override PartName="/xl/drawings/drawing22.xml" ContentType="application/vnd.openxmlformats-officedocument.drawing+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omments22.xml" ContentType="application/vnd.openxmlformats-officedocument.spreadsheetml.comments+xml"/>
  <Override PartName="/xl/drawings/drawing23.xml" ContentType="application/vnd.openxmlformats-officedocument.drawing+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omments23.xml" ContentType="application/vnd.openxmlformats-officedocument.spreadsheetml.comments+xml"/>
  <Override PartName="/xl/drawings/drawing24.xml" ContentType="application/vnd.openxmlformats-officedocument.drawing+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omments24.xml" ContentType="application/vnd.openxmlformats-officedocument.spreadsheetml.comments+xml"/>
  <Override PartName="/xl/drawings/drawing25.xml" ContentType="application/vnd.openxmlformats-officedocument.drawing+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omments25.xml" ContentType="application/vnd.openxmlformats-officedocument.spreadsheetml.comments+xml"/>
  <Override PartName="/xl/drawings/drawing26.xml" ContentType="application/vnd.openxmlformats-officedocument.drawing+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omments26.xml" ContentType="application/vnd.openxmlformats-officedocument.spreadsheetml.comments+xml"/>
  <Override PartName="/xl/drawings/drawing27.xml" ContentType="application/vnd.openxmlformats-officedocument.drawing+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omments27.xml" ContentType="application/vnd.openxmlformats-officedocument.spreadsheetml.comments+xml"/>
  <Override PartName="/xl/drawings/drawing28.xml" ContentType="application/vnd.openxmlformats-officedocument.drawing+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omments28.xml" ContentType="application/vnd.openxmlformats-officedocument.spreadsheetml.comments+xml"/>
  <Override PartName="/xl/drawings/drawing29.xml" ContentType="application/vnd.openxmlformats-officedocument.drawing+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omments29.xml" ContentType="application/vnd.openxmlformats-officedocument.spreadsheetml.comments+xml"/>
  <Override PartName="/xl/drawings/drawing30.xml" ContentType="application/vnd.openxmlformats-officedocument.drawing+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omments30.xml" ContentType="application/vnd.openxmlformats-officedocument.spreadsheetml.comments+xml"/>
  <Override PartName="/xl/drawings/drawing31.xml" ContentType="application/vnd.openxmlformats-officedocument.drawing+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omments31.xml" ContentType="application/vnd.openxmlformats-officedocument.spreadsheetml.comments+xml"/>
  <Override PartName="/xl/drawings/drawing32.xml" ContentType="application/vnd.openxmlformats-officedocument.drawing+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omments32.xml" ContentType="application/vnd.openxmlformats-officedocument.spreadsheetml.comments+xml"/>
  <Override PartName="/xl/drawings/drawing33.xml" ContentType="application/vnd.openxmlformats-officedocument.drawing+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omments33.xml" ContentType="application/vnd.openxmlformats-officedocument.spreadsheetml.comments+xml"/>
  <Override PartName="/xl/drawings/drawing34.xml" ContentType="application/vnd.openxmlformats-officedocument.drawing+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omments34.xml" ContentType="application/vnd.openxmlformats-officedocument.spreadsheetml.comments+xml"/>
  <Override PartName="/xl/drawings/drawing35.xml" ContentType="application/vnd.openxmlformats-officedocument.drawing+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omments35.xml" ContentType="application/vnd.openxmlformats-officedocument.spreadsheetml.comments+xml"/>
  <Override PartName="/xl/drawings/drawing36.xml" ContentType="application/vnd.openxmlformats-officedocument.drawing+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omments36.xml" ContentType="application/vnd.openxmlformats-officedocument.spreadsheetml.comments+xml"/>
  <Override PartName="/xl/drawings/drawing37.xml" ContentType="application/vnd.openxmlformats-officedocument.drawing+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omments37.xml" ContentType="application/vnd.openxmlformats-officedocument.spreadsheetml.comments+xml"/>
  <Override PartName="/xl/drawings/drawing38.xml" ContentType="application/vnd.openxmlformats-officedocument.drawing+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omments38.xml" ContentType="application/vnd.openxmlformats-officedocument.spreadsheetml.comments+xml"/>
  <Override PartName="/xl/drawings/drawing39.xml" ContentType="application/vnd.openxmlformats-officedocument.drawing+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omments39.xml" ContentType="application/vnd.openxmlformats-officedocument.spreadsheetml.comments+xml"/>
  <Override PartName="/xl/drawings/drawing40.xml" ContentType="application/vnd.openxmlformats-officedocument.drawing+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omments40.xml" ContentType="application/vnd.openxmlformats-officedocument.spreadsheetml.comments+xml"/>
  <Override PartName="/xl/drawings/drawing41.xml" ContentType="application/vnd.openxmlformats-officedocument.drawing+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ctrlProps/ctrlProp651.xml" ContentType="application/vnd.ms-excel.controlproperties+xml"/>
  <Override PartName="/xl/ctrlProps/ctrlProp652.xml" ContentType="application/vnd.ms-excel.controlproperties+xml"/>
  <Override PartName="/xl/ctrlProps/ctrlProp653.xml" ContentType="application/vnd.ms-excel.controlproperties+xml"/>
  <Override PartName="/xl/ctrlProps/ctrlProp654.xml" ContentType="application/vnd.ms-excel.controlproperties+xml"/>
  <Override PartName="/xl/ctrlProps/ctrlProp655.xml" ContentType="application/vnd.ms-excel.controlproperties+xml"/>
  <Override PartName="/xl/ctrlProps/ctrlProp656.xml" ContentType="application/vnd.ms-excel.controlproperties+xml"/>
  <Override PartName="/xl/ctrlProps/ctrlProp657.xml" ContentType="application/vnd.ms-excel.controlproperties+xml"/>
  <Override PartName="/xl/ctrlProps/ctrlProp658.xml" ContentType="application/vnd.ms-excel.controlproperties+xml"/>
  <Override PartName="/xl/ctrlProps/ctrlProp659.xml" ContentType="application/vnd.ms-excel.controlproperties+xml"/>
  <Override PartName="/xl/ctrlProps/ctrlProp660.xml" ContentType="application/vnd.ms-excel.controlproperties+xml"/>
  <Override PartName="/xl/ctrlProps/ctrlProp661.xml" ContentType="application/vnd.ms-excel.controlproperties+xml"/>
  <Override PartName="/xl/ctrlProps/ctrlProp662.xml" ContentType="application/vnd.ms-excel.controlproperties+xml"/>
  <Override PartName="/xl/ctrlProps/ctrlProp663.xml" ContentType="application/vnd.ms-excel.controlproperties+xml"/>
  <Override PartName="/xl/comments41.xml" ContentType="application/vnd.openxmlformats-officedocument.spreadsheetml.comments+xml"/>
  <Override PartName="/xl/drawings/drawing42.xml" ContentType="application/vnd.openxmlformats-officedocument.drawing+xml"/>
  <Override PartName="/xl/ctrlProps/ctrlProp664.xml" ContentType="application/vnd.ms-excel.controlproperties+xml"/>
  <Override PartName="/xl/ctrlProps/ctrlProp665.xml" ContentType="application/vnd.ms-excel.controlproperties+xml"/>
  <Override PartName="/xl/ctrlProps/ctrlProp666.xml" ContentType="application/vnd.ms-excel.controlproperties+xml"/>
  <Override PartName="/xl/ctrlProps/ctrlProp667.xml" ContentType="application/vnd.ms-excel.controlproperties+xml"/>
  <Override PartName="/xl/ctrlProps/ctrlProp668.xml" ContentType="application/vnd.ms-excel.controlproperties+xml"/>
  <Override PartName="/xl/ctrlProps/ctrlProp669.xml" ContentType="application/vnd.ms-excel.controlproperties+xml"/>
  <Override PartName="/xl/ctrlProps/ctrlProp670.xml" ContentType="application/vnd.ms-excel.controlproperties+xml"/>
  <Override PartName="/xl/ctrlProps/ctrlProp671.xml" ContentType="application/vnd.ms-excel.controlproperties+xml"/>
  <Override PartName="/xl/ctrlProps/ctrlProp672.xml" ContentType="application/vnd.ms-excel.controlproperties+xml"/>
  <Override PartName="/xl/ctrlProps/ctrlProp673.xml" ContentType="application/vnd.ms-excel.controlproperties+xml"/>
  <Override PartName="/xl/ctrlProps/ctrlProp674.xml" ContentType="application/vnd.ms-excel.controlproperties+xml"/>
  <Override PartName="/xl/ctrlProps/ctrlProp675.xml" ContentType="application/vnd.ms-excel.controlproperties+xml"/>
  <Override PartName="/xl/ctrlProps/ctrlProp676.xml" ContentType="application/vnd.ms-excel.controlproperties+xml"/>
  <Override PartName="/xl/ctrlProps/ctrlProp677.xml" ContentType="application/vnd.ms-excel.controlproperties+xml"/>
  <Override PartName="/xl/ctrlProps/ctrlProp678.xml" ContentType="application/vnd.ms-excel.controlproperties+xml"/>
  <Override PartName="/xl/ctrlProps/ctrlProp679.xml" ContentType="application/vnd.ms-excel.controlproperties+xml"/>
  <Override PartName="/xl/ctrlProps/ctrlProp680.xml" ContentType="application/vnd.ms-excel.controlproperties+xml"/>
  <Override PartName="/xl/comments42.xml" ContentType="application/vnd.openxmlformats-officedocument.spreadsheetml.comments+xml"/>
  <Override PartName="/xl/drawings/drawing43.xml" ContentType="application/vnd.openxmlformats-officedocument.drawing+xml"/>
  <Override PartName="/xl/ctrlProps/ctrlProp681.xml" ContentType="application/vnd.ms-excel.controlproperties+xml"/>
  <Override PartName="/xl/ctrlProps/ctrlProp682.xml" ContentType="application/vnd.ms-excel.controlproperties+xml"/>
  <Override PartName="/xl/ctrlProps/ctrlProp683.xml" ContentType="application/vnd.ms-excel.controlproperties+xml"/>
  <Override PartName="/xl/ctrlProps/ctrlProp684.xml" ContentType="application/vnd.ms-excel.controlproperties+xml"/>
  <Override PartName="/xl/ctrlProps/ctrlProp685.xml" ContentType="application/vnd.ms-excel.controlproperties+xml"/>
  <Override PartName="/xl/ctrlProps/ctrlProp686.xml" ContentType="application/vnd.ms-excel.controlproperties+xml"/>
  <Override PartName="/xl/ctrlProps/ctrlProp687.xml" ContentType="application/vnd.ms-excel.controlproperties+xml"/>
  <Override PartName="/xl/ctrlProps/ctrlProp688.xml" ContentType="application/vnd.ms-excel.controlproperties+xml"/>
  <Override PartName="/xl/ctrlProps/ctrlProp689.xml" ContentType="application/vnd.ms-excel.controlproperties+xml"/>
  <Override PartName="/xl/ctrlProps/ctrlProp690.xml" ContentType="application/vnd.ms-excel.controlproperties+xml"/>
  <Override PartName="/xl/ctrlProps/ctrlProp691.xml" ContentType="application/vnd.ms-excel.controlproperties+xml"/>
  <Override PartName="/xl/ctrlProps/ctrlProp692.xml" ContentType="application/vnd.ms-excel.controlproperties+xml"/>
  <Override PartName="/xl/ctrlProps/ctrlProp693.xml" ContentType="application/vnd.ms-excel.controlproperties+xml"/>
  <Override PartName="/xl/ctrlProps/ctrlProp694.xml" ContentType="application/vnd.ms-excel.controlproperties+xml"/>
  <Override PartName="/xl/ctrlProps/ctrlProp695.xml" ContentType="application/vnd.ms-excel.controlproperties+xml"/>
  <Override PartName="/xl/ctrlProps/ctrlProp696.xml" ContentType="application/vnd.ms-excel.controlproperties+xml"/>
  <Override PartName="/xl/ctrlProps/ctrlProp697.xml" ContentType="application/vnd.ms-excel.controlproperties+xml"/>
  <Override PartName="/xl/comments43.xml" ContentType="application/vnd.openxmlformats-officedocument.spreadsheetml.comments+xml"/>
  <Override PartName="/xl/drawings/drawing44.xml" ContentType="application/vnd.openxmlformats-officedocument.drawing+xml"/>
  <Override PartName="/xl/ctrlProps/ctrlProp698.xml" ContentType="application/vnd.ms-excel.controlproperties+xml"/>
  <Override PartName="/xl/ctrlProps/ctrlProp699.xml" ContentType="application/vnd.ms-excel.controlproperties+xml"/>
  <Override PartName="/xl/ctrlProps/ctrlProp700.xml" ContentType="application/vnd.ms-excel.controlproperties+xml"/>
  <Override PartName="/xl/ctrlProps/ctrlProp701.xml" ContentType="application/vnd.ms-excel.controlproperties+xml"/>
  <Override PartName="/xl/ctrlProps/ctrlProp702.xml" ContentType="application/vnd.ms-excel.controlproperties+xml"/>
  <Override PartName="/xl/ctrlProps/ctrlProp703.xml" ContentType="application/vnd.ms-excel.controlproperties+xml"/>
  <Override PartName="/xl/ctrlProps/ctrlProp704.xml" ContentType="application/vnd.ms-excel.controlproperties+xml"/>
  <Override PartName="/xl/ctrlProps/ctrlProp705.xml" ContentType="application/vnd.ms-excel.controlproperties+xml"/>
  <Override PartName="/xl/ctrlProps/ctrlProp706.xml" ContentType="application/vnd.ms-excel.controlproperties+xml"/>
  <Override PartName="/xl/ctrlProps/ctrlProp707.xml" ContentType="application/vnd.ms-excel.controlproperties+xml"/>
  <Override PartName="/xl/ctrlProps/ctrlProp708.xml" ContentType="application/vnd.ms-excel.controlproperties+xml"/>
  <Override PartName="/xl/ctrlProps/ctrlProp709.xml" ContentType="application/vnd.ms-excel.controlproperties+xml"/>
  <Override PartName="/xl/ctrlProps/ctrlProp710.xml" ContentType="application/vnd.ms-excel.controlproperties+xml"/>
  <Override PartName="/xl/ctrlProps/ctrlProp711.xml" ContentType="application/vnd.ms-excel.controlproperties+xml"/>
  <Override PartName="/xl/ctrlProps/ctrlProp712.xml" ContentType="application/vnd.ms-excel.controlproperties+xml"/>
  <Override PartName="/xl/ctrlProps/ctrlProp713.xml" ContentType="application/vnd.ms-excel.controlproperties+xml"/>
  <Override PartName="/xl/ctrlProps/ctrlProp714.xml" ContentType="application/vnd.ms-excel.controlproperties+xml"/>
  <Override PartName="/xl/comments44.xml" ContentType="application/vnd.openxmlformats-officedocument.spreadsheetml.comments+xml"/>
  <Override PartName="/xl/drawings/drawing45.xml" ContentType="application/vnd.openxmlformats-officedocument.drawing+xml"/>
  <Override PartName="/xl/ctrlProps/ctrlProp715.xml" ContentType="application/vnd.ms-excel.controlproperties+xml"/>
  <Override PartName="/xl/ctrlProps/ctrlProp716.xml" ContentType="application/vnd.ms-excel.controlproperties+xml"/>
  <Override PartName="/xl/ctrlProps/ctrlProp717.xml" ContentType="application/vnd.ms-excel.controlproperties+xml"/>
  <Override PartName="/xl/ctrlProps/ctrlProp718.xml" ContentType="application/vnd.ms-excel.controlproperties+xml"/>
  <Override PartName="/xl/ctrlProps/ctrlProp719.xml" ContentType="application/vnd.ms-excel.controlproperties+xml"/>
  <Override PartName="/xl/ctrlProps/ctrlProp720.xml" ContentType="application/vnd.ms-excel.controlproperties+xml"/>
  <Override PartName="/xl/ctrlProps/ctrlProp721.xml" ContentType="application/vnd.ms-excel.controlproperties+xml"/>
  <Override PartName="/xl/ctrlProps/ctrlProp722.xml" ContentType="application/vnd.ms-excel.controlproperties+xml"/>
  <Override PartName="/xl/ctrlProps/ctrlProp723.xml" ContentType="application/vnd.ms-excel.controlproperties+xml"/>
  <Override PartName="/xl/ctrlProps/ctrlProp724.xml" ContentType="application/vnd.ms-excel.controlproperties+xml"/>
  <Override PartName="/xl/ctrlProps/ctrlProp725.xml" ContentType="application/vnd.ms-excel.controlproperties+xml"/>
  <Override PartName="/xl/ctrlProps/ctrlProp726.xml" ContentType="application/vnd.ms-excel.controlproperties+xml"/>
  <Override PartName="/xl/ctrlProps/ctrlProp727.xml" ContentType="application/vnd.ms-excel.controlproperties+xml"/>
  <Override PartName="/xl/ctrlProps/ctrlProp728.xml" ContentType="application/vnd.ms-excel.controlproperties+xml"/>
  <Override PartName="/xl/ctrlProps/ctrlProp729.xml" ContentType="application/vnd.ms-excel.controlproperties+xml"/>
  <Override PartName="/xl/ctrlProps/ctrlProp730.xml" ContentType="application/vnd.ms-excel.controlproperties+xml"/>
  <Override PartName="/xl/ctrlProps/ctrlProp731.xml" ContentType="application/vnd.ms-excel.controlproperties+xml"/>
  <Override PartName="/xl/comments45.xml" ContentType="application/vnd.openxmlformats-officedocument.spreadsheetml.comments+xml"/>
  <Override PartName="/xl/drawings/drawing46.xml" ContentType="application/vnd.openxmlformats-officedocument.drawing+xml"/>
  <Override PartName="/xl/ctrlProps/ctrlProp732.xml" ContentType="application/vnd.ms-excel.controlproperties+xml"/>
  <Override PartName="/xl/ctrlProps/ctrlProp733.xml" ContentType="application/vnd.ms-excel.controlproperties+xml"/>
  <Override PartName="/xl/ctrlProps/ctrlProp734.xml" ContentType="application/vnd.ms-excel.controlproperties+xml"/>
  <Override PartName="/xl/ctrlProps/ctrlProp735.xml" ContentType="application/vnd.ms-excel.controlproperties+xml"/>
  <Override PartName="/xl/ctrlProps/ctrlProp736.xml" ContentType="application/vnd.ms-excel.controlproperties+xml"/>
  <Override PartName="/xl/ctrlProps/ctrlProp737.xml" ContentType="application/vnd.ms-excel.controlproperties+xml"/>
  <Override PartName="/xl/ctrlProps/ctrlProp738.xml" ContentType="application/vnd.ms-excel.controlproperties+xml"/>
  <Override PartName="/xl/ctrlProps/ctrlProp739.xml" ContentType="application/vnd.ms-excel.controlproperties+xml"/>
  <Override PartName="/xl/ctrlProps/ctrlProp740.xml" ContentType="application/vnd.ms-excel.controlproperties+xml"/>
  <Override PartName="/xl/ctrlProps/ctrlProp741.xml" ContentType="application/vnd.ms-excel.controlproperties+xml"/>
  <Override PartName="/xl/ctrlProps/ctrlProp742.xml" ContentType="application/vnd.ms-excel.controlproperties+xml"/>
  <Override PartName="/xl/ctrlProps/ctrlProp743.xml" ContentType="application/vnd.ms-excel.controlproperties+xml"/>
  <Override PartName="/xl/ctrlProps/ctrlProp744.xml" ContentType="application/vnd.ms-excel.controlproperties+xml"/>
  <Override PartName="/xl/ctrlProps/ctrlProp745.xml" ContentType="application/vnd.ms-excel.controlproperties+xml"/>
  <Override PartName="/xl/ctrlProps/ctrlProp746.xml" ContentType="application/vnd.ms-excel.controlproperties+xml"/>
  <Override PartName="/xl/ctrlProps/ctrlProp747.xml" ContentType="application/vnd.ms-excel.controlproperties+xml"/>
  <Override PartName="/xl/ctrlProps/ctrlProp748.xml" ContentType="application/vnd.ms-excel.controlproperties+xml"/>
  <Override PartName="/xl/comments46.xml" ContentType="application/vnd.openxmlformats-officedocument.spreadsheetml.comments+xml"/>
  <Override PartName="/xl/drawings/drawing47.xml" ContentType="application/vnd.openxmlformats-officedocument.drawing+xml"/>
  <Override PartName="/xl/ctrlProps/ctrlProp749.xml" ContentType="application/vnd.ms-excel.controlproperties+xml"/>
  <Override PartName="/xl/ctrlProps/ctrlProp750.xml" ContentType="application/vnd.ms-excel.controlproperties+xml"/>
  <Override PartName="/xl/ctrlProps/ctrlProp751.xml" ContentType="application/vnd.ms-excel.controlproperties+xml"/>
  <Override PartName="/xl/ctrlProps/ctrlProp752.xml" ContentType="application/vnd.ms-excel.controlproperties+xml"/>
  <Override PartName="/xl/ctrlProps/ctrlProp753.xml" ContentType="application/vnd.ms-excel.controlproperties+xml"/>
  <Override PartName="/xl/ctrlProps/ctrlProp754.xml" ContentType="application/vnd.ms-excel.controlproperties+xml"/>
  <Override PartName="/xl/ctrlProps/ctrlProp755.xml" ContentType="application/vnd.ms-excel.controlproperties+xml"/>
  <Override PartName="/xl/ctrlProps/ctrlProp756.xml" ContentType="application/vnd.ms-excel.controlproperties+xml"/>
  <Override PartName="/xl/ctrlProps/ctrlProp757.xml" ContentType="application/vnd.ms-excel.controlproperties+xml"/>
  <Override PartName="/xl/ctrlProps/ctrlProp758.xml" ContentType="application/vnd.ms-excel.controlproperties+xml"/>
  <Override PartName="/xl/ctrlProps/ctrlProp759.xml" ContentType="application/vnd.ms-excel.controlproperties+xml"/>
  <Override PartName="/xl/ctrlProps/ctrlProp760.xml" ContentType="application/vnd.ms-excel.controlproperties+xml"/>
  <Override PartName="/xl/ctrlProps/ctrlProp761.xml" ContentType="application/vnd.ms-excel.controlproperties+xml"/>
  <Override PartName="/xl/ctrlProps/ctrlProp762.xml" ContentType="application/vnd.ms-excel.controlproperties+xml"/>
  <Override PartName="/xl/ctrlProps/ctrlProp763.xml" ContentType="application/vnd.ms-excel.controlproperties+xml"/>
  <Override PartName="/xl/ctrlProps/ctrlProp764.xml" ContentType="application/vnd.ms-excel.controlproperties+xml"/>
  <Override PartName="/xl/ctrlProps/ctrlProp765.xml" ContentType="application/vnd.ms-excel.controlproperties+xml"/>
  <Override PartName="/xl/comments47.xml" ContentType="application/vnd.openxmlformats-officedocument.spreadsheetml.comments+xml"/>
  <Override PartName="/xl/drawings/drawing48.xml" ContentType="application/vnd.openxmlformats-officedocument.drawing+xml"/>
  <Override PartName="/xl/ctrlProps/ctrlProp766.xml" ContentType="application/vnd.ms-excel.controlproperties+xml"/>
  <Override PartName="/xl/ctrlProps/ctrlProp767.xml" ContentType="application/vnd.ms-excel.controlproperties+xml"/>
  <Override PartName="/xl/ctrlProps/ctrlProp768.xml" ContentType="application/vnd.ms-excel.controlproperties+xml"/>
  <Override PartName="/xl/ctrlProps/ctrlProp769.xml" ContentType="application/vnd.ms-excel.controlproperties+xml"/>
  <Override PartName="/xl/ctrlProps/ctrlProp770.xml" ContentType="application/vnd.ms-excel.controlproperties+xml"/>
  <Override PartName="/xl/ctrlProps/ctrlProp771.xml" ContentType="application/vnd.ms-excel.controlproperties+xml"/>
  <Override PartName="/xl/ctrlProps/ctrlProp772.xml" ContentType="application/vnd.ms-excel.controlproperties+xml"/>
  <Override PartName="/xl/ctrlProps/ctrlProp773.xml" ContentType="application/vnd.ms-excel.controlproperties+xml"/>
  <Override PartName="/xl/ctrlProps/ctrlProp774.xml" ContentType="application/vnd.ms-excel.controlproperties+xml"/>
  <Override PartName="/xl/ctrlProps/ctrlProp775.xml" ContentType="application/vnd.ms-excel.controlproperties+xml"/>
  <Override PartName="/xl/ctrlProps/ctrlProp776.xml" ContentType="application/vnd.ms-excel.controlproperties+xml"/>
  <Override PartName="/xl/ctrlProps/ctrlProp777.xml" ContentType="application/vnd.ms-excel.controlproperties+xml"/>
  <Override PartName="/xl/ctrlProps/ctrlProp778.xml" ContentType="application/vnd.ms-excel.controlproperties+xml"/>
  <Override PartName="/xl/ctrlProps/ctrlProp779.xml" ContentType="application/vnd.ms-excel.controlproperties+xml"/>
  <Override PartName="/xl/ctrlProps/ctrlProp780.xml" ContentType="application/vnd.ms-excel.controlproperties+xml"/>
  <Override PartName="/xl/ctrlProps/ctrlProp781.xml" ContentType="application/vnd.ms-excel.controlproperties+xml"/>
  <Override PartName="/xl/ctrlProps/ctrlProp782.xml" ContentType="application/vnd.ms-excel.controlproperties+xml"/>
  <Override PartName="/xl/comments48.xml" ContentType="application/vnd.openxmlformats-officedocument.spreadsheetml.comments+xml"/>
  <Override PartName="/xl/drawings/drawing49.xml" ContentType="application/vnd.openxmlformats-officedocument.drawing+xml"/>
  <Override PartName="/xl/ctrlProps/ctrlProp783.xml" ContentType="application/vnd.ms-excel.controlproperties+xml"/>
  <Override PartName="/xl/ctrlProps/ctrlProp784.xml" ContentType="application/vnd.ms-excel.controlproperties+xml"/>
  <Override PartName="/xl/ctrlProps/ctrlProp785.xml" ContentType="application/vnd.ms-excel.controlproperties+xml"/>
  <Override PartName="/xl/ctrlProps/ctrlProp786.xml" ContentType="application/vnd.ms-excel.controlproperties+xml"/>
  <Override PartName="/xl/ctrlProps/ctrlProp787.xml" ContentType="application/vnd.ms-excel.controlproperties+xml"/>
  <Override PartName="/xl/ctrlProps/ctrlProp788.xml" ContentType="application/vnd.ms-excel.controlproperties+xml"/>
  <Override PartName="/xl/ctrlProps/ctrlProp789.xml" ContentType="application/vnd.ms-excel.controlproperties+xml"/>
  <Override PartName="/xl/ctrlProps/ctrlProp790.xml" ContentType="application/vnd.ms-excel.controlproperties+xml"/>
  <Override PartName="/xl/ctrlProps/ctrlProp791.xml" ContentType="application/vnd.ms-excel.controlproperties+xml"/>
  <Override PartName="/xl/ctrlProps/ctrlProp792.xml" ContentType="application/vnd.ms-excel.controlproperties+xml"/>
  <Override PartName="/xl/ctrlProps/ctrlProp793.xml" ContentType="application/vnd.ms-excel.controlproperties+xml"/>
  <Override PartName="/xl/ctrlProps/ctrlProp794.xml" ContentType="application/vnd.ms-excel.controlproperties+xml"/>
  <Override PartName="/xl/ctrlProps/ctrlProp795.xml" ContentType="application/vnd.ms-excel.controlproperties+xml"/>
  <Override PartName="/xl/ctrlProps/ctrlProp796.xml" ContentType="application/vnd.ms-excel.controlproperties+xml"/>
  <Override PartName="/xl/ctrlProps/ctrlProp797.xml" ContentType="application/vnd.ms-excel.controlproperties+xml"/>
  <Override PartName="/xl/ctrlProps/ctrlProp798.xml" ContentType="application/vnd.ms-excel.controlproperties+xml"/>
  <Override PartName="/xl/ctrlProps/ctrlProp799.xml" ContentType="application/vnd.ms-excel.controlproperties+xml"/>
  <Override PartName="/xl/comments49.xml" ContentType="application/vnd.openxmlformats-officedocument.spreadsheetml.comments+xml"/>
  <Override PartName="/xl/drawings/drawing50.xml" ContentType="application/vnd.openxmlformats-officedocument.drawing+xml"/>
  <Override PartName="/xl/ctrlProps/ctrlProp800.xml" ContentType="application/vnd.ms-excel.controlproperties+xml"/>
  <Override PartName="/xl/ctrlProps/ctrlProp801.xml" ContentType="application/vnd.ms-excel.controlproperties+xml"/>
  <Override PartName="/xl/ctrlProps/ctrlProp802.xml" ContentType="application/vnd.ms-excel.controlproperties+xml"/>
  <Override PartName="/xl/ctrlProps/ctrlProp803.xml" ContentType="application/vnd.ms-excel.controlproperties+xml"/>
  <Override PartName="/xl/ctrlProps/ctrlProp804.xml" ContentType="application/vnd.ms-excel.controlproperties+xml"/>
  <Override PartName="/xl/ctrlProps/ctrlProp805.xml" ContentType="application/vnd.ms-excel.controlproperties+xml"/>
  <Override PartName="/xl/ctrlProps/ctrlProp806.xml" ContentType="application/vnd.ms-excel.controlproperties+xml"/>
  <Override PartName="/xl/ctrlProps/ctrlProp807.xml" ContentType="application/vnd.ms-excel.controlproperties+xml"/>
  <Override PartName="/xl/ctrlProps/ctrlProp808.xml" ContentType="application/vnd.ms-excel.controlproperties+xml"/>
  <Override PartName="/xl/ctrlProps/ctrlProp809.xml" ContentType="application/vnd.ms-excel.controlproperties+xml"/>
  <Override PartName="/xl/ctrlProps/ctrlProp810.xml" ContentType="application/vnd.ms-excel.controlproperties+xml"/>
  <Override PartName="/xl/ctrlProps/ctrlProp811.xml" ContentType="application/vnd.ms-excel.controlproperties+xml"/>
  <Override PartName="/xl/ctrlProps/ctrlProp812.xml" ContentType="application/vnd.ms-excel.controlproperties+xml"/>
  <Override PartName="/xl/ctrlProps/ctrlProp813.xml" ContentType="application/vnd.ms-excel.controlproperties+xml"/>
  <Override PartName="/xl/ctrlProps/ctrlProp814.xml" ContentType="application/vnd.ms-excel.controlproperties+xml"/>
  <Override PartName="/xl/ctrlProps/ctrlProp815.xml" ContentType="application/vnd.ms-excel.controlproperties+xml"/>
  <Override PartName="/xl/ctrlProps/ctrlProp816.xml" ContentType="application/vnd.ms-excel.controlproperties+xml"/>
  <Override PartName="/xl/comments50.xml" ContentType="application/vnd.openxmlformats-officedocument.spreadsheetml.comments+xml"/>
  <Override PartName="/xl/drawings/drawing51.xml" ContentType="application/vnd.openxmlformats-officedocument.drawing+xml"/>
  <Override PartName="/xl/ctrlProps/ctrlProp817.xml" ContentType="application/vnd.ms-excel.controlproperties+xml"/>
  <Override PartName="/xl/ctrlProps/ctrlProp818.xml" ContentType="application/vnd.ms-excel.controlproperties+xml"/>
  <Override PartName="/xl/ctrlProps/ctrlProp819.xml" ContentType="application/vnd.ms-excel.controlproperties+xml"/>
  <Override PartName="/xl/ctrlProps/ctrlProp820.xml" ContentType="application/vnd.ms-excel.controlproperties+xml"/>
  <Override PartName="/xl/ctrlProps/ctrlProp821.xml" ContentType="application/vnd.ms-excel.controlproperties+xml"/>
  <Override PartName="/xl/ctrlProps/ctrlProp822.xml" ContentType="application/vnd.ms-excel.controlproperties+xml"/>
  <Override PartName="/xl/ctrlProps/ctrlProp823.xml" ContentType="application/vnd.ms-excel.controlproperties+xml"/>
  <Override PartName="/xl/ctrlProps/ctrlProp824.xml" ContentType="application/vnd.ms-excel.controlproperties+xml"/>
  <Override PartName="/xl/ctrlProps/ctrlProp825.xml" ContentType="application/vnd.ms-excel.controlproperties+xml"/>
  <Override PartName="/xl/ctrlProps/ctrlProp826.xml" ContentType="application/vnd.ms-excel.controlproperties+xml"/>
  <Override PartName="/xl/ctrlProps/ctrlProp827.xml" ContentType="application/vnd.ms-excel.controlproperties+xml"/>
  <Override PartName="/xl/ctrlProps/ctrlProp828.xml" ContentType="application/vnd.ms-excel.controlproperties+xml"/>
  <Override PartName="/xl/ctrlProps/ctrlProp829.xml" ContentType="application/vnd.ms-excel.controlproperties+xml"/>
  <Override PartName="/xl/ctrlProps/ctrlProp830.xml" ContentType="application/vnd.ms-excel.controlproperties+xml"/>
  <Override PartName="/xl/ctrlProps/ctrlProp831.xml" ContentType="application/vnd.ms-excel.controlproperties+xml"/>
  <Override PartName="/xl/ctrlProps/ctrlProp832.xml" ContentType="application/vnd.ms-excel.controlproperties+xml"/>
  <Override PartName="/xl/ctrlProps/ctrlProp833.xml" ContentType="application/vnd.ms-excel.controlproperties+xml"/>
  <Override PartName="/xl/comments51.xml" ContentType="application/vnd.openxmlformats-officedocument.spreadsheetml.comments+xml"/>
  <Override PartName="/xl/drawings/drawing52.xml" ContentType="application/vnd.openxmlformats-officedocument.drawing+xml"/>
  <Override PartName="/xl/ctrlProps/ctrlProp834.xml" ContentType="application/vnd.ms-excel.controlproperties+xml"/>
  <Override PartName="/xl/ctrlProps/ctrlProp835.xml" ContentType="application/vnd.ms-excel.controlproperties+xml"/>
  <Override PartName="/xl/ctrlProps/ctrlProp836.xml" ContentType="application/vnd.ms-excel.controlproperties+xml"/>
  <Override PartName="/xl/ctrlProps/ctrlProp837.xml" ContentType="application/vnd.ms-excel.controlproperties+xml"/>
  <Override PartName="/xl/ctrlProps/ctrlProp838.xml" ContentType="application/vnd.ms-excel.controlproperties+xml"/>
  <Override PartName="/xl/ctrlProps/ctrlProp839.xml" ContentType="application/vnd.ms-excel.controlproperties+xml"/>
  <Override PartName="/xl/ctrlProps/ctrlProp840.xml" ContentType="application/vnd.ms-excel.controlproperties+xml"/>
  <Override PartName="/xl/ctrlProps/ctrlProp841.xml" ContentType="application/vnd.ms-excel.controlproperties+xml"/>
  <Override PartName="/xl/ctrlProps/ctrlProp842.xml" ContentType="application/vnd.ms-excel.controlproperties+xml"/>
  <Override PartName="/xl/ctrlProps/ctrlProp843.xml" ContentType="application/vnd.ms-excel.controlproperties+xml"/>
  <Override PartName="/xl/ctrlProps/ctrlProp844.xml" ContentType="application/vnd.ms-excel.controlproperties+xml"/>
  <Override PartName="/xl/ctrlProps/ctrlProp845.xml" ContentType="application/vnd.ms-excel.controlproperties+xml"/>
  <Override PartName="/xl/ctrlProps/ctrlProp846.xml" ContentType="application/vnd.ms-excel.controlproperties+xml"/>
  <Override PartName="/xl/ctrlProps/ctrlProp847.xml" ContentType="application/vnd.ms-excel.controlproperties+xml"/>
  <Override PartName="/xl/ctrlProps/ctrlProp848.xml" ContentType="application/vnd.ms-excel.controlproperties+xml"/>
  <Override PartName="/xl/ctrlProps/ctrlProp849.xml" ContentType="application/vnd.ms-excel.controlproperties+xml"/>
  <Override PartName="/xl/ctrlProps/ctrlProp850.xml" ContentType="application/vnd.ms-excel.controlproperties+xml"/>
  <Override PartName="/xl/comments52.xml" ContentType="application/vnd.openxmlformats-officedocument.spreadsheetml.comments+xml"/>
  <Override PartName="/xl/drawings/drawing53.xml" ContentType="application/vnd.openxmlformats-officedocument.drawing+xml"/>
  <Override PartName="/xl/ctrlProps/ctrlProp851.xml" ContentType="application/vnd.ms-excel.controlproperties+xml"/>
  <Override PartName="/xl/ctrlProps/ctrlProp852.xml" ContentType="application/vnd.ms-excel.controlproperties+xml"/>
  <Override PartName="/xl/ctrlProps/ctrlProp853.xml" ContentType="application/vnd.ms-excel.controlproperties+xml"/>
  <Override PartName="/xl/ctrlProps/ctrlProp854.xml" ContentType="application/vnd.ms-excel.controlproperties+xml"/>
  <Override PartName="/xl/ctrlProps/ctrlProp855.xml" ContentType="application/vnd.ms-excel.controlproperties+xml"/>
  <Override PartName="/xl/ctrlProps/ctrlProp856.xml" ContentType="application/vnd.ms-excel.controlproperties+xml"/>
  <Override PartName="/xl/ctrlProps/ctrlProp857.xml" ContentType="application/vnd.ms-excel.controlproperties+xml"/>
  <Override PartName="/xl/ctrlProps/ctrlProp858.xml" ContentType="application/vnd.ms-excel.controlproperties+xml"/>
  <Override PartName="/xl/ctrlProps/ctrlProp859.xml" ContentType="application/vnd.ms-excel.controlproperties+xml"/>
  <Override PartName="/xl/ctrlProps/ctrlProp860.xml" ContentType="application/vnd.ms-excel.controlproperties+xml"/>
  <Override PartName="/xl/ctrlProps/ctrlProp861.xml" ContentType="application/vnd.ms-excel.controlproperties+xml"/>
  <Override PartName="/xl/ctrlProps/ctrlProp862.xml" ContentType="application/vnd.ms-excel.controlproperties+xml"/>
  <Override PartName="/xl/ctrlProps/ctrlProp863.xml" ContentType="application/vnd.ms-excel.controlproperties+xml"/>
  <Override PartName="/xl/ctrlProps/ctrlProp864.xml" ContentType="application/vnd.ms-excel.controlproperties+xml"/>
  <Override PartName="/xl/ctrlProps/ctrlProp865.xml" ContentType="application/vnd.ms-excel.controlproperties+xml"/>
  <Override PartName="/xl/ctrlProps/ctrlProp866.xml" ContentType="application/vnd.ms-excel.controlproperties+xml"/>
  <Override PartName="/xl/ctrlProps/ctrlProp867.xml" ContentType="application/vnd.ms-excel.controlproperties+xml"/>
  <Override PartName="/xl/comments53.xml" ContentType="application/vnd.openxmlformats-officedocument.spreadsheetml.comments+xml"/>
  <Override PartName="/xl/drawings/drawing54.xml" ContentType="application/vnd.openxmlformats-officedocument.drawing+xml"/>
  <Override PartName="/xl/ctrlProps/ctrlProp868.xml" ContentType="application/vnd.ms-excel.controlproperties+xml"/>
  <Override PartName="/xl/ctrlProps/ctrlProp869.xml" ContentType="application/vnd.ms-excel.controlproperties+xml"/>
  <Override PartName="/xl/ctrlProps/ctrlProp870.xml" ContentType="application/vnd.ms-excel.controlproperties+xml"/>
  <Override PartName="/xl/ctrlProps/ctrlProp871.xml" ContentType="application/vnd.ms-excel.controlproperties+xml"/>
  <Override PartName="/xl/ctrlProps/ctrlProp872.xml" ContentType="application/vnd.ms-excel.controlproperties+xml"/>
  <Override PartName="/xl/ctrlProps/ctrlProp873.xml" ContentType="application/vnd.ms-excel.controlproperties+xml"/>
  <Override PartName="/xl/ctrlProps/ctrlProp874.xml" ContentType="application/vnd.ms-excel.controlproperties+xml"/>
  <Override PartName="/xl/ctrlProps/ctrlProp875.xml" ContentType="application/vnd.ms-excel.controlproperties+xml"/>
  <Override PartName="/xl/ctrlProps/ctrlProp876.xml" ContentType="application/vnd.ms-excel.controlproperties+xml"/>
  <Override PartName="/xl/ctrlProps/ctrlProp877.xml" ContentType="application/vnd.ms-excel.controlproperties+xml"/>
  <Override PartName="/xl/ctrlProps/ctrlProp878.xml" ContentType="application/vnd.ms-excel.controlproperties+xml"/>
  <Override PartName="/xl/ctrlProps/ctrlProp879.xml" ContentType="application/vnd.ms-excel.controlproperties+xml"/>
  <Override PartName="/xl/ctrlProps/ctrlProp880.xml" ContentType="application/vnd.ms-excel.controlproperties+xml"/>
  <Override PartName="/xl/ctrlProps/ctrlProp881.xml" ContentType="application/vnd.ms-excel.controlproperties+xml"/>
  <Override PartName="/xl/ctrlProps/ctrlProp882.xml" ContentType="application/vnd.ms-excel.controlproperties+xml"/>
  <Override PartName="/xl/ctrlProps/ctrlProp883.xml" ContentType="application/vnd.ms-excel.controlproperties+xml"/>
  <Override PartName="/xl/ctrlProps/ctrlProp884.xml" ContentType="application/vnd.ms-excel.controlproperties+xml"/>
  <Override PartName="/xl/comments54.xml" ContentType="application/vnd.openxmlformats-officedocument.spreadsheetml.comments+xml"/>
  <Override PartName="/xl/drawings/drawing55.xml" ContentType="application/vnd.openxmlformats-officedocument.drawing+xml"/>
  <Override PartName="/xl/ctrlProps/ctrlProp885.xml" ContentType="application/vnd.ms-excel.controlproperties+xml"/>
  <Override PartName="/xl/ctrlProps/ctrlProp886.xml" ContentType="application/vnd.ms-excel.controlproperties+xml"/>
  <Override PartName="/xl/ctrlProps/ctrlProp887.xml" ContentType="application/vnd.ms-excel.controlproperties+xml"/>
  <Override PartName="/xl/ctrlProps/ctrlProp888.xml" ContentType="application/vnd.ms-excel.controlproperties+xml"/>
  <Override PartName="/xl/ctrlProps/ctrlProp889.xml" ContentType="application/vnd.ms-excel.controlproperties+xml"/>
  <Override PartName="/xl/ctrlProps/ctrlProp890.xml" ContentType="application/vnd.ms-excel.controlproperties+xml"/>
  <Override PartName="/xl/ctrlProps/ctrlProp891.xml" ContentType="application/vnd.ms-excel.controlproperties+xml"/>
  <Override PartName="/xl/ctrlProps/ctrlProp892.xml" ContentType="application/vnd.ms-excel.controlproperties+xml"/>
  <Override PartName="/xl/ctrlProps/ctrlProp893.xml" ContentType="application/vnd.ms-excel.controlproperties+xml"/>
  <Override PartName="/xl/ctrlProps/ctrlProp894.xml" ContentType="application/vnd.ms-excel.controlproperties+xml"/>
  <Override PartName="/xl/ctrlProps/ctrlProp895.xml" ContentType="application/vnd.ms-excel.controlproperties+xml"/>
  <Override PartName="/xl/ctrlProps/ctrlProp896.xml" ContentType="application/vnd.ms-excel.controlproperties+xml"/>
  <Override PartName="/xl/ctrlProps/ctrlProp897.xml" ContentType="application/vnd.ms-excel.controlproperties+xml"/>
  <Override PartName="/xl/ctrlProps/ctrlProp898.xml" ContentType="application/vnd.ms-excel.controlproperties+xml"/>
  <Override PartName="/xl/ctrlProps/ctrlProp899.xml" ContentType="application/vnd.ms-excel.controlproperties+xml"/>
  <Override PartName="/xl/ctrlProps/ctrlProp900.xml" ContentType="application/vnd.ms-excel.controlproperties+xml"/>
  <Override PartName="/xl/ctrlProps/ctrlProp901.xml" ContentType="application/vnd.ms-excel.controlproperties+xml"/>
  <Override PartName="/xl/comments55.xml" ContentType="application/vnd.openxmlformats-officedocument.spreadsheetml.comments+xml"/>
  <Override PartName="/xl/drawings/drawing56.xml" ContentType="application/vnd.openxmlformats-officedocument.drawing+xml"/>
  <Override PartName="/xl/ctrlProps/ctrlProp902.xml" ContentType="application/vnd.ms-excel.controlproperties+xml"/>
  <Override PartName="/xl/ctrlProps/ctrlProp903.xml" ContentType="application/vnd.ms-excel.controlproperties+xml"/>
  <Override PartName="/xl/ctrlProps/ctrlProp904.xml" ContentType="application/vnd.ms-excel.controlproperties+xml"/>
  <Override PartName="/xl/ctrlProps/ctrlProp905.xml" ContentType="application/vnd.ms-excel.controlproperties+xml"/>
  <Override PartName="/xl/ctrlProps/ctrlProp906.xml" ContentType="application/vnd.ms-excel.controlproperties+xml"/>
  <Override PartName="/xl/ctrlProps/ctrlProp907.xml" ContentType="application/vnd.ms-excel.controlproperties+xml"/>
  <Override PartName="/xl/ctrlProps/ctrlProp908.xml" ContentType="application/vnd.ms-excel.controlproperties+xml"/>
  <Override PartName="/xl/ctrlProps/ctrlProp909.xml" ContentType="application/vnd.ms-excel.controlproperties+xml"/>
  <Override PartName="/xl/ctrlProps/ctrlProp910.xml" ContentType="application/vnd.ms-excel.controlproperties+xml"/>
  <Override PartName="/xl/ctrlProps/ctrlProp911.xml" ContentType="application/vnd.ms-excel.controlproperties+xml"/>
  <Override PartName="/xl/ctrlProps/ctrlProp912.xml" ContentType="application/vnd.ms-excel.controlproperties+xml"/>
  <Override PartName="/xl/ctrlProps/ctrlProp913.xml" ContentType="application/vnd.ms-excel.controlproperties+xml"/>
  <Override PartName="/xl/ctrlProps/ctrlProp914.xml" ContentType="application/vnd.ms-excel.controlproperties+xml"/>
  <Override PartName="/xl/ctrlProps/ctrlProp915.xml" ContentType="application/vnd.ms-excel.controlproperties+xml"/>
  <Override PartName="/xl/ctrlProps/ctrlProp916.xml" ContentType="application/vnd.ms-excel.controlproperties+xml"/>
  <Override PartName="/xl/ctrlProps/ctrlProp917.xml" ContentType="application/vnd.ms-excel.controlproperties+xml"/>
  <Override PartName="/xl/ctrlProps/ctrlProp918.xml" ContentType="application/vnd.ms-excel.controlproperties+xml"/>
  <Override PartName="/xl/comments56.xml" ContentType="application/vnd.openxmlformats-officedocument.spreadsheetml.comments+xml"/>
  <Override PartName="/xl/drawings/drawing57.xml" ContentType="application/vnd.openxmlformats-officedocument.drawing+xml"/>
  <Override PartName="/xl/ctrlProps/ctrlProp919.xml" ContentType="application/vnd.ms-excel.controlproperties+xml"/>
  <Override PartName="/xl/ctrlProps/ctrlProp920.xml" ContentType="application/vnd.ms-excel.controlproperties+xml"/>
  <Override PartName="/xl/ctrlProps/ctrlProp921.xml" ContentType="application/vnd.ms-excel.controlproperties+xml"/>
  <Override PartName="/xl/ctrlProps/ctrlProp922.xml" ContentType="application/vnd.ms-excel.controlproperties+xml"/>
  <Override PartName="/xl/ctrlProps/ctrlProp923.xml" ContentType="application/vnd.ms-excel.controlproperties+xml"/>
  <Override PartName="/xl/ctrlProps/ctrlProp924.xml" ContentType="application/vnd.ms-excel.controlproperties+xml"/>
  <Override PartName="/xl/ctrlProps/ctrlProp925.xml" ContentType="application/vnd.ms-excel.controlproperties+xml"/>
  <Override PartName="/xl/ctrlProps/ctrlProp926.xml" ContentType="application/vnd.ms-excel.controlproperties+xml"/>
  <Override PartName="/xl/ctrlProps/ctrlProp927.xml" ContentType="application/vnd.ms-excel.controlproperties+xml"/>
  <Override PartName="/xl/ctrlProps/ctrlProp928.xml" ContentType="application/vnd.ms-excel.controlproperties+xml"/>
  <Override PartName="/xl/ctrlProps/ctrlProp929.xml" ContentType="application/vnd.ms-excel.controlproperties+xml"/>
  <Override PartName="/xl/ctrlProps/ctrlProp930.xml" ContentType="application/vnd.ms-excel.controlproperties+xml"/>
  <Override PartName="/xl/ctrlProps/ctrlProp931.xml" ContentType="application/vnd.ms-excel.controlproperties+xml"/>
  <Override PartName="/xl/ctrlProps/ctrlProp932.xml" ContentType="application/vnd.ms-excel.controlproperties+xml"/>
  <Override PartName="/xl/ctrlProps/ctrlProp933.xml" ContentType="application/vnd.ms-excel.controlproperties+xml"/>
  <Override PartName="/xl/ctrlProps/ctrlProp934.xml" ContentType="application/vnd.ms-excel.controlproperties+xml"/>
  <Override PartName="/xl/ctrlProps/ctrlProp935.xml" ContentType="application/vnd.ms-excel.controlproperties+xml"/>
  <Override PartName="/xl/comments57.xml" ContentType="application/vnd.openxmlformats-officedocument.spreadsheetml.comments+xml"/>
  <Override PartName="/xl/drawings/drawing58.xml" ContentType="application/vnd.openxmlformats-officedocument.drawing+xml"/>
  <Override PartName="/xl/ctrlProps/ctrlProp936.xml" ContentType="application/vnd.ms-excel.controlproperties+xml"/>
  <Override PartName="/xl/ctrlProps/ctrlProp937.xml" ContentType="application/vnd.ms-excel.controlproperties+xml"/>
  <Override PartName="/xl/ctrlProps/ctrlProp938.xml" ContentType="application/vnd.ms-excel.controlproperties+xml"/>
  <Override PartName="/xl/ctrlProps/ctrlProp939.xml" ContentType="application/vnd.ms-excel.controlproperties+xml"/>
  <Override PartName="/xl/ctrlProps/ctrlProp940.xml" ContentType="application/vnd.ms-excel.controlproperties+xml"/>
  <Override PartName="/xl/ctrlProps/ctrlProp941.xml" ContentType="application/vnd.ms-excel.controlproperties+xml"/>
  <Override PartName="/xl/ctrlProps/ctrlProp942.xml" ContentType="application/vnd.ms-excel.controlproperties+xml"/>
  <Override PartName="/xl/ctrlProps/ctrlProp943.xml" ContentType="application/vnd.ms-excel.controlproperties+xml"/>
  <Override PartName="/xl/ctrlProps/ctrlProp944.xml" ContentType="application/vnd.ms-excel.controlproperties+xml"/>
  <Override PartName="/xl/ctrlProps/ctrlProp945.xml" ContentType="application/vnd.ms-excel.controlproperties+xml"/>
  <Override PartName="/xl/ctrlProps/ctrlProp946.xml" ContentType="application/vnd.ms-excel.controlproperties+xml"/>
  <Override PartName="/xl/ctrlProps/ctrlProp947.xml" ContentType="application/vnd.ms-excel.controlproperties+xml"/>
  <Override PartName="/xl/ctrlProps/ctrlProp948.xml" ContentType="application/vnd.ms-excel.controlproperties+xml"/>
  <Override PartName="/xl/ctrlProps/ctrlProp949.xml" ContentType="application/vnd.ms-excel.controlproperties+xml"/>
  <Override PartName="/xl/ctrlProps/ctrlProp950.xml" ContentType="application/vnd.ms-excel.controlproperties+xml"/>
  <Override PartName="/xl/ctrlProps/ctrlProp951.xml" ContentType="application/vnd.ms-excel.controlproperties+xml"/>
  <Override PartName="/xl/ctrlProps/ctrlProp952.xml" ContentType="application/vnd.ms-excel.controlproperties+xml"/>
  <Override PartName="/xl/comments58.xml" ContentType="application/vnd.openxmlformats-officedocument.spreadsheetml.comments+xml"/>
  <Override PartName="/xl/drawings/drawing59.xml" ContentType="application/vnd.openxmlformats-officedocument.drawing+xml"/>
  <Override PartName="/xl/ctrlProps/ctrlProp953.xml" ContentType="application/vnd.ms-excel.controlproperties+xml"/>
  <Override PartName="/xl/ctrlProps/ctrlProp954.xml" ContentType="application/vnd.ms-excel.controlproperties+xml"/>
  <Override PartName="/xl/ctrlProps/ctrlProp955.xml" ContentType="application/vnd.ms-excel.controlproperties+xml"/>
  <Override PartName="/xl/ctrlProps/ctrlProp956.xml" ContentType="application/vnd.ms-excel.controlproperties+xml"/>
  <Override PartName="/xl/ctrlProps/ctrlProp957.xml" ContentType="application/vnd.ms-excel.controlproperties+xml"/>
  <Override PartName="/xl/ctrlProps/ctrlProp958.xml" ContentType="application/vnd.ms-excel.controlproperties+xml"/>
  <Override PartName="/xl/ctrlProps/ctrlProp959.xml" ContentType="application/vnd.ms-excel.controlproperties+xml"/>
  <Override PartName="/xl/ctrlProps/ctrlProp960.xml" ContentType="application/vnd.ms-excel.controlproperties+xml"/>
  <Override PartName="/xl/ctrlProps/ctrlProp961.xml" ContentType="application/vnd.ms-excel.controlproperties+xml"/>
  <Override PartName="/xl/ctrlProps/ctrlProp962.xml" ContentType="application/vnd.ms-excel.controlproperties+xml"/>
  <Override PartName="/xl/ctrlProps/ctrlProp963.xml" ContentType="application/vnd.ms-excel.controlproperties+xml"/>
  <Override PartName="/xl/ctrlProps/ctrlProp964.xml" ContentType="application/vnd.ms-excel.controlproperties+xml"/>
  <Override PartName="/xl/ctrlProps/ctrlProp965.xml" ContentType="application/vnd.ms-excel.controlproperties+xml"/>
  <Override PartName="/xl/ctrlProps/ctrlProp966.xml" ContentType="application/vnd.ms-excel.controlproperties+xml"/>
  <Override PartName="/xl/ctrlProps/ctrlProp967.xml" ContentType="application/vnd.ms-excel.controlproperties+xml"/>
  <Override PartName="/xl/ctrlProps/ctrlProp968.xml" ContentType="application/vnd.ms-excel.controlproperties+xml"/>
  <Override PartName="/xl/ctrlProps/ctrlProp969.xml" ContentType="application/vnd.ms-excel.controlproperties+xml"/>
  <Override PartName="/xl/comments59.xml" ContentType="application/vnd.openxmlformats-officedocument.spreadsheetml.comments+xml"/>
  <Override PartName="/xl/drawings/drawing60.xml" ContentType="application/vnd.openxmlformats-officedocument.drawing+xml"/>
  <Override PartName="/xl/ctrlProps/ctrlProp970.xml" ContentType="application/vnd.ms-excel.controlproperties+xml"/>
  <Override PartName="/xl/ctrlProps/ctrlProp971.xml" ContentType="application/vnd.ms-excel.controlproperties+xml"/>
  <Override PartName="/xl/ctrlProps/ctrlProp972.xml" ContentType="application/vnd.ms-excel.controlproperties+xml"/>
  <Override PartName="/xl/ctrlProps/ctrlProp973.xml" ContentType="application/vnd.ms-excel.controlproperties+xml"/>
  <Override PartName="/xl/ctrlProps/ctrlProp974.xml" ContentType="application/vnd.ms-excel.controlproperties+xml"/>
  <Override PartName="/xl/ctrlProps/ctrlProp975.xml" ContentType="application/vnd.ms-excel.controlproperties+xml"/>
  <Override PartName="/xl/ctrlProps/ctrlProp976.xml" ContentType="application/vnd.ms-excel.controlproperties+xml"/>
  <Override PartName="/xl/ctrlProps/ctrlProp977.xml" ContentType="application/vnd.ms-excel.controlproperties+xml"/>
  <Override PartName="/xl/ctrlProps/ctrlProp978.xml" ContentType="application/vnd.ms-excel.controlproperties+xml"/>
  <Override PartName="/xl/ctrlProps/ctrlProp979.xml" ContentType="application/vnd.ms-excel.controlproperties+xml"/>
  <Override PartName="/xl/ctrlProps/ctrlProp980.xml" ContentType="application/vnd.ms-excel.controlproperties+xml"/>
  <Override PartName="/xl/ctrlProps/ctrlProp981.xml" ContentType="application/vnd.ms-excel.controlproperties+xml"/>
  <Override PartName="/xl/ctrlProps/ctrlProp982.xml" ContentType="application/vnd.ms-excel.controlproperties+xml"/>
  <Override PartName="/xl/ctrlProps/ctrlProp983.xml" ContentType="application/vnd.ms-excel.controlproperties+xml"/>
  <Override PartName="/xl/ctrlProps/ctrlProp984.xml" ContentType="application/vnd.ms-excel.controlproperties+xml"/>
  <Override PartName="/xl/ctrlProps/ctrlProp985.xml" ContentType="application/vnd.ms-excel.controlproperties+xml"/>
  <Override PartName="/xl/ctrlProps/ctrlProp986.xml" ContentType="application/vnd.ms-excel.controlproperties+xml"/>
  <Override PartName="/xl/comments60.xml" ContentType="application/vnd.openxmlformats-officedocument.spreadsheetml.comments+xml"/>
  <Override PartName="/xl/drawings/drawing61.xml" ContentType="application/vnd.openxmlformats-officedocument.drawing+xml"/>
  <Override PartName="/xl/ctrlProps/ctrlProp987.xml" ContentType="application/vnd.ms-excel.controlproperties+xml"/>
  <Override PartName="/xl/ctrlProps/ctrlProp988.xml" ContentType="application/vnd.ms-excel.controlproperties+xml"/>
  <Override PartName="/xl/ctrlProps/ctrlProp989.xml" ContentType="application/vnd.ms-excel.controlproperties+xml"/>
  <Override PartName="/xl/ctrlProps/ctrlProp990.xml" ContentType="application/vnd.ms-excel.controlproperties+xml"/>
  <Override PartName="/xl/ctrlProps/ctrlProp991.xml" ContentType="application/vnd.ms-excel.controlproperties+xml"/>
  <Override PartName="/xl/ctrlProps/ctrlProp992.xml" ContentType="application/vnd.ms-excel.controlproperties+xml"/>
  <Override PartName="/xl/ctrlProps/ctrlProp993.xml" ContentType="application/vnd.ms-excel.controlproperties+xml"/>
  <Override PartName="/xl/ctrlProps/ctrlProp994.xml" ContentType="application/vnd.ms-excel.controlproperties+xml"/>
  <Override PartName="/xl/ctrlProps/ctrlProp995.xml" ContentType="application/vnd.ms-excel.controlproperties+xml"/>
  <Override PartName="/xl/ctrlProps/ctrlProp996.xml" ContentType="application/vnd.ms-excel.controlproperties+xml"/>
  <Override PartName="/xl/ctrlProps/ctrlProp997.xml" ContentType="application/vnd.ms-excel.controlproperties+xml"/>
  <Override PartName="/xl/ctrlProps/ctrlProp998.xml" ContentType="application/vnd.ms-excel.controlproperties+xml"/>
  <Override PartName="/xl/ctrlProps/ctrlProp999.xml" ContentType="application/vnd.ms-excel.controlproperties+xml"/>
  <Override PartName="/xl/ctrlProps/ctrlProp1000.xml" ContentType="application/vnd.ms-excel.controlproperties+xml"/>
  <Override PartName="/xl/ctrlProps/ctrlProp1001.xml" ContentType="application/vnd.ms-excel.controlproperties+xml"/>
  <Override PartName="/xl/ctrlProps/ctrlProp1002.xml" ContentType="application/vnd.ms-excel.controlproperties+xml"/>
  <Override PartName="/xl/ctrlProps/ctrlProp1003.xml" ContentType="application/vnd.ms-excel.controlproperties+xml"/>
  <Override PartName="/xl/comments61.xml" ContentType="application/vnd.openxmlformats-officedocument.spreadsheetml.comments+xml"/>
  <Override PartName="/xl/drawings/drawing62.xml" ContentType="application/vnd.openxmlformats-officedocument.drawing+xml"/>
  <Override PartName="/xl/ctrlProps/ctrlProp1004.xml" ContentType="application/vnd.ms-excel.controlproperties+xml"/>
  <Override PartName="/xl/ctrlProps/ctrlProp1005.xml" ContentType="application/vnd.ms-excel.controlproperties+xml"/>
  <Override PartName="/xl/ctrlProps/ctrlProp1006.xml" ContentType="application/vnd.ms-excel.controlproperties+xml"/>
  <Override PartName="/xl/ctrlProps/ctrlProp1007.xml" ContentType="application/vnd.ms-excel.controlproperties+xml"/>
  <Override PartName="/xl/ctrlProps/ctrlProp1008.xml" ContentType="application/vnd.ms-excel.controlproperties+xml"/>
  <Override PartName="/xl/ctrlProps/ctrlProp1009.xml" ContentType="application/vnd.ms-excel.controlproperties+xml"/>
  <Override PartName="/xl/ctrlProps/ctrlProp1010.xml" ContentType="application/vnd.ms-excel.controlproperties+xml"/>
  <Override PartName="/xl/ctrlProps/ctrlProp1011.xml" ContentType="application/vnd.ms-excel.controlproperties+xml"/>
  <Override PartName="/xl/ctrlProps/ctrlProp1012.xml" ContentType="application/vnd.ms-excel.controlproperties+xml"/>
  <Override PartName="/xl/ctrlProps/ctrlProp1013.xml" ContentType="application/vnd.ms-excel.controlproperties+xml"/>
  <Override PartName="/xl/ctrlProps/ctrlProp1014.xml" ContentType="application/vnd.ms-excel.controlproperties+xml"/>
  <Override PartName="/xl/ctrlProps/ctrlProp1015.xml" ContentType="application/vnd.ms-excel.controlproperties+xml"/>
  <Override PartName="/xl/ctrlProps/ctrlProp1016.xml" ContentType="application/vnd.ms-excel.controlproperties+xml"/>
  <Override PartName="/xl/ctrlProps/ctrlProp1017.xml" ContentType="application/vnd.ms-excel.controlproperties+xml"/>
  <Override PartName="/xl/ctrlProps/ctrlProp1018.xml" ContentType="application/vnd.ms-excel.controlproperties+xml"/>
  <Override PartName="/xl/ctrlProps/ctrlProp1019.xml" ContentType="application/vnd.ms-excel.controlproperties+xml"/>
  <Override PartName="/xl/ctrlProps/ctrlProp1020.xml" ContentType="application/vnd.ms-excel.controlproperties+xml"/>
  <Override PartName="/xl/comments62.xml" ContentType="application/vnd.openxmlformats-officedocument.spreadsheetml.comments+xml"/>
  <Override PartName="/xl/drawings/drawing63.xml" ContentType="application/vnd.openxmlformats-officedocument.drawing+xml"/>
  <Override PartName="/xl/ctrlProps/ctrlProp1021.xml" ContentType="application/vnd.ms-excel.controlproperties+xml"/>
  <Override PartName="/xl/ctrlProps/ctrlProp1022.xml" ContentType="application/vnd.ms-excel.controlproperties+xml"/>
  <Override PartName="/xl/ctrlProps/ctrlProp1023.xml" ContentType="application/vnd.ms-excel.controlproperties+xml"/>
  <Override PartName="/xl/ctrlProps/ctrlProp1024.xml" ContentType="application/vnd.ms-excel.controlproperties+xml"/>
  <Override PartName="/xl/ctrlProps/ctrlProp1025.xml" ContentType="application/vnd.ms-excel.controlproperties+xml"/>
  <Override PartName="/xl/ctrlProps/ctrlProp1026.xml" ContentType="application/vnd.ms-excel.controlproperties+xml"/>
  <Override PartName="/xl/ctrlProps/ctrlProp1027.xml" ContentType="application/vnd.ms-excel.controlproperties+xml"/>
  <Override PartName="/xl/ctrlProps/ctrlProp1028.xml" ContentType="application/vnd.ms-excel.controlproperties+xml"/>
  <Override PartName="/xl/ctrlProps/ctrlProp1029.xml" ContentType="application/vnd.ms-excel.controlproperties+xml"/>
  <Override PartName="/xl/ctrlProps/ctrlProp1030.xml" ContentType="application/vnd.ms-excel.controlproperties+xml"/>
  <Override PartName="/xl/ctrlProps/ctrlProp1031.xml" ContentType="application/vnd.ms-excel.controlproperties+xml"/>
  <Override PartName="/xl/ctrlProps/ctrlProp1032.xml" ContentType="application/vnd.ms-excel.controlproperties+xml"/>
  <Override PartName="/xl/ctrlProps/ctrlProp1033.xml" ContentType="application/vnd.ms-excel.controlproperties+xml"/>
  <Override PartName="/xl/ctrlProps/ctrlProp1034.xml" ContentType="application/vnd.ms-excel.controlproperties+xml"/>
  <Override PartName="/xl/ctrlProps/ctrlProp1035.xml" ContentType="application/vnd.ms-excel.controlproperties+xml"/>
  <Override PartName="/xl/ctrlProps/ctrlProp1036.xml" ContentType="application/vnd.ms-excel.controlproperties+xml"/>
  <Override PartName="/xl/ctrlProps/ctrlProp1037.xml" ContentType="application/vnd.ms-excel.controlproperties+xml"/>
  <Override PartName="/xl/comments63.xml" ContentType="application/vnd.openxmlformats-officedocument.spreadsheetml.comments+xml"/>
  <Override PartName="/xl/drawings/drawing64.xml" ContentType="application/vnd.openxmlformats-officedocument.drawing+xml"/>
  <Override PartName="/xl/ctrlProps/ctrlProp1038.xml" ContentType="application/vnd.ms-excel.controlproperties+xml"/>
  <Override PartName="/xl/ctrlProps/ctrlProp1039.xml" ContentType="application/vnd.ms-excel.controlproperties+xml"/>
  <Override PartName="/xl/ctrlProps/ctrlProp1040.xml" ContentType="application/vnd.ms-excel.controlproperties+xml"/>
  <Override PartName="/xl/ctrlProps/ctrlProp1041.xml" ContentType="application/vnd.ms-excel.controlproperties+xml"/>
  <Override PartName="/xl/ctrlProps/ctrlProp1042.xml" ContentType="application/vnd.ms-excel.controlproperties+xml"/>
  <Override PartName="/xl/ctrlProps/ctrlProp1043.xml" ContentType="application/vnd.ms-excel.controlproperties+xml"/>
  <Override PartName="/xl/ctrlProps/ctrlProp1044.xml" ContentType="application/vnd.ms-excel.controlproperties+xml"/>
  <Override PartName="/xl/ctrlProps/ctrlProp1045.xml" ContentType="application/vnd.ms-excel.controlproperties+xml"/>
  <Override PartName="/xl/ctrlProps/ctrlProp1046.xml" ContentType="application/vnd.ms-excel.controlproperties+xml"/>
  <Override PartName="/xl/ctrlProps/ctrlProp1047.xml" ContentType="application/vnd.ms-excel.controlproperties+xml"/>
  <Override PartName="/xl/ctrlProps/ctrlProp1048.xml" ContentType="application/vnd.ms-excel.controlproperties+xml"/>
  <Override PartName="/xl/ctrlProps/ctrlProp1049.xml" ContentType="application/vnd.ms-excel.controlproperties+xml"/>
  <Override PartName="/xl/ctrlProps/ctrlProp1050.xml" ContentType="application/vnd.ms-excel.controlproperties+xml"/>
  <Override PartName="/xl/ctrlProps/ctrlProp1051.xml" ContentType="application/vnd.ms-excel.controlproperties+xml"/>
  <Override PartName="/xl/ctrlProps/ctrlProp1052.xml" ContentType="application/vnd.ms-excel.controlproperties+xml"/>
  <Override PartName="/xl/ctrlProps/ctrlProp1053.xml" ContentType="application/vnd.ms-excel.controlproperties+xml"/>
  <Override PartName="/xl/ctrlProps/ctrlProp1054.xml" ContentType="application/vnd.ms-excel.controlproperties+xml"/>
  <Override PartName="/xl/comments64.xml" ContentType="application/vnd.openxmlformats-officedocument.spreadsheetml.comments+xml"/>
  <Override PartName="/xl/drawings/drawing65.xml" ContentType="application/vnd.openxmlformats-officedocument.drawing+xml"/>
  <Override PartName="/xl/ctrlProps/ctrlProp1055.xml" ContentType="application/vnd.ms-excel.controlproperties+xml"/>
  <Override PartName="/xl/ctrlProps/ctrlProp1056.xml" ContentType="application/vnd.ms-excel.controlproperties+xml"/>
  <Override PartName="/xl/ctrlProps/ctrlProp1057.xml" ContentType="application/vnd.ms-excel.controlproperties+xml"/>
  <Override PartName="/xl/ctrlProps/ctrlProp1058.xml" ContentType="application/vnd.ms-excel.controlproperties+xml"/>
  <Override PartName="/xl/ctrlProps/ctrlProp1059.xml" ContentType="application/vnd.ms-excel.controlproperties+xml"/>
  <Override PartName="/xl/ctrlProps/ctrlProp1060.xml" ContentType="application/vnd.ms-excel.controlproperties+xml"/>
  <Override PartName="/xl/ctrlProps/ctrlProp1061.xml" ContentType="application/vnd.ms-excel.controlproperties+xml"/>
  <Override PartName="/xl/ctrlProps/ctrlProp1062.xml" ContentType="application/vnd.ms-excel.controlproperties+xml"/>
  <Override PartName="/xl/ctrlProps/ctrlProp1063.xml" ContentType="application/vnd.ms-excel.controlproperties+xml"/>
  <Override PartName="/xl/ctrlProps/ctrlProp1064.xml" ContentType="application/vnd.ms-excel.controlproperties+xml"/>
  <Override PartName="/xl/ctrlProps/ctrlProp1065.xml" ContentType="application/vnd.ms-excel.controlproperties+xml"/>
  <Override PartName="/xl/ctrlProps/ctrlProp1066.xml" ContentType="application/vnd.ms-excel.controlproperties+xml"/>
  <Override PartName="/xl/ctrlProps/ctrlProp1067.xml" ContentType="application/vnd.ms-excel.controlproperties+xml"/>
  <Override PartName="/xl/ctrlProps/ctrlProp1068.xml" ContentType="application/vnd.ms-excel.controlproperties+xml"/>
  <Override PartName="/xl/ctrlProps/ctrlProp1069.xml" ContentType="application/vnd.ms-excel.controlproperties+xml"/>
  <Override PartName="/xl/ctrlProps/ctrlProp1070.xml" ContentType="application/vnd.ms-excel.controlproperties+xml"/>
  <Override PartName="/xl/ctrlProps/ctrlProp1071.xml" ContentType="application/vnd.ms-excel.controlproperties+xml"/>
  <Override PartName="/xl/comments65.xml" ContentType="application/vnd.openxmlformats-officedocument.spreadsheetml.comments+xml"/>
  <Override PartName="/xl/drawings/drawing66.xml" ContentType="application/vnd.openxmlformats-officedocument.drawing+xml"/>
  <Override PartName="/xl/ctrlProps/ctrlProp1072.xml" ContentType="application/vnd.ms-excel.controlproperties+xml"/>
  <Override PartName="/xl/ctrlProps/ctrlProp1073.xml" ContentType="application/vnd.ms-excel.controlproperties+xml"/>
  <Override PartName="/xl/ctrlProps/ctrlProp1074.xml" ContentType="application/vnd.ms-excel.controlproperties+xml"/>
  <Override PartName="/xl/ctrlProps/ctrlProp1075.xml" ContentType="application/vnd.ms-excel.controlproperties+xml"/>
  <Override PartName="/xl/ctrlProps/ctrlProp1076.xml" ContentType="application/vnd.ms-excel.controlproperties+xml"/>
  <Override PartName="/xl/ctrlProps/ctrlProp1077.xml" ContentType="application/vnd.ms-excel.controlproperties+xml"/>
  <Override PartName="/xl/ctrlProps/ctrlProp1078.xml" ContentType="application/vnd.ms-excel.controlproperties+xml"/>
  <Override PartName="/xl/ctrlProps/ctrlProp1079.xml" ContentType="application/vnd.ms-excel.controlproperties+xml"/>
  <Override PartName="/xl/ctrlProps/ctrlProp1080.xml" ContentType="application/vnd.ms-excel.controlproperties+xml"/>
  <Override PartName="/xl/ctrlProps/ctrlProp1081.xml" ContentType="application/vnd.ms-excel.controlproperties+xml"/>
  <Override PartName="/xl/ctrlProps/ctrlProp1082.xml" ContentType="application/vnd.ms-excel.controlproperties+xml"/>
  <Override PartName="/xl/ctrlProps/ctrlProp1083.xml" ContentType="application/vnd.ms-excel.controlproperties+xml"/>
  <Override PartName="/xl/ctrlProps/ctrlProp1084.xml" ContentType="application/vnd.ms-excel.controlproperties+xml"/>
  <Override PartName="/xl/ctrlProps/ctrlProp1085.xml" ContentType="application/vnd.ms-excel.controlproperties+xml"/>
  <Override PartName="/xl/ctrlProps/ctrlProp1086.xml" ContentType="application/vnd.ms-excel.controlproperties+xml"/>
  <Override PartName="/xl/ctrlProps/ctrlProp1087.xml" ContentType="application/vnd.ms-excel.controlproperties+xml"/>
  <Override PartName="/xl/ctrlProps/ctrlProp1088.xml" ContentType="application/vnd.ms-excel.controlproperties+xml"/>
  <Override PartName="/xl/comments66.xml" ContentType="application/vnd.openxmlformats-officedocument.spreadsheetml.comments+xml"/>
  <Override PartName="/xl/drawings/drawing67.xml" ContentType="application/vnd.openxmlformats-officedocument.drawing+xml"/>
  <Override PartName="/xl/ctrlProps/ctrlProp1089.xml" ContentType="application/vnd.ms-excel.controlproperties+xml"/>
  <Override PartName="/xl/ctrlProps/ctrlProp1090.xml" ContentType="application/vnd.ms-excel.controlproperties+xml"/>
  <Override PartName="/xl/ctrlProps/ctrlProp1091.xml" ContentType="application/vnd.ms-excel.controlproperties+xml"/>
  <Override PartName="/xl/ctrlProps/ctrlProp1092.xml" ContentType="application/vnd.ms-excel.controlproperties+xml"/>
  <Override PartName="/xl/ctrlProps/ctrlProp1093.xml" ContentType="application/vnd.ms-excel.controlproperties+xml"/>
  <Override PartName="/xl/ctrlProps/ctrlProp1094.xml" ContentType="application/vnd.ms-excel.controlproperties+xml"/>
  <Override PartName="/xl/ctrlProps/ctrlProp1095.xml" ContentType="application/vnd.ms-excel.controlproperties+xml"/>
  <Override PartName="/xl/ctrlProps/ctrlProp1096.xml" ContentType="application/vnd.ms-excel.controlproperties+xml"/>
  <Override PartName="/xl/ctrlProps/ctrlProp1097.xml" ContentType="application/vnd.ms-excel.controlproperties+xml"/>
  <Override PartName="/xl/ctrlProps/ctrlProp1098.xml" ContentType="application/vnd.ms-excel.controlproperties+xml"/>
  <Override PartName="/xl/ctrlProps/ctrlProp1099.xml" ContentType="application/vnd.ms-excel.controlproperties+xml"/>
  <Override PartName="/xl/ctrlProps/ctrlProp1100.xml" ContentType="application/vnd.ms-excel.controlproperties+xml"/>
  <Override PartName="/xl/ctrlProps/ctrlProp1101.xml" ContentType="application/vnd.ms-excel.controlproperties+xml"/>
  <Override PartName="/xl/ctrlProps/ctrlProp1102.xml" ContentType="application/vnd.ms-excel.controlproperties+xml"/>
  <Override PartName="/xl/ctrlProps/ctrlProp1103.xml" ContentType="application/vnd.ms-excel.controlproperties+xml"/>
  <Override PartName="/xl/ctrlProps/ctrlProp1104.xml" ContentType="application/vnd.ms-excel.controlproperties+xml"/>
  <Override PartName="/xl/ctrlProps/ctrlProp1105.xml" ContentType="application/vnd.ms-excel.controlproperties+xml"/>
  <Override PartName="/xl/comments67.xml" ContentType="application/vnd.openxmlformats-officedocument.spreadsheetml.comments+xml"/>
  <Override PartName="/xl/drawings/drawing68.xml" ContentType="application/vnd.openxmlformats-officedocument.drawing+xml"/>
  <Override PartName="/xl/ctrlProps/ctrlProp1106.xml" ContentType="application/vnd.ms-excel.controlproperties+xml"/>
  <Override PartName="/xl/ctrlProps/ctrlProp1107.xml" ContentType="application/vnd.ms-excel.controlproperties+xml"/>
  <Override PartName="/xl/ctrlProps/ctrlProp1108.xml" ContentType="application/vnd.ms-excel.controlproperties+xml"/>
  <Override PartName="/xl/ctrlProps/ctrlProp1109.xml" ContentType="application/vnd.ms-excel.controlproperties+xml"/>
  <Override PartName="/xl/ctrlProps/ctrlProp1110.xml" ContentType="application/vnd.ms-excel.controlproperties+xml"/>
  <Override PartName="/xl/ctrlProps/ctrlProp1111.xml" ContentType="application/vnd.ms-excel.controlproperties+xml"/>
  <Override PartName="/xl/ctrlProps/ctrlProp1112.xml" ContentType="application/vnd.ms-excel.controlproperties+xml"/>
  <Override PartName="/xl/ctrlProps/ctrlProp1113.xml" ContentType="application/vnd.ms-excel.controlproperties+xml"/>
  <Override PartName="/xl/ctrlProps/ctrlProp1114.xml" ContentType="application/vnd.ms-excel.controlproperties+xml"/>
  <Override PartName="/xl/ctrlProps/ctrlProp1115.xml" ContentType="application/vnd.ms-excel.controlproperties+xml"/>
  <Override PartName="/xl/ctrlProps/ctrlProp1116.xml" ContentType="application/vnd.ms-excel.controlproperties+xml"/>
  <Override PartName="/xl/ctrlProps/ctrlProp1117.xml" ContentType="application/vnd.ms-excel.controlproperties+xml"/>
  <Override PartName="/xl/ctrlProps/ctrlProp1118.xml" ContentType="application/vnd.ms-excel.controlproperties+xml"/>
  <Override PartName="/xl/ctrlProps/ctrlProp1119.xml" ContentType="application/vnd.ms-excel.controlproperties+xml"/>
  <Override PartName="/xl/ctrlProps/ctrlProp1120.xml" ContentType="application/vnd.ms-excel.controlproperties+xml"/>
  <Override PartName="/xl/ctrlProps/ctrlProp1121.xml" ContentType="application/vnd.ms-excel.controlproperties+xml"/>
  <Override PartName="/xl/ctrlProps/ctrlProp1122.xml" ContentType="application/vnd.ms-excel.controlproperties+xml"/>
  <Override PartName="/xl/comments68.xml" ContentType="application/vnd.openxmlformats-officedocument.spreadsheetml.comments+xml"/>
  <Override PartName="/xl/drawings/drawing69.xml" ContentType="application/vnd.openxmlformats-officedocument.drawing+xml"/>
  <Override PartName="/xl/ctrlProps/ctrlProp1123.xml" ContentType="application/vnd.ms-excel.controlproperties+xml"/>
  <Override PartName="/xl/ctrlProps/ctrlProp1124.xml" ContentType="application/vnd.ms-excel.controlproperties+xml"/>
  <Override PartName="/xl/ctrlProps/ctrlProp1125.xml" ContentType="application/vnd.ms-excel.controlproperties+xml"/>
  <Override PartName="/xl/ctrlProps/ctrlProp1126.xml" ContentType="application/vnd.ms-excel.controlproperties+xml"/>
  <Override PartName="/xl/ctrlProps/ctrlProp1127.xml" ContentType="application/vnd.ms-excel.controlproperties+xml"/>
  <Override PartName="/xl/ctrlProps/ctrlProp1128.xml" ContentType="application/vnd.ms-excel.controlproperties+xml"/>
  <Override PartName="/xl/ctrlProps/ctrlProp1129.xml" ContentType="application/vnd.ms-excel.controlproperties+xml"/>
  <Override PartName="/xl/ctrlProps/ctrlProp1130.xml" ContentType="application/vnd.ms-excel.controlproperties+xml"/>
  <Override PartName="/xl/ctrlProps/ctrlProp1131.xml" ContentType="application/vnd.ms-excel.controlproperties+xml"/>
  <Override PartName="/xl/ctrlProps/ctrlProp1132.xml" ContentType="application/vnd.ms-excel.controlproperties+xml"/>
  <Override PartName="/xl/ctrlProps/ctrlProp1133.xml" ContentType="application/vnd.ms-excel.controlproperties+xml"/>
  <Override PartName="/xl/ctrlProps/ctrlProp1134.xml" ContentType="application/vnd.ms-excel.controlproperties+xml"/>
  <Override PartName="/xl/ctrlProps/ctrlProp1135.xml" ContentType="application/vnd.ms-excel.controlproperties+xml"/>
  <Override PartName="/xl/ctrlProps/ctrlProp1136.xml" ContentType="application/vnd.ms-excel.controlproperties+xml"/>
  <Override PartName="/xl/ctrlProps/ctrlProp1137.xml" ContentType="application/vnd.ms-excel.controlproperties+xml"/>
  <Override PartName="/xl/ctrlProps/ctrlProp1138.xml" ContentType="application/vnd.ms-excel.controlproperties+xml"/>
  <Override PartName="/xl/ctrlProps/ctrlProp1139.xml" ContentType="application/vnd.ms-excel.controlproperties+xml"/>
  <Override PartName="/xl/comments69.xml" ContentType="application/vnd.openxmlformats-officedocument.spreadsheetml.comments+xml"/>
  <Override PartName="/xl/drawings/drawing70.xml" ContentType="application/vnd.openxmlformats-officedocument.drawing+xml"/>
  <Override PartName="/xl/ctrlProps/ctrlProp1140.xml" ContentType="application/vnd.ms-excel.controlproperties+xml"/>
  <Override PartName="/xl/ctrlProps/ctrlProp1141.xml" ContentType="application/vnd.ms-excel.controlproperties+xml"/>
  <Override PartName="/xl/ctrlProps/ctrlProp1142.xml" ContentType="application/vnd.ms-excel.controlproperties+xml"/>
  <Override PartName="/xl/ctrlProps/ctrlProp1143.xml" ContentType="application/vnd.ms-excel.controlproperties+xml"/>
  <Override PartName="/xl/ctrlProps/ctrlProp1144.xml" ContentType="application/vnd.ms-excel.controlproperties+xml"/>
  <Override PartName="/xl/ctrlProps/ctrlProp1145.xml" ContentType="application/vnd.ms-excel.controlproperties+xml"/>
  <Override PartName="/xl/ctrlProps/ctrlProp1146.xml" ContentType="application/vnd.ms-excel.controlproperties+xml"/>
  <Override PartName="/xl/ctrlProps/ctrlProp1147.xml" ContentType="application/vnd.ms-excel.controlproperties+xml"/>
  <Override PartName="/xl/ctrlProps/ctrlProp1148.xml" ContentType="application/vnd.ms-excel.controlproperties+xml"/>
  <Override PartName="/xl/ctrlProps/ctrlProp1149.xml" ContentType="application/vnd.ms-excel.controlproperties+xml"/>
  <Override PartName="/xl/ctrlProps/ctrlProp1150.xml" ContentType="application/vnd.ms-excel.controlproperties+xml"/>
  <Override PartName="/xl/ctrlProps/ctrlProp1151.xml" ContentType="application/vnd.ms-excel.controlproperties+xml"/>
  <Override PartName="/xl/ctrlProps/ctrlProp1152.xml" ContentType="application/vnd.ms-excel.controlproperties+xml"/>
  <Override PartName="/xl/ctrlProps/ctrlProp1153.xml" ContentType="application/vnd.ms-excel.controlproperties+xml"/>
  <Override PartName="/xl/ctrlProps/ctrlProp1154.xml" ContentType="application/vnd.ms-excel.controlproperties+xml"/>
  <Override PartName="/xl/ctrlProps/ctrlProp1155.xml" ContentType="application/vnd.ms-excel.controlproperties+xml"/>
  <Override PartName="/xl/ctrlProps/ctrlProp1156.xml" ContentType="application/vnd.ms-excel.controlproperties+xml"/>
  <Override PartName="/xl/comments70.xml" ContentType="application/vnd.openxmlformats-officedocument.spreadsheetml.comments+xml"/>
  <Override PartName="/xl/drawings/drawing71.xml" ContentType="application/vnd.openxmlformats-officedocument.drawing+xml"/>
  <Override PartName="/xl/ctrlProps/ctrlProp1157.xml" ContentType="application/vnd.ms-excel.controlproperties+xml"/>
  <Override PartName="/xl/ctrlProps/ctrlProp1158.xml" ContentType="application/vnd.ms-excel.controlproperties+xml"/>
  <Override PartName="/xl/ctrlProps/ctrlProp1159.xml" ContentType="application/vnd.ms-excel.controlproperties+xml"/>
  <Override PartName="/xl/ctrlProps/ctrlProp1160.xml" ContentType="application/vnd.ms-excel.controlproperties+xml"/>
  <Override PartName="/xl/ctrlProps/ctrlProp1161.xml" ContentType="application/vnd.ms-excel.controlproperties+xml"/>
  <Override PartName="/xl/ctrlProps/ctrlProp1162.xml" ContentType="application/vnd.ms-excel.controlproperties+xml"/>
  <Override PartName="/xl/ctrlProps/ctrlProp1163.xml" ContentType="application/vnd.ms-excel.controlproperties+xml"/>
  <Override PartName="/xl/ctrlProps/ctrlProp1164.xml" ContentType="application/vnd.ms-excel.controlproperties+xml"/>
  <Override PartName="/xl/ctrlProps/ctrlProp1165.xml" ContentType="application/vnd.ms-excel.controlproperties+xml"/>
  <Override PartName="/xl/ctrlProps/ctrlProp1166.xml" ContentType="application/vnd.ms-excel.controlproperties+xml"/>
  <Override PartName="/xl/ctrlProps/ctrlProp1167.xml" ContentType="application/vnd.ms-excel.controlproperties+xml"/>
  <Override PartName="/xl/ctrlProps/ctrlProp1168.xml" ContentType="application/vnd.ms-excel.controlproperties+xml"/>
  <Override PartName="/xl/ctrlProps/ctrlProp1169.xml" ContentType="application/vnd.ms-excel.controlproperties+xml"/>
  <Override PartName="/xl/ctrlProps/ctrlProp1170.xml" ContentType="application/vnd.ms-excel.controlproperties+xml"/>
  <Override PartName="/xl/ctrlProps/ctrlProp1171.xml" ContentType="application/vnd.ms-excel.controlproperties+xml"/>
  <Override PartName="/xl/ctrlProps/ctrlProp1172.xml" ContentType="application/vnd.ms-excel.controlproperties+xml"/>
  <Override PartName="/xl/ctrlProps/ctrlProp1173.xml" ContentType="application/vnd.ms-excel.controlproperties+xml"/>
  <Override PartName="/xl/comments71.xml" ContentType="application/vnd.openxmlformats-officedocument.spreadsheetml.comments+xml"/>
  <Override PartName="/xl/drawings/drawing72.xml" ContentType="application/vnd.openxmlformats-officedocument.drawing+xml"/>
  <Override PartName="/xl/ctrlProps/ctrlProp1174.xml" ContentType="application/vnd.ms-excel.controlproperties+xml"/>
  <Override PartName="/xl/ctrlProps/ctrlProp1175.xml" ContentType="application/vnd.ms-excel.controlproperties+xml"/>
  <Override PartName="/xl/ctrlProps/ctrlProp1176.xml" ContentType="application/vnd.ms-excel.controlproperties+xml"/>
  <Override PartName="/xl/ctrlProps/ctrlProp1177.xml" ContentType="application/vnd.ms-excel.controlproperties+xml"/>
  <Override PartName="/xl/ctrlProps/ctrlProp1178.xml" ContentType="application/vnd.ms-excel.controlproperties+xml"/>
  <Override PartName="/xl/ctrlProps/ctrlProp1179.xml" ContentType="application/vnd.ms-excel.controlproperties+xml"/>
  <Override PartName="/xl/ctrlProps/ctrlProp1180.xml" ContentType="application/vnd.ms-excel.controlproperties+xml"/>
  <Override PartName="/xl/ctrlProps/ctrlProp1181.xml" ContentType="application/vnd.ms-excel.controlproperties+xml"/>
  <Override PartName="/xl/ctrlProps/ctrlProp1182.xml" ContentType="application/vnd.ms-excel.controlproperties+xml"/>
  <Override PartName="/xl/ctrlProps/ctrlProp1183.xml" ContentType="application/vnd.ms-excel.controlproperties+xml"/>
  <Override PartName="/xl/ctrlProps/ctrlProp1184.xml" ContentType="application/vnd.ms-excel.controlproperties+xml"/>
  <Override PartName="/xl/ctrlProps/ctrlProp1185.xml" ContentType="application/vnd.ms-excel.controlproperties+xml"/>
  <Override PartName="/xl/ctrlProps/ctrlProp1186.xml" ContentType="application/vnd.ms-excel.controlproperties+xml"/>
  <Override PartName="/xl/ctrlProps/ctrlProp1187.xml" ContentType="application/vnd.ms-excel.controlproperties+xml"/>
  <Override PartName="/xl/ctrlProps/ctrlProp1188.xml" ContentType="application/vnd.ms-excel.controlproperties+xml"/>
  <Override PartName="/xl/ctrlProps/ctrlProp1189.xml" ContentType="application/vnd.ms-excel.controlproperties+xml"/>
  <Override PartName="/xl/ctrlProps/ctrlProp1190.xml" ContentType="application/vnd.ms-excel.controlproperties+xml"/>
  <Override PartName="/xl/comments72.xml" ContentType="application/vnd.openxmlformats-officedocument.spreadsheetml.comments+xml"/>
  <Override PartName="/xl/drawings/drawing73.xml" ContentType="application/vnd.openxmlformats-officedocument.drawing+xml"/>
  <Override PartName="/xl/ctrlProps/ctrlProp1191.xml" ContentType="application/vnd.ms-excel.controlproperties+xml"/>
  <Override PartName="/xl/ctrlProps/ctrlProp1192.xml" ContentType="application/vnd.ms-excel.controlproperties+xml"/>
  <Override PartName="/xl/ctrlProps/ctrlProp1193.xml" ContentType="application/vnd.ms-excel.controlproperties+xml"/>
  <Override PartName="/xl/ctrlProps/ctrlProp1194.xml" ContentType="application/vnd.ms-excel.controlproperties+xml"/>
  <Override PartName="/xl/ctrlProps/ctrlProp1195.xml" ContentType="application/vnd.ms-excel.controlproperties+xml"/>
  <Override PartName="/xl/ctrlProps/ctrlProp1196.xml" ContentType="application/vnd.ms-excel.controlproperties+xml"/>
  <Override PartName="/xl/ctrlProps/ctrlProp1197.xml" ContentType="application/vnd.ms-excel.controlproperties+xml"/>
  <Override PartName="/xl/ctrlProps/ctrlProp1198.xml" ContentType="application/vnd.ms-excel.controlproperties+xml"/>
  <Override PartName="/xl/ctrlProps/ctrlProp1199.xml" ContentType="application/vnd.ms-excel.controlproperties+xml"/>
  <Override PartName="/xl/ctrlProps/ctrlProp1200.xml" ContentType="application/vnd.ms-excel.controlproperties+xml"/>
  <Override PartName="/xl/ctrlProps/ctrlProp1201.xml" ContentType="application/vnd.ms-excel.controlproperties+xml"/>
  <Override PartName="/xl/ctrlProps/ctrlProp1202.xml" ContentType="application/vnd.ms-excel.controlproperties+xml"/>
  <Override PartName="/xl/ctrlProps/ctrlProp1203.xml" ContentType="application/vnd.ms-excel.controlproperties+xml"/>
  <Override PartName="/xl/ctrlProps/ctrlProp1204.xml" ContentType="application/vnd.ms-excel.controlproperties+xml"/>
  <Override PartName="/xl/ctrlProps/ctrlProp1205.xml" ContentType="application/vnd.ms-excel.controlproperties+xml"/>
  <Override PartName="/xl/ctrlProps/ctrlProp1206.xml" ContentType="application/vnd.ms-excel.controlproperties+xml"/>
  <Override PartName="/xl/ctrlProps/ctrlProp1207.xml" ContentType="application/vnd.ms-excel.controlproperties+xml"/>
  <Override PartName="/xl/comments73.xml" ContentType="application/vnd.openxmlformats-officedocument.spreadsheetml.comments+xml"/>
  <Override PartName="/xl/drawings/drawing74.xml" ContentType="application/vnd.openxmlformats-officedocument.drawing+xml"/>
  <Override PartName="/xl/ctrlProps/ctrlProp1208.xml" ContentType="application/vnd.ms-excel.controlproperties+xml"/>
  <Override PartName="/xl/ctrlProps/ctrlProp1209.xml" ContentType="application/vnd.ms-excel.controlproperties+xml"/>
  <Override PartName="/xl/ctrlProps/ctrlProp1210.xml" ContentType="application/vnd.ms-excel.controlproperties+xml"/>
  <Override PartName="/xl/ctrlProps/ctrlProp1211.xml" ContentType="application/vnd.ms-excel.controlproperties+xml"/>
  <Override PartName="/xl/ctrlProps/ctrlProp1212.xml" ContentType="application/vnd.ms-excel.controlproperties+xml"/>
  <Override PartName="/xl/ctrlProps/ctrlProp1213.xml" ContentType="application/vnd.ms-excel.controlproperties+xml"/>
  <Override PartName="/xl/ctrlProps/ctrlProp1214.xml" ContentType="application/vnd.ms-excel.controlproperties+xml"/>
  <Override PartName="/xl/ctrlProps/ctrlProp1215.xml" ContentType="application/vnd.ms-excel.controlproperties+xml"/>
  <Override PartName="/xl/ctrlProps/ctrlProp1216.xml" ContentType="application/vnd.ms-excel.controlproperties+xml"/>
  <Override PartName="/xl/ctrlProps/ctrlProp1217.xml" ContentType="application/vnd.ms-excel.controlproperties+xml"/>
  <Override PartName="/xl/ctrlProps/ctrlProp1218.xml" ContentType="application/vnd.ms-excel.controlproperties+xml"/>
  <Override PartName="/xl/ctrlProps/ctrlProp1219.xml" ContentType="application/vnd.ms-excel.controlproperties+xml"/>
  <Override PartName="/xl/ctrlProps/ctrlProp1220.xml" ContentType="application/vnd.ms-excel.controlproperties+xml"/>
  <Override PartName="/xl/ctrlProps/ctrlProp1221.xml" ContentType="application/vnd.ms-excel.controlproperties+xml"/>
  <Override PartName="/xl/ctrlProps/ctrlProp1222.xml" ContentType="application/vnd.ms-excel.controlproperties+xml"/>
  <Override PartName="/xl/ctrlProps/ctrlProp1223.xml" ContentType="application/vnd.ms-excel.controlproperties+xml"/>
  <Override PartName="/xl/ctrlProps/ctrlProp1224.xml" ContentType="application/vnd.ms-excel.controlproperties+xml"/>
  <Override PartName="/xl/comments74.xml" ContentType="application/vnd.openxmlformats-officedocument.spreadsheetml.comments+xml"/>
  <Override PartName="/xl/drawings/drawing75.xml" ContentType="application/vnd.openxmlformats-officedocument.drawing+xml"/>
  <Override PartName="/xl/ctrlProps/ctrlProp1225.xml" ContentType="application/vnd.ms-excel.controlproperties+xml"/>
  <Override PartName="/xl/ctrlProps/ctrlProp1226.xml" ContentType="application/vnd.ms-excel.controlproperties+xml"/>
  <Override PartName="/xl/ctrlProps/ctrlProp1227.xml" ContentType="application/vnd.ms-excel.controlproperties+xml"/>
  <Override PartName="/xl/ctrlProps/ctrlProp1228.xml" ContentType="application/vnd.ms-excel.controlproperties+xml"/>
  <Override PartName="/xl/ctrlProps/ctrlProp1229.xml" ContentType="application/vnd.ms-excel.controlproperties+xml"/>
  <Override PartName="/xl/ctrlProps/ctrlProp1230.xml" ContentType="application/vnd.ms-excel.controlproperties+xml"/>
  <Override PartName="/xl/ctrlProps/ctrlProp1231.xml" ContentType="application/vnd.ms-excel.controlproperties+xml"/>
  <Override PartName="/xl/ctrlProps/ctrlProp1232.xml" ContentType="application/vnd.ms-excel.controlproperties+xml"/>
  <Override PartName="/xl/ctrlProps/ctrlProp1233.xml" ContentType="application/vnd.ms-excel.controlproperties+xml"/>
  <Override PartName="/xl/ctrlProps/ctrlProp1234.xml" ContentType="application/vnd.ms-excel.controlproperties+xml"/>
  <Override PartName="/xl/ctrlProps/ctrlProp1235.xml" ContentType="application/vnd.ms-excel.controlproperties+xml"/>
  <Override PartName="/xl/ctrlProps/ctrlProp1236.xml" ContentType="application/vnd.ms-excel.controlproperties+xml"/>
  <Override PartName="/xl/ctrlProps/ctrlProp1237.xml" ContentType="application/vnd.ms-excel.controlproperties+xml"/>
  <Override PartName="/xl/ctrlProps/ctrlProp1238.xml" ContentType="application/vnd.ms-excel.controlproperties+xml"/>
  <Override PartName="/xl/ctrlProps/ctrlProp1239.xml" ContentType="application/vnd.ms-excel.controlproperties+xml"/>
  <Override PartName="/xl/ctrlProps/ctrlProp1240.xml" ContentType="application/vnd.ms-excel.controlproperties+xml"/>
  <Override PartName="/xl/ctrlProps/ctrlProp1241.xml" ContentType="application/vnd.ms-excel.controlproperties+xml"/>
  <Override PartName="/xl/comments75.xml" ContentType="application/vnd.openxmlformats-officedocument.spreadsheetml.comments+xml"/>
  <Override PartName="/xl/drawings/drawing76.xml" ContentType="application/vnd.openxmlformats-officedocument.drawing+xml"/>
  <Override PartName="/xl/ctrlProps/ctrlProp1242.xml" ContentType="application/vnd.ms-excel.controlproperties+xml"/>
  <Override PartName="/xl/ctrlProps/ctrlProp1243.xml" ContentType="application/vnd.ms-excel.controlproperties+xml"/>
  <Override PartName="/xl/ctrlProps/ctrlProp1244.xml" ContentType="application/vnd.ms-excel.controlproperties+xml"/>
  <Override PartName="/xl/ctrlProps/ctrlProp1245.xml" ContentType="application/vnd.ms-excel.controlproperties+xml"/>
  <Override PartName="/xl/ctrlProps/ctrlProp1246.xml" ContentType="application/vnd.ms-excel.controlproperties+xml"/>
  <Override PartName="/xl/ctrlProps/ctrlProp1247.xml" ContentType="application/vnd.ms-excel.controlproperties+xml"/>
  <Override PartName="/xl/ctrlProps/ctrlProp1248.xml" ContentType="application/vnd.ms-excel.controlproperties+xml"/>
  <Override PartName="/xl/ctrlProps/ctrlProp1249.xml" ContentType="application/vnd.ms-excel.controlproperties+xml"/>
  <Override PartName="/xl/ctrlProps/ctrlProp1250.xml" ContentType="application/vnd.ms-excel.controlproperties+xml"/>
  <Override PartName="/xl/ctrlProps/ctrlProp1251.xml" ContentType="application/vnd.ms-excel.controlproperties+xml"/>
  <Override PartName="/xl/ctrlProps/ctrlProp1252.xml" ContentType="application/vnd.ms-excel.controlproperties+xml"/>
  <Override PartName="/xl/ctrlProps/ctrlProp1253.xml" ContentType="application/vnd.ms-excel.controlproperties+xml"/>
  <Override PartName="/xl/ctrlProps/ctrlProp1254.xml" ContentType="application/vnd.ms-excel.controlproperties+xml"/>
  <Override PartName="/xl/ctrlProps/ctrlProp1255.xml" ContentType="application/vnd.ms-excel.controlproperties+xml"/>
  <Override PartName="/xl/ctrlProps/ctrlProp1256.xml" ContentType="application/vnd.ms-excel.controlproperties+xml"/>
  <Override PartName="/xl/ctrlProps/ctrlProp1257.xml" ContentType="application/vnd.ms-excel.controlproperties+xml"/>
  <Override PartName="/xl/ctrlProps/ctrlProp1258.xml" ContentType="application/vnd.ms-excel.controlproperties+xml"/>
  <Override PartName="/xl/comments76.xml" ContentType="application/vnd.openxmlformats-officedocument.spreadsheetml.comments+xml"/>
  <Override PartName="/xl/drawings/drawing77.xml" ContentType="application/vnd.openxmlformats-officedocument.drawing+xml"/>
  <Override PartName="/xl/ctrlProps/ctrlProp1259.xml" ContentType="application/vnd.ms-excel.controlproperties+xml"/>
  <Override PartName="/xl/ctrlProps/ctrlProp1260.xml" ContentType="application/vnd.ms-excel.controlproperties+xml"/>
  <Override PartName="/xl/ctrlProps/ctrlProp1261.xml" ContentType="application/vnd.ms-excel.controlproperties+xml"/>
  <Override PartName="/xl/ctrlProps/ctrlProp1262.xml" ContentType="application/vnd.ms-excel.controlproperties+xml"/>
  <Override PartName="/xl/ctrlProps/ctrlProp1263.xml" ContentType="application/vnd.ms-excel.controlproperties+xml"/>
  <Override PartName="/xl/ctrlProps/ctrlProp1264.xml" ContentType="application/vnd.ms-excel.controlproperties+xml"/>
  <Override PartName="/xl/ctrlProps/ctrlProp1265.xml" ContentType="application/vnd.ms-excel.controlproperties+xml"/>
  <Override PartName="/xl/ctrlProps/ctrlProp1266.xml" ContentType="application/vnd.ms-excel.controlproperties+xml"/>
  <Override PartName="/xl/ctrlProps/ctrlProp1267.xml" ContentType="application/vnd.ms-excel.controlproperties+xml"/>
  <Override PartName="/xl/ctrlProps/ctrlProp1268.xml" ContentType="application/vnd.ms-excel.controlproperties+xml"/>
  <Override PartName="/xl/ctrlProps/ctrlProp1269.xml" ContentType="application/vnd.ms-excel.controlproperties+xml"/>
  <Override PartName="/xl/ctrlProps/ctrlProp1270.xml" ContentType="application/vnd.ms-excel.controlproperties+xml"/>
  <Override PartName="/xl/ctrlProps/ctrlProp1271.xml" ContentType="application/vnd.ms-excel.controlproperties+xml"/>
  <Override PartName="/xl/ctrlProps/ctrlProp1272.xml" ContentType="application/vnd.ms-excel.controlproperties+xml"/>
  <Override PartName="/xl/ctrlProps/ctrlProp1273.xml" ContentType="application/vnd.ms-excel.controlproperties+xml"/>
  <Override PartName="/xl/ctrlProps/ctrlProp1274.xml" ContentType="application/vnd.ms-excel.controlproperties+xml"/>
  <Override PartName="/xl/ctrlProps/ctrlProp1275.xml" ContentType="application/vnd.ms-excel.controlproperties+xml"/>
  <Override PartName="/xl/comments77.xml" ContentType="application/vnd.openxmlformats-officedocument.spreadsheetml.comments+xml"/>
  <Override PartName="/xl/drawings/drawing78.xml" ContentType="application/vnd.openxmlformats-officedocument.drawing+xml"/>
  <Override PartName="/xl/ctrlProps/ctrlProp1276.xml" ContentType="application/vnd.ms-excel.controlproperties+xml"/>
  <Override PartName="/xl/ctrlProps/ctrlProp1277.xml" ContentType="application/vnd.ms-excel.controlproperties+xml"/>
  <Override PartName="/xl/ctrlProps/ctrlProp1278.xml" ContentType="application/vnd.ms-excel.controlproperties+xml"/>
  <Override PartName="/xl/ctrlProps/ctrlProp1279.xml" ContentType="application/vnd.ms-excel.controlproperties+xml"/>
  <Override PartName="/xl/ctrlProps/ctrlProp1280.xml" ContentType="application/vnd.ms-excel.controlproperties+xml"/>
  <Override PartName="/xl/ctrlProps/ctrlProp1281.xml" ContentType="application/vnd.ms-excel.controlproperties+xml"/>
  <Override PartName="/xl/ctrlProps/ctrlProp1282.xml" ContentType="application/vnd.ms-excel.controlproperties+xml"/>
  <Override PartName="/xl/ctrlProps/ctrlProp1283.xml" ContentType="application/vnd.ms-excel.controlproperties+xml"/>
  <Override PartName="/xl/ctrlProps/ctrlProp1284.xml" ContentType="application/vnd.ms-excel.controlproperties+xml"/>
  <Override PartName="/xl/ctrlProps/ctrlProp1285.xml" ContentType="application/vnd.ms-excel.controlproperties+xml"/>
  <Override PartName="/xl/ctrlProps/ctrlProp1286.xml" ContentType="application/vnd.ms-excel.controlproperties+xml"/>
  <Override PartName="/xl/ctrlProps/ctrlProp1287.xml" ContentType="application/vnd.ms-excel.controlproperties+xml"/>
  <Override PartName="/xl/ctrlProps/ctrlProp1288.xml" ContentType="application/vnd.ms-excel.controlproperties+xml"/>
  <Override PartName="/xl/ctrlProps/ctrlProp1289.xml" ContentType="application/vnd.ms-excel.controlproperties+xml"/>
  <Override PartName="/xl/ctrlProps/ctrlProp1290.xml" ContentType="application/vnd.ms-excel.controlproperties+xml"/>
  <Override PartName="/xl/ctrlProps/ctrlProp1291.xml" ContentType="application/vnd.ms-excel.controlproperties+xml"/>
  <Override PartName="/xl/ctrlProps/ctrlProp1292.xml" ContentType="application/vnd.ms-excel.controlproperties+xml"/>
  <Override PartName="/xl/comments78.xml" ContentType="application/vnd.openxmlformats-officedocument.spreadsheetml.comments+xml"/>
  <Override PartName="/xl/drawings/drawing79.xml" ContentType="application/vnd.openxmlformats-officedocument.drawing+xml"/>
  <Override PartName="/xl/ctrlProps/ctrlProp1293.xml" ContentType="application/vnd.ms-excel.controlproperties+xml"/>
  <Override PartName="/xl/ctrlProps/ctrlProp1294.xml" ContentType="application/vnd.ms-excel.controlproperties+xml"/>
  <Override PartName="/xl/ctrlProps/ctrlProp1295.xml" ContentType="application/vnd.ms-excel.controlproperties+xml"/>
  <Override PartName="/xl/ctrlProps/ctrlProp1296.xml" ContentType="application/vnd.ms-excel.controlproperties+xml"/>
  <Override PartName="/xl/ctrlProps/ctrlProp1297.xml" ContentType="application/vnd.ms-excel.controlproperties+xml"/>
  <Override PartName="/xl/ctrlProps/ctrlProp1298.xml" ContentType="application/vnd.ms-excel.controlproperties+xml"/>
  <Override PartName="/xl/ctrlProps/ctrlProp1299.xml" ContentType="application/vnd.ms-excel.controlproperties+xml"/>
  <Override PartName="/xl/ctrlProps/ctrlProp1300.xml" ContentType="application/vnd.ms-excel.controlproperties+xml"/>
  <Override PartName="/xl/ctrlProps/ctrlProp1301.xml" ContentType="application/vnd.ms-excel.controlproperties+xml"/>
  <Override PartName="/xl/ctrlProps/ctrlProp1302.xml" ContentType="application/vnd.ms-excel.controlproperties+xml"/>
  <Override PartName="/xl/ctrlProps/ctrlProp1303.xml" ContentType="application/vnd.ms-excel.controlproperties+xml"/>
  <Override PartName="/xl/ctrlProps/ctrlProp1304.xml" ContentType="application/vnd.ms-excel.controlproperties+xml"/>
  <Override PartName="/xl/ctrlProps/ctrlProp1305.xml" ContentType="application/vnd.ms-excel.controlproperties+xml"/>
  <Override PartName="/xl/ctrlProps/ctrlProp1306.xml" ContentType="application/vnd.ms-excel.controlproperties+xml"/>
  <Override PartName="/xl/ctrlProps/ctrlProp1307.xml" ContentType="application/vnd.ms-excel.controlproperties+xml"/>
  <Override PartName="/xl/ctrlProps/ctrlProp1308.xml" ContentType="application/vnd.ms-excel.controlproperties+xml"/>
  <Override PartName="/xl/ctrlProps/ctrlProp1309.xml" ContentType="application/vnd.ms-excel.controlproperties+xml"/>
  <Override PartName="/xl/comments79.xml" ContentType="application/vnd.openxmlformats-officedocument.spreadsheetml.comments+xml"/>
  <Override PartName="/xl/drawings/drawing80.xml" ContentType="application/vnd.openxmlformats-officedocument.drawing+xml"/>
  <Override PartName="/xl/ctrlProps/ctrlProp1310.xml" ContentType="application/vnd.ms-excel.controlproperties+xml"/>
  <Override PartName="/xl/ctrlProps/ctrlProp1311.xml" ContentType="application/vnd.ms-excel.controlproperties+xml"/>
  <Override PartName="/xl/ctrlProps/ctrlProp1312.xml" ContentType="application/vnd.ms-excel.controlproperties+xml"/>
  <Override PartName="/xl/ctrlProps/ctrlProp1313.xml" ContentType="application/vnd.ms-excel.controlproperties+xml"/>
  <Override PartName="/xl/ctrlProps/ctrlProp1314.xml" ContentType="application/vnd.ms-excel.controlproperties+xml"/>
  <Override PartName="/xl/ctrlProps/ctrlProp1315.xml" ContentType="application/vnd.ms-excel.controlproperties+xml"/>
  <Override PartName="/xl/ctrlProps/ctrlProp1316.xml" ContentType="application/vnd.ms-excel.controlproperties+xml"/>
  <Override PartName="/xl/ctrlProps/ctrlProp1317.xml" ContentType="application/vnd.ms-excel.controlproperties+xml"/>
  <Override PartName="/xl/ctrlProps/ctrlProp1318.xml" ContentType="application/vnd.ms-excel.controlproperties+xml"/>
  <Override PartName="/xl/ctrlProps/ctrlProp1319.xml" ContentType="application/vnd.ms-excel.controlproperties+xml"/>
  <Override PartName="/xl/ctrlProps/ctrlProp1320.xml" ContentType="application/vnd.ms-excel.controlproperties+xml"/>
  <Override PartName="/xl/ctrlProps/ctrlProp1321.xml" ContentType="application/vnd.ms-excel.controlproperties+xml"/>
  <Override PartName="/xl/ctrlProps/ctrlProp1322.xml" ContentType="application/vnd.ms-excel.controlproperties+xml"/>
  <Override PartName="/xl/ctrlProps/ctrlProp1323.xml" ContentType="application/vnd.ms-excel.controlproperties+xml"/>
  <Override PartName="/xl/ctrlProps/ctrlProp1324.xml" ContentType="application/vnd.ms-excel.controlproperties+xml"/>
  <Override PartName="/xl/ctrlProps/ctrlProp1325.xml" ContentType="application/vnd.ms-excel.controlproperties+xml"/>
  <Override PartName="/xl/ctrlProps/ctrlProp1326.xml" ContentType="application/vnd.ms-excel.controlproperties+xml"/>
  <Override PartName="/xl/comments80.xml" ContentType="application/vnd.openxmlformats-officedocument.spreadsheetml.comments+xml"/>
  <Override PartName="/xl/drawings/drawing81.xml" ContentType="application/vnd.openxmlformats-officedocument.drawing+xml"/>
  <Override PartName="/xl/ctrlProps/ctrlProp1327.xml" ContentType="application/vnd.ms-excel.controlproperties+xml"/>
  <Override PartName="/xl/ctrlProps/ctrlProp1328.xml" ContentType="application/vnd.ms-excel.controlproperties+xml"/>
  <Override PartName="/xl/ctrlProps/ctrlProp1329.xml" ContentType="application/vnd.ms-excel.controlproperties+xml"/>
  <Override PartName="/xl/ctrlProps/ctrlProp1330.xml" ContentType="application/vnd.ms-excel.controlproperties+xml"/>
  <Override PartName="/xl/ctrlProps/ctrlProp1331.xml" ContentType="application/vnd.ms-excel.controlproperties+xml"/>
  <Override PartName="/xl/ctrlProps/ctrlProp1332.xml" ContentType="application/vnd.ms-excel.controlproperties+xml"/>
  <Override PartName="/xl/ctrlProps/ctrlProp1333.xml" ContentType="application/vnd.ms-excel.controlproperties+xml"/>
  <Override PartName="/xl/ctrlProps/ctrlProp1334.xml" ContentType="application/vnd.ms-excel.controlproperties+xml"/>
  <Override PartName="/xl/ctrlProps/ctrlProp1335.xml" ContentType="application/vnd.ms-excel.controlproperties+xml"/>
  <Override PartName="/xl/ctrlProps/ctrlProp1336.xml" ContentType="application/vnd.ms-excel.controlproperties+xml"/>
  <Override PartName="/xl/ctrlProps/ctrlProp1337.xml" ContentType="application/vnd.ms-excel.controlproperties+xml"/>
  <Override PartName="/xl/ctrlProps/ctrlProp1338.xml" ContentType="application/vnd.ms-excel.controlproperties+xml"/>
  <Override PartName="/xl/ctrlProps/ctrlProp1339.xml" ContentType="application/vnd.ms-excel.controlproperties+xml"/>
  <Override PartName="/xl/ctrlProps/ctrlProp1340.xml" ContentType="application/vnd.ms-excel.controlproperties+xml"/>
  <Override PartName="/xl/ctrlProps/ctrlProp1341.xml" ContentType="application/vnd.ms-excel.controlproperties+xml"/>
  <Override PartName="/xl/ctrlProps/ctrlProp1342.xml" ContentType="application/vnd.ms-excel.controlproperties+xml"/>
  <Override PartName="/xl/ctrlProps/ctrlProp1343.xml" ContentType="application/vnd.ms-excel.controlproperties+xml"/>
  <Override PartName="/xl/comments81.xml" ContentType="application/vnd.openxmlformats-officedocument.spreadsheetml.comments+xml"/>
  <Override PartName="/xl/drawings/drawing82.xml" ContentType="application/vnd.openxmlformats-officedocument.drawing+xml"/>
  <Override PartName="/xl/ctrlProps/ctrlProp1344.xml" ContentType="application/vnd.ms-excel.controlproperties+xml"/>
  <Override PartName="/xl/ctrlProps/ctrlProp1345.xml" ContentType="application/vnd.ms-excel.controlproperties+xml"/>
  <Override PartName="/xl/ctrlProps/ctrlProp1346.xml" ContentType="application/vnd.ms-excel.controlproperties+xml"/>
  <Override PartName="/xl/ctrlProps/ctrlProp1347.xml" ContentType="application/vnd.ms-excel.controlproperties+xml"/>
  <Override PartName="/xl/ctrlProps/ctrlProp1348.xml" ContentType="application/vnd.ms-excel.controlproperties+xml"/>
  <Override PartName="/xl/ctrlProps/ctrlProp1349.xml" ContentType="application/vnd.ms-excel.controlproperties+xml"/>
  <Override PartName="/xl/ctrlProps/ctrlProp1350.xml" ContentType="application/vnd.ms-excel.controlproperties+xml"/>
  <Override PartName="/xl/ctrlProps/ctrlProp1351.xml" ContentType="application/vnd.ms-excel.controlproperties+xml"/>
  <Override PartName="/xl/ctrlProps/ctrlProp1352.xml" ContentType="application/vnd.ms-excel.controlproperties+xml"/>
  <Override PartName="/xl/ctrlProps/ctrlProp1353.xml" ContentType="application/vnd.ms-excel.controlproperties+xml"/>
  <Override PartName="/xl/ctrlProps/ctrlProp1354.xml" ContentType="application/vnd.ms-excel.controlproperties+xml"/>
  <Override PartName="/xl/ctrlProps/ctrlProp1355.xml" ContentType="application/vnd.ms-excel.controlproperties+xml"/>
  <Override PartName="/xl/ctrlProps/ctrlProp1356.xml" ContentType="application/vnd.ms-excel.controlproperties+xml"/>
  <Override PartName="/xl/ctrlProps/ctrlProp1357.xml" ContentType="application/vnd.ms-excel.controlproperties+xml"/>
  <Override PartName="/xl/ctrlProps/ctrlProp1358.xml" ContentType="application/vnd.ms-excel.controlproperties+xml"/>
  <Override PartName="/xl/ctrlProps/ctrlProp1359.xml" ContentType="application/vnd.ms-excel.controlproperties+xml"/>
  <Override PartName="/xl/ctrlProps/ctrlProp1360.xml" ContentType="application/vnd.ms-excel.controlproperties+xml"/>
  <Override PartName="/xl/comments82.xml" ContentType="application/vnd.openxmlformats-officedocument.spreadsheetml.comments+xml"/>
  <Override PartName="/xl/drawings/drawing83.xml" ContentType="application/vnd.openxmlformats-officedocument.drawing+xml"/>
  <Override PartName="/xl/ctrlProps/ctrlProp1361.xml" ContentType="application/vnd.ms-excel.controlproperties+xml"/>
  <Override PartName="/xl/ctrlProps/ctrlProp1362.xml" ContentType="application/vnd.ms-excel.controlproperties+xml"/>
  <Override PartName="/xl/ctrlProps/ctrlProp1363.xml" ContentType="application/vnd.ms-excel.controlproperties+xml"/>
  <Override PartName="/xl/ctrlProps/ctrlProp1364.xml" ContentType="application/vnd.ms-excel.controlproperties+xml"/>
  <Override PartName="/xl/ctrlProps/ctrlProp1365.xml" ContentType="application/vnd.ms-excel.controlproperties+xml"/>
  <Override PartName="/xl/ctrlProps/ctrlProp1366.xml" ContentType="application/vnd.ms-excel.controlproperties+xml"/>
  <Override PartName="/xl/ctrlProps/ctrlProp1367.xml" ContentType="application/vnd.ms-excel.controlproperties+xml"/>
  <Override PartName="/xl/ctrlProps/ctrlProp1368.xml" ContentType="application/vnd.ms-excel.controlproperties+xml"/>
  <Override PartName="/xl/ctrlProps/ctrlProp1369.xml" ContentType="application/vnd.ms-excel.controlproperties+xml"/>
  <Override PartName="/xl/ctrlProps/ctrlProp1370.xml" ContentType="application/vnd.ms-excel.controlproperties+xml"/>
  <Override PartName="/xl/ctrlProps/ctrlProp1371.xml" ContentType="application/vnd.ms-excel.controlproperties+xml"/>
  <Override PartName="/xl/ctrlProps/ctrlProp1372.xml" ContentType="application/vnd.ms-excel.controlproperties+xml"/>
  <Override PartName="/xl/ctrlProps/ctrlProp1373.xml" ContentType="application/vnd.ms-excel.controlproperties+xml"/>
  <Override PartName="/xl/ctrlProps/ctrlProp1374.xml" ContentType="application/vnd.ms-excel.controlproperties+xml"/>
  <Override PartName="/xl/ctrlProps/ctrlProp1375.xml" ContentType="application/vnd.ms-excel.controlproperties+xml"/>
  <Override PartName="/xl/ctrlProps/ctrlProp1376.xml" ContentType="application/vnd.ms-excel.controlproperties+xml"/>
  <Override PartName="/xl/ctrlProps/ctrlProp1377.xml" ContentType="application/vnd.ms-excel.controlproperties+xml"/>
  <Override PartName="/xl/comments83.xml" ContentType="application/vnd.openxmlformats-officedocument.spreadsheetml.comments+xml"/>
  <Override PartName="/xl/drawings/drawing84.xml" ContentType="application/vnd.openxmlformats-officedocument.drawing+xml"/>
  <Override PartName="/xl/ctrlProps/ctrlProp1378.xml" ContentType="application/vnd.ms-excel.controlproperties+xml"/>
  <Override PartName="/xl/ctrlProps/ctrlProp1379.xml" ContentType="application/vnd.ms-excel.controlproperties+xml"/>
  <Override PartName="/xl/ctrlProps/ctrlProp1380.xml" ContentType="application/vnd.ms-excel.controlproperties+xml"/>
  <Override PartName="/xl/ctrlProps/ctrlProp1381.xml" ContentType="application/vnd.ms-excel.controlproperties+xml"/>
  <Override PartName="/xl/ctrlProps/ctrlProp1382.xml" ContentType="application/vnd.ms-excel.controlproperties+xml"/>
  <Override PartName="/xl/ctrlProps/ctrlProp1383.xml" ContentType="application/vnd.ms-excel.controlproperties+xml"/>
  <Override PartName="/xl/ctrlProps/ctrlProp1384.xml" ContentType="application/vnd.ms-excel.controlproperties+xml"/>
  <Override PartName="/xl/ctrlProps/ctrlProp1385.xml" ContentType="application/vnd.ms-excel.controlproperties+xml"/>
  <Override PartName="/xl/ctrlProps/ctrlProp1386.xml" ContentType="application/vnd.ms-excel.controlproperties+xml"/>
  <Override PartName="/xl/ctrlProps/ctrlProp1387.xml" ContentType="application/vnd.ms-excel.controlproperties+xml"/>
  <Override PartName="/xl/ctrlProps/ctrlProp1388.xml" ContentType="application/vnd.ms-excel.controlproperties+xml"/>
  <Override PartName="/xl/ctrlProps/ctrlProp1389.xml" ContentType="application/vnd.ms-excel.controlproperties+xml"/>
  <Override PartName="/xl/ctrlProps/ctrlProp1390.xml" ContentType="application/vnd.ms-excel.controlproperties+xml"/>
  <Override PartName="/xl/ctrlProps/ctrlProp1391.xml" ContentType="application/vnd.ms-excel.controlproperties+xml"/>
  <Override PartName="/xl/ctrlProps/ctrlProp1392.xml" ContentType="application/vnd.ms-excel.controlproperties+xml"/>
  <Override PartName="/xl/ctrlProps/ctrlProp1393.xml" ContentType="application/vnd.ms-excel.controlproperties+xml"/>
  <Override PartName="/xl/ctrlProps/ctrlProp1394.xml" ContentType="application/vnd.ms-excel.controlproperties+xml"/>
  <Override PartName="/xl/comments84.xml" ContentType="application/vnd.openxmlformats-officedocument.spreadsheetml.comments+xml"/>
  <Override PartName="/xl/drawings/drawing85.xml" ContentType="application/vnd.openxmlformats-officedocument.drawing+xml"/>
  <Override PartName="/xl/ctrlProps/ctrlProp1395.xml" ContentType="application/vnd.ms-excel.controlproperties+xml"/>
  <Override PartName="/xl/ctrlProps/ctrlProp1396.xml" ContentType="application/vnd.ms-excel.controlproperties+xml"/>
  <Override PartName="/xl/ctrlProps/ctrlProp1397.xml" ContentType="application/vnd.ms-excel.controlproperties+xml"/>
  <Override PartName="/xl/ctrlProps/ctrlProp1398.xml" ContentType="application/vnd.ms-excel.controlproperties+xml"/>
  <Override PartName="/xl/ctrlProps/ctrlProp1399.xml" ContentType="application/vnd.ms-excel.controlproperties+xml"/>
  <Override PartName="/xl/ctrlProps/ctrlProp1400.xml" ContentType="application/vnd.ms-excel.controlproperties+xml"/>
  <Override PartName="/xl/ctrlProps/ctrlProp1401.xml" ContentType="application/vnd.ms-excel.controlproperties+xml"/>
  <Override PartName="/xl/ctrlProps/ctrlProp1402.xml" ContentType="application/vnd.ms-excel.controlproperties+xml"/>
  <Override PartName="/xl/ctrlProps/ctrlProp1403.xml" ContentType="application/vnd.ms-excel.controlproperties+xml"/>
  <Override PartName="/xl/ctrlProps/ctrlProp1404.xml" ContentType="application/vnd.ms-excel.controlproperties+xml"/>
  <Override PartName="/xl/ctrlProps/ctrlProp1405.xml" ContentType="application/vnd.ms-excel.controlproperties+xml"/>
  <Override PartName="/xl/ctrlProps/ctrlProp1406.xml" ContentType="application/vnd.ms-excel.controlproperties+xml"/>
  <Override PartName="/xl/ctrlProps/ctrlProp1407.xml" ContentType="application/vnd.ms-excel.controlproperties+xml"/>
  <Override PartName="/xl/ctrlProps/ctrlProp1408.xml" ContentType="application/vnd.ms-excel.controlproperties+xml"/>
  <Override PartName="/xl/ctrlProps/ctrlProp1409.xml" ContentType="application/vnd.ms-excel.controlproperties+xml"/>
  <Override PartName="/xl/ctrlProps/ctrlProp1410.xml" ContentType="application/vnd.ms-excel.controlproperties+xml"/>
  <Override PartName="/xl/ctrlProps/ctrlProp1411.xml" ContentType="application/vnd.ms-excel.controlproperties+xml"/>
  <Override PartName="/xl/comments85.xml" ContentType="application/vnd.openxmlformats-officedocument.spreadsheetml.comments+xml"/>
  <Override PartName="/xl/drawings/drawing86.xml" ContentType="application/vnd.openxmlformats-officedocument.drawing+xml"/>
  <Override PartName="/xl/ctrlProps/ctrlProp1412.xml" ContentType="application/vnd.ms-excel.controlproperties+xml"/>
  <Override PartName="/xl/ctrlProps/ctrlProp1413.xml" ContentType="application/vnd.ms-excel.controlproperties+xml"/>
  <Override PartName="/xl/ctrlProps/ctrlProp1414.xml" ContentType="application/vnd.ms-excel.controlproperties+xml"/>
  <Override PartName="/xl/ctrlProps/ctrlProp1415.xml" ContentType="application/vnd.ms-excel.controlproperties+xml"/>
  <Override PartName="/xl/ctrlProps/ctrlProp1416.xml" ContentType="application/vnd.ms-excel.controlproperties+xml"/>
  <Override PartName="/xl/ctrlProps/ctrlProp1417.xml" ContentType="application/vnd.ms-excel.controlproperties+xml"/>
  <Override PartName="/xl/ctrlProps/ctrlProp1418.xml" ContentType="application/vnd.ms-excel.controlproperties+xml"/>
  <Override PartName="/xl/ctrlProps/ctrlProp1419.xml" ContentType="application/vnd.ms-excel.controlproperties+xml"/>
  <Override PartName="/xl/ctrlProps/ctrlProp1420.xml" ContentType="application/vnd.ms-excel.controlproperties+xml"/>
  <Override PartName="/xl/ctrlProps/ctrlProp1421.xml" ContentType="application/vnd.ms-excel.controlproperties+xml"/>
  <Override PartName="/xl/ctrlProps/ctrlProp1422.xml" ContentType="application/vnd.ms-excel.controlproperties+xml"/>
  <Override PartName="/xl/ctrlProps/ctrlProp1423.xml" ContentType="application/vnd.ms-excel.controlproperties+xml"/>
  <Override PartName="/xl/ctrlProps/ctrlProp1424.xml" ContentType="application/vnd.ms-excel.controlproperties+xml"/>
  <Override PartName="/xl/ctrlProps/ctrlProp1425.xml" ContentType="application/vnd.ms-excel.controlproperties+xml"/>
  <Override PartName="/xl/ctrlProps/ctrlProp1426.xml" ContentType="application/vnd.ms-excel.controlproperties+xml"/>
  <Override PartName="/xl/ctrlProps/ctrlProp1427.xml" ContentType="application/vnd.ms-excel.controlproperties+xml"/>
  <Override PartName="/xl/ctrlProps/ctrlProp1428.xml" ContentType="application/vnd.ms-excel.controlproperties+xml"/>
  <Override PartName="/xl/comments86.xml" ContentType="application/vnd.openxmlformats-officedocument.spreadsheetml.comments+xml"/>
  <Override PartName="/xl/drawings/drawing87.xml" ContentType="application/vnd.openxmlformats-officedocument.drawing+xml"/>
  <Override PartName="/xl/ctrlProps/ctrlProp1429.xml" ContentType="application/vnd.ms-excel.controlproperties+xml"/>
  <Override PartName="/xl/ctrlProps/ctrlProp1430.xml" ContentType="application/vnd.ms-excel.controlproperties+xml"/>
  <Override PartName="/xl/ctrlProps/ctrlProp1431.xml" ContentType="application/vnd.ms-excel.controlproperties+xml"/>
  <Override PartName="/xl/ctrlProps/ctrlProp1432.xml" ContentType="application/vnd.ms-excel.controlproperties+xml"/>
  <Override PartName="/xl/ctrlProps/ctrlProp1433.xml" ContentType="application/vnd.ms-excel.controlproperties+xml"/>
  <Override PartName="/xl/ctrlProps/ctrlProp1434.xml" ContentType="application/vnd.ms-excel.controlproperties+xml"/>
  <Override PartName="/xl/ctrlProps/ctrlProp1435.xml" ContentType="application/vnd.ms-excel.controlproperties+xml"/>
  <Override PartName="/xl/ctrlProps/ctrlProp1436.xml" ContentType="application/vnd.ms-excel.controlproperties+xml"/>
  <Override PartName="/xl/ctrlProps/ctrlProp1437.xml" ContentType="application/vnd.ms-excel.controlproperties+xml"/>
  <Override PartName="/xl/ctrlProps/ctrlProp1438.xml" ContentType="application/vnd.ms-excel.controlproperties+xml"/>
  <Override PartName="/xl/ctrlProps/ctrlProp1439.xml" ContentType="application/vnd.ms-excel.controlproperties+xml"/>
  <Override PartName="/xl/ctrlProps/ctrlProp1440.xml" ContentType="application/vnd.ms-excel.controlproperties+xml"/>
  <Override PartName="/xl/ctrlProps/ctrlProp1441.xml" ContentType="application/vnd.ms-excel.controlproperties+xml"/>
  <Override PartName="/xl/ctrlProps/ctrlProp1442.xml" ContentType="application/vnd.ms-excel.controlproperties+xml"/>
  <Override PartName="/xl/ctrlProps/ctrlProp1443.xml" ContentType="application/vnd.ms-excel.controlproperties+xml"/>
  <Override PartName="/xl/ctrlProps/ctrlProp1444.xml" ContentType="application/vnd.ms-excel.controlproperties+xml"/>
  <Override PartName="/xl/ctrlProps/ctrlProp1445.xml" ContentType="application/vnd.ms-excel.controlproperties+xml"/>
  <Override PartName="/xl/comments87.xml" ContentType="application/vnd.openxmlformats-officedocument.spreadsheetml.comments+xml"/>
  <Override PartName="/xl/drawings/drawing88.xml" ContentType="application/vnd.openxmlformats-officedocument.drawing+xml"/>
  <Override PartName="/xl/ctrlProps/ctrlProp1446.xml" ContentType="application/vnd.ms-excel.controlproperties+xml"/>
  <Override PartName="/xl/ctrlProps/ctrlProp1447.xml" ContentType="application/vnd.ms-excel.controlproperties+xml"/>
  <Override PartName="/xl/ctrlProps/ctrlProp1448.xml" ContentType="application/vnd.ms-excel.controlproperties+xml"/>
  <Override PartName="/xl/ctrlProps/ctrlProp1449.xml" ContentType="application/vnd.ms-excel.controlproperties+xml"/>
  <Override PartName="/xl/ctrlProps/ctrlProp1450.xml" ContentType="application/vnd.ms-excel.controlproperties+xml"/>
  <Override PartName="/xl/ctrlProps/ctrlProp1451.xml" ContentType="application/vnd.ms-excel.controlproperties+xml"/>
  <Override PartName="/xl/ctrlProps/ctrlProp1452.xml" ContentType="application/vnd.ms-excel.controlproperties+xml"/>
  <Override PartName="/xl/ctrlProps/ctrlProp1453.xml" ContentType="application/vnd.ms-excel.controlproperties+xml"/>
  <Override PartName="/xl/ctrlProps/ctrlProp1454.xml" ContentType="application/vnd.ms-excel.controlproperties+xml"/>
  <Override PartName="/xl/ctrlProps/ctrlProp1455.xml" ContentType="application/vnd.ms-excel.controlproperties+xml"/>
  <Override PartName="/xl/ctrlProps/ctrlProp1456.xml" ContentType="application/vnd.ms-excel.controlproperties+xml"/>
  <Override PartName="/xl/ctrlProps/ctrlProp1457.xml" ContentType="application/vnd.ms-excel.controlproperties+xml"/>
  <Override PartName="/xl/ctrlProps/ctrlProp1458.xml" ContentType="application/vnd.ms-excel.controlproperties+xml"/>
  <Override PartName="/xl/ctrlProps/ctrlProp1459.xml" ContentType="application/vnd.ms-excel.controlproperties+xml"/>
  <Override PartName="/xl/ctrlProps/ctrlProp1460.xml" ContentType="application/vnd.ms-excel.controlproperties+xml"/>
  <Override PartName="/xl/ctrlProps/ctrlProp1461.xml" ContentType="application/vnd.ms-excel.controlproperties+xml"/>
  <Override PartName="/xl/ctrlProps/ctrlProp1462.xml" ContentType="application/vnd.ms-excel.controlproperties+xml"/>
  <Override PartName="/xl/comments88.xml" ContentType="application/vnd.openxmlformats-officedocument.spreadsheetml.comments+xml"/>
  <Override PartName="/xl/drawings/drawing89.xml" ContentType="application/vnd.openxmlformats-officedocument.drawing+xml"/>
  <Override PartName="/xl/ctrlProps/ctrlProp1463.xml" ContentType="application/vnd.ms-excel.controlproperties+xml"/>
  <Override PartName="/xl/ctrlProps/ctrlProp1464.xml" ContentType="application/vnd.ms-excel.controlproperties+xml"/>
  <Override PartName="/xl/ctrlProps/ctrlProp1465.xml" ContentType="application/vnd.ms-excel.controlproperties+xml"/>
  <Override PartName="/xl/ctrlProps/ctrlProp1466.xml" ContentType="application/vnd.ms-excel.controlproperties+xml"/>
  <Override PartName="/xl/ctrlProps/ctrlProp1467.xml" ContentType="application/vnd.ms-excel.controlproperties+xml"/>
  <Override PartName="/xl/ctrlProps/ctrlProp1468.xml" ContentType="application/vnd.ms-excel.controlproperties+xml"/>
  <Override PartName="/xl/ctrlProps/ctrlProp1469.xml" ContentType="application/vnd.ms-excel.controlproperties+xml"/>
  <Override PartName="/xl/ctrlProps/ctrlProp1470.xml" ContentType="application/vnd.ms-excel.controlproperties+xml"/>
  <Override PartName="/xl/ctrlProps/ctrlProp1471.xml" ContentType="application/vnd.ms-excel.controlproperties+xml"/>
  <Override PartName="/xl/ctrlProps/ctrlProp1472.xml" ContentType="application/vnd.ms-excel.controlproperties+xml"/>
  <Override PartName="/xl/ctrlProps/ctrlProp1473.xml" ContentType="application/vnd.ms-excel.controlproperties+xml"/>
  <Override PartName="/xl/ctrlProps/ctrlProp1474.xml" ContentType="application/vnd.ms-excel.controlproperties+xml"/>
  <Override PartName="/xl/ctrlProps/ctrlProp1475.xml" ContentType="application/vnd.ms-excel.controlproperties+xml"/>
  <Override PartName="/xl/ctrlProps/ctrlProp1476.xml" ContentType="application/vnd.ms-excel.controlproperties+xml"/>
  <Override PartName="/xl/ctrlProps/ctrlProp1477.xml" ContentType="application/vnd.ms-excel.controlproperties+xml"/>
  <Override PartName="/xl/ctrlProps/ctrlProp1478.xml" ContentType="application/vnd.ms-excel.controlproperties+xml"/>
  <Override PartName="/xl/ctrlProps/ctrlProp1479.xml" ContentType="application/vnd.ms-excel.controlproperties+xml"/>
  <Override PartName="/xl/comments89.xml" ContentType="application/vnd.openxmlformats-officedocument.spreadsheetml.comments+xml"/>
  <Override PartName="/xl/drawings/drawing90.xml" ContentType="application/vnd.openxmlformats-officedocument.drawing+xml"/>
  <Override PartName="/xl/ctrlProps/ctrlProp1480.xml" ContentType="application/vnd.ms-excel.controlproperties+xml"/>
  <Override PartName="/xl/ctrlProps/ctrlProp1481.xml" ContentType="application/vnd.ms-excel.controlproperties+xml"/>
  <Override PartName="/xl/ctrlProps/ctrlProp1482.xml" ContentType="application/vnd.ms-excel.controlproperties+xml"/>
  <Override PartName="/xl/ctrlProps/ctrlProp1483.xml" ContentType="application/vnd.ms-excel.controlproperties+xml"/>
  <Override PartName="/xl/ctrlProps/ctrlProp1484.xml" ContentType="application/vnd.ms-excel.controlproperties+xml"/>
  <Override PartName="/xl/ctrlProps/ctrlProp1485.xml" ContentType="application/vnd.ms-excel.controlproperties+xml"/>
  <Override PartName="/xl/ctrlProps/ctrlProp1486.xml" ContentType="application/vnd.ms-excel.controlproperties+xml"/>
  <Override PartName="/xl/ctrlProps/ctrlProp1487.xml" ContentType="application/vnd.ms-excel.controlproperties+xml"/>
  <Override PartName="/xl/ctrlProps/ctrlProp1488.xml" ContentType="application/vnd.ms-excel.controlproperties+xml"/>
  <Override PartName="/xl/ctrlProps/ctrlProp1489.xml" ContentType="application/vnd.ms-excel.controlproperties+xml"/>
  <Override PartName="/xl/ctrlProps/ctrlProp1490.xml" ContentType="application/vnd.ms-excel.controlproperties+xml"/>
  <Override PartName="/xl/ctrlProps/ctrlProp1491.xml" ContentType="application/vnd.ms-excel.controlproperties+xml"/>
  <Override PartName="/xl/ctrlProps/ctrlProp1492.xml" ContentType="application/vnd.ms-excel.controlproperties+xml"/>
  <Override PartName="/xl/ctrlProps/ctrlProp1493.xml" ContentType="application/vnd.ms-excel.controlproperties+xml"/>
  <Override PartName="/xl/ctrlProps/ctrlProp1494.xml" ContentType="application/vnd.ms-excel.controlproperties+xml"/>
  <Override PartName="/xl/ctrlProps/ctrlProp1495.xml" ContentType="application/vnd.ms-excel.controlproperties+xml"/>
  <Override PartName="/xl/ctrlProps/ctrlProp1496.xml" ContentType="application/vnd.ms-excel.controlproperties+xml"/>
  <Override PartName="/xl/comments90.xml" ContentType="application/vnd.openxmlformats-officedocument.spreadsheetml.comments+xml"/>
  <Override PartName="/xl/drawings/drawing91.xml" ContentType="application/vnd.openxmlformats-officedocument.drawing+xml"/>
  <Override PartName="/xl/ctrlProps/ctrlProp1497.xml" ContentType="application/vnd.ms-excel.controlproperties+xml"/>
  <Override PartName="/xl/ctrlProps/ctrlProp1498.xml" ContentType="application/vnd.ms-excel.controlproperties+xml"/>
  <Override PartName="/xl/ctrlProps/ctrlProp1499.xml" ContentType="application/vnd.ms-excel.controlproperties+xml"/>
  <Override PartName="/xl/ctrlProps/ctrlProp1500.xml" ContentType="application/vnd.ms-excel.controlproperties+xml"/>
  <Override PartName="/xl/ctrlProps/ctrlProp1501.xml" ContentType="application/vnd.ms-excel.controlproperties+xml"/>
  <Override PartName="/xl/ctrlProps/ctrlProp1502.xml" ContentType="application/vnd.ms-excel.controlproperties+xml"/>
  <Override PartName="/xl/ctrlProps/ctrlProp1503.xml" ContentType="application/vnd.ms-excel.controlproperties+xml"/>
  <Override PartName="/xl/ctrlProps/ctrlProp1504.xml" ContentType="application/vnd.ms-excel.controlproperties+xml"/>
  <Override PartName="/xl/ctrlProps/ctrlProp1505.xml" ContentType="application/vnd.ms-excel.controlproperties+xml"/>
  <Override PartName="/xl/ctrlProps/ctrlProp1506.xml" ContentType="application/vnd.ms-excel.controlproperties+xml"/>
  <Override PartName="/xl/ctrlProps/ctrlProp1507.xml" ContentType="application/vnd.ms-excel.controlproperties+xml"/>
  <Override PartName="/xl/ctrlProps/ctrlProp1508.xml" ContentType="application/vnd.ms-excel.controlproperties+xml"/>
  <Override PartName="/xl/ctrlProps/ctrlProp1509.xml" ContentType="application/vnd.ms-excel.controlproperties+xml"/>
  <Override PartName="/xl/ctrlProps/ctrlProp1510.xml" ContentType="application/vnd.ms-excel.controlproperties+xml"/>
  <Override PartName="/xl/ctrlProps/ctrlProp1511.xml" ContentType="application/vnd.ms-excel.controlproperties+xml"/>
  <Override PartName="/xl/ctrlProps/ctrlProp1512.xml" ContentType="application/vnd.ms-excel.controlproperties+xml"/>
  <Override PartName="/xl/ctrlProps/ctrlProp1513.xml" ContentType="application/vnd.ms-excel.controlproperties+xml"/>
  <Override PartName="/xl/comments91.xml" ContentType="application/vnd.openxmlformats-officedocument.spreadsheetml.comments+xml"/>
  <Override PartName="/xl/drawings/drawing92.xml" ContentType="application/vnd.openxmlformats-officedocument.drawing+xml"/>
  <Override PartName="/xl/ctrlProps/ctrlProp1514.xml" ContentType="application/vnd.ms-excel.controlproperties+xml"/>
  <Override PartName="/xl/ctrlProps/ctrlProp1515.xml" ContentType="application/vnd.ms-excel.controlproperties+xml"/>
  <Override PartName="/xl/ctrlProps/ctrlProp1516.xml" ContentType="application/vnd.ms-excel.controlproperties+xml"/>
  <Override PartName="/xl/ctrlProps/ctrlProp1517.xml" ContentType="application/vnd.ms-excel.controlproperties+xml"/>
  <Override PartName="/xl/ctrlProps/ctrlProp1518.xml" ContentType="application/vnd.ms-excel.controlproperties+xml"/>
  <Override PartName="/xl/ctrlProps/ctrlProp1519.xml" ContentType="application/vnd.ms-excel.controlproperties+xml"/>
  <Override PartName="/xl/ctrlProps/ctrlProp1520.xml" ContentType="application/vnd.ms-excel.controlproperties+xml"/>
  <Override PartName="/xl/ctrlProps/ctrlProp1521.xml" ContentType="application/vnd.ms-excel.controlproperties+xml"/>
  <Override PartName="/xl/ctrlProps/ctrlProp1522.xml" ContentType="application/vnd.ms-excel.controlproperties+xml"/>
  <Override PartName="/xl/ctrlProps/ctrlProp1523.xml" ContentType="application/vnd.ms-excel.controlproperties+xml"/>
  <Override PartName="/xl/ctrlProps/ctrlProp1524.xml" ContentType="application/vnd.ms-excel.controlproperties+xml"/>
  <Override PartName="/xl/ctrlProps/ctrlProp1525.xml" ContentType="application/vnd.ms-excel.controlproperties+xml"/>
  <Override PartName="/xl/ctrlProps/ctrlProp1526.xml" ContentType="application/vnd.ms-excel.controlproperties+xml"/>
  <Override PartName="/xl/ctrlProps/ctrlProp1527.xml" ContentType="application/vnd.ms-excel.controlproperties+xml"/>
  <Override PartName="/xl/ctrlProps/ctrlProp1528.xml" ContentType="application/vnd.ms-excel.controlproperties+xml"/>
  <Override PartName="/xl/ctrlProps/ctrlProp1529.xml" ContentType="application/vnd.ms-excel.controlproperties+xml"/>
  <Override PartName="/xl/ctrlProps/ctrlProp1530.xml" ContentType="application/vnd.ms-excel.controlproperties+xml"/>
  <Override PartName="/xl/comments92.xml" ContentType="application/vnd.openxmlformats-officedocument.spreadsheetml.comments+xml"/>
  <Override PartName="/xl/drawings/drawing93.xml" ContentType="application/vnd.openxmlformats-officedocument.drawing+xml"/>
  <Override PartName="/xl/ctrlProps/ctrlProp1531.xml" ContentType="application/vnd.ms-excel.controlproperties+xml"/>
  <Override PartName="/xl/ctrlProps/ctrlProp1532.xml" ContentType="application/vnd.ms-excel.controlproperties+xml"/>
  <Override PartName="/xl/ctrlProps/ctrlProp1533.xml" ContentType="application/vnd.ms-excel.controlproperties+xml"/>
  <Override PartName="/xl/ctrlProps/ctrlProp1534.xml" ContentType="application/vnd.ms-excel.controlproperties+xml"/>
  <Override PartName="/xl/ctrlProps/ctrlProp1535.xml" ContentType="application/vnd.ms-excel.controlproperties+xml"/>
  <Override PartName="/xl/ctrlProps/ctrlProp1536.xml" ContentType="application/vnd.ms-excel.controlproperties+xml"/>
  <Override PartName="/xl/ctrlProps/ctrlProp1537.xml" ContentType="application/vnd.ms-excel.controlproperties+xml"/>
  <Override PartName="/xl/ctrlProps/ctrlProp1538.xml" ContentType="application/vnd.ms-excel.controlproperties+xml"/>
  <Override PartName="/xl/ctrlProps/ctrlProp1539.xml" ContentType="application/vnd.ms-excel.controlproperties+xml"/>
  <Override PartName="/xl/ctrlProps/ctrlProp1540.xml" ContentType="application/vnd.ms-excel.controlproperties+xml"/>
  <Override PartName="/xl/ctrlProps/ctrlProp1541.xml" ContentType="application/vnd.ms-excel.controlproperties+xml"/>
  <Override PartName="/xl/ctrlProps/ctrlProp1542.xml" ContentType="application/vnd.ms-excel.controlproperties+xml"/>
  <Override PartName="/xl/ctrlProps/ctrlProp1543.xml" ContentType="application/vnd.ms-excel.controlproperties+xml"/>
  <Override PartName="/xl/ctrlProps/ctrlProp1544.xml" ContentType="application/vnd.ms-excel.controlproperties+xml"/>
  <Override PartName="/xl/ctrlProps/ctrlProp1545.xml" ContentType="application/vnd.ms-excel.controlproperties+xml"/>
  <Override PartName="/xl/ctrlProps/ctrlProp1546.xml" ContentType="application/vnd.ms-excel.controlproperties+xml"/>
  <Override PartName="/xl/ctrlProps/ctrlProp1547.xml" ContentType="application/vnd.ms-excel.controlproperties+xml"/>
  <Override PartName="/xl/comments93.xml" ContentType="application/vnd.openxmlformats-officedocument.spreadsheetml.comments+xml"/>
  <Override PartName="/xl/drawings/drawing94.xml" ContentType="application/vnd.openxmlformats-officedocument.drawing+xml"/>
  <Override PartName="/xl/ctrlProps/ctrlProp1548.xml" ContentType="application/vnd.ms-excel.controlproperties+xml"/>
  <Override PartName="/xl/ctrlProps/ctrlProp1549.xml" ContentType="application/vnd.ms-excel.controlproperties+xml"/>
  <Override PartName="/xl/ctrlProps/ctrlProp1550.xml" ContentType="application/vnd.ms-excel.controlproperties+xml"/>
  <Override PartName="/xl/ctrlProps/ctrlProp1551.xml" ContentType="application/vnd.ms-excel.controlproperties+xml"/>
  <Override PartName="/xl/ctrlProps/ctrlProp1552.xml" ContentType="application/vnd.ms-excel.controlproperties+xml"/>
  <Override PartName="/xl/ctrlProps/ctrlProp1553.xml" ContentType="application/vnd.ms-excel.controlproperties+xml"/>
  <Override PartName="/xl/ctrlProps/ctrlProp1554.xml" ContentType="application/vnd.ms-excel.controlproperties+xml"/>
  <Override PartName="/xl/ctrlProps/ctrlProp1555.xml" ContentType="application/vnd.ms-excel.controlproperties+xml"/>
  <Override PartName="/xl/ctrlProps/ctrlProp1556.xml" ContentType="application/vnd.ms-excel.controlproperties+xml"/>
  <Override PartName="/xl/ctrlProps/ctrlProp1557.xml" ContentType="application/vnd.ms-excel.controlproperties+xml"/>
  <Override PartName="/xl/ctrlProps/ctrlProp1558.xml" ContentType="application/vnd.ms-excel.controlproperties+xml"/>
  <Override PartName="/xl/ctrlProps/ctrlProp1559.xml" ContentType="application/vnd.ms-excel.controlproperties+xml"/>
  <Override PartName="/xl/ctrlProps/ctrlProp1560.xml" ContentType="application/vnd.ms-excel.controlproperties+xml"/>
  <Override PartName="/xl/ctrlProps/ctrlProp1561.xml" ContentType="application/vnd.ms-excel.controlproperties+xml"/>
  <Override PartName="/xl/ctrlProps/ctrlProp1562.xml" ContentType="application/vnd.ms-excel.controlproperties+xml"/>
  <Override PartName="/xl/ctrlProps/ctrlProp1563.xml" ContentType="application/vnd.ms-excel.controlproperties+xml"/>
  <Override PartName="/xl/ctrlProps/ctrlProp1564.xml" ContentType="application/vnd.ms-excel.controlproperties+xml"/>
  <Override PartName="/xl/comments94.xml" ContentType="application/vnd.openxmlformats-officedocument.spreadsheetml.comments+xml"/>
  <Override PartName="/xl/drawings/drawing95.xml" ContentType="application/vnd.openxmlformats-officedocument.drawing+xml"/>
  <Override PartName="/xl/ctrlProps/ctrlProp1565.xml" ContentType="application/vnd.ms-excel.controlproperties+xml"/>
  <Override PartName="/xl/ctrlProps/ctrlProp1566.xml" ContentType="application/vnd.ms-excel.controlproperties+xml"/>
  <Override PartName="/xl/ctrlProps/ctrlProp1567.xml" ContentType="application/vnd.ms-excel.controlproperties+xml"/>
  <Override PartName="/xl/ctrlProps/ctrlProp1568.xml" ContentType="application/vnd.ms-excel.controlproperties+xml"/>
  <Override PartName="/xl/ctrlProps/ctrlProp1569.xml" ContentType="application/vnd.ms-excel.controlproperties+xml"/>
  <Override PartName="/xl/ctrlProps/ctrlProp1570.xml" ContentType="application/vnd.ms-excel.controlproperties+xml"/>
  <Override PartName="/xl/ctrlProps/ctrlProp1571.xml" ContentType="application/vnd.ms-excel.controlproperties+xml"/>
  <Override PartName="/xl/ctrlProps/ctrlProp1572.xml" ContentType="application/vnd.ms-excel.controlproperties+xml"/>
  <Override PartName="/xl/ctrlProps/ctrlProp1573.xml" ContentType="application/vnd.ms-excel.controlproperties+xml"/>
  <Override PartName="/xl/ctrlProps/ctrlProp1574.xml" ContentType="application/vnd.ms-excel.controlproperties+xml"/>
  <Override PartName="/xl/ctrlProps/ctrlProp1575.xml" ContentType="application/vnd.ms-excel.controlproperties+xml"/>
  <Override PartName="/xl/ctrlProps/ctrlProp1576.xml" ContentType="application/vnd.ms-excel.controlproperties+xml"/>
  <Override PartName="/xl/ctrlProps/ctrlProp1577.xml" ContentType="application/vnd.ms-excel.controlproperties+xml"/>
  <Override PartName="/xl/ctrlProps/ctrlProp1578.xml" ContentType="application/vnd.ms-excel.controlproperties+xml"/>
  <Override PartName="/xl/ctrlProps/ctrlProp1579.xml" ContentType="application/vnd.ms-excel.controlproperties+xml"/>
  <Override PartName="/xl/ctrlProps/ctrlProp1580.xml" ContentType="application/vnd.ms-excel.controlproperties+xml"/>
  <Override PartName="/xl/ctrlProps/ctrlProp1581.xml" ContentType="application/vnd.ms-excel.controlproperties+xml"/>
  <Override PartName="/xl/comments95.xml" ContentType="application/vnd.openxmlformats-officedocument.spreadsheetml.comments+xml"/>
  <Override PartName="/xl/drawings/drawing96.xml" ContentType="application/vnd.openxmlformats-officedocument.drawing+xml"/>
  <Override PartName="/xl/ctrlProps/ctrlProp1582.xml" ContentType="application/vnd.ms-excel.controlproperties+xml"/>
  <Override PartName="/xl/ctrlProps/ctrlProp1583.xml" ContentType="application/vnd.ms-excel.controlproperties+xml"/>
  <Override PartName="/xl/ctrlProps/ctrlProp1584.xml" ContentType="application/vnd.ms-excel.controlproperties+xml"/>
  <Override PartName="/xl/ctrlProps/ctrlProp1585.xml" ContentType="application/vnd.ms-excel.controlproperties+xml"/>
  <Override PartName="/xl/ctrlProps/ctrlProp1586.xml" ContentType="application/vnd.ms-excel.controlproperties+xml"/>
  <Override PartName="/xl/ctrlProps/ctrlProp1587.xml" ContentType="application/vnd.ms-excel.controlproperties+xml"/>
  <Override PartName="/xl/ctrlProps/ctrlProp1588.xml" ContentType="application/vnd.ms-excel.controlproperties+xml"/>
  <Override PartName="/xl/ctrlProps/ctrlProp1589.xml" ContentType="application/vnd.ms-excel.controlproperties+xml"/>
  <Override PartName="/xl/ctrlProps/ctrlProp1590.xml" ContentType="application/vnd.ms-excel.controlproperties+xml"/>
  <Override PartName="/xl/ctrlProps/ctrlProp1591.xml" ContentType="application/vnd.ms-excel.controlproperties+xml"/>
  <Override PartName="/xl/ctrlProps/ctrlProp1592.xml" ContentType="application/vnd.ms-excel.controlproperties+xml"/>
  <Override PartName="/xl/ctrlProps/ctrlProp1593.xml" ContentType="application/vnd.ms-excel.controlproperties+xml"/>
  <Override PartName="/xl/ctrlProps/ctrlProp1594.xml" ContentType="application/vnd.ms-excel.controlproperties+xml"/>
  <Override PartName="/xl/ctrlProps/ctrlProp1595.xml" ContentType="application/vnd.ms-excel.controlproperties+xml"/>
  <Override PartName="/xl/ctrlProps/ctrlProp1596.xml" ContentType="application/vnd.ms-excel.controlproperties+xml"/>
  <Override PartName="/xl/ctrlProps/ctrlProp1597.xml" ContentType="application/vnd.ms-excel.controlproperties+xml"/>
  <Override PartName="/xl/ctrlProps/ctrlProp1598.xml" ContentType="application/vnd.ms-excel.controlproperties+xml"/>
  <Override PartName="/xl/comments96.xml" ContentType="application/vnd.openxmlformats-officedocument.spreadsheetml.comments+xml"/>
  <Override PartName="/xl/drawings/drawing97.xml" ContentType="application/vnd.openxmlformats-officedocument.drawing+xml"/>
  <Override PartName="/xl/ctrlProps/ctrlProp1599.xml" ContentType="application/vnd.ms-excel.controlproperties+xml"/>
  <Override PartName="/xl/ctrlProps/ctrlProp1600.xml" ContentType="application/vnd.ms-excel.controlproperties+xml"/>
  <Override PartName="/xl/ctrlProps/ctrlProp1601.xml" ContentType="application/vnd.ms-excel.controlproperties+xml"/>
  <Override PartName="/xl/ctrlProps/ctrlProp1602.xml" ContentType="application/vnd.ms-excel.controlproperties+xml"/>
  <Override PartName="/xl/ctrlProps/ctrlProp1603.xml" ContentType="application/vnd.ms-excel.controlproperties+xml"/>
  <Override PartName="/xl/ctrlProps/ctrlProp1604.xml" ContentType="application/vnd.ms-excel.controlproperties+xml"/>
  <Override PartName="/xl/ctrlProps/ctrlProp1605.xml" ContentType="application/vnd.ms-excel.controlproperties+xml"/>
  <Override PartName="/xl/ctrlProps/ctrlProp1606.xml" ContentType="application/vnd.ms-excel.controlproperties+xml"/>
  <Override PartName="/xl/ctrlProps/ctrlProp1607.xml" ContentType="application/vnd.ms-excel.controlproperties+xml"/>
  <Override PartName="/xl/ctrlProps/ctrlProp1608.xml" ContentType="application/vnd.ms-excel.controlproperties+xml"/>
  <Override PartName="/xl/ctrlProps/ctrlProp1609.xml" ContentType="application/vnd.ms-excel.controlproperties+xml"/>
  <Override PartName="/xl/ctrlProps/ctrlProp1610.xml" ContentType="application/vnd.ms-excel.controlproperties+xml"/>
  <Override PartName="/xl/ctrlProps/ctrlProp1611.xml" ContentType="application/vnd.ms-excel.controlproperties+xml"/>
  <Override PartName="/xl/ctrlProps/ctrlProp1612.xml" ContentType="application/vnd.ms-excel.controlproperties+xml"/>
  <Override PartName="/xl/ctrlProps/ctrlProp1613.xml" ContentType="application/vnd.ms-excel.controlproperties+xml"/>
  <Override PartName="/xl/ctrlProps/ctrlProp1614.xml" ContentType="application/vnd.ms-excel.controlproperties+xml"/>
  <Override PartName="/xl/ctrlProps/ctrlProp1615.xml" ContentType="application/vnd.ms-excel.controlproperties+xml"/>
  <Override PartName="/xl/comments97.xml" ContentType="application/vnd.openxmlformats-officedocument.spreadsheetml.comments+xml"/>
  <Override PartName="/xl/drawings/drawing98.xml" ContentType="application/vnd.openxmlformats-officedocument.drawing+xml"/>
  <Override PartName="/xl/ctrlProps/ctrlProp1616.xml" ContentType="application/vnd.ms-excel.controlproperties+xml"/>
  <Override PartName="/xl/ctrlProps/ctrlProp1617.xml" ContentType="application/vnd.ms-excel.controlproperties+xml"/>
  <Override PartName="/xl/ctrlProps/ctrlProp1618.xml" ContentType="application/vnd.ms-excel.controlproperties+xml"/>
  <Override PartName="/xl/ctrlProps/ctrlProp1619.xml" ContentType="application/vnd.ms-excel.controlproperties+xml"/>
  <Override PartName="/xl/ctrlProps/ctrlProp1620.xml" ContentType="application/vnd.ms-excel.controlproperties+xml"/>
  <Override PartName="/xl/ctrlProps/ctrlProp1621.xml" ContentType="application/vnd.ms-excel.controlproperties+xml"/>
  <Override PartName="/xl/ctrlProps/ctrlProp1622.xml" ContentType="application/vnd.ms-excel.controlproperties+xml"/>
  <Override PartName="/xl/ctrlProps/ctrlProp1623.xml" ContentType="application/vnd.ms-excel.controlproperties+xml"/>
  <Override PartName="/xl/ctrlProps/ctrlProp1624.xml" ContentType="application/vnd.ms-excel.controlproperties+xml"/>
  <Override PartName="/xl/ctrlProps/ctrlProp1625.xml" ContentType="application/vnd.ms-excel.controlproperties+xml"/>
  <Override PartName="/xl/ctrlProps/ctrlProp1626.xml" ContentType="application/vnd.ms-excel.controlproperties+xml"/>
  <Override PartName="/xl/ctrlProps/ctrlProp1627.xml" ContentType="application/vnd.ms-excel.controlproperties+xml"/>
  <Override PartName="/xl/ctrlProps/ctrlProp1628.xml" ContentType="application/vnd.ms-excel.controlproperties+xml"/>
  <Override PartName="/xl/ctrlProps/ctrlProp1629.xml" ContentType="application/vnd.ms-excel.controlproperties+xml"/>
  <Override PartName="/xl/ctrlProps/ctrlProp1630.xml" ContentType="application/vnd.ms-excel.controlproperties+xml"/>
  <Override PartName="/xl/ctrlProps/ctrlProp1631.xml" ContentType="application/vnd.ms-excel.controlproperties+xml"/>
  <Override PartName="/xl/ctrlProps/ctrlProp1632.xml" ContentType="application/vnd.ms-excel.controlproperties+xml"/>
  <Override PartName="/xl/comments98.xml" ContentType="application/vnd.openxmlformats-officedocument.spreadsheetml.comments+xml"/>
  <Override PartName="/xl/drawings/drawing99.xml" ContentType="application/vnd.openxmlformats-officedocument.drawing+xml"/>
  <Override PartName="/xl/ctrlProps/ctrlProp1633.xml" ContentType="application/vnd.ms-excel.controlproperties+xml"/>
  <Override PartName="/xl/ctrlProps/ctrlProp1634.xml" ContentType="application/vnd.ms-excel.controlproperties+xml"/>
  <Override PartName="/xl/ctrlProps/ctrlProp1635.xml" ContentType="application/vnd.ms-excel.controlproperties+xml"/>
  <Override PartName="/xl/ctrlProps/ctrlProp1636.xml" ContentType="application/vnd.ms-excel.controlproperties+xml"/>
  <Override PartName="/xl/ctrlProps/ctrlProp1637.xml" ContentType="application/vnd.ms-excel.controlproperties+xml"/>
  <Override PartName="/xl/ctrlProps/ctrlProp1638.xml" ContentType="application/vnd.ms-excel.controlproperties+xml"/>
  <Override PartName="/xl/ctrlProps/ctrlProp1639.xml" ContentType="application/vnd.ms-excel.controlproperties+xml"/>
  <Override PartName="/xl/ctrlProps/ctrlProp1640.xml" ContentType="application/vnd.ms-excel.controlproperties+xml"/>
  <Override PartName="/xl/ctrlProps/ctrlProp1641.xml" ContentType="application/vnd.ms-excel.controlproperties+xml"/>
  <Override PartName="/xl/ctrlProps/ctrlProp1642.xml" ContentType="application/vnd.ms-excel.controlproperties+xml"/>
  <Override PartName="/xl/ctrlProps/ctrlProp1643.xml" ContentType="application/vnd.ms-excel.controlproperties+xml"/>
  <Override PartName="/xl/ctrlProps/ctrlProp1644.xml" ContentType="application/vnd.ms-excel.controlproperties+xml"/>
  <Override PartName="/xl/ctrlProps/ctrlProp1645.xml" ContentType="application/vnd.ms-excel.controlproperties+xml"/>
  <Override PartName="/xl/ctrlProps/ctrlProp1646.xml" ContentType="application/vnd.ms-excel.controlproperties+xml"/>
  <Override PartName="/xl/ctrlProps/ctrlProp1647.xml" ContentType="application/vnd.ms-excel.controlproperties+xml"/>
  <Override PartName="/xl/ctrlProps/ctrlProp1648.xml" ContentType="application/vnd.ms-excel.controlproperties+xml"/>
  <Override PartName="/xl/ctrlProps/ctrlProp1649.xml" ContentType="application/vnd.ms-excel.controlproperties+xml"/>
  <Override PartName="/xl/comments99.xml" ContentType="application/vnd.openxmlformats-officedocument.spreadsheetml.comments+xml"/>
  <Override PartName="/xl/drawings/drawing100.xml" ContentType="application/vnd.openxmlformats-officedocument.drawing+xml"/>
  <Override PartName="/xl/ctrlProps/ctrlProp1650.xml" ContentType="application/vnd.ms-excel.controlproperties+xml"/>
  <Override PartName="/xl/ctrlProps/ctrlProp1651.xml" ContentType="application/vnd.ms-excel.controlproperties+xml"/>
  <Override PartName="/xl/ctrlProps/ctrlProp1652.xml" ContentType="application/vnd.ms-excel.controlproperties+xml"/>
  <Override PartName="/xl/ctrlProps/ctrlProp1653.xml" ContentType="application/vnd.ms-excel.controlproperties+xml"/>
  <Override PartName="/xl/ctrlProps/ctrlProp1654.xml" ContentType="application/vnd.ms-excel.controlproperties+xml"/>
  <Override PartName="/xl/ctrlProps/ctrlProp1655.xml" ContentType="application/vnd.ms-excel.controlproperties+xml"/>
  <Override PartName="/xl/ctrlProps/ctrlProp1656.xml" ContentType="application/vnd.ms-excel.controlproperties+xml"/>
  <Override PartName="/xl/ctrlProps/ctrlProp1657.xml" ContentType="application/vnd.ms-excel.controlproperties+xml"/>
  <Override PartName="/xl/ctrlProps/ctrlProp1658.xml" ContentType="application/vnd.ms-excel.controlproperties+xml"/>
  <Override PartName="/xl/ctrlProps/ctrlProp1659.xml" ContentType="application/vnd.ms-excel.controlproperties+xml"/>
  <Override PartName="/xl/ctrlProps/ctrlProp1660.xml" ContentType="application/vnd.ms-excel.controlproperties+xml"/>
  <Override PartName="/xl/ctrlProps/ctrlProp1661.xml" ContentType="application/vnd.ms-excel.controlproperties+xml"/>
  <Override PartName="/xl/ctrlProps/ctrlProp1662.xml" ContentType="application/vnd.ms-excel.controlproperties+xml"/>
  <Override PartName="/xl/ctrlProps/ctrlProp1663.xml" ContentType="application/vnd.ms-excel.controlproperties+xml"/>
  <Override PartName="/xl/ctrlProps/ctrlProp1664.xml" ContentType="application/vnd.ms-excel.controlproperties+xml"/>
  <Override PartName="/xl/ctrlProps/ctrlProp1665.xml" ContentType="application/vnd.ms-excel.controlproperties+xml"/>
  <Override PartName="/xl/ctrlProps/ctrlProp1666.xml" ContentType="application/vnd.ms-excel.controlproperties+xml"/>
  <Override PartName="/xl/comments100.xml" ContentType="application/vnd.openxmlformats-officedocument.spreadsheetml.comments+xml"/>
  <Override PartName="/xl/drawings/drawing101.xml" ContentType="application/vnd.openxmlformats-officedocument.drawing+xml"/>
  <Override PartName="/xl/ctrlProps/ctrlProp1667.xml" ContentType="application/vnd.ms-excel.controlproperties+xml"/>
  <Override PartName="/xl/ctrlProps/ctrlProp1668.xml" ContentType="application/vnd.ms-excel.controlproperties+xml"/>
  <Override PartName="/xl/ctrlProps/ctrlProp1669.xml" ContentType="application/vnd.ms-excel.controlproperties+xml"/>
  <Override PartName="/xl/ctrlProps/ctrlProp1670.xml" ContentType="application/vnd.ms-excel.controlproperties+xml"/>
  <Override PartName="/xl/ctrlProps/ctrlProp1671.xml" ContentType="application/vnd.ms-excel.controlproperties+xml"/>
  <Override PartName="/xl/ctrlProps/ctrlProp1672.xml" ContentType="application/vnd.ms-excel.controlproperties+xml"/>
  <Override PartName="/xl/ctrlProps/ctrlProp1673.xml" ContentType="application/vnd.ms-excel.controlproperties+xml"/>
  <Override PartName="/xl/ctrlProps/ctrlProp1674.xml" ContentType="application/vnd.ms-excel.controlproperties+xml"/>
  <Override PartName="/xl/ctrlProps/ctrlProp1675.xml" ContentType="application/vnd.ms-excel.controlproperties+xml"/>
  <Override PartName="/xl/ctrlProps/ctrlProp1676.xml" ContentType="application/vnd.ms-excel.controlproperties+xml"/>
  <Override PartName="/xl/ctrlProps/ctrlProp1677.xml" ContentType="application/vnd.ms-excel.controlproperties+xml"/>
  <Override PartName="/xl/ctrlProps/ctrlProp1678.xml" ContentType="application/vnd.ms-excel.controlproperties+xml"/>
  <Override PartName="/xl/ctrlProps/ctrlProp1679.xml" ContentType="application/vnd.ms-excel.controlproperties+xml"/>
  <Override PartName="/xl/ctrlProps/ctrlProp1680.xml" ContentType="application/vnd.ms-excel.controlproperties+xml"/>
  <Override PartName="/xl/ctrlProps/ctrlProp1681.xml" ContentType="application/vnd.ms-excel.controlproperties+xml"/>
  <Override PartName="/xl/ctrlProps/ctrlProp1682.xml" ContentType="application/vnd.ms-excel.controlproperties+xml"/>
  <Override PartName="/xl/ctrlProps/ctrlProp1683.xml" ContentType="application/vnd.ms-excel.controlproperties+xml"/>
  <Override PartName="/xl/comments101.xml" ContentType="application/vnd.openxmlformats-officedocument.spreadsheetml.comments+xml"/>
  <Override PartName="/xl/drawings/drawing102.xml" ContentType="application/vnd.openxmlformats-officedocument.drawing+xml"/>
  <Override PartName="/xl/ctrlProps/ctrlProp1684.xml" ContentType="application/vnd.ms-excel.controlproperties+xml"/>
  <Override PartName="/xl/ctrlProps/ctrlProp1685.xml" ContentType="application/vnd.ms-excel.controlproperties+xml"/>
  <Override PartName="/xl/ctrlProps/ctrlProp1686.xml" ContentType="application/vnd.ms-excel.controlproperties+xml"/>
  <Override PartName="/xl/ctrlProps/ctrlProp1687.xml" ContentType="application/vnd.ms-excel.controlproperties+xml"/>
  <Override PartName="/xl/ctrlProps/ctrlProp1688.xml" ContentType="application/vnd.ms-excel.controlproperties+xml"/>
  <Override PartName="/xl/ctrlProps/ctrlProp1689.xml" ContentType="application/vnd.ms-excel.controlproperties+xml"/>
  <Override PartName="/xl/ctrlProps/ctrlProp1690.xml" ContentType="application/vnd.ms-excel.controlproperties+xml"/>
  <Override PartName="/xl/ctrlProps/ctrlProp1691.xml" ContentType="application/vnd.ms-excel.controlproperties+xml"/>
  <Override PartName="/xl/ctrlProps/ctrlProp1692.xml" ContentType="application/vnd.ms-excel.controlproperties+xml"/>
  <Override PartName="/xl/ctrlProps/ctrlProp1693.xml" ContentType="application/vnd.ms-excel.controlproperties+xml"/>
  <Override PartName="/xl/ctrlProps/ctrlProp1694.xml" ContentType="application/vnd.ms-excel.controlproperties+xml"/>
  <Override PartName="/xl/ctrlProps/ctrlProp1695.xml" ContentType="application/vnd.ms-excel.controlproperties+xml"/>
  <Override PartName="/xl/ctrlProps/ctrlProp1696.xml" ContentType="application/vnd.ms-excel.controlproperties+xml"/>
  <Override PartName="/xl/ctrlProps/ctrlProp1697.xml" ContentType="application/vnd.ms-excel.controlproperties+xml"/>
  <Override PartName="/xl/ctrlProps/ctrlProp1698.xml" ContentType="application/vnd.ms-excel.controlproperties+xml"/>
  <Override PartName="/xl/ctrlProps/ctrlProp1699.xml" ContentType="application/vnd.ms-excel.controlproperties+xml"/>
  <Override PartName="/xl/ctrlProps/ctrlProp1700.xml" ContentType="application/vnd.ms-excel.controlproperties+xml"/>
  <Override PartName="/xl/comments102.xml" ContentType="application/vnd.openxmlformats-officedocument.spreadsheetml.comments+xml"/>
  <Override PartName="/xl/drawings/drawing103.xml" ContentType="application/vnd.openxmlformats-officedocument.drawing+xml"/>
  <Override PartName="/xl/ctrlProps/ctrlProp1701.xml" ContentType="application/vnd.ms-excel.controlproperties+xml"/>
  <Override PartName="/xl/ctrlProps/ctrlProp1702.xml" ContentType="application/vnd.ms-excel.controlproperties+xml"/>
  <Override PartName="/xl/ctrlProps/ctrlProp1703.xml" ContentType="application/vnd.ms-excel.controlproperties+xml"/>
  <Override PartName="/xl/ctrlProps/ctrlProp1704.xml" ContentType="application/vnd.ms-excel.controlproperties+xml"/>
  <Override PartName="/xl/ctrlProps/ctrlProp1705.xml" ContentType="application/vnd.ms-excel.controlproperties+xml"/>
  <Override PartName="/xl/ctrlProps/ctrlProp1706.xml" ContentType="application/vnd.ms-excel.controlproperties+xml"/>
  <Override PartName="/xl/ctrlProps/ctrlProp1707.xml" ContentType="application/vnd.ms-excel.controlproperties+xml"/>
  <Override PartName="/xl/ctrlProps/ctrlProp1708.xml" ContentType="application/vnd.ms-excel.controlproperties+xml"/>
  <Override PartName="/xl/ctrlProps/ctrlProp1709.xml" ContentType="application/vnd.ms-excel.controlproperties+xml"/>
  <Override PartName="/xl/ctrlProps/ctrlProp1710.xml" ContentType="application/vnd.ms-excel.controlproperties+xml"/>
  <Override PartName="/xl/ctrlProps/ctrlProp1711.xml" ContentType="application/vnd.ms-excel.controlproperties+xml"/>
  <Override PartName="/xl/ctrlProps/ctrlProp1712.xml" ContentType="application/vnd.ms-excel.controlproperties+xml"/>
  <Override PartName="/xl/ctrlProps/ctrlProp1713.xml" ContentType="application/vnd.ms-excel.controlproperties+xml"/>
  <Override PartName="/xl/ctrlProps/ctrlProp1714.xml" ContentType="application/vnd.ms-excel.controlproperties+xml"/>
  <Override PartName="/xl/ctrlProps/ctrlProp1715.xml" ContentType="application/vnd.ms-excel.controlproperties+xml"/>
  <Override PartName="/xl/ctrlProps/ctrlProp1716.xml" ContentType="application/vnd.ms-excel.controlproperties+xml"/>
  <Override PartName="/xl/ctrlProps/ctrlProp1717.xml" ContentType="application/vnd.ms-excel.controlproperties+xml"/>
  <Override PartName="/xl/comments103.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showInkAnnotation="0" codeName="ЭтаКнига" defaultThemeVersion="124226"/>
  <mc:AlternateContent xmlns:mc="http://schemas.openxmlformats.org/markup-compatibility/2006">
    <mc:Choice Requires="x15">
      <x15ac:absPath xmlns:x15ac="http://schemas.microsoft.com/office/spreadsheetml/2010/11/ac" url="C:\Users\User\Desktop\"/>
    </mc:Choice>
  </mc:AlternateContent>
  <bookViews>
    <workbookView xWindow="720" yWindow="435" windowWidth="27555" windowHeight="11985" tabRatio="740" firstSheet="3" activeTab="61"/>
  </bookViews>
  <sheets>
    <sheet name="ф_01" sheetId="8" state="hidden" r:id="rId1"/>
    <sheet name="ф_02" sheetId="9" state="hidden" r:id="rId2"/>
    <sheet name="ф_03" sheetId="10" state="hidden" r:id="rId3"/>
    <sheet name="CV" sheetId="11" r:id="rId4"/>
    <sheet name="OSTATKI" sheetId="349" r:id="rId5"/>
    <sheet name="безопл" sheetId="197" state="hidden" r:id="rId6"/>
    <sheet name="a" sheetId="2" r:id="rId7"/>
    <sheet name="LapVik" sheetId="198" r:id="rId8"/>
    <sheet name="Leto_Teen_B1" sheetId="199" r:id="rId9"/>
    <sheet name="Lapushk" sheetId="200" r:id="rId10"/>
    <sheet name="Schelkova" sheetId="201" r:id="rId11"/>
    <sheet name="Zaharova" sheetId="202" r:id="rId12"/>
    <sheet name="Yarostk" sheetId="203" r:id="rId13"/>
    <sheet name="b" sheetId="204" r:id="rId14"/>
    <sheet name="c" sheetId="205" r:id="rId15"/>
    <sheet name="Anastay" sheetId="206" r:id="rId16"/>
    <sheet name="Karaseva" sheetId="207" r:id="rId17"/>
    <sheet name="Leto_Kb1" sheetId="208" r:id="rId18"/>
    <sheet name="Leto_teen" sheetId="209" r:id="rId19"/>
    <sheet name="Rogachev" sheetId="210" r:id="rId20"/>
    <sheet name="Lukina" sheetId="211" r:id="rId21"/>
    <sheet name="13B" sheetId="212" r:id="rId22"/>
    <sheet name="13T" sheetId="213" r:id="rId23"/>
    <sheet name="13s" sheetId="214" r:id="rId24"/>
    <sheet name="13mini" sheetId="215" r:id="rId25"/>
    <sheet name="13d" sheetId="216" r:id="rId26"/>
    <sheet name="13R" sheetId="217" r:id="rId27"/>
    <sheet name="13c" sheetId="218" r:id="rId28"/>
    <sheet name="13N" sheetId="219" r:id="rId29"/>
    <sheet name="12d" sheetId="220" r:id="rId30"/>
    <sheet name="12A" sheetId="221" r:id="rId31"/>
    <sheet name="12k" sheetId="222" r:id="rId32"/>
    <sheet name="12E" sheetId="223" r:id="rId33"/>
    <sheet name="12P" sheetId="224" r:id="rId34"/>
    <sheet name="12m" sheetId="225" r:id="rId35"/>
    <sheet name="12s" sheetId="226" r:id="rId36"/>
    <sheet name="19A" sheetId="227" r:id="rId37"/>
    <sheet name="19dn" sheetId="228" r:id="rId38"/>
    <sheet name="19U" sheetId="229" r:id="rId39"/>
    <sheet name="19pr" sheetId="230" r:id="rId40"/>
    <sheet name="15P" sheetId="231" r:id="rId41"/>
    <sheet name="15Y" sheetId="232" r:id="rId42"/>
    <sheet name="9F" sheetId="233" r:id="rId43"/>
    <sheet name="14N" sheetId="234" r:id="rId44"/>
    <sheet name="14A" sheetId="235" r:id="rId45"/>
    <sheet name="17P" sheetId="236" r:id="rId46"/>
    <sheet name="14z" sheetId="237" r:id="rId47"/>
    <sheet name="9m" sheetId="238" r:id="rId48"/>
    <sheet name="9A" sheetId="239" r:id="rId49"/>
    <sheet name="17A" sheetId="240" r:id="rId50"/>
    <sheet name="11N" sheetId="241" r:id="rId51"/>
    <sheet name="8A" sheetId="242" r:id="rId52"/>
    <sheet name="16con" sheetId="243" r:id="rId53"/>
    <sheet name="14L" sheetId="244" r:id="rId54"/>
    <sheet name="20p" sheetId="245" r:id="rId55"/>
    <sheet name="Krot" sheetId="246" r:id="rId56"/>
    <sheet name="Kokina" sheetId="247" r:id="rId57"/>
    <sheet name="15m" sheetId="248" r:id="rId58"/>
    <sheet name="10A" sheetId="249" r:id="rId59"/>
    <sheet name="10Y" sheetId="250" r:id="rId60"/>
    <sheet name="11G" sheetId="251" r:id="rId61"/>
    <sheet name="8B" sheetId="252" r:id="rId62"/>
    <sheet name="л57" sheetId="253" state="hidden" r:id="rId63"/>
    <sheet name="л58" sheetId="254" state="hidden" r:id="rId64"/>
    <sheet name="л59" sheetId="255" state="hidden" r:id="rId65"/>
    <sheet name="л60" sheetId="256" state="hidden" r:id="rId66"/>
    <sheet name="л61" sheetId="257" state="hidden" r:id="rId67"/>
    <sheet name="л62" sheetId="258" state="hidden" r:id="rId68"/>
    <sheet name="л63" sheetId="259" state="hidden" r:id="rId69"/>
    <sheet name="л64" sheetId="260" state="hidden" r:id="rId70"/>
    <sheet name="л65" sheetId="261" state="hidden" r:id="rId71"/>
    <sheet name="л66" sheetId="262" state="hidden" r:id="rId72"/>
    <sheet name="л67" sheetId="263" state="hidden" r:id="rId73"/>
    <sheet name="л68" sheetId="264" state="hidden" r:id="rId74"/>
    <sheet name="л69" sheetId="265" state="hidden" r:id="rId75"/>
    <sheet name="л70" sheetId="266" state="hidden" r:id="rId76"/>
    <sheet name="л71" sheetId="267" state="hidden" r:id="rId77"/>
    <sheet name="л72" sheetId="268" state="hidden" r:id="rId78"/>
    <sheet name="л73" sheetId="269" state="hidden" r:id="rId79"/>
    <sheet name="л74" sheetId="270" state="hidden" r:id="rId80"/>
    <sheet name="л75" sheetId="271" state="hidden" r:id="rId81"/>
    <sheet name="л76" sheetId="272" state="hidden" r:id="rId82"/>
    <sheet name="л77" sheetId="273" state="hidden" r:id="rId83"/>
    <sheet name="л78" sheetId="274" state="hidden" r:id="rId84"/>
    <sheet name="л79" sheetId="275" state="hidden" r:id="rId85"/>
    <sheet name="л80" sheetId="276" state="hidden" r:id="rId86"/>
    <sheet name="л81" sheetId="277" state="hidden" r:id="rId87"/>
    <sheet name="л82" sheetId="278" state="hidden" r:id="rId88"/>
    <sheet name="л83" sheetId="279" state="hidden" r:id="rId89"/>
    <sheet name="л84" sheetId="280" state="hidden" r:id="rId90"/>
    <sheet name="л85" sheetId="281" state="hidden" r:id="rId91"/>
    <sheet name="л86" sheetId="282" state="hidden" r:id="rId92"/>
    <sheet name="л87" sheetId="283" state="hidden" r:id="rId93"/>
    <sheet name="л88" sheetId="284" state="hidden" r:id="rId94"/>
    <sheet name="л89" sheetId="285" state="hidden" r:id="rId95"/>
    <sheet name="л90" sheetId="286" state="hidden" r:id="rId96"/>
    <sheet name="л91" sheetId="287" state="hidden" r:id="rId97"/>
    <sheet name="л92" sheetId="288" state="hidden" r:id="rId98"/>
    <sheet name="л93" sheetId="289" state="hidden" r:id="rId99"/>
    <sheet name="л94" sheetId="290" state="hidden" r:id="rId100"/>
    <sheet name="л95" sheetId="291" state="hidden" r:id="rId101"/>
    <sheet name="л96" sheetId="292" state="hidden" r:id="rId102"/>
    <sheet name="л97" sheetId="293" state="hidden" r:id="rId103"/>
    <sheet name="л98" sheetId="294" state="hidden" r:id="rId104"/>
    <sheet name="л99" sheetId="295" state="hidden" r:id="rId105"/>
    <sheet name="л100" sheetId="296" state="hidden" r:id="rId106"/>
  </sheets>
  <externalReferences>
    <externalReference r:id="rId107"/>
    <externalReference r:id="rId108"/>
    <externalReference r:id="rId109"/>
    <externalReference r:id="rId110"/>
  </externalReferences>
  <definedNames>
    <definedName name="_xlnm._FilterDatabase" localSheetId="58" hidden="1">'10A'!$A$13:$AJ$35</definedName>
    <definedName name="_xlnm._FilterDatabase" localSheetId="59" hidden="1">'10Y'!$A$13:$AJ$35</definedName>
    <definedName name="_xlnm._FilterDatabase" localSheetId="60" hidden="1">'11G'!$A$13:$AJ$35</definedName>
    <definedName name="_xlnm._FilterDatabase" localSheetId="50" hidden="1">'11N'!$A$13:$AJ$35</definedName>
    <definedName name="_xlnm._FilterDatabase" localSheetId="30" hidden="1">'12A'!$A$13:$AJ$35</definedName>
    <definedName name="_xlnm._FilterDatabase" localSheetId="29" hidden="1">'12d'!$A$13:$AJ$35</definedName>
    <definedName name="_xlnm._FilterDatabase" localSheetId="32" hidden="1">'12E'!$A$13:$AJ$35</definedName>
    <definedName name="_xlnm._FilterDatabase" localSheetId="31" hidden="1">'12k'!$A$13:$AJ$35</definedName>
    <definedName name="_xlnm._FilterDatabase" localSheetId="34" hidden="1">'12m'!$A$13:$AJ$35</definedName>
    <definedName name="_xlnm._FilterDatabase" localSheetId="33" hidden="1">'12P'!$A$13:$AJ$35</definedName>
    <definedName name="_xlnm._FilterDatabase" localSheetId="35" hidden="1">'12s'!$A$13:$AJ$35</definedName>
    <definedName name="_xlnm._FilterDatabase" localSheetId="21" hidden="1">'13B'!$A$13:$AJ$35</definedName>
    <definedName name="_xlnm._FilterDatabase" localSheetId="27" hidden="1">'13c'!$A$13:$AJ$35</definedName>
    <definedName name="_xlnm._FilterDatabase" localSheetId="25" hidden="1">'13d'!$A$13:$AJ$35</definedName>
    <definedName name="_xlnm._FilterDatabase" localSheetId="24" hidden="1">'13mini'!$A$13:$AJ$35</definedName>
    <definedName name="_xlnm._FilterDatabase" localSheetId="28" hidden="1">'13N'!$A$13:$AJ$35</definedName>
    <definedName name="_xlnm._FilterDatabase" localSheetId="26" hidden="1">'13R'!$A$13:$AJ$35</definedName>
    <definedName name="_xlnm._FilterDatabase" localSheetId="23" hidden="1">'13s'!$A$13:$AJ$35</definedName>
    <definedName name="_xlnm._FilterDatabase" localSheetId="22" hidden="1">'13T'!$A$13:$AJ$35</definedName>
    <definedName name="_xlnm._FilterDatabase" localSheetId="44" hidden="1">'14A'!$A$13:$AJ$35</definedName>
    <definedName name="_xlnm._FilterDatabase" localSheetId="53" hidden="1">'14L'!$A$13:$AJ$35</definedName>
    <definedName name="_xlnm._FilterDatabase" localSheetId="43" hidden="1">'14N'!$A$13:$AJ$35</definedName>
    <definedName name="_xlnm._FilterDatabase" localSheetId="46" hidden="1">'14z'!$A$13:$AJ$35</definedName>
    <definedName name="_xlnm._FilterDatabase" localSheetId="57" hidden="1">'15m'!$A$13:$AJ$35</definedName>
    <definedName name="_xlnm._FilterDatabase" localSheetId="40" hidden="1">'15P'!$A$13:$AJ$35</definedName>
    <definedName name="_xlnm._FilterDatabase" localSheetId="41" hidden="1">'15Y'!$A$13:$AJ$35</definedName>
    <definedName name="_xlnm._FilterDatabase" localSheetId="52" hidden="1">'16con'!$A$13:$AJ$35</definedName>
    <definedName name="_xlnm._FilterDatabase" localSheetId="49" hidden="1">'17A'!$A$13:$AJ$35</definedName>
    <definedName name="_xlnm._FilterDatabase" localSheetId="45" hidden="1">'17P'!$A$13:$AJ$35</definedName>
    <definedName name="_xlnm._FilterDatabase" localSheetId="36" hidden="1">'19A'!$A$13:$AJ$35</definedName>
    <definedName name="_xlnm._FilterDatabase" localSheetId="37" hidden="1">'19dn'!$A$13:$AJ$35</definedName>
    <definedName name="_xlnm._FilterDatabase" localSheetId="39" hidden="1">'19pr'!$A$13:$AJ$35</definedName>
    <definedName name="_xlnm._FilterDatabase" localSheetId="38" hidden="1">'19U'!$A$13:$AJ$35</definedName>
    <definedName name="_xlnm._FilterDatabase" localSheetId="54" hidden="1">'20p'!$A$13:$AJ$35</definedName>
    <definedName name="_xlnm._FilterDatabase" localSheetId="51" hidden="1">'8A'!$A$13:$AJ$35</definedName>
    <definedName name="_xlnm._FilterDatabase" localSheetId="61" hidden="1">'8B'!$A$13:$AJ$35</definedName>
    <definedName name="_xlnm._FilterDatabase" localSheetId="48" hidden="1">'9A'!$A$13:$AJ$35</definedName>
    <definedName name="_xlnm._FilterDatabase" localSheetId="42" hidden="1">'9F'!$A$13:$AJ$35</definedName>
    <definedName name="_xlnm._FilterDatabase" localSheetId="47" hidden="1">'9m'!$A$13:$AJ$35</definedName>
    <definedName name="_xlnm._FilterDatabase" localSheetId="6" hidden="1">a!$A$13:$AJ$35</definedName>
    <definedName name="_xlnm._FilterDatabase" localSheetId="15" hidden="1">Anastay!$A$13:$AJ$35</definedName>
    <definedName name="_xlnm._FilterDatabase" localSheetId="13" hidden="1">b!$A$13:$AJ$35</definedName>
    <definedName name="_xlnm._FilterDatabase" localSheetId="14" hidden="1">'c'!$A$13:$AJ$35</definedName>
    <definedName name="_xlnm._FilterDatabase" localSheetId="3" hidden="1">CV!$A$5:$AE$207</definedName>
    <definedName name="_xlnm._FilterDatabase" localSheetId="16" hidden="1">Karaseva!$A$13:$AJ$35</definedName>
    <definedName name="_xlnm._FilterDatabase" localSheetId="56" hidden="1">Kokina!$A$13:$AJ$35</definedName>
    <definedName name="_xlnm._FilterDatabase" localSheetId="55" hidden="1">Krot!$A$13:$AJ$35</definedName>
    <definedName name="_xlnm._FilterDatabase" localSheetId="9" hidden="1">Lapushk!$A$13:$AJ$35</definedName>
    <definedName name="_xlnm._FilterDatabase" localSheetId="7" hidden="1">LapVik!$A$13:$AJ$35</definedName>
    <definedName name="_xlnm._FilterDatabase" localSheetId="17" hidden="1">Leto_Kb1!$A$13:$AJ$35</definedName>
    <definedName name="_xlnm._FilterDatabase" localSheetId="18" hidden="1">Leto_teen!$A$13:$AJ$35</definedName>
    <definedName name="_xlnm._FilterDatabase" localSheetId="8" hidden="1">Leto_Teen_B1!$A$13:$AJ$35</definedName>
    <definedName name="_xlnm._FilterDatabase" localSheetId="20" hidden="1">Lukina!$A$13:$AJ$35</definedName>
    <definedName name="_xlnm._FilterDatabase" localSheetId="4" hidden="1">OSTATKI!$A$9:$AK$257</definedName>
    <definedName name="_xlnm._FilterDatabase" localSheetId="19" hidden="1">Rogachev!$A$13:$AJ$35</definedName>
    <definedName name="_xlnm._FilterDatabase" localSheetId="10" hidden="1">Schelkova!$A$13:$AJ$35</definedName>
    <definedName name="_xlnm._FilterDatabase" localSheetId="12" hidden="1">Yarostk!$A$13:$AJ$35</definedName>
    <definedName name="_xlnm._FilterDatabase" localSheetId="11" hidden="1">Zaharova!$A$13:$AJ$35</definedName>
    <definedName name="_xlnm._FilterDatabase" localSheetId="105" hidden="1">л100!$A$13:$AJ$35</definedName>
    <definedName name="_xlnm._FilterDatabase" localSheetId="62" hidden="1">л57!$A$13:$AJ$35</definedName>
    <definedName name="_xlnm._FilterDatabase" localSheetId="63" hidden="1">л58!$A$13:$AJ$35</definedName>
    <definedName name="_xlnm._FilterDatabase" localSheetId="64" hidden="1">л59!$A$13:$AJ$35</definedName>
    <definedName name="_xlnm._FilterDatabase" localSheetId="65" hidden="1">л60!$A$13:$AJ$35</definedName>
    <definedName name="_xlnm._FilterDatabase" localSheetId="66" hidden="1">л61!$A$13:$AJ$35</definedName>
    <definedName name="_xlnm._FilterDatabase" localSheetId="67" hidden="1">л62!$A$13:$AJ$35</definedName>
    <definedName name="_xlnm._FilterDatabase" localSheetId="68" hidden="1">л63!$A$13:$AJ$35</definedName>
    <definedName name="_xlnm._FilterDatabase" localSheetId="69" hidden="1">л64!$A$13:$AJ$35</definedName>
    <definedName name="_xlnm._FilterDatabase" localSheetId="70" hidden="1">л65!$A$13:$AJ$35</definedName>
    <definedName name="_xlnm._FilterDatabase" localSheetId="71" hidden="1">л66!$A$13:$AJ$35</definedName>
    <definedName name="_xlnm._FilterDatabase" localSheetId="72" hidden="1">л67!$A$13:$AJ$35</definedName>
    <definedName name="_xlnm._FilterDatabase" localSheetId="73" hidden="1">л68!$A$13:$AJ$35</definedName>
    <definedName name="_xlnm._FilterDatabase" localSheetId="74" hidden="1">л69!$A$13:$AJ$35</definedName>
    <definedName name="_xlnm._FilterDatabase" localSheetId="75" hidden="1">л70!$A$13:$AJ$35</definedName>
    <definedName name="_xlnm._FilterDatabase" localSheetId="76" hidden="1">л71!$A$13:$AJ$35</definedName>
    <definedName name="_xlnm._FilterDatabase" localSheetId="77" hidden="1">л72!$A$13:$AJ$35</definedName>
    <definedName name="_xlnm._FilterDatabase" localSheetId="78" hidden="1">л73!$A$13:$AJ$35</definedName>
    <definedName name="_xlnm._FilterDatabase" localSheetId="79" hidden="1">л74!$A$13:$AJ$35</definedName>
    <definedName name="_xlnm._FilterDatabase" localSheetId="80" hidden="1">л75!$A$13:$AJ$35</definedName>
    <definedName name="_xlnm._FilterDatabase" localSheetId="81" hidden="1">л76!$A$13:$AJ$35</definedName>
    <definedName name="_xlnm._FilterDatabase" localSheetId="82" hidden="1">л77!$A$13:$AJ$35</definedName>
    <definedName name="_xlnm._FilterDatabase" localSheetId="83" hidden="1">л78!$A$13:$AJ$35</definedName>
    <definedName name="_xlnm._FilterDatabase" localSheetId="84" hidden="1">л79!$A$13:$AJ$35</definedName>
    <definedName name="_xlnm._FilterDatabase" localSheetId="85" hidden="1">л80!$A$13:$AJ$35</definedName>
    <definedName name="_xlnm._FilterDatabase" localSheetId="86" hidden="1">л81!$A$13:$AJ$35</definedName>
    <definedName name="_xlnm._FilterDatabase" localSheetId="87" hidden="1">л82!$A$13:$AJ$35</definedName>
    <definedName name="_xlnm._FilterDatabase" localSheetId="88" hidden="1">л83!$A$13:$AJ$35</definedName>
    <definedName name="_xlnm._FilterDatabase" localSheetId="89" hidden="1">л84!$A$13:$AJ$35</definedName>
    <definedName name="_xlnm._FilterDatabase" localSheetId="90" hidden="1">л85!$A$13:$AJ$35</definedName>
    <definedName name="_xlnm._FilterDatabase" localSheetId="91" hidden="1">л86!$A$13:$AJ$35</definedName>
    <definedName name="_xlnm._FilterDatabase" localSheetId="92" hidden="1">л87!$A$13:$AJ$35</definedName>
    <definedName name="_xlnm._FilterDatabase" localSheetId="93" hidden="1">л88!$A$13:$AJ$35</definedName>
    <definedName name="_xlnm._FilterDatabase" localSheetId="94" hidden="1">л89!$A$13:$AJ$35</definedName>
    <definedName name="_xlnm._FilterDatabase" localSheetId="95" hidden="1">л90!$A$13:$AJ$35</definedName>
    <definedName name="_xlnm._FilterDatabase" localSheetId="96" hidden="1">л91!$A$13:$AJ$35</definedName>
    <definedName name="_xlnm._FilterDatabase" localSheetId="97" hidden="1">л92!$A$13:$AJ$35</definedName>
    <definedName name="_xlnm._FilterDatabase" localSheetId="98" hidden="1">л93!$A$13:$AJ$35</definedName>
    <definedName name="_xlnm._FilterDatabase" localSheetId="99" hidden="1">л94!$A$13:$AJ$35</definedName>
    <definedName name="_xlnm._FilterDatabase" localSheetId="100" hidden="1">л95!$A$13:$AJ$35</definedName>
    <definedName name="_xlnm._FilterDatabase" localSheetId="101" hidden="1">л96!$A$13:$AJ$35</definedName>
    <definedName name="_xlnm._FilterDatabase" localSheetId="102" hidden="1">л97!$A$13:$AJ$35</definedName>
    <definedName name="_xlnm._FilterDatabase" localSheetId="103" hidden="1">л98!$A$13:$AJ$35</definedName>
    <definedName name="_xlnm._FilterDatabase" localSheetId="104" hidden="1">л99!$A$13:$AJ$35</definedName>
    <definedName name="_xlnm.Print_Titles" localSheetId="3">CV!$1:$5</definedName>
    <definedName name="_xlnm.Print_Area" localSheetId="58">'10A'!$A$1:$AN$41</definedName>
    <definedName name="_xlnm.Print_Area" localSheetId="59">'10Y'!$A$1:$AN$41</definedName>
    <definedName name="_xlnm.Print_Area" localSheetId="60">'11G'!$A$1:$AN$41</definedName>
    <definedName name="_xlnm.Print_Area" localSheetId="50">'11N'!$A$1:$AN$41</definedName>
    <definedName name="_xlnm.Print_Area" localSheetId="30">'12A'!$A$1:$AN$41</definedName>
    <definedName name="_xlnm.Print_Area" localSheetId="29">'12d'!$A$1:$AN$41</definedName>
    <definedName name="_xlnm.Print_Area" localSheetId="32">'12E'!$A$1:$AN$41</definedName>
    <definedName name="_xlnm.Print_Area" localSheetId="31">'12k'!$A$1:$AN$41</definedName>
    <definedName name="_xlnm.Print_Area" localSheetId="34">'12m'!$A$1:$AN$41</definedName>
    <definedName name="_xlnm.Print_Area" localSheetId="33">'12P'!$A$1:$AN$41</definedName>
    <definedName name="_xlnm.Print_Area" localSheetId="35">'12s'!$A$1:$AN$41</definedName>
    <definedName name="_xlnm.Print_Area" localSheetId="21">'13B'!$A$1:$AN$41</definedName>
    <definedName name="_xlnm.Print_Area" localSheetId="27">'13c'!$A$1:$AN$41</definedName>
    <definedName name="_xlnm.Print_Area" localSheetId="25">'13d'!$A$1:$AN$41</definedName>
    <definedName name="_xlnm.Print_Area" localSheetId="24">'13mini'!$A$1:$AN$41</definedName>
    <definedName name="_xlnm.Print_Area" localSheetId="28">'13N'!$A$1:$AN$41</definedName>
    <definedName name="_xlnm.Print_Area" localSheetId="26">'13R'!$A$1:$AN$41</definedName>
    <definedName name="_xlnm.Print_Area" localSheetId="23">'13s'!$A$1:$AN$41</definedName>
    <definedName name="_xlnm.Print_Area" localSheetId="22">'13T'!$A$1:$AN$41</definedName>
    <definedName name="_xlnm.Print_Area" localSheetId="44">'14A'!$A$1:$AN$41</definedName>
    <definedName name="_xlnm.Print_Area" localSheetId="53">'14L'!$A$1:$AN$41</definedName>
    <definedName name="_xlnm.Print_Area" localSheetId="43">'14N'!$A$1:$AN$41</definedName>
    <definedName name="_xlnm.Print_Area" localSheetId="46">'14z'!$A$1:$AN$41</definedName>
    <definedName name="_xlnm.Print_Area" localSheetId="57">'15m'!$A$1:$AN$41</definedName>
    <definedName name="_xlnm.Print_Area" localSheetId="40">'15P'!$A$1:$AN$41</definedName>
    <definedName name="_xlnm.Print_Area" localSheetId="41">'15Y'!$A$1:$AN$41</definedName>
    <definedName name="_xlnm.Print_Area" localSheetId="52">'16con'!$A$1:$AN$41</definedName>
    <definedName name="_xlnm.Print_Area" localSheetId="49">'17A'!$A$1:$AN$41</definedName>
    <definedName name="_xlnm.Print_Area" localSheetId="45">'17P'!$A$1:$AN$41</definedName>
    <definedName name="_xlnm.Print_Area" localSheetId="36">'19A'!$A$1:$AN$41</definedName>
    <definedName name="_xlnm.Print_Area" localSheetId="37">'19dn'!$A$1:$AN$41</definedName>
    <definedName name="_xlnm.Print_Area" localSheetId="39">'19pr'!$A$1:$AN$41</definedName>
    <definedName name="_xlnm.Print_Area" localSheetId="38">'19U'!$A$1:$AN$41</definedName>
    <definedName name="_xlnm.Print_Area" localSheetId="54">'20p'!$A$1:$AN$41</definedName>
    <definedName name="_xlnm.Print_Area" localSheetId="51">'8A'!$A$1:$AN$41</definedName>
    <definedName name="_xlnm.Print_Area" localSheetId="61">'8B'!$A$1:$AN$41</definedName>
    <definedName name="_xlnm.Print_Area" localSheetId="48">'9A'!$A$1:$AN$41</definedName>
    <definedName name="_xlnm.Print_Area" localSheetId="42">'9F'!$A$1:$AN$41</definedName>
    <definedName name="_xlnm.Print_Area" localSheetId="47">'9m'!$A$1:$AN$41</definedName>
    <definedName name="_xlnm.Print_Area" localSheetId="6">a!$A$1:$AN$41</definedName>
    <definedName name="_xlnm.Print_Area" localSheetId="15">Anastay!$A$1:$AN$41</definedName>
    <definedName name="_xlnm.Print_Area" localSheetId="13">b!$A$1:$AN$41</definedName>
    <definedName name="_xlnm.Print_Area" localSheetId="14">'c'!$A$1:$AN$41</definedName>
    <definedName name="_xlnm.Print_Area" localSheetId="3">CV!$A$1:$Y$225</definedName>
    <definedName name="_xlnm.Print_Area" localSheetId="16">Karaseva!$A$1:$AN$41</definedName>
    <definedName name="_xlnm.Print_Area" localSheetId="56">Kokina!$A$1:$AN$41</definedName>
    <definedName name="_xlnm.Print_Area" localSheetId="55">Krot!$A$1:$AN$41</definedName>
    <definedName name="_xlnm.Print_Area" localSheetId="9">Lapushk!$A$1:$AN$41</definedName>
    <definedName name="_xlnm.Print_Area" localSheetId="7">LapVik!$A$1:$AN$41</definedName>
    <definedName name="_xlnm.Print_Area" localSheetId="17">Leto_Kb1!$A$1:$AN$41</definedName>
    <definedName name="_xlnm.Print_Area" localSheetId="18">Leto_teen!$A$1:$AN$41</definedName>
    <definedName name="_xlnm.Print_Area" localSheetId="8">Leto_Teen_B1!$A$1:$AN$41</definedName>
    <definedName name="_xlnm.Print_Area" localSheetId="20">Lukina!$A$1:$AN$41</definedName>
    <definedName name="_xlnm.Print_Area" localSheetId="4">OSTATKI!$A$1:$AJ$260</definedName>
    <definedName name="_xlnm.Print_Area" localSheetId="19">Rogachev!$A$1:$AN$41</definedName>
    <definedName name="_xlnm.Print_Area" localSheetId="10">Schelkova!$A$1:$AN$41</definedName>
    <definedName name="_xlnm.Print_Area" localSheetId="12">Yarostk!$A$1:$AN$41</definedName>
    <definedName name="_xlnm.Print_Area" localSheetId="11">Zaharova!$A$1:$AN$41</definedName>
    <definedName name="_xlnm.Print_Area" localSheetId="5">безопл!$A$1:$AG$32</definedName>
    <definedName name="_xlnm.Print_Area" localSheetId="105">л100!$A$1:$AN$41</definedName>
    <definedName name="_xlnm.Print_Area" localSheetId="62">л57!$A$1:$AN$41</definedName>
    <definedName name="_xlnm.Print_Area" localSheetId="63">л58!$A$1:$AN$41</definedName>
    <definedName name="_xlnm.Print_Area" localSheetId="64">л59!$A$1:$AN$41</definedName>
    <definedName name="_xlnm.Print_Area" localSheetId="65">л60!$A$1:$AN$41</definedName>
    <definedName name="_xlnm.Print_Area" localSheetId="66">л61!$A$1:$AN$41</definedName>
    <definedName name="_xlnm.Print_Area" localSheetId="67">л62!$A$1:$AN$41</definedName>
    <definedName name="_xlnm.Print_Area" localSheetId="68">л63!$A$1:$AN$41</definedName>
    <definedName name="_xlnm.Print_Area" localSheetId="69">л64!$A$1:$AN$41</definedName>
    <definedName name="_xlnm.Print_Area" localSheetId="70">л65!$A$1:$AN$41</definedName>
    <definedName name="_xlnm.Print_Area" localSheetId="71">л66!$A$1:$AN$41</definedName>
    <definedName name="_xlnm.Print_Area" localSheetId="72">л67!$A$1:$AN$41</definedName>
    <definedName name="_xlnm.Print_Area" localSheetId="73">л68!$A$1:$AN$41</definedName>
    <definedName name="_xlnm.Print_Area" localSheetId="74">л69!$A$1:$AN$41</definedName>
    <definedName name="_xlnm.Print_Area" localSheetId="75">л70!$A$1:$AN$41</definedName>
    <definedName name="_xlnm.Print_Area" localSheetId="76">л71!$A$1:$AN$41</definedName>
    <definedName name="_xlnm.Print_Area" localSheetId="77">л72!$A$1:$AN$41</definedName>
    <definedName name="_xlnm.Print_Area" localSheetId="78">л73!$A$1:$AN$41</definedName>
    <definedName name="_xlnm.Print_Area" localSheetId="79">л74!$A$1:$AN$41</definedName>
    <definedName name="_xlnm.Print_Area" localSheetId="80">л75!$A$1:$AN$41</definedName>
    <definedName name="_xlnm.Print_Area" localSheetId="81">л76!$A$1:$AN$41</definedName>
    <definedName name="_xlnm.Print_Area" localSheetId="82">л77!$A$1:$AN$41</definedName>
    <definedName name="_xlnm.Print_Area" localSheetId="83">л78!$A$1:$AN$41</definedName>
    <definedName name="_xlnm.Print_Area" localSheetId="84">л79!$A$1:$AN$41</definedName>
    <definedName name="_xlnm.Print_Area" localSheetId="85">л80!$A$1:$AN$41</definedName>
    <definedName name="_xlnm.Print_Area" localSheetId="86">л81!$A$1:$AN$41</definedName>
    <definedName name="_xlnm.Print_Area" localSheetId="87">л82!$A$1:$AN$41</definedName>
    <definedName name="_xlnm.Print_Area" localSheetId="88">л83!$A$1:$AN$41</definedName>
    <definedName name="_xlnm.Print_Area" localSheetId="89">л84!$A$1:$AN$41</definedName>
    <definedName name="_xlnm.Print_Area" localSheetId="90">л85!$A$1:$AN$41</definedName>
    <definedName name="_xlnm.Print_Area" localSheetId="91">л86!$A$1:$AN$41</definedName>
    <definedName name="_xlnm.Print_Area" localSheetId="92">л87!$A$1:$AN$41</definedName>
    <definedName name="_xlnm.Print_Area" localSheetId="93">л88!$A$1:$AN$41</definedName>
    <definedName name="_xlnm.Print_Area" localSheetId="94">л89!$A$1:$AN$41</definedName>
    <definedName name="_xlnm.Print_Area" localSheetId="95">л90!$A$1:$AN$41</definedName>
    <definedName name="_xlnm.Print_Area" localSheetId="96">л91!$A$1:$AN$41</definedName>
    <definedName name="_xlnm.Print_Area" localSheetId="97">л92!$A$1:$AN$41</definedName>
    <definedName name="_xlnm.Print_Area" localSheetId="98">л93!$A$1:$AN$41</definedName>
    <definedName name="_xlnm.Print_Area" localSheetId="99">л94!$A$1:$AN$41</definedName>
    <definedName name="_xlnm.Print_Area" localSheetId="100">л95!$A$1:$AN$41</definedName>
    <definedName name="_xlnm.Print_Area" localSheetId="101">л96!$A$1:$AN$41</definedName>
    <definedName name="_xlnm.Print_Area" localSheetId="102">л97!$A$1:$AN$41</definedName>
    <definedName name="_xlnm.Print_Area" localSheetId="103">л98!$A$1:$AN$41</definedName>
    <definedName name="_xlnm.Print_Area" localSheetId="104">л99!$A$1:$AN$41</definedName>
    <definedName name="_xlnm.Print_Area" localSheetId="0">ф_01!$A$1:$Q$84</definedName>
  </definedNames>
  <calcPr calcId="152511"/>
</workbook>
</file>

<file path=xl/calcChain.xml><?xml version="1.0" encoding="utf-8"?>
<calcChain xmlns="http://schemas.openxmlformats.org/spreadsheetml/2006/main">
  <c r="X215" i="11" l="1"/>
  <c r="AE22" i="212" l="1"/>
  <c r="AE16" i="240"/>
  <c r="R215" i="11"/>
  <c r="R216" i="11"/>
  <c r="AE20" i="228" l="1"/>
  <c r="AE14" i="228"/>
  <c r="AE18" i="250"/>
  <c r="AE14" i="229"/>
  <c r="AE16" i="245"/>
  <c r="AE18" i="248"/>
  <c r="AE15" i="224"/>
  <c r="AE17" i="224"/>
  <c r="AE18" i="220"/>
  <c r="AE15" i="222" l="1"/>
  <c r="AE16" i="250"/>
  <c r="AE21" i="250"/>
  <c r="Y1" i="230"/>
  <c r="AE14" i="217"/>
  <c r="AE14" i="214"/>
  <c r="AE16" i="214"/>
  <c r="AE19" i="248"/>
  <c r="AE15" i="225"/>
  <c r="AE14" i="212"/>
  <c r="AE17" i="220"/>
  <c r="AE14" i="231"/>
  <c r="AE16" i="236"/>
  <c r="AE15" i="252"/>
  <c r="AE146" i="349"/>
  <c r="Y1" i="248"/>
  <c r="Y1" i="250"/>
  <c r="Y1" i="251"/>
  <c r="Y1" i="245" l="1"/>
  <c r="Y1" i="237"/>
  <c r="Y1" i="240"/>
  <c r="Y1" i="243"/>
  <c r="Y1" i="231"/>
  <c r="Y1" i="234"/>
  <c r="Y1" i="227"/>
  <c r="Y1" i="228"/>
  <c r="Y1" i="229"/>
  <c r="Y1" i="247" l="1"/>
  <c r="AE16" i="220" l="1"/>
  <c r="Y1" i="225" l="1"/>
  <c r="Y1" i="223"/>
  <c r="Y1" i="222"/>
  <c r="Y1" i="226"/>
  <c r="Y1" i="218"/>
  <c r="Y1" i="217"/>
  <c r="Y1" i="215"/>
  <c r="Y1" i="214"/>
  <c r="Y1" i="213"/>
  <c r="Y1" i="212"/>
  <c r="Y1" i="219"/>
  <c r="I10" i="210" l="1"/>
  <c r="I10" i="207"/>
  <c r="I10" i="206"/>
  <c r="AD14" i="205"/>
  <c r="AD15" i="204" l="1"/>
  <c r="AD16" i="204" l="1"/>
  <c r="I10" i="204"/>
  <c r="I10" i="201"/>
  <c r="I10" i="199" l="1"/>
  <c r="AD16" i="199"/>
  <c r="AD17" i="199"/>
  <c r="V14" i="203"/>
  <c r="I10" i="203"/>
  <c r="I10" i="2" l="1"/>
  <c r="AD20" i="2"/>
  <c r="AD18" i="2"/>
  <c r="AD19" i="2"/>
  <c r="I10" i="202" l="1"/>
  <c r="AD16" i="209" l="1"/>
  <c r="AD15" i="209"/>
  <c r="I10" i="209"/>
  <c r="AD15" i="208" l="1"/>
  <c r="I10" i="208"/>
  <c r="AE14" i="211" l="1"/>
  <c r="AE14" i="207" l="1"/>
  <c r="AE17" i="199"/>
  <c r="AE15" i="209"/>
  <c r="AE148" i="349"/>
  <c r="AE142" i="349"/>
  <c r="AE141" i="349"/>
  <c r="AE15" i="199"/>
  <c r="AE144" i="349"/>
  <c r="V14" i="198"/>
  <c r="AE14" i="198" s="1"/>
  <c r="AE152" i="349"/>
  <c r="AE149" i="349"/>
  <c r="AE14" i="209"/>
  <c r="AE17" i="209"/>
  <c r="AE20" i="2"/>
  <c r="AE19" i="2"/>
  <c r="AE16" i="209"/>
  <c r="AE17" i="204"/>
  <c r="AE16" i="204"/>
  <c r="AE18" i="2"/>
  <c r="AE14" i="206"/>
  <c r="AE16" i="208"/>
  <c r="Y16" i="208"/>
  <c r="AE15" i="208"/>
  <c r="AE14" i="210"/>
  <c r="AE17" i="2"/>
  <c r="AE16" i="2"/>
  <c r="AE15" i="2"/>
  <c r="AE14" i="2"/>
  <c r="Y1" i="2"/>
  <c r="AE15" i="204"/>
  <c r="Y1" i="208" l="1"/>
  <c r="Y1" i="205"/>
  <c r="AI11" i="349" l="1"/>
  <c r="AD6" i="11"/>
  <c r="I6" i="11"/>
  <c r="E6" i="11"/>
  <c r="A6" i="349"/>
  <c r="A4" i="349"/>
  <c r="AG253" i="349"/>
  <c r="AD253" i="349"/>
  <c r="W6" i="11" s="1"/>
  <c r="AC253" i="349"/>
  <c r="V6" i="11" s="1"/>
  <c r="AB253" i="349"/>
  <c r="U6" i="11" s="1"/>
  <c r="AA253" i="349"/>
  <c r="S6" i="11" s="1"/>
  <c r="Y253" i="349"/>
  <c r="R6" i="11" s="1"/>
  <c r="V253" i="349"/>
  <c r="Q6" i="11" s="1"/>
  <c r="S253" i="349"/>
  <c r="P6" i="11" s="1"/>
  <c r="G253" i="349"/>
  <c r="B253" i="349"/>
  <c r="J6" i="11" s="1"/>
  <c r="AI252" i="349"/>
  <c r="AH252" i="349"/>
  <c r="AF252" i="349"/>
  <c r="AK252" i="349" s="1"/>
  <c r="AI251" i="349"/>
  <c r="AH251" i="349"/>
  <c r="AF251" i="349"/>
  <c r="AK251" i="349" s="1"/>
  <c r="AI250" i="349"/>
  <c r="AH250" i="349"/>
  <c r="AF250" i="349"/>
  <c r="AK250" i="349" s="1"/>
  <c r="AI249" i="349"/>
  <c r="AH249" i="349"/>
  <c r="AF249" i="349"/>
  <c r="AK249" i="349" s="1"/>
  <c r="AI248" i="349"/>
  <c r="AH248" i="349"/>
  <c r="AF248" i="349"/>
  <c r="AK248" i="349" s="1"/>
  <c r="AI247" i="349"/>
  <c r="AH247" i="349"/>
  <c r="AF247" i="349"/>
  <c r="AK247" i="349" s="1"/>
  <c r="AI246" i="349"/>
  <c r="AH246" i="349"/>
  <c r="AF246" i="349"/>
  <c r="AK246" i="349" s="1"/>
  <c r="AI245" i="349"/>
  <c r="AH245" i="349"/>
  <c r="AF245" i="349"/>
  <c r="AK245" i="349" s="1"/>
  <c r="AI244" i="349"/>
  <c r="AH244" i="349"/>
  <c r="AF244" i="349"/>
  <c r="AK244" i="349" s="1"/>
  <c r="AI243" i="349"/>
  <c r="AH243" i="349"/>
  <c r="AF243" i="349"/>
  <c r="AK243" i="349" s="1"/>
  <c r="AI242" i="349"/>
  <c r="AH242" i="349"/>
  <c r="AF242" i="349"/>
  <c r="AK242" i="349" s="1"/>
  <c r="AI241" i="349"/>
  <c r="AH241" i="349"/>
  <c r="AF241" i="349"/>
  <c r="AK241" i="349" s="1"/>
  <c r="AI240" i="349"/>
  <c r="AH240" i="349"/>
  <c r="AF240" i="349"/>
  <c r="AK240" i="349" s="1"/>
  <c r="AI239" i="349"/>
  <c r="AH239" i="349"/>
  <c r="AF239" i="349"/>
  <c r="AK239" i="349" s="1"/>
  <c r="AI238" i="349"/>
  <c r="AH238" i="349"/>
  <c r="AF238" i="349"/>
  <c r="AK238" i="349" s="1"/>
  <c r="AI237" i="349"/>
  <c r="AH237" i="349"/>
  <c r="AF237" i="349"/>
  <c r="AK237" i="349" s="1"/>
  <c r="AI236" i="349"/>
  <c r="AH236" i="349"/>
  <c r="AF236" i="349"/>
  <c r="AK236" i="349" s="1"/>
  <c r="AI235" i="349"/>
  <c r="AH235" i="349"/>
  <c r="AF235" i="349"/>
  <c r="AK235" i="349" s="1"/>
  <c r="AI234" i="349"/>
  <c r="AH234" i="349"/>
  <c r="AF234" i="349"/>
  <c r="AK234" i="349" s="1"/>
  <c r="AI233" i="349"/>
  <c r="AH233" i="349"/>
  <c r="AF233" i="349"/>
  <c r="AK233" i="349" s="1"/>
  <c r="AI232" i="349"/>
  <c r="AH232" i="349"/>
  <c r="AF232" i="349"/>
  <c r="AK232" i="349" s="1"/>
  <c r="AI231" i="349"/>
  <c r="AH231" i="349"/>
  <c r="AF231" i="349"/>
  <c r="AK231" i="349" s="1"/>
  <c r="AI230" i="349"/>
  <c r="AH230" i="349"/>
  <c r="AF230" i="349"/>
  <c r="AK230" i="349" s="1"/>
  <c r="AI229" i="349"/>
  <c r="AH229" i="349"/>
  <c r="AF229" i="349"/>
  <c r="AK229" i="349" s="1"/>
  <c r="AI228" i="349"/>
  <c r="AH228" i="349"/>
  <c r="AF228" i="349"/>
  <c r="AK228" i="349" s="1"/>
  <c r="AI227" i="349"/>
  <c r="AH227" i="349"/>
  <c r="AF227" i="349"/>
  <c r="AK227" i="349" s="1"/>
  <c r="AI226" i="349"/>
  <c r="AH226" i="349"/>
  <c r="AF226" i="349"/>
  <c r="AK226" i="349" s="1"/>
  <c r="AI225" i="349"/>
  <c r="AH225" i="349"/>
  <c r="AF225" i="349"/>
  <c r="AK225" i="349" s="1"/>
  <c r="AI224" i="349"/>
  <c r="AH224" i="349"/>
  <c r="AF224" i="349"/>
  <c r="AK224" i="349" s="1"/>
  <c r="AI223" i="349"/>
  <c r="AH223" i="349"/>
  <c r="AF223" i="349"/>
  <c r="AK223" i="349" s="1"/>
  <c r="AI222" i="349"/>
  <c r="AH222" i="349"/>
  <c r="AF222" i="349"/>
  <c r="AK222" i="349" s="1"/>
  <c r="AI221" i="349"/>
  <c r="AH221" i="349"/>
  <c r="AF221" i="349"/>
  <c r="AK221" i="349" s="1"/>
  <c r="AI220" i="349"/>
  <c r="AH220" i="349"/>
  <c r="AF220" i="349"/>
  <c r="AK220" i="349" s="1"/>
  <c r="AI219" i="349"/>
  <c r="AH219" i="349"/>
  <c r="AF219" i="349"/>
  <c r="AK219" i="349" s="1"/>
  <c r="AI218" i="349"/>
  <c r="AH218" i="349"/>
  <c r="AF218" i="349"/>
  <c r="AK218" i="349" s="1"/>
  <c r="AI217" i="349"/>
  <c r="AH217" i="349"/>
  <c r="AF217" i="349"/>
  <c r="AK217" i="349" s="1"/>
  <c r="AI216" i="349"/>
  <c r="AH216" i="349"/>
  <c r="AF216" i="349"/>
  <c r="AK216" i="349" s="1"/>
  <c r="AI215" i="349"/>
  <c r="AH215" i="349"/>
  <c r="AF215" i="349"/>
  <c r="AK215" i="349" s="1"/>
  <c r="AI214" i="349"/>
  <c r="AH214" i="349"/>
  <c r="AF214" i="349"/>
  <c r="AK214" i="349" s="1"/>
  <c r="AI213" i="349"/>
  <c r="AH213" i="349"/>
  <c r="AF213" i="349"/>
  <c r="AK213" i="349" s="1"/>
  <c r="AI212" i="349"/>
  <c r="AH212" i="349"/>
  <c r="AF212" i="349"/>
  <c r="AK212" i="349" s="1"/>
  <c r="AI211" i="349"/>
  <c r="AH211" i="349"/>
  <c r="AF211" i="349"/>
  <c r="AK211" i="349" s="1"/>
  <c r="AI210" i="349"/>
  <c r="AH210" i="349"/>
  <c r="AF210" i="349"/>
  <c r="AK210" i="349" s="1"/>
  <c r="AI209" i="349"/>
  <c r="AH209" i="349"/>
  <c r="AF209" i="349"/>
  <c r="AK209" i="349" s="1"/>
  <c r="AI208" i="349"/>
  <c r="AH208" i="349"/>
  <c r="AF208" i="349"/>
  <c r="AK208" i="349" s="1"/>
  <c r="AI207" i="349"/>
  <c r="AH207" i="349"/>
  <c r="AF207" i="349"/>
  <c r="AK207" i="349" s="1"/>
  <c r="AI206" i="349"/>
  <c r="AH206" i="349"/>
  <c r="AF206" i="349"/>
  <c r="AK206" i="349" s="1"/>
  <c r="AI205" i="349"/>
  <c r="AH205" i="349"/>
  <c r="AF205" i="349"/>
  <c r="AK205" i="349" s="1"/>
  <c r="AI204" i="349"/>
  <c r="AH204" i="349"/>
  <c r="AF204" i="349"/>
  <c r="AK204" i="349" s="1"/>
  <c r="AI203" i="349"/>
  <c r="AH203" i="349"/>
  <c r="AF203" i="349"/>
  <c r="AK203" i="349" s="1"/>
  <c r="AI202" i="349"/>
  <c r="AH202" i="349"/>
  <c r="AF202" i="349"/>
  <c r="AK202" i="349" s="1"/>
  <c r="AI201" i="349"/>
  <c r="AH201" i="349"/>
  <c r="AF201" i="349"/>
  <c r="AK201" i="349" s="1"/>
  <c r="AI200" i="349"/>
  <c r="AH200" i="349"/>
  <c r="AF200" i="349"/>
  <c r="AK200" i="349" s="1"/>
  <c r="AI199" i="349"/>
  <c r="AH199" i="349"/>
  <c r="AF199" i="349"/>
  <c r="AK199" i="349" s="1"/>
  <c r="AI198" i="349"/>
  <c r="AH198" i="349"/>
  <c r="AF198" i="349"/>
  <c r="AK198" i="349" s="1"/>
  <c r="AI197" i="349"/>
  <c r="AH197" i="349"/>
  <c r="AF197" i="349"/>
  <c r="AK197" i="349" s="1"/>
  <c r="AI196" i="349"/>
  <c r="AH196" i="349"/>
  <c r="AF196" i="349"/>
  <c r="AK196" i="349" s="1"/>
  <c r="AI195" i="349"/>
  <c r="AH195" i="349"/>
  <c r="AF195" i="349"/>
  <c r="AK195" i="349" s="1"/>
  <c r="AI194" i="349"/>
  <c r="AH194" i="349"/>
  <c r="AF194" i="349"/>
  <c r="AK194" i="349" s="1"/>
  <c r="AI193" i="349"/>
  <c r="AH193" i="349"/>
  <c r="AF193" i="349"/>
  <c r="AK193" i="349" s="1"/>
  <c r="AI192" i="349"/>
  <c r="AH192" i="349"/>
  <c r="AF192" i="349"/>
  <c r="AK192" i="349" s="1"/>
  <c r="AI191" i="349"/>
  <c r="AH191" i="349"/>
  <c r="AF191" i="349"/>
  <c r="AK191" i="349" s="1"/>
  <c r="AI190" i="349"/>
  <c r="AH190" i="349"/>
  <c r="AF190" i="349"/>
  <c r="AK190" i="349" s="1"/>
  <c r="AI189" i="349"/>
  <c r="AH189" i="349"/>
  <c r="AF189" i="349"/>
  <c r="AK189" i="349" s="1"/>
  <c r="AI188" i="349"/>
  <c r="AH188" i="349"/>
  <c r="AF188" i="349"/>
  <c r="AK188" i="349" s="1"/>
  <c r="AI187" i="349"/>
  <c r="AH187" i="349"/>
  <c r="AF187" i="349"/>
  <c r="AK187" i="349" s="1"/>
  <c r="AI186" i="349"/>
  <c r="AH186" i="349"/>
  <c r="AF186" i="349"/>
  <c r="AK186" i="349" s="1"/>
  <c r="AI185" i="349"/>
  <c r="AH185" i="349"/>
  <c r="AF185" i="349"/>
  <c r="AK185" i="349" s="1"/>
  <c r="AI184" i="349"/>
  <c r="AH184" i="349"/>
  <c r="AF184" i="349"/>
  <c r="AK184" i="349" s="1"/>
  <c r="AI183" i="349"/>
  <c r="AH183" i="349"/>
  <c r="AF183" i="349"/>
  <c r="AK183" i="349" s="1"/>
  <c r="AI182" i="349"/>
  <c r="AH182" i="349"/>
  <c r="AF182" i="349"/>
  <c r="AK182" i="349" s="1"/>
  <c r="AI181" i="349"/>
  <c r="AH181" i="349"/>
  <c r="AF181" i="349"/>
  <c r="AK181" i="349" s="1"/>
  <c r="AI180" i="349"/>
  <c r="AH180" i="349"/>
  <c r="AF180" i="349"/>
  <c r="AK180" i="349" s="1"/>
  <c r="AK179" i="349"/>
  <c r="AI179" i="349"/>
  <c r="AH179" i="349"/>
  <c r="AF179" i="349"/>
  <c r="AI178" i="349"/>
  <c r="AH178" i="349"/>
  <c r="AF178" i="349"/>
  <c r="AK178" i="349" s="1"/>
  <c r="AI177" i="349"/>
  <c r="AH177" i="349"/>
  <c r="AF177" i="349"/>
  <c r="AK177" i="349" s="1"/>
  <c r="AI176" i="349"/>
  <c r="AH176" i="349"/>
  <c r="AF176" i="349"/>
  <c r="AK176" i="349" s="1"/>
  <c r="AI175" i="349"/>
  <c r="AH175" i="349"/>
  <c r="AF175" i="349"/>
  <c r="AK175" i="349" s="1"/>
  <c r="AI174" i="349"/>
  <c r="AH174" i="349"/>
  <c r="AF174" i="349"/>
  <c r="AK174" i="349" s="1"/>
  <c r="AI173" i="349"/>
  <c r="AH173" i="349"/>
  <c r="AF173" i="349"/>
  <c r="AK173" i="349" s="1"/>
  <c r="AI172" i="349"/>
  <c r="AH172" i="349"/>
  <c r="AF172" i="349"/>
  <c r="AK172" i="349" s="1"/>
  <c r="AI171" i="349"/>
  <c r="AH171" i="349"/>
  <c r="AF171" i="349"/>
  <c r="AK171" i="349" s="1"/>
  <c r="AI170" i="349"/>
  <c r="AH170" i="349"/>
  <c r="AF170" i="349"/>
  <c r="AK170" i="349" s="1"/>
  <c r="AI169" i="349"/>
  <c r="AH169" i="349"/>
  <c r="AF169" i="349"/>
  <c r="AK169" i="349" s="1"/>
  <c r="AI168" i="349"/>
  <c r="AH168" i="349"/>
  <c r="AF168" i="349"/>
  <c r="AK168" i="349" s="1"/>
  <c r="AI167" i="349"/>
  <c r="AH167" i="349"/>
  <c r="AF167" i="349"/>
  <c r="AK167" i="349" s="1"/>
  <c r="AI166" i="349"/>
  <c r="AH166" i="349"/>
  <c r="AF166" i="349"/>
  <c r="AK166" i="349" s="1"/>
  <c r="AI165" i="349"/>
  <c r="AH165" i="349"/>
  <c r="AF165" i="349"/>
  <c r="AK165" i="349" s="1"/>
  <c r="AI164" i="349"/>
  <c r="AH164" i="349"/>
  <c r="AF164" i="349"/>
  <c r="AK164" i="349" s="1"/>
  <c r="AI163" i="349"/>
  <c r="AH163" i="349"/>
  <c r="AF163" i="349"/>
  <c r="AK163" i="349" s="1"/>
  <c r="AI162" i="349"/>
  <c r="AH162" i="349"/>
  <c r="AF162" i="349"/>
  <c r="AK162" i="349" s="1"/>
  <c r="AI161" i="349"/>
  <c r="AH161" i="349"/>
  <c r="AF161" i="349"/>
  <c r="AK161" i="349" s="1"/>
  <c r="AI160" i="349"/>
  <c r="AH160" i="349"/>
  <c r="AF160" i="349"/>
  <c r="AK160" i="349" s="1"/>
  <c r="AI159" i="349"/>
  <c r="AH159" i="349"/>
  <c r="AF159" i="349"/>
  <c r="AK159" i="349" s="1"/>
  <c r="AI158" i="349"/>
  <c r="AH158" i="349"/>
  <c r="AF158" i="349"/>
  <c r="AK158" i="349" s="1"/>
  <c r="AI157" i="349"/>
  <c r="AH157" i="349"/>
  <c r="AF157" i="349"/>
  <c r="AK157" i="349" s="1"/>
  <c r="AI156" i="349"/>
  <c r="AH156" i="349"/>
  <c r="AF156" i="349"/>
  <c r="AK156" i="349" s="1"/>
  <c r="AI155" i="349"/>
  <c r="AH155" i="349"/>
  <c r="AF155" i="349"/>
  <c r="AK155" i="349" s="1"/>
  <c r="AI154" i="349"/>
  <c r="AH154" i="349"/>
  <c r="AF154" i="349"/>
  <c r="AK154" i="349" s="1"/>
  <c r="AI153" i="349"/>
  <c r="AH153" i="349"/>
  <c r="AF153" i="349"/>
  <c r="AK153" i="349" s="1"/>
  <c r="AI152" i="349"/>
  <c r="AH152" i="349"/>
  <c r="AF152" i="349"/>
  <c r="AK152" i="349" s="1"/>
  <c r="AI151" i="349"/>
  <c r="AH151" i="349"/>
  <c r="AF151" i="349"/>
  <c r="AK151" i="349" s="1"/>
  <c r="AI150" i="349"/>
  <c r="AH150" i="349"/>
  <c r="AF150" i="349"/>
  <c r="AK150" i="349" s="1"/>
  <c r="AI149" i="349"/>
  <c r="AH149" i="349"/>
  <c r="AF149" i="349"/>
  <c r="AK149" i="349" s="1"/>
  <c r="AI148" i="349"/>
  <c r="AH148" i="349"/>
  <c r="AF148" i="349"/>
  <c r="AK148" i="349" s="1"/>
  <c r="AI147" i="349"/>
  <c r="AH147" i="349"/>
  <c r="AF147" i="349"/>
  <c r="AK147" i="349" s="1"/>
  <c r="AI146" i="349"/>
  <c r="AH146" i="349"/>
  <c r="AF146" i="349"/>
  <c r="AK146" i="349" s="1"/>
  <c r="AI145" i="349"/>
  <c r="AH145" i="349"/>
  <c r="AF145" i="349"/>
  <c r="AK145" i="349" s="1"/>
  <c r="AI144" i="349"/>
  <c r="AH144" i="349"/>
  <c r="AF144" i="349"/>
  <c r="AK144" i="349" s="1"/>
  <c r="AI143" i="349"/>
  <c r="AH143" i="349"/>
  <c r="AF143" i="349"/>
  <c r="AK143" i="349" s="1"/>
  <c r="AI142" i="349"/>
  <c r="AH142" i="349"/>
  <c r="AF142" i="349"/>
  <c r="AK142" i="349" s="1"/>
  <c r="AI141" i="349"/>
  <c r="AH141" i="349"/>
  <c r="AF141" i="349"/>
  <c r="AK141" i="349" s="1"/>
  <c r="AI140" i="349"/>
  <c r="AH140" i="349"/>
  <c r="AF140" i="349"/>
  <c r="AK140" i="349" s="1"/>
  <c r="AI139" i="349"/>
  <c r="AH139" i="349"/>
  <c r="AF139" i="349"/>
  <c r="AK139" i="349" s="1"/>
  <c r="AI138" i="349"/>
  <c r="AH138" i="349"/>
  <c r="AF138" i="349"/>
  <c r="AK138" i="349" s="1"/>
  <c r="AI137" i="349"/>
  <c r="AH137" i="349"/>
  <c r="AF137" i="349"/>
  <c r="AK137" i="349" s="1"/>
  <c r="AI136" i="349"/>
  <c r="AH136" i="349"/>
  <c r="AF136" i="349"/>
  <c r="AK136" i="349" s="1"/>
  <c r="AI135" i="349"/>
  <c r="AH135" i="349"/>
  <c r="AF135" i="349"/>
  <c r="AK135" i="349" s="1"/>
  <c r="AI134" i="349"/>
  <c r="AH134" i="349"/>
  <c r="AF134" i="349"/>
  <c r="AK134" i="349" s="1"/>
  <c r="AI133" i="349"/>
  <c r="AH133" i="349"/>
  <c r="AF133" i="349"/>
  <c r="AK133" i="349" s="1"/>
  <c r="AI132" i="349"/>
  <c r="AH132" i="349"/>
  <c r="AF132" i="349"/>
  <c r="AK132" i="349" s="1"/>
  <c r="AI131" i="349"/>
  <c r="AH131" i="349"/>
  <c r="AF131" i="349"/>
  <c r="AK131" i="349" s="1"/>
  <c r="AI130" i="349"/>
  <c r="AH130" i="349"/>
  <c r="AF130" i="349"/>
  <c r="AK130" i="349" s="1"/>
  <c r="AI129" i="349"/>
  <c r="AH129" i="349"/>
  <c r="AF129" i="349"/>
  <c r="AK129" i="349" s="1"/>
  <c r="AI128" i="349"/>
  <c r="AH128" i="349"/>
  <c r="AF128" i="349"/>
  <c r="AK128" i="349" s="1"/>
  <c r="AI127" i="349"/>
  <c r="AH127" i="349"/>
  <c r="AF127" i="349"/>
  <c r="AK127" i="349" s="1"/>
  <c r="AI126" i="349"/>
  <c r="AH126" i="349"/>
  <c r="AF126" i="349"/>
  <c r="AK126" i="349" s="1"/>
  <c r="AI125" i="349"/>
  <c r="AH125" i="349"/>
  <c r="AF125" i="349"/>
  <c r="AK125" i="349" s="1"/>
  <c r="AI124" i="349"/>
  <c r="AH124" i="349"/>
  <c r="AF124" i="349"/>
  <c r="AK124" i="349" s="1"/>
  <c r="AI123" i="349"/>
  <c r="AH123" i="349"/>
  <c r="AF123" i="349"/>
  <c r="AK123" i="349" s="1"/>
  <c r="AI122" i="349"/>
  <c r="AH122" i="349"/>
  <c r="AF122" i="349"/>
  <c r="AK122" i="349" s="1"/>
  <c r="AI121" i="349"/>
  <c r="AH121" i="349"/>
  <c r="AF121" i="349"/>
  <c r="AK121" i="349" s="1"/>
  <c r="AI120" i="349"/>
  <c r="AH120" i="349"/>
  <c r="AF120" i="349"/>
  <c r="AK120" i="349" s="1"/>
  <c r="AI119" i="349"/>
  <c r="AH119" i="349"/>
  <c r="AF119" i="349"/>
  <c r="AK119" i="349" s="1"/>
  <c r="AI118" i="349"/>
  <c r="AH118" i="349"/>
  <c r="AF118" i="349"/>
  <c r="AK118" i="349" s="1"/>
  <c r="AI117" i="349"/>
  <c r="AH117" i="349"/>
  <c r="AF117" i="349"/>
  <c r="AK117" i="349" s="1"/>
  <c r="AI116" i="349"/>
  <c r="AH116" i="349"/>
  <c r="AF116" i="349"/>
  <c r="AK116" i="349" s="1"/>
  <c r="AI115" i="349"/>
  <c r="AH115" i="349"/>
  <c r="AF115" i="349"/>
  <c r="AK115" i="349" s="1"/>
  <c r="AI114" i="349"/>
  <c r="AH114" i="349"/>
  <c r="AF114" i="349"/>
  <c r="AK114" i="349" s="1"/>
  <c r="AI113" i="349"/>
  <c r="AH113" i="349"/>
  <c r="AF113" i="349"/>
  <c r="AK113" i="349" s="1"/>
  <c r="AI112" i="349"/>
  <c r="AH112" i="349"/>
  <c r="AF112" i="349"/>
  <c r="AK112" i="349" s="1"/>
  <c r="AI111" i="349"/>
  <c r="AH111" i="349"/>
  <c r="AF111" i="349"/>
  <c r="AK111" i="349" s="1"/>
  <c r="AI110" i="349"/>
  <c r="AH110" i="349"/>
  <c r="AF110" i="349"/>
  <c r="AK110" i="349" s="1"/>
  <c r="AI109" i="349"/>
  <c r="AH109" i="349"/>
  <c r="AF109" i="349"/>
  <c r="AK109" i="349" s="1"/>
  <c r="AI108" i="349"/>
  <c r="AH108" i="349"/>
  <c r="AF108" i="349"/>
  <c r="AK108" i="349" s="1"/>
  <c r="AI107" i="349"/>
  <c r="AH107" i="349"/>
  <c r="AF107" i="349"/>
  <c r="AK107" i="349" s="1"/>
  <c r="AI106" i="349"/>
  <c r="AH106" i="349"/>
  <c r="AF106" i="349"/>
  <c r="AK106" i="349" s="1"/>
  <c r="AI105" i="349"/>
  <c r="AH105" i="349"/>
  <c r="AF105" i="349"/>
  <c r="AK105" i="349" s="1"/>
  <c r="AI104" i="349"/>
  <c r="AH104" i="349"/>
  <c r="AF104" i="349"/>
  <c r="AK104" i="349" s="1"/>
  <c r="AH103" i="349"/>
  <c r="AI103" i="349"/>
  <c r="AI102" i="349"/>
  <c r="AH102" i="349"/>
  <c r="AF102" i="349"/>
  <c r="AK102" i="349" s="1"/>
  <c r="AH101" i="349"/>
  <c r="AI101" i="349"/>
  <c r="AH100" i="349"/>
  <c r="AI100" i="349"/>
  <c r="AH99" i="349"/>
  <c r="AI98" i="349"/>
  <c r="AH98" i="349"/>
  <c r="AF98" i="349"/>
  <c r="AK98" i="349" s="1"/>
  <c r="AH97" i="349"/>
  <c r="AI97" i="349"/>
  <c r="AI96" i="349"/>
  <c r="AH96" i="349"/>
  <c r="AF96" i="349"/>
  <c r="AK96" i="349" s="1"/>
  <c r="AI95" i="349"/>
  <c r="AH95" i="349"/>
  <c r="AF95" i="349"/>
  <c r="AK95" i="349" s="1"/>
  <c r="AI94" i="349"/>
  <c r="AH94" i="349"/>
  <c r="AF94" i="349"/>
  <c r="AK94" i="349" s="1"/>
  <c r="AI93" i="349"/>
  <c r="AH93" i="349"/>
  <c r="AF93" i="349"/>
  <c r="AK93" i="349" s="1"/>
  <c r="AI92" i="349"/>
  <c r="AH92" i="349"/>
  <c r="AF92" i="349"/>
  <c r="AK92" i="349" s="1"/>
  <c r="AI91" i="349"/>
  <c r="AH91" i="349"/>
  <c r="AF91" i="349"/>
  <c r="AK91" i="349" s="1"/>
  <c r="AI90" i="349"/>
  <c r="AH90" i="349"/>
  <c r="AF90" i="349"/>
  <c r="AK90" i="349" s="1"/>
  <c r="AI89" i="349"/>
  <c r="AH89" i="349"/>
  <c r="AF89" i="349"/>
  <c r="AK89" i="349" s="1"/>
  <c r="AI88" i="349"/>
  <c r="AH88" i="349"/>
  <c r="AF88" i="349"/>
  <c r="AK88" i="349" s="1"/>
  <c r="AI87" i="349"/>
  <c r="AH87" i="349"/>
  <c r="AF87" i="349"/>
  <c r="AK87" i="349" s="1"/>
  <c r="AI86" i="349"/>
  <c r="AH86" i="349"/>
  <c r="AF86" i="349"/>
  <c r="AK86" i="349" s="1"/>
  <c r="AI85" i="349"/>
  <c r="AH85" i="349"/>
  <c r="AF85" i="349"/>
  <c r="AK85" i="349" s="1"/>
  <c r="AI84" i="349"/>
  <c r="AH84" i="349"/>
  <c r="AF84" i="349"/>
  <c r="AK84" i="349" s="1"/>
  <c r="AI83" i="349"/>
  <c r="AH83" i="349"/>
  <c r="AF83" i="349"/>
  <c r="AK83" i="349" s="1"/>
  <c r="AI82" i="349"/>
  <c r="AH82" i="349"/>
  <c r="AF82" i="349"/>
  <c r="AK82" i="349" s="1"/>
  <c r="AH81" i="349"/>
  <c r="AI81" i="349"/>
  <c r="AI80" i="349"/>
  <c r="AH80" i="349"/>
  <c r="AF80" i="349"/>
  <c r="AK80" i="349" s="1"/>
  <c r="AI79" i="349"/>
  <c r="AH79" i="349"/>
  <c r="AF79" i="349"/>
  <c r="AK79" i="349" s="1"/>
  <c r="AI78" i="349"/>
  <c r="AH78" i="349"/>
  <c r="AF78" i="349"/>
  <c r="AK78" i="349" s="1"/>
  <c r="AI77" i="349"/>
  <c r="AH77" i="349"/>
  <c r="AF77" i="349"/>
  <c r="AK77" i="349" s="1"/>
  <c r="AI76" i="349"/>
  <c r="AH76" i="349"/>
  <c r="AF76" i="349"/>
  <c r="AK76" i="349" s="1"/>
  <c r="AI75" i="349"/>
  <c r="AH75" i="349"/>
  <c r="AF75" i="349"/>
  <c r="AK75" i="349" s="1"/>
  <c r="AI74" i="349"/>
  <c r="AH74" i="349"/>
  <c r="AF74" i="349"/>
  <c r="AK74" i="349" s="1"/>
  <c r="AI73" i="349"/>
  <c r="AH73" i="349"/>
  <c r="AF73" i="349"/>
  <c r="AK73" i="349" s="1"/>
  <c r="AI72" i="349"/>
  <c r="AH72" i="349"/>
  <c r="AF72" i="349"/>
  <c r="AK72" i="349" s="1"/>
  <c r="AI71" i="349"/>
  <c r="AH71" i="349"/>
  <c r="AF71" i="349"/>
  <c r="AK71" i="349" s="1"/>
  <c r="AI70" i="349"/>
  <c r="AH70" i="349"/>
  <c r="AF70" i="349"/>
  <c r="AK70" i="349" s="1"/>
  <c r="AI69" i="349"/>
  <c r="AH69" i="349"/>
  <c r="AF69" i="349"/>
  <c r="AK69" i="349" s="1"/>
  <c r="AI68" i="349"/>
  <c r="AH68" i="349"/>
  <c r="AF68" i="349"/>
  <c r="AK68" i="349" s="1"/>
  <c r="AI67" i="349"/>
  <c r="AH67" i="349"/>
  <c r="AF67" i="349"/>
  <c r="AK67" i="349" s="1"/>
  <c r="AI66" i="349"/>
  <c r="AH66" i="349"/>
  <c r="AF66" i="349"/>
  <c r="AK66" i="349" s="1"/>
  <c r="AI65" i="349"/>
  <c r="AH65" i="349"/>
  <c r="AF65" i="349"/>
  <c r="AK65" i="349" s="1"/>
  <c r="AI64" i="349"/>
  <c r="AH64" i="349"/>
  <c r="AF64" i="349"/>
  <c r="AK64" i="349" s="1"/>
  <c r="AI63" i="349"/>
  <c r="AH63" i="349"/>
  <c r="AF63" i="349"/>
  <c r="AK63" i="349" s="1"/>
  <c r="AI62" i="349"/>
  <c r="AH62" i="349"/>
  <c r="AF62" i="349"/>
  <c r="AK62" i="349" s="1"/>
  <c r="AI61" i="349"/>
  <c r="AH61" i="349"/>
  <c r="AF61" i="349"/>
  <c r="AK61" i="349" s="1"/>
  <c r="AI60" i="349"/>
  <c r="AH60" i="349"/>
  <c r="AF60" i="349"/>
  <c r="AK60" i="349" s="1"/>
  <c r="AI59" i="349"/>
  <c r="AH59" i="349"/>
  <c r="AF59" i="349"/>
  <c r="AK59" i="349" s="1"/>
  <c r="AH58" i="349"/>
  <c r="AI58" i="349"/>
  <c r="AI57" i="349"/>
  <c r="AH57" i="349"/>
  <c r="AF57" i="349"/>
  <c r="AK57" i="349" s="1"/>
  <c r="AI56" i="349"/>
  <c r="AH56" i="349"/>
  <c r="AF56" i="349"/>
  <c r="AK56" i="349" s="1"/>
  <c r="AI55" i="349"/>
  <c r="AH55" i="349"/>
  <c r="AF55" i="349"/>
  <c r="AK55" i="349" s="1"/>
  <c r="AI54" i="349"/>
  <c r="AH54" i="349"/>
  <c r="AF54" i="349"/>
  <c r="AK54" i="349" s="1"/>
  <c r="AI53" i="349"/>
  <c r="AH53" i="349"/>
  <c r="AF53" i="349"/>
  <c r="AK53" i="349" s="1"/>
  <c r="AI52" i="349"/>
  <c r="AH52" i="349"/>
  <c r="AF52" i="349"/>
  <c r="AK52" i="349" s="1"/>
  <c r="AI51" i="349"/>
  <c r="AH51" i="349"/>
  <c r="AF51" i="349"/>
  <c r="AK51" i="349" s="1"/>
  <c r="AI50" i="349"/>
  <c r="AH50" i="349"/>
  <c r="AF50" i="349"/>
  <c r="AK50" i="349" s="1"/>
  <c r="AI49" i="349"/>
  <c r="AH49" i="349"/>
  <c r="AF49" i="349"/>
  <c r="AK49" i="349" s="1"/>
  <c r="AI48" i="349"/>
  <c r="AH48" i="349"/>
  <c r="AF48" i="349"/>
  <c r="AK48" i="349" s="1"/>
  <c r="AI47" i="349"/>
  <c r="AH47" i="349"/>
  <c r="AF47" i="349"/>
  <c r="AK47" i="349" s="1"/>
  <c r="AI46" i="349"/>
  <c r="AH46" i="349"/>
  <c r="AF46" i="349"/>
  <c r="AK46" i="349" s="1"/>
  <c r="AI45" i="349"/>
  <c r="AH45" i="349"/>
  <c r="AF45" i="349"/>
  <c r="AK45" i="349" s="1"/>
  <c r="AI44" i="349"/>
  <c r="AH44" i="349"/>
  <c r="AF44" i="349"/>
  <c r="AK44" i="349" s="1"/>
  <c r="AI43" i="349"/>
  <c r="AH43" i="349"/>
  <c r="AF43" i="349"/>
  <c r="AK43" i="349" s="1"/>
  <c r="AI42" i="349"/>
  <c r="AH42" i="349"/>
  <c r="AF42" i="349"/>
  <c r="AK42" i="349" s="1"/>
  <c r="AI41" i="349"/>
  <c r="AH41" i="349"/>
  <c r="AF41" i="349"/>
  <c r="AK41" i="349" s="1"/>
  <c r="AI40" i="349"/>
  <c r="AH40" i="349"/>
  <c r="AF40" i="349"/>
  <c r="AK40" i="349" s="1"/>
  <c r="AI39" i="349"/>
  <c r="AH39" i="349"/>
  <c r="AF39" i="349"/>
  <c r="AK39" i="349" s="1"/>
  <c r="AI38" i="349"/>
  <c r="AH38" i="349"/>
  <c r="AF38" i="349"/>
  <c r="AK38" i="349" s="1"/>
  <c r="AI37" i="349"/>
  <c r="AH37" i="349"/>
  <c r="AF37" i="349"/>
  <c r="AK37" i="349" s="1"/>
  <c r="AI36" i="349"/>
  <c r="AH36" i="349"/>
  <c r="AF36" i="349"/>
  <c r="AK36" i="349" s="1"/>
  <c r="AI35" i="349"/>
  <c r="AH35" i="349"/>
  <c r="AF35" i="349"/>
  <c r="AK35" i="349" s="1"/>
  <c r="AI34" i="349"/>
  <c r="AH34" i="349"/>
  <c r="AF34" i="349"/>
  <c r="AK34" i="349" s="1"/>
  <c r="AI33" i="349"/>
  <c r="AH33" i="349"/>
  <c r="AF33" i="349"/>
  <c r="AK33" i="349" s="1"/>
  <c r="AI32" i="349"/>
  <c r="AH32" i="349"/>
  <c r="AF32" i="349"/>
  <c r="AK32" i="349" s="1"/>
  <c r="AI31" i="349"/>
  <c r="AH31" i="349"/>
  <c r="AF31" i="349"/>
  <c r="AK31" i="349" s="1"/>
  <c r="AI30" i="349"/>
  <c r="AH30" i="349"/>
  <c r="AF30" i="349"/>
  <c r="AK30" i="349" s="1"/>
  <c r="AI29" i="349"/>
  <c r="AH29" i="349"/>
  <c r="AF29" i="349"/>
  <c r="AK29" i="349" s="1"/>
  <c r="AI28" i="349"/>
  <c r="AH28" i="349"/>
  <c r="AF28" i="349"/>
  <c r="AK28" i="349" s="1"/>
  <c r="AI27" i="349"/>
  <c r="AH27" i="349"/>
  <c r="AF27" i="349"/>
  <c r="AK27" i="349" s="1"/>
  <c r="AI26" i="349"/>
  <c r="AH26" i="349"/>
  <c r="AF26" i="349"/>
  <c r="AK26" i="349" s="1"/>
  <c r="AI25" i="349"/>
  <c r="AH25" i="349"/>
  <c r="AF25" i="349"/>
  <c r="AK25" i="349" s="1"/>
  <c r="AI24" i="349"/>
  <c r="AH24" i="349"/>
  <c r="AF24" i="349"/>
  <c r="AK24" i="349" s="1"/>
  <c r="AI23" i="349"/>
  <c r="AH23" i="349"/>
  <c r="AF23" i="349"/>
  <c r="AK23" i="349" s="1"/>
  <c r="AI22" i="349"/>
  <c r="AH22" i="349"/>
  <c r="AF22" i="349"/>
  <c r="AK22" i="349" s="1"/>
  <c r="AI21" i="349"/>
  <c r="AH21" i="349"/>
  <c r="AF21" i="349"/>
  <c r="AK21" i="349" s="1"/>
  <c r="AI20" i="349"/>
  <c r="AH20" i="349"/>
  <c r="AF20" i="349"/>
  <c r="AK20" i="349" s="1"/>
  <c r="AI19" i="349"/>
  <c r="AH19" i="349"/>
  <c r="AF19" i="349"/>
  <c r="AK19" i="349" s="1"/>
  <c r="AI18" i="349"/>
  <c r="AH18" i="349"/>
  <c r="AF18" i="349"/>
  <c r="AK18" i="349" s="1"/>
  <c r="AI17" i="349"/>
  <c r="AH17" i="349"/>
  <c r="AF17" i="349"/>
  <c r="AK17" i="349" s="1"/>
  <c r="AI16" i="349"/>
  <c r="AH16" i="349"/>
  <c r="AF16" i="349"/>
  <c r="AK16" i="349" s="1"/>
  <c r="AI15" i="349"/>
  <c r="AH15" i="349"/>
  <c r="AF15" i="349"/>
  <c r="AK15" i="349" s="1"/>
  <c r="AI14" i="349"/>
  <c r="AH14" i="349"/>
  <c r="AF14" i="349"/>
  <c r="AK14" i="349" s="1"/>
  <c r="AI13" i="349"/>
  <c r="AH13" i="349"/>
  <c r="AF13" i="349"/>
  <c r="AK13" i="349" s="1"/>
  <c r="AI12" i="349"/>
  <c r="AH12" i="349"/>
  <c r="AF12" i="349"/>
  <c r="AK12" i="349" s="1"/>
  <c r="AF11" i="349"/>
  <c r="AK11" i="349" s="1"/>
  <c r="AI10" i="349"/>
  <c r="AH10" i="349"/>
  <c r="AF10" i="349"/>
  <c r="AH11" i="349" l="1"/>
  <c r="AF103" i="349"/>
  <c r="AK103" i="349" s="1"/>
  <c r="AF97" i="349"/>
  <c r="AK97" i="349" s="1"/>
  <c r="AK10" i="349"/>
  <c r="AF58" i="349"/>
  <c r="AK58" i="349" s="1"/>
  <c r="AF100" i="349"/>
  <c r="AK100" i="349" s="1"/>
  <c r="AF101" i="349"/>
  <c r="AK101" i="349" s="1"/>
  <c r="AI99" i="349"/>
  <c r="AF99" i="349"/>
  <c r="AK99" i="349" s="1"/>
  <c r="AF81" i="349"/>
  <c r="AK81" i="349" s="1"/>
  <c r="AE253" i="349"/>
  <c r="X6" i="11" s="1"/>
  <c r="M254" i="349" l="1"/>
  <c r="AB6" i="11" s="1"/>
  <c r="AK253" i="349"/>
  <c r="AC6" i="11" s="1"/>
  <c r="AF253" i="349"/>
  <c r="Y6" i="11" s="1"/>
  <c r="H254" i="349"/>
  <c r="AA6" i="11" s="1"/>
  <c r="N207" i="11" l="1"/>
  <c r="H207" i="11"/>
  <c r="B207" i="11"/>
  <c r="AE206" i="11"/>
  <c r="AD206" i="11"/>
  <c r="AC206" i="11"/>
  <c r="AB206" i="11"/>
  <c r="AA206" i="11"/>
  <c r="Y206" i="11"/>
  <c r="X206" i="11"/>
  <c r="W206" i="11"/>
  <c r="V206" i="11"/>
  <c r="U206" i="11"/>
  <c r="T206" i="11"/>
  <c r="S206" i="11"/>
  <c r="R206" i="11"/>
  <c r="Q206" i="11"/>
  <c r="P206" i="11"/>
  <c r="O206" i="11"/>
  <c r="N206" i="11"/>
  <c r="M206" i="11"/>
  <c r="J206" i="11"/>
  <c r="I206" i="11"/>
  <c r="H206" i="11"/>
  <c r="G206" i="11"/>
  <c r="F206" i="11"/>
  <c r="E206" i="11"/>
  <c r="D206" i="11"/>
  <c r="C206" i="11"/>
  <c r="B206" i="11"/>
  <c r="N205" i="11"/>
  <c r="H205" i="11"/>
  <c r="B205" i="11"/>
  <c r="AE204" i="11"/>
  <c r="AD204" i="11"/>
  <c r="AC204" i="11"/>
  <c r="AB204" i="11"/>
  <c r="AA204" i="11"/>
  <c r="Y204" i="11"/>
  <c r="X204" i="11"/>
  <c r="W204" i="11"/>
  <c r="V204" i="11"/>
  <c r="U204" i="11"/>
  <c r="T204" i="11"/>
  <c r="S204" i="11"/>
  <c r="R204" i="11"/>
  <c r="Q204" i="11"/>
  <c r="P204" i="11"/>
  <c r="O204" i="11"/>
  <c r="N204" i="11"/>
  <c r="M204" i="11"/>
  <c r="J204" i="11"/>
  <c r="I204" i="11"/>
  <c r="H204" i="11"/>
  <c r="G204" i="11"/>
  <c r="F204" i="11"/>
  <c r="E204" i="11"/>
  <c r="D204" i="11"/>
  <c r="C204" i="11"/>
  <c r="B204" i="11"/>
  <c r="N203" i="11"/>
  <c r="H203" i="11"/>
  <c r="B203" i="11"/>
  <c r="AE202" i="11"/>
  <c r="AD202" i="11"/>
  <c r="AC202" i="11"/>
  <c r="AB202" i="11"/>
  <c r="AA202" i="11"/>
  <c r="Y202" i="11"/>
  <c r="X202" i="11"/>
  <c r="W202" i="11"/>
  <c r="V202" i="11"/>
  <c r="U202" i="11"/>
  <c r="T202" i="11"/>
  <c r="S202" i="11"/>
  <c r="R202" i="11"/>
  <c r="Q202" i="11"/>
  <c r="P202" i="11"/>
  <c r="O202" i="11"/>
  <c r="N202" i="11"/>
  <c r="M202" i="11"/>
  <c r="J202" i="11"/>
  <c r="I202" i="11"/>
  <c r="H202" i="11"/>
  <c r="G202" i="11"/>
  <c r="F202" i="11"/>
  <c r="E202" i="11"/>
  <c r="D202" i="11"/>
  <c r="C202" i="11"/>
  <c r="B202" i="11"/>
  <c r="N201" i="11"/>
  <c r="H201" i="11"/>
  <c r="B201" i="11"/>
  <c r="AE200" i="11"/>
  <c r="AD200" i="11"/>
  <c r="AC200" i="11"/>
  <c r="AB200" i="11"/>
  <c r="AA200" i="11"/>
  <c r="Y200" i="11"/>
  <c r="X200" i="11"/>
  <c r="W200" i="11"/>
  <c r="V200" i="11"/>
  <c r="U200" i="11"/>
  <c r="T200" i="11"/>
  <c r="S200" i="11"/>
  <c r="R200" i="11"/>
  <c r="Q200" i="11"/>
  <c r="P200" i="11"/>
  <c r="O200" i="11"/>
  <c r="N200" i="11"/>
  <c r="M200" i="11"/>
  <c r="J200" i="11"/>
  <c r="I200" i="11"/>
  <c r="H200" i="11"/>
  <c r="G200" i="11"/>
  <c r="F200" i="11"/>
  <c r="E200" i="11"/>
  <c r="D200" i="11"/>
  <c r="C200" i="11"/>
  <c r="B200" i="11"/>
  <c r="N199" i="11"/>
  <c r="H199" i="11"/>
  <c r="B199" i="11"/>
  <c r="AE198" i="11"/>
  <c r="AD198" i="11"/>
  <c r="AC198" i="11"/>
  <c r="AB198" i="11"/>
  <c r="AA198" i="11"/>
  <c r="Y198" i="11"/>
  <c r="X198" i="11"/>
  <c r="W198" i="11"/>
  <c r="V198" i="11"/>
  <c r="U198" i="11"/>
  <c r="T198" i="11"/>
  <c r="S198" i="11"/>
  <c r="R198" i="11"/>
  <c r="Q198" i="11"/>
  <c r="P198" i="11"/>
  <c r="O198" i="11"/>
  <c r="N198" i="11"/>
  <c r="M198" i="11"/>
  <c r="J198" i="11"/>
  <c r="I198" i="11"/>
  <c r="H198" i="11"/>
  <c r="G198" i="11"/>
  <c r="F198" i="11"/>
  <c r="E198" i="11"/>
  <c r="D198" i="11"/>
  <c r="C198" i="11"/>
  <c r="B198" i="11"/>
  <c r="N197" i="11"/>
  <c r="H197" i="11"/>
  <c r="B197" i="11"/>
  <c r="AE196" i="11"/>
  <c r="AD196" i="11"/>
  <c r="AC196" i="11"/>
  <c r="AB196" i="11"/>
  <c r="AA196" i="11"/>
  <c r="Y196" i="11"/>
  <c r="X196" i="11"/>
  <c r="W196" i="11"/>
  <c r="V196" i="11"/>
  <c r="U196" i="11"/>
  <c r="T196" i="11"/>
  <c r="S196" i="11"/>
  <c r="R196" i="11"/>
  <c r="Q196" i="11"/>
  <c r="P196" i="11"/>
  <c r="O196" i="11"/>
  <c r="N196" i="11"/>
  <c r="M196" i="11"/>
  <c r="J196" i="11"/>
  <c r="I196" i="11"/>
  <c r="H196" i="11"/>
  <c r="G196" i="11"/>
  <c r="F196" i="11"/>
  <c r="E196" i="11"/>
  <c r="D196" i="11"/>
  <c r="C196" i="11"/>
  <c r="B196" i="11"/>
  <c r="N195" i="11"/>
  <c r="H195" i="11"/>
  <c r="B195" i="11"/>
  <c r="AE194" i="11"/>
  <c r="AD194" i="11"/>
  <c r="AC194" i="11"/>
  <c r="AB194" i="11"/>
  <c r="AA194" i="11"/>
  <c r="Y194" i="11"/>
  <c r="X194" i="11"/>
  <c r="W194" i="11"/>
  <c r="V194" i="11"/>
  <c r="U194" i="11"/>
  <c r="T194" i="11"/>
  <c r="S194" i="11"/>
  <c r="R194" i="11"/>
  <c r="Q194" i="11"/>
  <c r="P194" i="11"/>
  <c r="O194" i="11"/>
  <c r="N194" i="11"/>
  <c r="M194" i="11"/>
  <c r="J194" i="11"/>
  <c r="I194" i="11"/>
  <c r="H194" i="11"/>
  <c r="G194" i="11"/>
  <c r="F194" i="11"/>
  <c r="E194" i="11"/>
  <c r="D194" i="11"/>
  <c r="C194" i="11"/>
  <c r="B194" i="11"/>
  <c r="N193" i="11"/>
  <c r="H193" i="11"/>
  <c r="B193" i="11"/>
  <c r="AE192" i="11"/>
  <c r="AD192" i="11"/>
  <c r="AC192" i="11"/>
  <c r="AB192" i="11"/>
  <c r="AA192" i="11"/>
  <c r="Y192" i="11"/>
  <c r="X192" i="11"/>
  <c r="W192" i="11"/>
  <c r="V192" i="11"/>
  <c r="U192" i="11"/>
  <c r="T192" i="11"/>
  <c r="S192" i="11"/>
  <c r="R192" i="11"/>
  <c r="Q192" i="11"/>
  <c r="P192" i="11"/>
  <c r="O192" i="11"/>
  <c r="N192" i="11"/>
  <c r="M192" i="11"/>
  <c r="J192" i="11"/>
  <c r="I192" i="11"/>
  <c r="H192" i="11"/>
  <c r="G192" i="11"/>
  <c r="F192" i="11"/>
  <c r="E192" i="11"/>
  <c r="D192" i="11"/>
  <c r="C192" i="11"/>
  <c r="B192" i="11"/>
  <c r="N191" i="11"/>
  <c r="H191" i="11"/>
  <c r="B191" i="11"/>
  <c r="AE190" i="11"/>
  <c r="AD190" i="11"/>
  <c r="AC190" i="11"/>
  <c r="AB190" i="11"/>
  <c r="AA190" i="11"/>
  <c r="Y190" i="11"/>
  <c r="X190" i="11"/>
  <c r="W190" i="11"/>
  <c r="V190" i="11"/>
  <c r="U190" i="11"/>
  <c r="T190" i="11"/>
  <c r="S190" i="11"/>
  <c r="R190" i="11"/>
  <c r="Q190" i="11"/>
  <c r="P190" i="11"/>
  <c r="O190" i="11"/>
  <c r="N190" i="11"/>
  <c r="M190" i="11"/>
  <c r="J190" i="11"/>
  <c r="I190" i="11"/>
  <c r="H190" i="11"/>
  <c r="G190" i="11"/>
  <c r="F190" i="11"/>
  <c r="E190" i="11"/>
  <c r="D190" i="11"/>
  <c r="C190" i="11"/>
  <c r="B190" i="11"/>
  <c r="N189" i="11"/>
  <c r="H189" i="11"/>
  <c r="B189" i="11"/>
  <c r="AE188" i="11"/>
  <c r="AD188" i="11"/>
  <c r="AC188" i="11"/>
  <c r="AB188" i="11"/>
  <c r="AA188" i="11"/>
  <c r="Y188" i="11"/>
  <c r="X188" i="11"/>
  <c r="W188" i="11"/>
  <c r="V188" i="11"/>
  <c r="U188" i="11"/>
  <c r="T188" i="11"/>
  <c r="S188" i="11"/>
  <c r="R188" i="11"/>
  <c r="Q188" i="11"/>
  <c r="P188" i="11"/>
  <c r="O188" i="11"/>
  <c r="N188" i="11"/>
  <c r="M188" i="11"/>
  <c r="J188" i="11"/>
  <c r="K188" i="11" s="1"/>
  <c r="I188" i="11"/>
  <c r="H188" i="11"/>
  <c r="G188" i="11"/>
  <c r="F188" i="11"/>
  <c r="E188" i="11"/>
  <c r="D188" i="11"/>
  <c r="C188" i="11"/>
  <c r="B188" i="11"/>
  <c r="N187" i="11"/>
  <c r="H187" i="11"/>
  <c r="B187" i="11"/>
  <c r="AE186" i="11"/>
  <c r="AD186" i="11"/>
  <c r="AC186" i="11"/>
  <c r="AB186" i="11"/>
  <c r="AA186" i="11"/>
  <c r="Y186" i="11"/>
  <c r="X186" i="11"/>
  <c r="W186" i="11"/>
  <c r="V186" i="11"/>
  <c r="U186" i="11"/>
  <c r="T186" i="11"/>
  <c r="S186" i="11"/>
  <c r="R186" i="11"/>
  <c r="Q186" i="11"/>
  <c r="P186" i="11"/>
  <c r="O186" i="11"/>
  <c r="N186" i="11"/>
  <c r="M186" i="11"/>
  <c r="J186" i="11"/>
  <c r="I186" i="11"/>
  <c r="H186" i="11"/>
  <c r="G186" i="11"/>
  <c r="F186" i="11"/>
  <c r="E186" i="11"/>
  <c r="D186" i="11"/>
  <c r="C186" i="11"/>
  <c r="B186" i="11"/>
  <c r="N185" i="11"/>
  <c r="H185" i="11"/>
  <c r="B185" i="11"/>
  <c r="AE184" i="11"/>
  <c r="AD184" i="11"/>
  <c r="AC184" i="11"/>
  <c r="AB184" i="11"/>
  <c r="AA184" i="11"/>
  <c r="Y184" i="11"/>
  <c r="X184" i="11"/>
  <c r="W184" i="11"/>
  <c r="V184" i="11"/>
  <c r="U184" i="11"/>
  <c r="T184" i="11"/>
  <c r="S184" i="11"/>
  <c r="R184" i="11"/>
  <c r="Q184" i="11"/>
  <c r="P184" i="11"/>
  <c r="O184" i="11"/>
  <c r="N184" i="11"/>
  <c r="M184" i="11"/>
  <c r="J184" i="11"/>
  <c r="I184" i="11"/>
  <c r="H184" i="11"/>
  <c r="G184" i="11"/>
  <c r="F184" i="11"/>
  <c r="E184" i="11"/>
  <c r="D184" i="11"/>
  <c r="C184" i="11"/>
  <c r="B184" i="11"/>
  <c r="N183" i="11"/>
  <c r="H183" i="11"/>
  <c r="B183" i="11"/>
  <c r="AE182" i="11"/>
  <c r="AD182" i="11"/>
  <c r="AC182" i="11"/>
  <c r="AB182" i="11"/>
  <c r="AA182" i="11"/>
  <c r="Y182" i="11"/>
  <c r="X182" i="11"/>
  <c r="W182" i="11"/>
  <c r="V182" i="11"/>
  <c r="U182" i="11"/>
  <c r="T182" i="11"/>
  <c r="S182" i="11"/>
  <c r="R182" i="11"/>
  <c r="Q182" i="11"/>
  <c r="P182" i="11"/>
  <c r="O182" i="11"/>
  <c r="N182" i="11"/>
  <c r="M182" i="11"/>
  <c r="J182" i="11"/>
  <c r="I182" i="11"/>
  <c r="H182" i="11"/>
  <c r="G182" i="11"/>
  <c r="F182" i="11"/>
  <c r="E182" i="11"/>
  <c r="D182" i="11"/>
  <c r="C182" i="11"/>
  <c r="B182" i="11"/>
  <c r="N181" i="11"/>
  <c r="H181" i="11"/>
  <c r="B181" i="11"/>
  <c r="AE180" i="11"/>
  <c r="AD180" i="11"/>
  <c r="AC180" i="11"/>
  <c r="AB180" i="11"/>
  <c r="AA180" i="11"/>
  <c r="Y180" i="11"/>
  <c r="X180" i="11"/>
  <c r="W180" i="11"/>
  <c r="V180" i="11"/>
  <c r="U180" i="11"/>
  <c r="T180" i="11"/>
  <c r="S180" i="11"/>
  <c r="R180" i="11"/>
  <c r="Q180" i="11"/>
  <c r="P180" i="11"/>
  <c r="O180" i="11"/>
  <c r="N180" i="11"/>
  <c r="M180" i="11"/>
  <c r="J180" i="11"/>
  <c r="I180" i="11"/>
  <c r="H180" i="11"/>
  <c r="G180" i="11"/>
  <c r="F180" i="11"/>
  <c r="E180" i="11"/>
  <c r="D180" i="11"/>
  <c r="C180" i="11"/>
  <c r="B180" i="11"/>
  <c r="N179" i="11"/>
  <c r="H179" i="11"/>
  <c r="B179" i="11"/>
  <c r="AE178" i="11"/>
  <c r="AD178" i="11"/>
  <c r="AC178" i="11"/>
  <c r="AB178" i="11"/>
  <c r="AA178" i="11"/>
  <c r="Y178" i="11"/>
  <c r="X178" i="11"/>
  <c r="W178" i="11"/>
  <c r="V178" i="11"/>
  <c r="U178" i="11"/>
  <c r="T178" i="11"/>
  <c r="S178" i="11"/>
  <c r="R178" i="11"/>
  <c r="Q178" i="11"/>
  <c r="P178" i="11"/>
  <c r="O178" i="11"/>
  <c r="N178" i="11"/>
  <c r="M178" i="11"/>
  <c r="J178" i="11"/>
  <c r="I178" i="11"/>
  <c r="H178" i="11"/>
  <c r="G178" i="11"/>
  <c r="F178" i="11"/>
  <c r="E178" i="11"/>
  <c r="D178" i="11"/>
  <c r="C178" i="11"/>
  <c r="B178" i="11"/>
  <c r="N177" i="11"/>
  <c r="H177" i="11"/>
  <c r="B177" i="11"/>
  <c r="AE176" i="11"/>
  <c r="AD176" i="11"/>
  <c r="AC176" i="11"/>
  <c r="AB176" i="11"/>
  <c r="AA176" i="11"/>
  <c r="Y176" i="11"/>
  <c r="X176" i="11"/>
  <c r="W176" i="11"/>
  <c r="V176" i="11"/>
  <c r="U176" i="11"/>
  <c r="T176" i="11"/>
  <c r="S176" i="11"/>
  <c r="R176" i="11"/>
  <c r="Q176" i="11"/>
  <c r="P176" i="11"/>
  <c r="O176" i="11"/>
  <c r="N176" i="11"/>
  <c r="M176" i="11"/>
  <c r="J176" i="11"/>
  <c r="I176" i="11"/>
  <c r="H176" i="11"/>
  <c r="G176" i="11"/>
  <c r="F176" i="11"/>
  <c r="E176" i="11"/>
  <c r="D176" i="11"/>
  <c r="C176" i="11"/>
  <c r="B176" i="11"/>
  <c r="N175" i="11"/>
  <c r="H175" i="11"/>
  <c r="B175" i="11"/>
  <c r="AE174" i="11"/>
  <c r="AD174" i="11"/>
  <c r="AC174" i="11"/>
  <c r="AB174" i="11"/>
  <c r="AA174" i="11"/>
  <c r="Y174" i="11"/>
  <c r="X174" i="11"/>
  <c r="W174" i="11"/>
  <c r="V174" i="11"/>
  <c r="U174" i="11"/>
  <c r="T174" i="11"/>
  <c r="S174" i="11"/>
  <c r="R174" i="11"/>
  <c r="Q174" i="11"/>
  <c r="P174" i="11"/>
  <c r="O174" i="11"/>
  <c r="N174" i="11"/>
  <c r="M174" i="11"/>
  <c r="J174" i="11"/>
  <c r="I174" i="11"/>
  <c r="H174" i="11"/>
  <c r="G174" i="11"/>
  <c r="F174" i="11"/>
  <c r="E174" i="11"/>
  <c r="D174" i="11"/>
  <c r="C174" i="11"/>
  <c r="B174" i="11"/>
  <c r="N173" i="11"/>
  <c r="H173" i="11"/>
  <c r="B173" i="11"/>
  <c r="AE172" i="11"/>
  <c r="AD172" i="11"/>
  <c r="AC172" i="11"/>
  <c r="AB172" i="11"/>
  <c r="AA172" i="11"/>
  <c r="Y172" i="11"/>
  <c r="X172" i="11"/>
  <c r="W172" i="11"/>
  <c r="V172" i="11"/>
  <c r="U172" i="11"/>
  <c r="T172" i="11"/>
  <c r="S172" i="11"/>
  <c r="R172" i="11"/>
  <c r="Q172" i="11"/>
  <c r="P172" i="11"/>
  <c r="O172" i="11"/>
  <c r="N172" i="11"/>
  <c r="M172" i="11"/>
  <c r="J172" i="11"/>
  <c r="I172" i="11"/>
  <c r="H172" i="11"/>
  <c r="G172" i="11"/>
  <c r="F172" i="11"/>
  <c r="E172" i="11"/>
  <c r="D172" i="11"/>
  <c r="C172" i="11"/>
  <c r="B172" i="11"/>
  <c r="N171" i="11"/>
  <c r="H171" i="11"/>
  <c r="B171" i="11"/>
  <c r="AE170" i="11"/>
  <c r="AD170" i="11"/>
  <c r="AC170" i="11"/>
  <c r="AB170" i="11"/>
  <c r="AA170" i="11"/>
  <c r="Y170" i="11"/>
  <c r="X170" i="11"/>
  <c r="W170" i="11"/>
  <c r="V170" i="11"/>
  <c r="U170" i="11"/>
  <c r="T170" i="11"/>
  <c r="S170" i="11"/>
  <c r="R170" i="11"/>
  <c r="Q170" i="11"/>
  <c r="P170" i="11"/>
  <c r="O170" i="11"/>
  <c r="N170" i="11"/>
  <c r="M170" i="11"/>
  <c r="J170" i="11"/>
  <c r="I170" i="11"/>
  <c r="H170" i="11"/>
  <c r="G170" i="11"/>
  <c r="F170" i="11"/>
  <c r="E170" i="11"/>
  <c r="D170" i="11"/>
  <c r="C170" i="11"/>
  <c r="B170" i="11"/>
  <c r="N169" i="11"/>
  <c r="H169" i="11"/>
  <c r="B169" i="11"/>
  <c r="AE168" i="11"/>
  <c r="AD168" i="11"/>
  <c r="AC168" i="11"/>
  <c r="AB168" i="11"/>
  <c r="AA168" i="11"/>
  <c r="Y168" i="11"/>
  <c r="X168" i="11"/>
  <c r="W168" i="11"/>
  <c r="V168" i="11"/>
  <c r="U168" i="11"/>
  <c r="T168" i="11"/>
  <c r="S168" i="11"/>
  <c r="R168" i="11"/>
  <c r="Q168" i="11"/>
  <c r="P168" i="11"/>
  <c r="O168" i="11"/>
  <c r="N168" i="11"/>
  <c r="M168" i="11"/>
  <c r="J168" i="11"/>
  <c r="I168" i="11"/>
  <c r="H168" i="11"/>
  <c r="G168" i="11"/>
  <c r="F168" i="11"/>
  <c r="E168" i="11"/>
  <c r="D168" i="11"/>
  <c r="C168" i="11"/>
  <c r="B168" i="11"/>
  <c r="N167" i="11"/>
  <c r="H167" i="11"/>
  <c r="B167" i="11"/>
  <c r="AE166" i="11"/>
  <c r="AD166" i="11"/>
  <c r="AC166" i="11"/>
  <c r="AB166" i="11"/>
  <c r="AA166" i="11"/>
  <c r="Y166" i="11"/>
  <c r="X166" i="11"/>
  <c r="W166" i="11"/>
  <c r="V166" i="11"/>
  <c r="U166" i="11"/>
  <c r="T166" i="11"/>
  <c r="S166" i="11"/>
  <c r="R166" i="11"/>
  <c r="Q166" i="11"/>
  <c r="P166" i="11"/>
  <c r="O166" i="11"/>
  <c r="N166" i="11"/>
  <c r="M166" i="11"/>
  <c r="J166" i="11"/>
  <c r="I166" i="11"/>
  <c r="H166" i="11"/>
  <c r="G166" i="11"/>
  <c r="F166" i="11"/>
  <c r="E166" i="11"/>
  <c r="D166" i="11"/>
  <c r="C166" i="11"/>
  <c r="B166" i="11"/>
  <c r="N165" i="11"/>
  <c r="H165" i="11"/>
  <c r="B165" i="11"/>
  <c r="AE164" i="11"/>
  <c r="AD164" i="11"/>
  <c r="AC164" i="11"/>
  <c r="AB164" i="11"/>
  <c r="AA164" i="11"/>
  <c r="Y164" i="11"/>
  <c r="X164" i="11"/>
  <c r="W164" i="11"/>
  <c r="V164" i="11"/>
  <c r="U164" i="11"/>
  <c r="T164" i="11"/>
  <c r="S164" i="11"/>
  <c r="R164" i="11"/>
  <c r="Q164" i="11"/>
  <c r="P164" i="11"/>
  <c r="O164" i="11"/>
  <c r="N164" i="11"/>
  <c r="M164" i="11"/>
  <c r="J164" i="11"/>
  <c r="I164" i="11"/>
  <c r="H164" i="11"/>
  <c r="G164" i="11"/>
  <c r="F164" i="11"/>
  <c r="E164" i="11"/>
  <c r="D164" i="11"/>
  <c r="C164" i="11"/>
  <c r="B164" i="11"/>
  <c r="N163" i="11"/>
  <c r="H163" i="11"/>
  <c r="B163" i="11"/>
  <c r="AE162" i="11"/>
  <c r="AD162" i="11"/>
  <c r="AC162" i="11"/>
  <c r="AB162" i="11"/>
  <c r="AA162" i="11"/>
  <c r="Y162" i="11"/>
  <c r="X162" i="11"/>
  <c r="W162" i="11"/>
  <c r="V162" i="11"/>
  <c r="U162" i="11"/>
  <c r="T162" i="11"/>
  <c r="S162" i="11"/>
  <c r="R162" i="11"/>
  <c r="Q162" i="11"/>
  <c r="P162" i="11"/>
  <c r="O162" i="11"/>
  <c r="N162" i="11"/>
  <c r="M162" i="11"/>
  <c r="J162" i="11"/>
  <c r="I162" i="11"/>
  <c r="H162" i="11"/>
  <c r="G162" i="11"/>
  <c r="F162" i="11"/>
  <c r="E162" i="11"/>
  <c r="D162" i="11"/>
  <c r="C162" i="11"/>
  <c r="B162" i="11"/>
  <c r="N161" i="11"/>
  <c r="H161" i="11"/>
  <c r="B161" i="11"/>
  <c r="AE160" i="11"/>
  <c r="AD160" i="11"/>
  <c r="AC160" i="11"/>
  <c r="AB160" i="11"/>
  <c r="AA160" i="11"/>
  <c r="Y160" i="11"/>
  <c r="X160" i="11"/>
  <c r="W160" i="11"/>
  <c r="V160" i="11"/>
  <c r="U160" i="11"/>
  <c r="T160" i="11"/>
  <c r="S160" i="11"/>
  <c r="R160" i="11"/>
  <c r="Q160" i="11"/>
  <c r="P160" i="11"/>
  <c r="O160" i="11"/>
  <c r="N160" i="11"/>
  <c r="M160" i="11"/>
  <c r="J160" i="11"/>
  <c r="I160" i="11"/>
  <c r="H160" i="11"/>
  <c r="G160" i="11"/>
  <c r="F160" i="11"/>
  <c r="E160" i="11"/>
  <c r="D160" i="11"/>
  <c r="C160" i="11"/>
  <c r="B160" i="11"/>
  <c r="N159" i="11"/>
  <c r="H159" i="11"/>
  <c r="B159" i="11"/>
  <c r="AE158" i="11"/>
  <c r="AD158" i="11"/>
  <c r="AC158" i="11"/>
  <c r="AB158" i="11"/>
  <c r="AA158" i="11"/>
  <c r="Y158" i="11"/>
  <c r="X158" i="11"/>
  <c r="W158" i="11"/>
  <c r="V158" i="11"/>
  <c r="U158" i="11"/>
  <c r="T158" i="11"/>
  <c r="S158" i="11"/>
  <c r="R158" i="11"/>
  <c r="Q158" i="11"/>
  <c r="P158" i="11"/>
  <c r="O158" i="11"/>
  <c r="N158" i="11"/>
  <c r="M158" i="11"/>
  <c r="J158" i="11"/>
  <c r="I158" i="11"/>
  <c r="H158" i="11"/>
  <c r="G158" i="11"/>
  <c r="F158" i="11"/>
  <c r="E158" i="11"/>
  <c r="D158" i="11"/>
  <c r="C158" i="11"/>
  <c r="B158" i="11"/>
  <c r="N157" i="11"/>
  <c r="H157" i="11"/>
  <c r="B157" i="11"/>
  <c r="AE156" i="11"/>
  <c r="AD156" i="11"/>
  <c r="AC156" i="11"/>
  <c r="AB156" i="11"/>
  <c r="AA156" i="11"/>
  <c r="Y156" i="11"/>
  <c r="X156" i="11"/>
  <c r="W156" i="11"/>
  <c r="V156" i="11"/>
  <c r="U156" i="11"/>
  <c r="T156" i="11"/>
  <c r="S156" i="11"/>
  <c r="R156" i="11"/>
  <c r="Q156" i="11"/>
  <c r="P156" i="11"/>
  <c r="O156" i="11"/>
  <c r="N156" i="11"/>
  <c r="M156" i="11"/>
  <c r="J156" i="11"/>
  <c r="I156" i="11"/>
  <c r="H156" i="11"/>
  <c r="G156" i="11"/>
  <c r="F156" i="11"/>
  <c r="E156" i="11"/>
  <c r="D156" i="11"/>
  <c r="C156" i="11"/>
  <c r="B156" i="11"/>
  <c r="N155" i="11"/>
  <c r="H155" i="11"/>
  <c r="B155" i="11"/>
  <c r="AE154" i="11"/>
  <c r="AD154" i="11"/>
  <c r="AC154" i="11"/>
  <c r="AB154" i="11"/>
  <c r="AA154" i="11"/>
  <c r="Y154" i="11"/>
  <c r="X154" i="11"/>
  <c r="W154" i="11"/>
  <c r="V154" i="11"/>
  <c r="U154" i="11"/>
  <c r="T154" i="11"/>
  <c r="S154" i="11"/>
  <c r="R154" i="11"/>
  <c r="Q154" i="11"/>
  <c r="P154" i="11"/>
  <c r="O154" i="11"/>
  <c r="N154" i="11"/>
  <c r="M154" i="11"/>
  <c r="J154" i="11"/>
  <c r="I154" i="11"/>
  <c r="H154" i="11"/>
  <c r="G154" i="11"/>
  <c r="F154" i="11"/>
  <c r="E154" i="11"/>
  <c r="D154" i="11"/>
  <c r="C154" i="11"/>
  <c r="B154" i="11"/>
  <c r="N153" i="11"/>
  <c r="H153" i="11"/>
  <c r="B153" i="11"/>
  <c r="AE152" i="11"/>
  <c r="AD152" i="11"/>
  <c r="AC152" i="11"/>
  <c r="AB152" i="11"/>
  <c r="AA152" i="11"/>
  <c r="Y152" i="11"/>
  <c r="X152" i="11"/>
  <c r="W152" i="11"/>
  <c r="V152" i="11"/>
  <c r="U152" i="11"/>
  <c r="T152" i="11"/>
  <c r="S152" i="11"/>
  <c r="R152" i="11"/>
  <c r="Q152" i="11"/>
  <c r="P152" i="11"/>
  <c r="O152" i="11"/>
  <c r="N152" i="11"/>
  <c r="M152" i="11"/>
  <c r="J152" i="11"/>
  <c r="K152" i="11" s="1"/>
  <c r="I152" i="11"/>
  <c r="H152" i="11"/>
  <c r="G152" i="11"/>
  <c r="F152" i="11"/>
  <c r="E152" i="11"/>
  <c r="D152" i="11"/>
  <c r="C152" i="11"/>
  <c r="B152" i="11"/>
  <c r="N151" i="11"/>
  <c r="H151" i="11"/>
  <c r="B151" i="11"/>
  <c r="AE150" i="11"/>
  <c r="AD150" i="11"/>
  <c r="AC150" i="11"/>
  <c r="AB150" i="11"/>
  <c r="AA150" i="11"/>
  <c r="Y150" i="11"/>
  <c r="X150" i="11"/>
  <c r="W150" i="11"/>
  <c r="V150" i="11"/>
  <c r="U150" i="11"/>
  <c r="T150" i="11"/>
  <c r="S150" i="11"/>
  <c r="R150" i="11"/>
  <c r="Q150" i="11"/>
  <c r="P150" i="11"/>
  <c r="O150" i="11"/>
  <c r="N150" i="11"/>
  <c r="M150" i="11"/>
  <c r="J150" i="11"/>
  <c r="I150" i="11"/>
  <c r="H150" i="11"/>
  <c r="G150" i="11"/>
  <c r="F150" i="11"/>
  <c r="E150" i="11"/>
  <c r="D150" i="11"/>
  <c r="C150" i="11"/>
  <c r="B150" i="11"/>
  <c r="N149" i="11"/>
  <c r="H149" i="11"/>
  <c r="B149" i="11"/>
  <c r="AE148" i="11"/>
  <c r="AD148" i="11"/>
  <c r="AC148" i="11"/>
  <c r="AB148" i="11"/>
  <c r="AA148" i="11"/>
  <c r="Y148" i="11"/>
  <c r="X148" i="11"/>
  <c r="W148" i="11"/>
  <c r="V148" i="11"/>
  <c r="U148" i="11"/>
  <c r="T148" i="11"/>
  <c r="S148" i="11"/>
  <c r="R148" i="11"/>
  <c r="Q148" i="11"/>
  <c r="P148" i="11"/>
  <c r="O148" i="11"/>
  <c r="N148" i="11"/>
  <c r="M148" i="11"/>
  <c r="J148" i="11"/>
  <c r="K148" i="11" s="1"/>
  <c r="I148" i="11"/>
  <c r="H148" i="11"/>
  <c r="G148" i="11"/>
  <c r="F148" i="11"/>
  <c r="E148" i="11"/>
  <c r="D148" i="11"/>
  <c r="C148" i="11"/>
  <c r="B148" i="11"/>
  <c r="N147" i="11"/>
  <c r="H147" i="11"/>
  <c r="B147" i="11"/>
  <c r="AE146" i="11"/>
  <c r="AD146" i="11"/>
  <c r="AC146" i="11"/>
  <c r="AB146" i="11"/>
  <c r="AA146" i="11"/>
  <c r="Y146" i="11"/>
  <c r="X146" i="11"/>
  <c r="W146" i="11"/>
  <c r="V146" i="11"/>
  <c r="U146" i="11"/>
  <c r="T146" i="11"/>
  <c r="S146" i="11"/>
  <c r="R146" i="11"/>
  <c r="Q146" i="11"/>
  <c r="P146" i="11"/>
  <c r="O146" i="11"/>
  <c r="N146" i="11"/>
  <c r="M146" i="11"/>
  <c r="J146" i="11"/>
  <c r="I146" i="11"/>
  <c r="H146" i="11"/>
  <c r="G146" i="11"/>
  <c r="F146" i="11"/>
  <c r="E146" i="11"/>
  <c r="D146" i="11"/>
  <c r="C146" i="11"/>
  <c r="B146" i="11"/>
  <c r="N145" i="11"/>
  <c r="H145" i="11"/>
  <c r="B145" i="11"/>
  <c r="AE144" i="11"/>
  <c r="AD144" i="11"/>
  <c r="AC144" i="11"/>
  <c r="AB144" i="11"/>
  <c r="AA144" i="11"/>
  <c r="Y144" i="11"/>
  <c r="X144" i="11"/>
  <c r="W144" i="11"/>
  <c r="V144" i="11"/>
  <c r="U144" i="11"/>
  <c r="T144" i="11"/>
  <c r="S144" i="11"/>
  <c r="R144" i="11"/>
  <c r="Q144" i="11"/>
  <c r="P144" i="11"/>
  <c r="O144" i="11"/>
  <c r="N144" i="11"/>
  <c r="M144" i="11"/>
  <c r="J144" i="11"/>
  <c r="I144" i="11"/>
  <c r="H144" i="11"/>
  <c r="G144" i="11"/>
  <c r="F144" i="11"/>
  <c r="E144" i="11"/>
  <c r="D144" i="11"/>
  <c r="C144" i="11"/>
  <c r="B144" i="11"/>
  <c r="N143" i="11"/>
  <c r="H143" i="11"/>
  <c r="B143" i="11"/>
  <c r="AE142" i="11"/>
  <c r="AD142" i="11"/>
  <c r="AC142" i="11"/>
  <c r="AB142" i="11"/>
  <c r="AA142" i="11"/>
  <c r="Y142" i="11"/>
  <c r="X142" i="11"/>
  <c r="W142" i="11"/>
  <c r="V142" i="11"/>
  <c r="U142" i="11"/>
  <c r="T142" i="11"/>
  <c r="S142" i="11"/>
  <c r="R142" i="11"/>
  <c r="Q142" i="11"/>
  <c r="P142" i="11"/>
  <c r="O142" i="11"/>
  <c r="N142" i="11"/>
  <c r="M142" i="11"/>
  <c r="J142" i="11"/>
  <c r="I142" i="11"/>
  <c r="K142" i="11" s="1"/>
  <c r="H142" i="11"/>
  <c r="G142" i="11"/>
  <c r="F142" i="11"/>
  <c r="E142" i="11"/>
  <c r="D142" i="11"/>
  <c r="C142" i="11"/>
  <c r="B142" i="11"/>
  <c r="N141" i="11"/>
  <c r="H141" i="11"/>
  <c r="B141" i="11"/>
  <c r="AE140" i="11"/>
  <c r="AD140" i="11"/>
  <c r="AC140" i="11"/>
  <c r="AB140" i="11"/>
  <c r="AA140" i="11"/>
  <c r="Y140" i="11"/>
  <c r="X140" i="11"/>
  <c r="W140" i="11"/>
  <c r="V140" i="11"/>
  <c r="U140" i="11"/>
  <c r="T140" i="11"/>
  <c r="S140" i="11"/>
  <c r="R140" i="11"/>
  <c r="Q140" i="11"/>
  <c r="P140" i="11"/>
  <c r="O140" i="11"/>
  <c r="N140" i="11"/>
  <c r="M140" i="11"/>
  <c r="J140" i="11"/>
  <c r="I140" i="11"/>
  <c r="H140" i="11"/>
  <c r="G140" i="11"/>
  <c r="F140" i="11"/>
  <c r="E140" i="11"/>
  <c r="D140" i="11"/>
  <c r="C140" i="11"/>
  <c r="B140" i="11"/>
  <c r="N139" i="11"/>
  <c r="H139" i="11"/>
  <c r="B139" i="11"/>
  <c r="AE138" i="11"/>
  <c r="AD138" i="11"/>
  <c r="AC138" i="11"/>
  <c r="AB138" i="11"/>
  <c r="AA138" i="11"/>
  <c r="Y138" i="11"/>
  <c r="X138" i="11"/>
  <c r="W138" i="11"/>
  <c r="V138" i="11"/>
  <c r="U138" i="11"/>
  <c r="T138" i="11"/>
  <c r="S138" i="11"/>
  <c r="R138" i="11"/>
  <c r="Q138" i="11"/>
  <c r="P138" i="11"/>
  <c r="O138" i="11"/>
  <c r="N138" i="11"/>
  <c r="M138" i="11"/>
  <c r="J138" i="11"/>
  <c r="I138" i="11"/>
  <c r="K138" i="11" s="1"/>
  <c r="H138" i="11"/>
  <c r="G138" i="11"/>
  <c r="F138" i="11"/>
  <c r="E138" i="11"/>
  <c r="D138" i="11"/>
  <c r="C138" i="11"/>
  <c r="B138" i="11"/>
  <c r="N137" i="11"/>
  <c r="H137" i="11"/>
  <c r="B137" i="11"/>
  <c r="AE136" i="11"/>
  <c r="AD136" i="11"/>
  <c r="AC136" i="11"/>
  <c r="AB136" i="11"/>
  <c r="AA136" i="11"/>
  <c r="Y136" i="11"/>
  <c r="X136" i="11"/>
  <c r="W136" i="11"/>
  <c r="V136" i="11"/>
  <c r="U136" i="11"/>
  <c r="T136" i="11"/>
  <c r="S136" i="11"/>
  <c r="R136" i="11"/>
  <c r="Q136" i="11"/>
  <c r="P136" i="11"/>
  <c r="O136" i="11"/>
  <c r="N136" i="11"/>
  <c r="M136" i="11"/>
  <c r="J136" i="11"/>
  <c r="I136" i="11"/>
  <c r="H136" i="11"/>
  <c r="G136" i="11"/>
  <c r="F136" i="11"/>
  <c r="E136" i="11"/>
  <c r="D136" i="11"/>
  <c r="C136" i="11"/>
  <c r="B136" i="11"/>
  <c r="N135" i="11"/>
  <c r="H135" i="11"/>
  <c r="B135" i="11"/>
  <c r="AE134" i="11"/>
  <c r="AD134" i="11"/>
  <c r="AC134" i="11"/>
  <c r="AB134" i="11"/>
  <c r="AA134" i="11"/>
  <c r="Y134" i="11"/>
  <c r="X134" i="11"/>
  <c r="W134" i="11"/>
  <c r="V134" i="11"/>
  <c r="U134" i="11"/>
  <c r="T134" i="11"/>
  <c r="S134" i="11"/>
  <c r="R134" i="11"/>
  <c r="Q134" i="11"/>
  <c r="P134" i="11"/>
  <c r="O134" i="11"/>
  <c r="N134" i="11"/>
  <c r="M134" i="11"/>
  <c r="J134" i="11"/>
  <c r="I134" i="11"/>
  <c r="H134" i="11"/>
  <c r="G134" i="11"/>
  <c r="F134" i="11"/>
  <c r="E134" i="11"/>
  <c r="D134" i="11"/>
  <c r="C134" i="11"/>
  <c r="B134" i="11"/>
  <c r="N133" i="11"/>
  <c r="H133" i="11"/>
  <c r="B133" i="11"/>
  <c r="AE132" i="11"/>
  <c r="AD132" i="11"/>
  <c r="AC132" i="11"/>
  <c r="AB132" i="11"/>
  <c r="AA132" i="11"/>
  <c r="Y132" i="11"/>
  <c r="X132" i="11"/>
  <c r="W132" i="11"/>
  <c r="V132" i="11"/>
  <c r="U132" i="11"/>
  <c r="T132" i="11"/>
  <c r="S132" i="11"/>
  <c r="R132" i="11"/>
  <c r="Q132" i="11"/>
  <c r="P132" i="11"/>
  <c r="O132" i="11"/>
  <c r="N132" i="11"/>
  <c r="M132" i="11"/>
  <c r="J132" i="11"/>
  <c r="I132" i="11"/>
  <c r="H132" i="11"/>
  <c r="G132" i="11"/>
  <c r="F132" i="11"/>
  <c r="E132" i="11"/>
  <c r="D132" i="11"/>
  <c r="C132" i="11"/>
  <c r="B132" i="11"/>
  <c r="N131" i="11"/>
  <c r="H131" i="11"/>
  <c r="B131" i="11"/>
  <c r="AE130" i="11"/>
  <c r="AD130" i="11"/>
  <c r="AC130" i="11"/>
  <c r="AB130" i="11"/>
  <c r="AA130" i="11"/>
  <c r="Y130" i="11"/>
  <c r="X130" i="11"/>
  <c r="W130" i="11"/>
  <c r="V130" i="11"/>
  <c r="U130" i="11"/>
  <c r="T130" i="11"/>
  <c r="S130" i="11"/>
  <c r="R130" i="11"/>
  <c r="Q130" i="11"/>
  <c r="P130" i="11"/>
  <c r="O130" i="11"/>
  <c r="N130" i="11"/>
  <c r="M130" i="11"/>
  <c r="J130" i="11"/>
  <c r="I130" i="11"/>
  <c r="K130" i="11" s="1"/>
  <c r="H130" i="11"/>
  <c r="G130" i="11"/>
  <c r="F130" i="11"/>
  <c r="E130" i="11"/>
  <c r="D130" i="11"/>
  <c r="C130" i="11"/>
  <c r="B130" i="11"/>
  <c r="N129" i="11"/>
  <c r="H129" i="11"/>
  <c r="B129" i="11"/>
  <c r="AE128" i="11"/>
  <c r="AD128" i="11"/>
  <c r="AC128" i="11"/>
  <c r="AB128" i="11"/>
  <c r="AA128" i="11"/>
  <c r="Y128" i="11"/>
  <c r="X128" i="11"/>
  <c r="W128" i="11"/>
  <c r="V128" i="11"/>
  <c r="U128" i="11"/>
  <c r="T128" i="11"/>
  <c r="S128" i="11"/>
  <c r="R128" i="11"/>
  <c r="Q128" i="11"/>
  <c r="P128" i="11"/>
  <c r="O128" i="11"/>
  <c r="N128" i="11"/>
  <c r="M128" i="11"/>
  <c r="J128" i="11"/>
  <c r="K128" i="11" s="1"/>
  <c r="I128" i="11"/>
  <c r="H128" i="11"/>
  <c r="G128" i="11"/>
  <c r="F128" i="11"/>
  <c r="E128" i="11"/>
  <c r="D128" i="11"/>
  <c r="C128" i="11"/>
  <c r="B128" i="11"/>
  <c r="N127" i="11"/>
  <c r="H127" i="11"/>
  <c r="B127" i="11"/>
  <c r="AE126" i="11"/>
  <c r="AD126" i="11"/>
  <c r="AC126" i="11"/>
  <c r="AB126" i="11"/>
  <c r="AA126" i="11"/>
  <c r="Y126" i="11"/>
  <c r="X126" i="11"/>
  <c r="W126" i="11"/>
  <c r="V126" i="11"/>
  <c r="U126" i="11"/>
  <c r="T126" i="11"/>
  <c r="S126" i="11"/>
  <c r="R126" i="11"/>
  <c r="Q126" i="11"/>
  <c r="P126" i="11"/>
  <c r="O126" i="11"/>
  <c r="N126" i="11"/>
  <c r="M126" i="11"/>
  <c r="J126" i="11"/>
  <c r="I126" i="11"/>
  <c r="K126" i="11" s="1"/>
  <c r="H126" i="11"/>
  <c r="G126" i="11"/>
  <c r="F126" i="11"/>
  <c r="E126" i="11"/>
  <c r="D126" i="11"/>
  <c r="C126" i="11"/>
  <c r="B126" i="11"/>
  <c r="N125" i="11"/>
  <c r="H125" i="11"/>
  <c r="B125" i="11"/>
  <c r="AE124" i="11"/>
  <c r="AD124" i="11"/>
  <c r="AC124" i="11"/>
  <c r="AB124" i="11"/>
  <c r="AA124" i="11"/>
  <c r="Y124" i="11"/>
  <c r="X124" i="11"/>
  <c r="W124" i="11"/>
  <c r="V124" i="11"/>
  <c r="U124" i="11"/>
  <c r="T124" i="11"/>
  <c r="S124" i="11"/>
  <c r="R124" i="11"/>
  <c r="Q124" i="11"/>
  <c r="P124" i="11"/>
  <c r="O124" i="11"/>
  <c r="N124" i="11"/>
  <c r="M124" i="11"/>
  <c r="J124" i="11"/>
  <c r="I124" i="11"/>
  <c r="H124" i="11"/>
  <c r="G124" i="11"/>
  <c r="F124" i="11"/>
  <c r="E124" i="11"/>
  <c r="D124" i="11"/>
  <c r="C124" i="11"/>
  <c r="B124" i="11"/>
  <c r="N123" i="11"/>
  <c r="H123" i="11"/>
  <c r="B123" i="11"/>
  <c r="AE122" i="11"/>
  <c r="AD122" i="11"/>
  <c r="AC122" i="11"/>
  <c r="AB122" i="11"/>
  <c r="AA122" i="11"/>
  <c r="Y122" i="11"/>
  <c r="X122" i="11"/>
  <c r="W122" i="11"/>
  <c r="V122" i="11"/>
  <c r="U122" i="11"/>
  <c r="T122" i="11"/>
  <c r="S122" i="11"/>
  <c r="R122" i="11"/>
  <c r="Q122" i="11"/>
  <c r="P122" i="11"/>
  <c r="O122" i="11"/>
  <c r="N122" i="11"/>
  <c r="M122" i="11"/>
  <c r="J122" i="11"/>
  <c r="I122" i="11"/>
  <c r="H122" i="11"/>
  <c r="G122" i="11"/>
  <c r="F122" i="11"/>
  <c r="E122" i="11"/>
  <c r="D122" i="11"/>
  <c r="C122" i="11"/>
  <c r="B122" i="11"/>
  <c r="N121" i="11"/>
  <c r="H121" i="11"/>
  <c r="B121" i="11"/>
  <c r="AE120" i="11"/>
  <c r="AD120" i="11"/>
  <c r="AC120" i="11"/>
  <c r="AB120" i="11"/>
  <c r="AA120" i="11"/>
  <c r="Y120" i="11"/>
  <c r="X120" i="11"/>
  <c r="W120" i="11"/>
  <c r="V120" i="11"/>
  <c r="U120" i="11"/>
  <c r="T120" i="11"/>
  <c r="S120" i="11"/>
  <c r="R120" i="11"/>
  <c r="Q120" i="11"/>
  <c r="P120" i="11"/>
  <c r="O120" i="11"/>
  <c r="N120" i="11"/>
  <c r="M120" i="11"/>
  <c r="J120" i="11"/>
  <c r="I120" i="11"/>
  <c r="H120" i="11"/>
  <c r="G120" i="11"/>
  <c r="F120" i="11"/>
  <c r="E120" i="11"/>
  <c r="D120" i="11"/>
  <c r="C120" i="11"/>
  <c r="B120" i="11"/>
  <c r="N119" i="11"/>
  <c r="H119" i="11"/>
  <c r="B119" i="11"/>
  <c r="AD118" i="11"/>
  <c r="W118" i="11"/>
  <c r="U118" i="11"/>
  <c r="T118" i="11"/>
  <c r="S118" i="11"/>
  <c r="Q118" i="11"/>
  <c r="P118" i="11"/>
  <c r="O118" i="11"/>
  <c r="N118" i="11"/>
  <c r="I118" i="11"/>
  <c r="H118" i="11"/>
  <c r="G118" i="11"/>
  <c r="F118" i="11"/>
  <c r="E118" i="11"/>
  <c r="C118" i="11"/>
  <c r="B118" i="11"/>
  <c r="N117" i="11"/>
  <c r="H117" i="11"/>
  <c r="B117" i="11"/>
  <c r="AD116" i="11"/>
  <c r="W116" i="11"/>
  <c r="U116" i="11"/>
  <c r="T116" i="11"/>
  <c r="S116" i="11"/>
  <c r="Q116" i="11"/>
  <c r="P116" i="11"/>
  <c r="O116" i="11"/>
  <c r="N116" i="11"/>
  <c r="I116" i="11"/>
  <c r="H116" i="11"/>
  <c r="G116" i="11"/>
  <c r="F116" i="11"/>
  <c r="E116" i="11"/>
  <c r="C116" i="11"/>
  <c r="B116" i="11"/>
  <c r="N115" i="11"/>
  <c r="H115" i="11"/>
  <c r="B115" i="11"/>
  <c r="AD114" i="11"/>
  <c r="W114" i="11"/>
  <c r="U114" i="11"/>
  <c r="T114" i="11"/>
  <c r="S114" i="11"/>
  <c r="Q114" i="11"/>
  <c r="P114" i="11"/>
  <c r="O114" i="11"/>
  <c r="N114" i="11"/>
  <c r="I114" i="11"/>
  <c r="H114" i="11"/>
  <c r="G114" i="11"/>
  <c r="F114" i="11"/>
  <c r="E114" i="11"/>
  <c r="C114" i="11"/>
  <c r="B114" i="11"/>
  <c r="N113" i="11"/>
  <c r="H113" i="11"/>
  <c r="B113" i="11"/>
  <c r="AD112" i="11"/>
  <c r="AA112" i="11"/>
  <c r="Y112" i="11"/>
  <c r="X112" i="11"/>
  <c r="W112" i="11"/>
  <c r="V112" i="11"/>
  <c r="U112" i="11"/>
  <c r="T112" i="11"/>
  <c r="S112" i="11"/>
  <c r="R112" i="11"/>
  <c r="Q112" i="11"/>
  <c r="P112" i="11"/>
  <c r="O112" i="11"/>
  <c r="N112" i="11"/>
  <c r="J112" i="11"/>
  <c r="I112" i="11"/>
  <c r="H112" i="11"/>
  <c r="G112" i="11"/>
  <c r="F112" i="11"/>
  <c r="E112" i="11"/>
  <c r="C112" i="11"/>
  <c r="B112" i="11"/>
  <c r="K206" i="11"/>
  <c r="K186" i="11"/>
  <c r="K184" i="11"/>
  <c r="K182" i="11"/>
  <c r="K150" i="11"/>
  <c r="N111" i="11"/>
  <c r="H111" i="11"/>
  <c r="B111" i="11"/>
  <c r="AD110" i="11"/>
  <c r="W110" i="11"/>
  <c r="U110" i="11"/>
  <c r="T110" i="11"/>
  <c r="S110" i="11"/>
  <c r="Q110" i="11"/>
  <c r="P110" i="11"/>
  <c r="O110" i="11"/>
  <c r="N110" i="11"/>
  <c r="I110" i="11"/>
  <c r="H110" i="11"/>
  <c r="G110" i="11"/>
  <c r="F110" i="11"/>
  <c r="E110" i="11"/>
  <c r="C110" i="11"/>
  <c r="B110" i="11"/>
  <c r="N109" i="11"/>
  <c r="H109" i="11"/>
  <c r="B109" i="11"/>
  <c r="AD108" i="11"/>
  <c r="W108" i="11"/>
  <c r="U108" i="11"/>
  <c r="T108" i="11"/>
  <c r="S108" i="11"/>
  <c r="Q108" i="11"/>
  <c r="P108" i="11"/>
  <c r="O108" i="11"/>
  <c r="N108" i="11"/>
  <c r="I108" i="11"/>
  <c r="H108" i="11"/>
  <c r="G108" i="11"/>
  <c r="F108" i="11"/>
  <c r="E108" i="11"/>
  <c r="C108" i="11"/>
  <c r="B108" i="11"/>
  <c r="N107" i="11"/>
  <c r="H107" i="11"/>
  <c r="B107" i="11"/>
  <c r="AD106" i="11"/>
  <c r="AA106" i="11"/>
  <c r="Y106" i="11"/>
  <c r="X106" i="11"/>
  <c r="W106" i="11"/>
  <c r="V106" i="11"/>
  <c r="U106" i="11"/>
  <c r="T106" i="11"/>
  <c r="S106" i="11"/>
  <c r="R106" i="11"/>
  <c r="Q106" i="11"/>
  <c r="P106" i="11"/>
  <c r="O106" i="11"/>
  <c r="N106" i="11"/>
  <c r="J106" i="11"/>
  <c r="I106" i="11"/>
  <c r="H106" i="11"/>
  <c r="G106" i="11"/>
  <c r="F106" i="11"/>
  <c r="E106" i="11"/>
  <c r="C106" i="11"/>
  <c r="B106" i="11"/>
  <c r="N105" i="11"/>
  <c r="H105" i="11"/>
  <c r="B105" i="11"/>
  <c r="AD104" i="11"/>
  <c r="W104" i="11"/>
  <c r="U104" i="11"/>
  <c r="T104" i="11"/>
  <c r="S104" i="11"/>
  <c r="Q104" i="11"/>
  <c r="P104" i="11"/>
  <c r="O104" i="11"/>
  <c r="N104" i="11"/>
  <c r="I104" i="11"/>
  <c r="H104" i="11"/>
  <c r="G104" i="11"/>
  <c r="F104" i="11"/>
  <c r="E104" i="11"/>
  <c r="C104" i="11"/>
  <c r="B104" i="11"/>
  <c r="N103" i="11"/>
  <c r="H103" i="11"/>
  <c r="B103" i="11"/>
  <c r="AD102" i="11"/>
  <c r="AA102" i="11"/>
  <c r="Y102" i="11"/>
  <c r="X102" i="11"/>
  <c r="W102" i="11"/>
  <c r="V102" i="11"/>
  <c r="U102" i="11"/>
  <c r="T102" i="11"/>
  <c r="S102" i="11"/>
  <c r="R102" i="11"/>
  <c r="Q102" i="11"/>
  <c r="P102" i="11"/>
  <c r="O102" i="11"/>
  <c r="N102" i="11"/>
  <c r="J102" i="11"/>
  <c r="I102" i="11"/>
  <c r="H102" i="11"/>
  <c r="G102" i="11"/>
  <c r="F102" i="11"/>
  <c r="E102" i="11"/>
  <c r="C102" i="11"/>
  <c r="B102" i="11"/>
  <c r="N101" i="11"/>
  <c r="H101" i="11"/>
  <c r="B101" i="11"/>
  <c r="AD100" i="11"/>
  <c r="AA100" i="11"/>
  <c r="Y100" i="11"/>
  <c r="X100" i="11"/>
  <c r="W100" i="11"/>
  <c r="V100" i="11"/>
  <c r="U100" i="11"/>
  <c r="T100" i="11"/>
  <c r="S100" i="11"/>
  <c r="R100" i="11"/>
  <c r="Q100" i="11"/>
  <c r="P100" i="11"/>
  <c r="O100" i="11"/>
  <c r="N100" i="11"/>
  <c r="J100" i="11"/>
  <c r="I100" i="11"/>
  <c r="H100" i="11"/>
  <c r="G100" i="11"/>
  <c r="F100" i="11"/>
  <c r="E100" i="11"/>
  <c r="C100" i="11"/>
  <c r="B100" i="11"/>
  <c r="N99" i="11"/>
  <c r="H99" i="11"/>
  <c r="B99" i="11"/>
  <c r="AD98" i="11"/>
  <c r="W98" i="11"/>
  <c r="U98" i="11"/>
  <c r="T98" i="11"/>
  <c r="S98" i="11"/>
  <c r="Q98" i="11"/>
  <c r="P98" i="11"/>
  <c r="O98" i="11"/>
  <c r="N98" i="11"/>
  <c r="I98" i="11"/>
  <c r="H98" i="11"/>
  <c r="G98" i="11"/>
  <c r="F98" i="11"/>
  <c r="E98" i="11"/>
  <c r="C98" i="11"/>
  <c r="B98" i="11"/>
  <c r="N97" i="11"/>
  <c r="H97" i="11"/>
  <c r="B97" i="11"/>
  <c r="AD96" i="11"/>
  <c r="W96" i="11"/>
  <c r="U96" i="11"/>
  <c r="T96" i="11"/>
  <c r="S96" i="11"/>
  <c r="Q96" i="11"/>
  <c r="P96" i="11"/>
  <c r="O96" i="11"/>
  <c r="N96" i="11"/>
  <c r="I96" i="11"/>
  <c r="H96" i="11"/>
  <c r="G96" i="11"/>
  <c r="F96" i="11"/>
  <c r="E96" i="11"/>
  <c r="C96" i="11"/>
  <c r="B96" i="11"/>
  <c r="N95" i="11"/>
  <c r="H95" i="11"/>
  <c r="B95" i="11"/>
  <c r="AD94" i="11"/>
  <c r="W94" i="11"/>
  <c r="U94" i="11"/>
  <c r="T94" i="11"/>
  <c r="S94" i="11"/>
  <c r="R94" i="11"/>
  <c r="P94" i="11"/>
  <c r="O94" i="11"/>
  <c r="N94" i="11"/>
  <c r="I94" i="11"/>
  <c r="H94" i="11"/>
  <c r="G94" i="11"/>
  <c r="F94" i="11"/>
  <c r="E94" i="11"/>
  <c r="C94" i="11"/>
  <c r="B94" i="11"/>
  <c r="N93" i="11"/>
  <c r="H93" i="11"/>
  <c r="B93" i="11"/>
  <c r="AD92" i="11"/>
  <c r="AA92" i="11"/>
  <c r="Y92" i="11"/>
  <c r="X92" i="11"/>
  <c r="W92" i="11"/>
  <c r="V92" i="11"/>
  <c r="U92" i="11"/>
  <c r="T92" i="11"/>
  <c r="S92" i="11"/>
  <c r="R92" i="11"/>
  <c r="Q92" i="11"/>
  <c r="P92" i="11"/>
  <c r="O92" i="11"/>
  <c r="N92" i="11"/>
  <c r="J92" i="11"/>
  <c r="I92" i="11"/>
  <c r="H92" i="11"/>
  <c r="G92" i="11"/>
  <c r="F92" i="11"/>
  <c r="E92" i="11"/>
  <c r="C92" i="11"/>
  <c r="B92" i="11"/>
  <c r="N91" i="11"/>
  <c r="H91" i="11"/>
  <c r="B91" i="11"/>
  <c r="AD90" i="11"/>
  <c r="W90" i="11"/>
  <c r="U90" i="11"/>
  <c r="T90" i="11"/>
  <c r="S90" i="11"/>
  <c r="Q90" i="11"/>
  <c r="P90" i="11"/>
  <c r="O90" i="11"/>
  <c r="N90" i="11"/>
  <c r="I90" i="11"/>
  <c r="H90" i="11"/>
  <c r="G90" i="11"/>
  <c r="F90" i="11"/>
  <c r="E90" i="11"/>
  <c r="C90" i="11"/>
  <c r="B90" i="11"/>
  <c r="N89" i="11"/>
  <c r="H89" i="11"/>
  <c r="B89" i="11"/>
  <c r="AD88" i="11"/>
  <c r="W88" i="11"/>
  <c r="U88" i="11"/>
  <c r="T88" i="11"/>
  <c r="S88" i="11"/>
  <c r="Q88" i="11"/>
  <c r="P88" i="11"/>
  <c r="O88" i="11"/>
  <c r="N88" i="11"/>
  <c r="I88" i="11"/>
  <c r="H88" i="11"/>
  <c r="G88" i="11"/>
  <c r="F88" i="11"/>
  <c r="E88" i="11"/>
  <c r="C88" i="11"/>
  <c r="B88" i="11"/>
  <c r="N87" i="11"/>
  <c r="H87" i="11"/>
  <c r="B87" i="11"/>
  <c r="AD86" i="11"/>
  <c r="W86" i="11"/>
  <c r="U86" i="11"/>
  <c r="T86" i="11"/>
  <c r="S86" i="11"/>
  <c r="Q86" i="11"/>
  <c r="P86" i="11"/>
  <c r="O86" i="11"/>
  <c r="N86" i="11"/>
  <c r="I86" i="11"/>
  <c r="H86" i="11"/>
  <c r="G86" i="11"/>
  <c r="F86" i="11"/>
  <c r="E86" i="11"/>
  <c r="C86" i="11"/>
  <c r="B86" i="11"/>
  <c r="N85" i="11"/>
  <c r="H85" i="11"/>
  <c r="B85" i="11"/>
  <c r="AD84" i="11"/>
  <c r="W84" i="11"/>
  <c r="U84" i="11"/>
  <c r="T84" i="11"/>
  <c r="S84" i="11"/>
  <c r="Q84" i="11"/>
  <c r="P84" i="11"/>
  <c r="O84" i="11"/>
  <c r="N84" i="11"/>
  <c r="I84" i="11"/>
  <c r="H84" i="11"/>
  <c r="G84" i="11"/>
  <c r="F84" i="11"/>
  <c r="E84" i="11"/>
  <c r="C84" i="11"/>
  <c r="B84" i="11"/>
  <c r="N83" i="11"/>
  <c r="H83" i="11"/>
  <c r="B83" i="11"/>
  <c r="AD82" i="11"/>
  <c r="W82" i="11"/>
  <c r="U82" i="11"/>
  <c r="T82" i="11"/>
  <c r="S82" i="11"/>
  <c r="Q82" i="11"/>
  <c r="P82" i="11"/>
  <c r="O82" i="11"/>
  <c r="N82" i="11"/>
  <c r="I82" i="11"/>
  <c r="H82" i="11"/>
  <c r="G82" i="11"/>
  <c r="F82" i="11"/>
  <c r="E82" i="11"/>
  <c r="C82" i="11"/>
  <c r="B82" i="11"/>
  <c r="N81" i="11"/>
  <c r="H81" i="11"/>
  <c r="B81" i="11"/>
  <c r="AD80" i="11"/>
  <c r="W80" i="11"/>
  <c r="U80" i="11"/>
  <c r="T80" i="11"/>
  <c r="S80" i="11"/>
  <c r="P80" i="11"/>
  <c r="O80" i="11"/>
  <c r="N80" i="11"/>
  <c r="I80" i="11"/>
  <c r="H80" i="11"/>
  <c r="G80" i="11"/>
  <c r="F80" i="11"/>
  <c r="E80" i="11"/>
  <c r="C80" i="11"/>
  <c r="B80" i="11"/>
  <c r="N79" i="11"/>
  <c r="H79" i="11"/>
  <c r="B79" i="11"/>
  <c r="AD78" i="11"/>
  <c r="W78" i="11"/>
  <c r="U78" i="11"/>
  <c r="T78" i="11"/>
  <c r="S78" i="11"/>
  <c r="Q78" i="11"/>
  <c r="P78" i="11"/>
  <c r="O78" i="11"/>
  <c r="N78" i="11"/>
  <c r="I78" i="11"/>
  <c r="H78" i="11"/>
  <c r="G78" i="11"/>
  <c r="F78" i="11"/>
  <c r="E78" i="11"/>
  <c r="C78" i="11"/>
  <c r="B78" i="11"/>
  <c r="N77" i="11"/>
  <c r="H77" i="11"/>
  <c r="B77" i="11"/>
  <c r="AD76" i="11"/>
  <c r="W76" i="11"/>
  <c r="U76" i="11"/>
  <c r="T76" i="11"/>
  <c r="S76" i="11"/>
  <c r="Q76" i="11"/>
  <c r="P76" i="11"/>
  <c r="O76" i="11"/>
  <c r="N76" i="11"/>
  <c r="I76" i="11"/>
  <c r="H76" i="11"/>
  <c r="G76" i="11"/>
  <c r="F76" i="11"/>
  <c r="E76" i="11"/>
  <c r="C76" i="11"/>
  <c r="B76" i="11"/>
  <c r="N75" i="11"/>
  <c r="H75" i="11"/>
  <c r="B75" i="11"/>
  <c r="AD74" i="11"/>
  <c r="W74" i="11"/>
  <c r="U74" i="11"/>
  <c r="T74" i="11"/>
  <c r="S74" i="11"/>
  <c r="Q74" i="11"/>
  <c r="P74" i="11"/>
  <c r="O74" i="11"/>
  <c r="N74" i="11"/>
  <c r="I74" i="11"/>
  <c r="H74" i="11"/>
  <c r="G74" i="11"/>
  <c r="F74" i="11"/>
  <c r="E74" i="11"/>
  <c r="C74" i="11"/>
  <c r="B74" i="11"/>
  <c r="N73" i="11"/>
  <c r="H73" i="11"/>
  <c r="B73" i="11"/>
  <c r="AD72" i="11"/>
  <c r="W72" i="11"/>
  <c r="U72" i="11"/>
  <c r="T72" i="11"/>
  <c r="S72" i="11"/>
  <c r="Q72" i="11"/>
  <c r="P72" i="11"/>
  <c r="O72" i="11"/>
  <c r="N72" i="11"/>
  <c r="I72" i="11"/>
  <c r="H72" i="11"/>
  <c r="G72" i="11"/>
  <c r="F72" i="11"/>
  <c r="E72" i="11"/>
  <c r="C72" i="11"/>
  <c r="B72" i="11"/>
  <c r="N71" i="11"/>
  <c r="H71" i="11"/>
  <c r="B71" i="11"/>
  <c r="AD70" i="11"/>
  <c r="W70" i="11"/>
  <c r="U70" i="11"/>
  <c r="T70" i="11"/>
  <c r="S70" i="11"/>
  <c r="Q70" i="11"/>
  <c r="P70" i="11"/>
  <c r="O70" i="11"/>
  <c r="N70" i="11"/>
  <c r="I70" i="11"/>
  <c r="H70" i="11"/>
  <c r="G70" i="11"/>
  <c r="F70" i="11"/>
  <c r="E70" i="11"/>
  <c r="C70" i="11"/>
  <c r="B70" i="11"/>
  <c r="N69" i="11"/>
  <c r="H69" i="11"/>
  <c r="B69" i="11"/>
  <c r="AD68" i="11"/>
  <c r="W68" i="11"/>
  <c r="U68" i="11"/>
  <c r="T68" i="11"/>
  <c r="S68" i="11"/>
  <c r="Q68" i="11"/>
  <c r="P68" i="11"/>
  <c r="O68" i="11"/>
  <c r="N68" i="11"/>
  <c r="I68" i="11"/>
  <c r="H68" i="11"/>
  <c r="G68" i="11"/>
  <c r="F68" i="11"/>
  <c r="E68" i="11"/>
  <c r="C68" i="11"/>
  <c r="B68" i="11"/>
  <c r="N67" i="11"/>
  <c r="H67" i="11"/>
  <c r="B67" i="11"/>
  <c r="AD66" i="11"/>
  <c r="W66" i="11"/>
  <c r="U66" i="11"/>
  <c r="T66" i="11"/>
  <c r="S66" i="11"/>
  <c r="Q66" i="11"/>
  <c r="P66" i="11"/>
  <c r="O66" i="11"/>
  <c r="N66" i="11"/>
  <c r="I66" i="11"/>
  <c r="H66" i="11"/>
  <c r="G66" i="11"/>
  <c r="F66" i="11"/>
  <c r="E66" i="11"/>
  <c r="C66" i="11"/>
  <c r="B66" i="11"/>
  <c r="N65" i="11"/>
  <c r="H65" i="11"/>
  <c r="B65" i="11"/>
  <c r="AD64" i="11"/>
  <c r="W64" i="11"/>
  <c r="U64" i="11"/>
  <c r="T64" i="11"/>
  <c r="S64" i="11"/>
  <c r="Q64" i="11"/>
  <c r="P64" i="11"/>
  <c r="O64" i="11"/>
  <c r="N64" i="11"/>
  <c r="I64" i="11"/>
  <c r="H64" i="11"/>
  <c r="G64" i="11"/>
  <c r="F64" i="11"/>
  <c r="E64" i="11"/>
  <c r="C64" i="11"/>
  <c r="B64" i="11"/>
  <c r="K154" i="11" l="1"/>
  <c r="K162" i="11"/>
  <c r="K166" i="11"/>
  <c r="K174" i="11"/>
  <c r="K178" i="11"/>
  <c r="K190" i="11"/>
  <c r="K202" i="11"/>
  <c r="K140" i="11"/>
  <c r="K164" i="11"/>
  <c r="K176" i="11"/>
  <c r="K198" i="11"/>
  <c r="K200" i="11"/>
  <c r="K120" i="11"/>
  <c r="K132" i="11"/>
  <c r="K144" i="11"/>
  <c r="K156" i="11"/>
  <c r="K168" i="11"/>
  <c r="K180" i="11"/>
  <c r="K192" i="11"/>
  <c r="K204" i="11"/>
  <c r="K122" i="11"/>
  <c r="K134" i="11"/>
  <c r="K146" i="11"/>
  <c r="K158" i="11"/>
  <c r="K170" i="11"/>
  <c r="K194" i="11"/>
  <c r="K124" i="11"/>
  <c r="K136" i="11"/>
  <c r="K160" i="11"/>
  <c r="K172" i="11"/>
  <c r="K196" i="11"/>
  <c r="N63" i="11"/>
  <c r="H63" i="11"/>
  <c r="B63" i="11"/>
  <c r="AD62" i="11"/>
  <c r="W62" i="11"/>
  <c r="U62" i="11"/>
  <c r="T62" i="11"/>
  <c r="S62" i="11"/>
  <c r="Q62" i="11"/>
  <c r="P62" i="11"/>
  <c r="O62" i="11"/>
  <c r="N62" i="11"/>
  <c r="I62" i="11"/>
  <c r="H62" i="11"/>
  <c r="G62" i="11"/>
  <c r="F62" i="11"/>
  <c r="E62" i="11"/>
  <c r="C62" i="11"/>
  <c r="B62" i="11"/>
  <c r="N61" i="11"/>
  <c r="H61" i="11"/>
  <c r="B61" i="11"/>
  <c r="AD60" i="11"/>
  <c r="W60" i="11"/>
  <c r="U60" i="11"/>
  <c r="T60" i="11"/>
  <c r="S60" i="11"/>
  <c r="Q60" i="11"/>
  <c r="P60" i="11"/>
  <c r="O60" i="11"/>
  <c r="N60" i="11"/>
  <c r="I60" i="11"/>
  <c r="H60" i="11"/>
  <c r="G60" i="11"/>
  <c r="F60" i="11"/>
  <c r="E60" i="11"/>
  <c r="C60" i="11"/>
  <c r="B60" i="11"/>
  <c r="N59" i="11"/>
  <c r="H59" i="11"/>
  <c r="B59" i="11"/>
  <c r="AD58" i="11"/>
  <c r="W58" i="11"/>
  <c r="U58" i="11"/>
  <c r="T58" i="11"/>
  <c r="S58" i="11"/>
  <c r="P58" i="11"/>
  <c r="O58" i="11"/>
  <c r="N58" i="11"/>
  <c r="I58" i="11"/>
  <c r="H58" i="11"/>
  <c r="G58" i="11"/>
  <c r="F58" i="11"/>
  <c r="E58" i="11"/>
  <c r="C58" i="11"/>
  <c r="B58" i="11"/>
  <c r="N57" i="11"/>
  <c r="H57" i="11"/>
  <c r="B57" i="11"/>
  <c r="AD56" i="11"/>
  <c r="AA56" i="11"/>
  <c r="Y56" i="11"/>
  <c r="X56" i="11"/>
  <c r="W56" i="11"/>
  <c r="V56" i="11"/>
  <c r="U56" i="11"/>
  <c r="T56" i="11"/>
  <c r="S56" i="11"/>
  <c r="R56" i="11"/>
  <c r="Q56" i="11"/>
  <c r="P56" i="11"/>
  <c r="O56" i="11"/>
  <c r="N56" i="11"/>
  <c r="J56" i="11"/>
  <c r="I56" i="11"/>
  <c r="H56" i="11"/>
  <c r="G56" i="11"/>
  <c r="F56" i="11"/>
  <c r="E56" i="11"/>
  <c r="C56" i="11"/>
  <c r="B56" i="11"/>
  <c r="N55" i="11"/>
  <c r="H55" i="11"/>
  <c r="B55" i="11"/>
  <c r="AD54" i="11"/>
  <c r="W54" i="11"/>
  <c r="U54" i="11"/>
  <c r="T54" i="11"/>
  <c r="S54" i="11"/>
  <c r="Q54" i="11"/>
  <c r="P54" i="11"/>
  <c r="O54" i="11"/>
  <c r="N54" i="11"/>
  <c r="I54" i="11"/>
  <c r="H54" i="11"/>
  <c r="G54" i="11"/>
  <c r="F54" i="11"/>
  <c r="E54" i="11"/>
  <c r="C54" i="11"/>
  <c r="B54" i="11"/>
  <c r="N53" i="11"/>
  <c r="H53" i="11"/>
  <c r="B53" i="11"/>
  <c r="AD52" i="11"/>
  <c r="AA52" i="11"/>
  <c r="Y52" i="11"/>
  <c r="X52" i="11"/>
  <c r="W52" i="11"/>
  <c r="V52" i="11"/>
  <c r="U52" i="11"/>
  <c r="T52" i="11"/>
  <c r="S52" i="11"/>
  <c r="R52" i="11"/>
  <c r="Q52" i="11"/>
  <c r="P52" i="11"/>
  <c r="O52" i="11"/>
  <c r="N52" i="11"/>
  <c r="J52" i="11"/>
  <c r="I52" i="11"/>
  <c r="H52" i="11"/>
  <c r="G52" i="11"/>
  <c r="F52" i="11"/>
  <c r="E52" i="11"/>
  <c r="C52" i="11"/>
  <c r="B52" i="11"/>
  <c r="N51" i="11"/>
  <c r="H51" i="11"/>
  <c r="B51" i="11"/>
  <c r="AD50" i="11"/>
  <c r="W50" i="11"/>
  <c r="U50" i="11"/>
  <c r="T50" i="11"/>
  <c r="S50" i="11"/>
  <c r="Q50" i="11"/>
  <c r="P50" i="11"/>
  <c r="O50" i="11"/>
  <c r="N50" i="11"/>
  <c r="I50" i="11"/>
  <c r="H50" i="11"/>
  <c r="G50" i="11"/>
  <c r="F50" i="11"/>
  <c r="E50" i="11"/>
  <c r="C50" i="11"/>
  <c r="B50" i="11"/>
  <c r="N49" i="11"/>
  <c r="H49" i="11"/>
  <c r="B49" i="11"/>
  <c r="AD48" i="11"/>
  <c r="W48" i="11"/>
  <c r="U48" i="11"/>
  <c r="T48" i="11"/>
  <c r="S48" i="11"/>
  <c r="Q48" i="11"/>
  <c r="P48" i="11"/>
  <c r="O48" i="11"/>
  <c r="N48" i="11"/>
  <c r="I48" i="11"/>
  <c r="H48" i="11"/>
  <c r="G48" i="11"/>
  <c r="F48" i="11"/>
  <c r="E48" i="11"/>
  <c r="C48" i="11"/>
  <c r="B48" i="11"/>
  <c r="N47" i="11"/>
  <c r="H47" i="11"/>
  <c r="B47" i="11"/>
  <c r="AD46" i="11"/>
  <c r="AA46" i="11"/>
  <c r="Y46" i="11"/>
  <c r="X46" i="11"/>
  <c r="W46" i="11"/>
  <c r="V46" i="11"/>
  <c r="U46" i="11"/>
  <c r="T46" i="11"/>
  <c r="S46" i="11"/>
  <c r="R46" i="11"/>
  <c r="Q46" i="11"/>
  <c r="P46" i="11"/>
  <c r="O46" i="11"/>
  <c r="N46" i="11"/>
  <c r="J46" i="11"/>
  <c r="I46" i="11"/>
  <c r="H46" i="11"/>
  <c r="G46" i="11"/>
  <c r="F46" i="11"/>
  <c r="E46" i="11"/>
  <c r="C46" i="11"/>
  <c r="B46" i="11"/>
  <c r="N45" i="11"/>
  <c r="H45" i="11"/>
  <c r="B45" i="11"/>
  <c r="AD44" i="11"/>
  <c r="AA44" i="11"/>
  <c r="Y44" i="11"/>
  <c r="X44" i="11"/>
  <c r="W44" i="11"/>
  <c r="V44" i="11"/>
  <c r="U44" i="11"/>
  <c r="T44" i="11"/>
  <c r="S44" i="11"/>
  <c r="R44" i="11"/>
  <c r="Q44" i="11"/>
  <c r="P44" i="11"/>
  <c r="O44" i="11"/>
  <c r="N44" i="11"/>
  <c r="J44" i="11"/>
  <c r="I44" i="11"/>
  <c r="H44" i="11"/>
  <c r="G44" i="11"/>
  <c r="F44" i="11"/>
  <c r="E44" i="11"/>
  <c r="C44" i="11"/>
  <c r="B44" i="11"/>
  <c r="N43" i="11"/>
  <c r="H43" i="11"/>
  <c r="B43" i="11"/>
  <c r="AD42" i="11"/>
  <c r="W42" i="11"/>
  <c r="U42" i="11"/>
  <c r="T42" i="11"/>
  <c r="S42" i="11"/>
  <c r="Q42" i="11"/>
  <c r="P42" i="11"/>
  <c r="O42" i="11"/>
  <c r="N42" i="11"/>
  <c r="I42" i="11"/>
  <c r="H42" i="11"/>
  <c r="G42" i="11"/>
  <c r="F42" i="11"/>
  <c r="E42" i="11"/>
  <c r="C42" i="11"/>
  <c r="B42" i="11"/>
  <c r="N41" i="11"/>
  <c r="H41" i="11"/>
  <c r="B41" i="11"/>
  <c r="AD40" i="11"/>
  <c r="W40" i="11"/>
  <c r="U40" i="11"/>
  <c r="T40" i="11"/>
  <c r="S40" i="11"/>
  <c r="Q40" i="11"/>
  <c r="P40" i="11"/>
  <c r="O40" i="11"/>
  <c r="N40" i="11"/>
  <c r="I40" i="11"/>
  <c r="H40" i="11"/>
  <c r="G40" i="11"/>
  <c r="F40" i="11"/>
  <c r="E40" i="11"/>
  <c r="C40" i="11"/>
  <c r="B40" i="11"/>
  <c r="N39" i="11"/>
  <c r="H39" i="11"/>
  <c r="B39" i="11"/>
  <c r="AD38" i="11"/>
  <c r="W38" i="11"/>
  <c r="U38" i="11"/>
  <c r="T38" i="11"/>
  <c r="S38" i="11"/>
  <c r="P38" i="11"/>
  <c r="O38" i="11"/>
  <c r="N38" i="11"/>
  <c r="I38" i="11"/>
  <c r="H38" i="11"/>
  <c r="G38" i="11"/>
  <c r="F38" i="11"/>
  <c r="E38" i="11"/>
  <c r="C38" i="11"/>
  <c r="B38" i="11"/>
  <c r="N37" i="11"/>
  <c r="H37" i="11"/>
  <c r="B37" i="11"/>
  <c r="AD36" i="11"/>
  <c r="W36" i="11"/>
  <c r="U36" i="11"/>
  <c r="T36" i="11"/>
  <c r="S36" i="11"/>
  <c r="Q36" i="11"/>
  <c r="P36" i="11"/>
  <c r="O36" i="11"/>
  <c r="N36" i="11"/>
  <c r="I36" i="11"/>
  <c r="H36" i="11"/>
  <c r="G36" i="11"/>
  <c r="F36" i="11"/>
  <c r="E36" i="11"/>
  <c r="C36" i="11"/>
  <c r="B36" i="11"/>
  <c r="N35" i="11"/>
  <c r="H35" i="11"/>
  <c r="B35" i="11"/>
  <c r="AD34" i="11"/>
  <c r="W34" i="11"/>
  <c r="U34" i="11"/>
  <c r="T34" i="11"/>
  <c r="S34" i="11"/>
  <c r="Q34" i="11"/>
  <c r="P34" i="11"/>
  <c r="O34" i="11"/>
  <c r="N34" i="11"/>
  <c r="I34" i="11"/>
  <c r="H34" i="11"/>
  <c r="G34" i="11"/>
  <c r="F34" i="11"/>
  <c r="E34" i="11"/>
  <c r="C34" i="11"/>
  <c r="B34" i="11"/>
  <c r="N33" i="11"/>
  <c r="H33" i="11"/>
  <c r="B33" i="11"/>
  <c r="AD32" i="11"/>
  <c r="T32" i="11"/>
  <c r="S32" i="11"/>
  <c r="P32" i="11"/>
  <c r="O32" i="11"/>
  <c r="N32" i="11"/>
  <c r="I32" i="11"/>
  <c r="H32" i="11"/>
  <c r="G32" i="11"/>
  <c r="F32" i="11"/>
  <c r="E32" i="11"/>
  <c r="C32" i="11"/>
  <c r="B32" i="11"/>
  <c r="N31" i="11"/>
  <c r="H31" i="11"/>
  <c r="B31" i="11"/>
  <c r="AD30" i="11"/>
  <c r="T30" i="11"/>
  <c r="S30" i="11"/>
  <c r="P30" i="11"/>
  <c r="O30" i="11"/>
  <c r="N30" i="11"/>
  <c r="I30" i="11"/>
  <c r="H30" i="11"/>
  <c r="G30" i="11"/>
  <c r="F30" i="11"/>
  <c r="E30" i="11"/>
  <c r="C30" i="11"/>
  <c r="B30" i="11"/>
  <c r="N29" i="11"/>
  <c r="H29" i="11"/>
  <c r="B29" i="11"/>
  <c r="AD28" i="11"/>
  <c r="W28" i="11"/>
  <c r="U28" i="11"/>
  <c r="T28" i="11"/>
  <c r="S28" i="11"/>
  <c r="Q28" i="11"/>
  <c r="P28" i="11"/>
  <c r="O28" i="11"/>
  <c r="N28" i="11"/>
  <c r="I28" i="11"/>
  <c r="H28" i="11"/>
  <c r="G28" i="11"/>
  <c r="F28" i="11"/>
  <c r="E28" i="11"/>
  <c r="C28" i="11"/>
  <c r="B28" i="11"/>
  <c r="N27" i="11"/>
  <c r="H27" i="11"/>
  <c r="B27" i="11"/>
  <c r="AD26" i="11"/>
  <c r="W26" i="11"/>
  <c r="T26" i="11"/>
  <c r="S26" i="11"/>
  <c r="Q26" i="11"/>
  <c r="P26" i="11"/>
  <c r="O26" i="11"/>
  <c r="N26" i="11"/>
  <c r="I26" i="11"/>
  <c r="H26" i="11"/>
  <c r="G26" i="11"/>
  <c r="F26" i="11"/>
  <c r="E26" i="11"/>
  <c r="C26" i="11"/>
  <c r="B26" i="11"/>
  <c r="N25" i="11"/>
  <c r="H25" i="11"/>
  <c r="B25" i="11"/>
  <c r="AD24" i="11"/>
  <c r="X24" i="11"/>
  <c r="T24" i="11"/>
  <c r="S24" i="11"/>
  <c r="R24" i="11"/>
  <c r="Q24" i="11"/>
  <c r="P24" i="11"/>
  <c r="O24" i="11"/>
  <c r="N24" i="11"/>
  <c r="I24" i="11"/>
  <c r="H24" i="11"/>
  <c r="G24" i="11"/>
  <c r="F24" i="11"/>
  <c r="E24" i="11"/>
  <c r="C24" i="11"/>
  <c r="B24" i="11"/>
  <c r="N23" i="11"/>
  <c r="H23" i="11"/>
  <c r="B23" i="11"/>
  <c r="AD22" i="11"/>
  <c r="T22" i="11"/>
  <c r="S22" i="11"/>
  <c r="Q22" i="11"/>
  <c r="P22" i="11"/>
  <c r="O22" i="11"/>
  <c r="N22" i="11"/>
  <c r="I22" i="11"/>
  <c r="H22" i="11"/>
  <c r="G22" i="11"/>
  <c r="F22" i="11"/>
  <c r="E22" i="11"/>
  <c r="C22" i="11"/>
  <c r="B22" i="11"/>
  <c r="N21" i="11"/>
  <c r="H21" i="11"/>
  <c r="B21" i="11"/>
  <c r="AD20" i="11"/>
  <c r="W20" i="11"/>
  <c r="T20" i="11"/>
  <c r="S20" i="11"/>
  <c r="R20" i="11"/>
  <c r="P20" i="11"/>
  <c r="O20" i="11"/>
  <c r="N20" i="11"/>
  <c r="I20" i="11"/>
  <c r="H20" i="11"/>
  <c r="G20" i="11"/>
  <c r="F20" i="11"/>
  <c r="E20" i="11"/>
  <c r="C20" i="11"/>
  <c r="B20" i="11"/>
  <c r="N19" i="11"/>
  <c r="H19" i="11"/>
  <c r="B19" i="11"/>
  <c r="AD18" i="11"/>
  <c r="X18" i="11"/>
  <c r="W18" i="11"/>
  <c r="T18" i="11"/>
  <c r="S18" i="11"/>
  <c r="R18" i="11"/>
  <c r="Q18" i="11"/>
  <c r="P18" i="11"/>
  <c r="O18" i="11"/>
  <c r="N18" i="11"/>
  <c r="I18" i="11"/>
  <c r="H18" i="11"/>
  <c r="G18" i="11"/>
  <c r="F18" i="11"/>
  <c r="E18" i="11"/>
  <c r="C18" i="11"/>
  <c r="B18" i="11"/>
  <c r="N17" i="11"/>
  <c r="H17" i="11"/>
  <c r="B17" i="11"/>
  <c r="AD16" i="11"/>
  <c r="X16" i="11"/>
  <c r="W16" i="11"/>
  <c r="T16" i="11"/>
  <c r="S16" i="11"/>
  <c r="R16" i="11"/>
  <c r="Q16" i="11"/>
  <c r="P16" i="11"/>
  <c r="O16" i="11"/>
  <c r="N16" i="11"/>
  <c r="I16" i="11"/>
  <c r="H16" i="11"/>
  <c r="G16" i="11"/>
  <c r="F16" i="11"/>
  <c r="E16" i="11"/>
  <c r="C16" i="11"/>
  <c r="B16" i="11"/>
  <c r="N15" i="11"/>
  <c r="H15" i="11"/>
  <c r="B15" i="11"/>
  <c r="AD14" i="11"/>
  <c r="X14" i="11"/>
  <c r="W14" i="11"/>
  <c r="T14" i="11"/>
  <c r="S14" i="11"/>
  <c r="R14" i="11"/>
  <c r="Q14" i="11"/>
  <c r="P14" i="11"/>
  <c r="O14" i="11"/>
  <c r="N14" i="11"/>
  <c r="I14" i="11"/>
  <c r="H14" i="11"/>
  <c r="G14" i="11"/>
  <c r="F14" i="11"/>
  <c r="E14" i="11"/>
  <c r="C14" i="11"/>
  <c r="B14" i="11"/>
  <c r="N13" i="11"/>
  <c r="H13" i="11"/>
  <c r="B13" i="11"/>
  <c r="AD12" i="11"/>
  <c r="T12" i="11"/>
  <c r="S12" i="11"/>
  <c r="P12" i="11"/>
  <c r="O12" i="11"/>
  <c r="N12" i="11"/>
  <c r="I12" i="11"/>
  <c r="H12" i="11"/>
  <c r="G12" i="11"/>
  <c r="F12" i="11"/>
  <c r="E12" i="11"/>
  <c r="C12" i="11"/>
  <c r="B12" i="11"/>
  <c r="N11" i="11"/>
  <c r="H11" i="11"/>
  <c r="B11" i="11"/>
  <c r="AD10" i="11"/>
  <c r="W10" i="11"/>
  <c r="T10" i="11"/>
  <c r="S10" i="11"/>
  <c r="R10" i="11"/>
  <c r="P10" i="11"/>
  <c r="O10" i="11"/>
  <c r="N10" i="11"/>
  <c r="I10" i="11"/>
  <c r="H10" i="11"/>
  <c r="G10" i="11"/>
  <c r="F10" i="11"/>
  <c r="E10" i="11"/>
  <c r="C10" i="11"/>
  <c r="B10" i="11"/>
  <c r="I53" i="8"/>
  <c r="K106" i="11"/>
  <c r="K102" i="11"/>
  <c r="K100" i="11"/>
  <c r="K92" i="11"/>
  <c r="K112" i="11" l="1"/>
  <c r="K44" i="11"/>
  <c r="K46" i="11"/>
  <c r="K52" i="11"/>
  <c r="K56" i="11"/>
  <c r="AG34" i="296" l="1"/>
  <c r="AE34" i="296"/>
  <c r="AW35" i="296" s="1"/>
  <c r="AD34" i="296"/>
  <c r="AB34" i="296"/>
  <c r="AA34" i="296"/>
  <c r="Y34" i="296"/>
  <c r="V34" i="296"/>
  <c r="S34" i="296"/>
  <c r="G34" i="296"/>
  <c r="AS33" i="296"/>
  <c r="AQ33" i="296"/>
  <c r="AT33" i="296" s="1"/>
  <c r="AP33" i="296"/>
  <c r="AO33" i="296"/>
  <c r="AR33" i="296" s="1"/>
  <c r="AU33" i="296" s="1"/>
  <c r="AV33" i="296" s="1"/>
  <c r="Q33" i="296" s="1"/>
  <c r="AK33" i="296"/>
  <c r="AI33" i="296"/>
  <c r="AH33" i="296"/>
  <c r="AC33" i="296"/>
  <c r="AM33" i="296" s="1"/>
  <c r="AS32" i="296"/>
  <c r="AQ32" i="296"/>
  <c r="AT32" i="296" s="1"/>
  <c r="AP32" i="296"/>
  <c r="AO32" i="296"/>
  <c r="AR32" i="296" s="1"/>
  <c r="AU32" i="296" s="1"/>
  <c r="AV32" i="296" s="1"/>
  <c r="Q32" i="296" s="1"/>
  <c r="AK32" i="296"/>
  <c r="AI32" i="296"/>
  <c r="AH32" i="296"/>
  <c r="AC32" i="296"/>
  <c r="AF32" i="296" s="1"/>
  <c r="AS31" i="296"/>
  <c r="AQ31" i="296"/>
  <c r="AT31" i="296" s="1"/>
  <c r="AP31" i="296"/>
  <c r="AO31" i="296"/>
  <c r="AR31" i="296" s="1"/>
  <c r="AK31" i="296"/>
  <c r="AI31" i="296"/>
  <c r="AH31" i="296"/>
  <c r="AC31" i="296"/>
  <c r="AF31" i="296" s="1"/>
  <c r="AS30" i="296"/>
  <c r="AQ30" i="296"/>
  <c r="AT30" i="296" s="1"/>
  <c r="AP30" i="296"/>
  <c r="AO30" i="296"/>
  <c r="AR30" i="296" s="1"/>
  <c r="AU30" i="296" s="1"/>
  <c r="AV30" i="296" s="1"/>
  <c r="Q30" i="296" s="1"/>
  <c r="AK30" i="296"/>
  <c r="AI30" i="296"/>
  <c r="AH30" i="296"/>
  <c r="AC30" i="296"/>
  <c r="AM30" i="296" s="1"/>
  <c r="AS29" i="296"/>
  <c r="AQ29" i="296"/>
  <c r="AT29" i="296" s="1"/>
  <c r="AP29" i="296"/>
  <c r="AO29" i="296"/>
  <c r="AR29" i="296" s="1"/>
  <c r="AU29" i="296" s="1"/>
  <c r="AV29" i="296" s="1"/>
  <c r="Q29" i="296" s="1"/>
  <c r="AK29" i="296"/>
  <c r="AI29" i="296"/>
  <c r="AH29" i="296"/>
  <c r="AC29" i="296"/>
  <c r="AF29" i="296" s="1"/>
  <c r="AS28" i="296"/>
  <c r="AQ28" i="296"/>
  <c r="AT28" i="296" s="1"/>
  <c r="AP28" i="296"/>
  <c r="AO28" i="296"/>
  <c r="AR28" i="296" s="1"/>
  <c r="AK28" i="296"/>
  <c r="AI28" i="296"/>
  <c r="AH28" i="296"/>
  <c r="AC28" i="296"/>
  <c r="AF28" i="296" s="1"/>
  <c r="AS27" i="296"/>
  <c r="AQ27" i="296"/>
  <c r="AT27" i="296" s="1"/>
  <c r="AP27" i="296"/>
  <c r="AO27" i="296"/>
  <c r="AR27" i="296" s="1"/>
  <c r="AU27" i="296" s="1"/>
  <c r="AV27" i="296" s="1"/>
  <c r="Q27" i="296" s="1"/>
  <c r="AK27" i="296"/>
  <c r="AI27" i="296"/>
  <c r="AH27" i="296"/>
  <c r="AC27" i="296"/>
  <c r="AM27" i="296" s="1"/>
  <c r="AS26" i="296"/>
  <c r="AQ26" i="296"/>
  <c r="AT26" i="296" s="1"/>
  <c r="AP26" i="296"/>
  <c r="AO26" i="296"/>
  <c r="AR26" i="296" s="1"/>
  <c r="AU26" i="296" s="1"/>
  <c r="AV26" i="296" s="1"/>
  <c r="Q26" i="296" s="1"/>
  <c r="AK26" i="296"/>
  <c r="AI26" i="296"/>
  <c r="AH26" i="296"/>
  <c r="AC26" i="296"/>
  <c r="AF26" i="296" s="1"/>
  <c r="AS25" i="296"/>
  <c r="AQ25" i="296"/>
  <c r="AT25" i="296" s="1"/>
  <c r="AP25" i="296"/>
  <c r="AO25" i="296"/>
  <c r="AR25" i="296" s="1"/>
  <c r="AK25" i="296"/>
  <c r="AI25" i="296"/>
  <c r="AH25" i="296"/>
  <c r="AC25" i="296"/>
  <c r="AF25" i="296" s="1"/>
  <c r="AS24" i="296"/>
  <c r="AQ24" i="296"/>
  <c r="AT24" i="296" s="1"/>
  <c r="AP24" i="296"/>
  <c r="AO24" i="296"/>
  <c r="AR24" i="296" s="1"/>
  <c r="AU24" i="296" s="1"/>
  <c r="AV24" i="296" s="1"/>
  <c r="Q24" i="296" s="1"/>
  <c r="AK24" i="296"/>
  <c r="AI24" i="296"/>
  <c r="AH24" i="296"/>
  <c r="AC24" i="296"/>
  <c r="AM24" i="296" s="1"/>
  <c r="AS23" i="296"/>
  <c r="AQ23" i="296"/>
  <c r="AT23" i="296" s="1"/>
  <c r="AP23" i="296"/>
  <c r="AO23" i="296"/>
  <c r="AR23" i="296" s="1"/>
  <c r="AU23" i="296" s="1"/>
  <c r="AV23" i="296" s="1"/>
  <c r="Q23" i="296" s="1"/>
  <c r="AK23" i="296"/>
  <c r="AI23" i="296"/>
  <c r="AH23" i="296"/>
  <c r="AC23" i="296"/>
  <c r="AF23" i="296" s="1"/>
  <c r="AS22" i="296"/>
  <c r="AQ22" i="296"/>
  <c r="AT22" i="296" s="1"/>
  <c r="AP22" i="296"/>
  <c r="AO22" i="296"/>
  <c r="AR22" i="296" s="1"/>
  <c r="AK22" i="296"/>
  <c r="AI22" i="296"/>
  <c r="AH22" i="296"/>
  <c r="AC22" i="296"/>
  <c r="AF22" i="296" s="1"/>
  <c r="AS21" i="296"/>
  <c r="AQ21" i="296"/>
  <c r="AT21" i="296" s="1"/>
  <c r="AP21" i="296"/>
  <c r="AO21" i="296"/>
  <c r="AR21" i="296" s="1"/>
  <c r="AU21" i="296" s="1"/>
  <c r="AV21" i="296" s="1"/>
  <c r="Q21" i="296" s="1"/>
  <c r="AK21" i="296"/>
  <c r="AI21" i="296"/>
  <c r="AH21" i="296"/>
  <c r="AC21" i="296"/>
  <c r="AM21" i="296" s="1"/>
  <c r="AS20" i="296"/>
  <c r="AQ20" i="296"/>
  <c r="AT20" i="296" s="1"/>
  <c r="AP20" i="296"/>
  <c r="AO20" i="296"/>
  <c r="AR20" i="296" s="1"/>
  <c r="AU20" i="296" s="1"/>
  <c r="AV20" i="296" s="1"/>
  <c r="Q20" i="296" s="1"/>
  <c r="AK20" i="296"/>
  <c r="AI20" i="296"/>
  <c r="AH20" i="296"/>
  <c r="AC20" i="296"/>
  <c r="AF20" i="296" s="1"/>
  <c r="AS19" i="296"/>
  <c r="AQ19" i="296"/>
  <c r="AT19" i="296" s="1"/>
  <c r="AP19" i="296"/>
  <c r="AO19" i="296"/>
  <c r="AR19" i="296" s="1"/>
  <c r="AK19" i="296"/>
  <c r="AI19" i="296"/>
  <c r="AH19" i="296"/>
  <c r="AC19" i="296"/>
  <c r="AF19" i="296" s="1"/>
  <c r="AS18" i="296"/>
  <c r="AQ18" i="296"/>
  <c r="AT18" i="296" s="1"/>
  <c r="AP18" i="296"/>
  <c r="AO18" i="296"/>
  <c r="AR18" i="296" s="1"/>
  <c r="AU18" i="296" s="1"/>
  <c r="AV18" i="296" s="1"/>
  <c r="Q18" i="296" s="1"/>
  <c r="AK18" i="296"/>
  <c r="AI18" i="296"/>
  <c r="AH18" i="296"/>
  <c r="AC18" i="296"/>
  <c r="AM18" i="296" s="1"/>
  <c r="AS17" i="296"/>
  <c r="AQ17" i="296"/>
  <c r="AT17" i="296" s="1"/>
  <c r="AP17" i="296"/>
  <c r="AO17" i="296"/>
  <c r="AR17" i="296" s="1"/>
  <c r="AU17" i="296" s="1"/>
  <c r="AV17" i="296" s="1"/>
  <c r="Q17" i="296" s="1"/>
  <c r="AK17" i="296"/>
  <c r="AI17" i="296"/>
  <c r="AH17" i="296"/>
  <c r="AC17" i="296"/>
  <c r="AF17" i="296" s="1"/>
  <c r="AS16" i="296"/>
  <c r="AQ16" i="296"/>
  <c r="AT16" i="296" s="1"/>
  <c r="AP16" i="296"/>
  <c r="AO16" i="296"/>
  <c r="AR16" i="296" s="1"/>
  <c r="AK16" i="296"/>
  <c r="AI16" i="296"/>
  <c r="AH16" i="296"/>
  <c r="AC16" i="296"/>
  <c r="AF16" i="296" s="1"/>
  <c r="AS15" i="296"/>
  <c r="AQ15" i="296"/>
  <c r="AT15" i="296" s="1"/>
  <c r="AP15" i="296"/>
  <c r="AO15" i="296"/>
  <c r="AR15" i="296" s="1"/>
  <c r="AU15" i="296" s="1"/>
  <c r="AV15" i="296" s="1"/>
  <c r="Q15" i="296" s="1"/>
  <c r="AK15" i="296"/>
  <c r="AI15" i="296"/>
  <c r="AH15" i="296"/>
  <c r="AC15" i="296"/>
  <c r="AM15" i="296" s="1"/>
  <c r="AS14" i="296"/>
  <c r="AQ14" i="296"/>
  <c r="AT14" i="296" s="1"/>
  <c r="AP14" i="296"/>
  <c r="AO14" i="296"/>
  <c r="AR14" i="296" s="1"/>
  <c r="AU14" i="296" s="1"/>
  <c r="AV14" i="296" s="1"/>
  <c r="Q14" i="296" s="1"/>
  <c r="AK14" i="296"/>
  <c r="AI14" i="296"/>
  <c r="AH14" i="296"/>
  <c r="AC14" i="296"/>
  <c r="A10" i="296" s="1"/>
  <c r="A9" i="296"/>
  <c r="A8" i="296"/>
  <c r="G6" i="296"/>
  <c r="G7" i="296" s="1"/>
  <c r="AU5" i="296"/>
  <c r="AT5" i="296"/>
  <c r="AS5" i="296"/>
  <c r="AR5" i="296"/>
  <c r="AQ5" i="296"/>
  <c r="AP5" i="296"/>
  <c r="AO5" i="296"/>
  <c r="L5" i="296"/>
  <c r="I5" i="296"/>
  <c r="AV4" i="296"/>
  <c r="AU3" i="296"/>
  <c r="AT3" i="296"/>
  <c r="AS3" i="296"/>
  <c r="AR3" i="296"/>
  <c r="AQ3" i="296"/>
  <c r="AP3" i="296"/>
  <c r="AO3" i="296"/>
  <c r="AH3" i="296"/>
  <c r="AV2" i="296"/>
  <c r="AH1" i="296"/>
  <c r="AW35" i="295"/>
  <c r="AG34" i="295"/>
  <c r="AE34" i="295"/>
  <c r="AD34" i="295"/>
  <c r="AB34" i="295"/>
  <c r="AA34" i="295"/>
  <c r="Y34" i="295"/>
  <c r="V34" i="295"/>
  <c r="S34" i="295"/>
  <c r="G34" i="295"/>
  <c r="AT33" i="295"/>
  <c r="AS33" i="295"/>
  <c r="AQ33" i="295"/>
  <c r="AP33" i="295"/>
  <c r="AO33" i="295"/>
  <c r="AR33" i="295" s="1"/>
  <c r="AU33" i="295" s="1"/>
  <c r="AV33" i="295" s="1"/>
  <c r="Q33" i="295" s="1"/>
  <c r="AK33" i="295"/>
  <c r="AI33" i="295"/>
  <c r="AH33" i="295"/>
  <c r="AC33" i="295"/>
  <c r="AF33" i="295" s="1"/>
  <c r="AR32" i="295"/>
  <c r="AQ32" i="295"/>
  <c r="AT32" i="295" s="1"/>
  <c r="AP32" i="295"/>
  <c r="AS32" i="295" s="1"/>
  <c r="AO32" i="295"/>
  <c r="AK32" i="295"/>
  <c r="AI32" i="295"/>
  <c r="AH32" i="295"/>
  <c r="AF32" i="295"/>
  <c r="AC32" i="295"/>
  <c r="AM32" i="295" s="1"/>
  <c r="AQ31" i="295"/>
  <c r="AT31" i="295" s="1"/>
  <c r="AP31" i="295"/>
  <c r="AS31" i="295" s="1"/>
  <c r="AO31" i="295"/>
  <c r="AR31" i="295" s="1"/>
  <c r="AU31" i="295" s="1"/>
  <c r="AV31" i="295" s="1"/>
  <c r="Q31" i="295" s="1"/>
  <c r="AK31" i="295"/>
  <c r="AI31" i="295"/>
  <c r="AH31" i="295"/>
  <c r="AF31" i="295"/>
  <c r="AC31" i="295"/>
  <c r="AM31" i="295" s="1"/>
  <c r="AT30" i="295"/>
  <c r="AS30" i="295"/>
  <c r="AR30" i="295"/>
  <c r="AU30" i="295" s="1"/>
  <c r="AV30" i="295" s="1"/>
  <c r="Q30" i="295" s="1"/>
  <c r="AQ30" i="295"/>
  <c r="AP30" i="295"/>
  <c r="AO30" i="295"/>
  <c r="AM30" i="295"/>
  <c r="AK30" i="295"/>
  <c r="AI30" i="295"/>
  <c r="AH30" i="295"/>
  <c r="AC30" i="295"/>
  <c r="AF30" i="295" s="1"/>
  <c r="AS29" i="295"/>
  <c r="AR29" i="295"/>
  <c r="AQ29" i="295"/>
  <c r="AT29" i="295" s="1"/>
  <c r="AP29" i="295"/>
  <c r="AO29" i="295"/>
  <c r="AK29" i="295"/>
  <c r="AI29" i="295"/>
  <c r="AH29" i="295"/>
  <c r="AF29" i="295"/>
  <c r="AC29" i="295"/>
  <c r="AM29" i="295" s="1"/>
  <c r="AU28" i="295"/>
  <c r="AV28" i="295" s="1"/>
  <c r="Q28" i="295" s="1"/>
  <c r="AT28" i="295"/>
  <c r="AQ28" i="295"/>
  <c r="AP28" i="295"/>
  <c r="AS28" i="295" s="1"/>
  <c r="AO28" i="295"/>
  <c r="AR28" i="295" s="1"/>
  <c r="AM28" i="295"/>
  <c r="AK28" i="295"/>
  <c r="AI28" i="295"/>
  <c r="AH28" i="295"/>
  <c r="AC28" i="295"/>
  <c r="AF28" i="295" s="1"/>
  <c r="AT27" i="295"/>
  <c r="AS27" i="295"/>
  <c r="AQ27" i="295"/>
  <c r="AP27" i="295"/>
  <c r="AO27" i="295"/>
  <c r="AR27" i="295" s="1"/>
  <c r="AU27" i="295" s="1"/>
  <c r="AV27" i="295" s="1"/>
  <c r="Q27" i="295" s="1"/>
  <c r="AK27" i="295"/>
  <c r="AI27" i="295"/>
  <c r="AH27" i="295"/>
  <c r="AC27" i="295"/>
  <c r="AR26" i="295"/>
  <c r="AQ26" i="295"/>
  <c r="AT26" i="295" s="1"/>
  <c r="AP26" i="295"/>
  <c r="AS26" i="295" s="1"/>
  <c r="AO26" i="295"/>
  <c r="AK26" i="295"/>
  <c r="AI26" i="295"/>
  <c r="AH26" i="295"/>
  <c r="AF26" i="295"/>
  <c r="AC26" i="295"/>
  <c r="AM26" i="295" s="1"/>
  <c r="AQ25" i="295"/>
  <c r="AT25" i="295" s="1"/>
  <c r="AP25" i="295"/>
  <c r="AS25" i="295" s="1"/>
  <c r="AO25" i="295"/>
  <c r="AR25" i="295" s="1"/>
  <c r="AU25" i="295" s="1"/>
  <c r="AV25" i="295" s="1"/>
  <c r="Q25" i="295" s="1"/>
  <c r="AK25" i="295"/>
  <c r="AI25" i="295"/>
  <c r="AH25" i="295"/>
  <c r="AF25" i="295"/>
  <c r="AW25" i="295" s="1"/>
  <c r="AC25" i="295"/>
  <c r="AM25" i="295" s="1"/>
  <c r="AT24" i="295"/>
  <c r="AS24" i="295"/>
  <c r="AR24" i="295"/>
  <c r="AQ24" i="295"/>
  <c r="AP24" i="295"/>
  <c r="AO24" i="295"/>
  <c r="AM24" i="295"/>
  <c r="AK24" i="295"/>
  <c r="AI24" i="295"/>
  <c r="AH24" i="295"/>
  <c r="AC24" i="295"/>
  <c r="AF24" i="295" s="1"/>
  <c r="AS23" i="295"/>
  <c r="AR23" i="295"/>
  <c r="AQ23" i="295"/>
  <c r="AT23" i="295" s="1"/>
  <c r="AP23" i="295"/>
  <c r="AO23" i="295"/>
  <c r="AK23" i="295"/>
  <c r="AI23" i="295"/>
  <c r="AH23" i="295"/>
  <c r="AF23" i="295"/>
  <c r="AC23" i="295"/>
  <c r="AM23" i="295" s="1"/>
  <c r="AU22" i="295"/>
  <c r="AV22" i="295" s="1"/>
  <c r="Q22" i="295" s="1"/>
  <c r="AT22" i="295"/>
  <c r="AQ22" i="295"/>
  <c r="AP22" i="295"/>
  <c r="AS22" i="295" s="1"/>
  <c r="AO22" i="295"/>
  <c r="AR22" i="295" s="1"/>
  <c r="AM22" i="295"/>
  <c r="AK22" i="295"/>
  <c r="AI22" i="295"/>
  <c r="AH22" i="295"/>
  <c r="AC22" i="295"/>
  <c r="AF22" i="295" s="1"/>
  <c r="AU21" i="295"/>
  <c r="AV21" i="295" s="1"/>
  <c r="Q21" i="295" s="1"/>
  <c r="AT21" i="295"/>
  <c r="AS21" i="295"/>
  <c r="AQ21" i="295"/>
  <c r="AP21" i="295"/>
  <c r="AO21" i="295"/>
  <c r="AR21" i="295" s="1"/>
  <c r="AK21" i="295"/>
  <c r="AI21" i="295"/>
  <c r="AH21" i="295"/>
  <c r="AC21" i="295"/>
  <c r="AR20" i="295"/>
  <c r="AQ20" i="295"/>
  <c r="AT20" i="295" s="1"/>
  <c r="AP20" i="295"/>
  <c r="AS20" i="295" s="1"/>
  <c r="AO20" i="295"/>
  <c r="AK20" i="295"/>
  <c r="AI20" i="295"/>
  <c r="AH20" i="295"/>
  <c r="AF20" i="295"/>
  <c r="AC20" i="295"/>
  <c r="AM20" i="295" s="1"/>
  <c r="AQ19" i="295"/>
  <c r="AT19" i="295" s="1"/>
  <c r="AP19" i="295"/>
  <c r="AS19" i="295" s="1"/>
  <c r="AO19" i="295"/>
  <c r="AR19" i="295" s="1"/>
  <c r="AK19" i="295"/>
  <c r="AI19" i="295"/>
  <c r="AH19" i="295"/>
  <c r="AF19" i="295"/>
  <c r="AC19" i="295"/>
  <c r="AM19" i="295" s="1"/>
  <c r="AT18" i="295"/>
  <c r="AS18" i="295"/>
  <c r="AR18" i="295"/>
  <c r="AU18" i="295" s="1"/>
  <c r="AV18" i="295" s="1"/>
  <c r="Q18" i="295" s="1"/>
  <c r="AQ18" i="295"/>
  <c r="AP18" i="295"/>
  <c r="AO18" i="295"/>
  <c r="AM18" i="295"/>
  <c r="AK18" i="295"/>
  <c r="AI18" i="295"/>
  <c r="AH18" i="295"/>
  <c r="AC18" i="295"/>
  <c r="AF18" i="295" s="1"/>
  <c r="AS17" i="295"/>
  <c r="AR17" i="295"/>
  <c r="AQ17" i="295"/>
  <c r="AT17" i="295" s="1"/>
  <c r="AP17" i="295"/>
  <c r="AO17" i="295"/>
  <c r="AK17" i="295"/>
  <c r="AI17" i="295"/>
  <c r="AH17" i="295"/>
  <c r="AF17" i="295"/>
  <c r="AC17" i="295"/>
  <c r="AM17" i="295" s="1"/>
  <c r="AU16" i="295"/>
  <c r="AV16" i="295" s="1"/>
  <c r="Q16" i="295" s="1"/>
  <c r="AT16" i="295"/>
  <c r="AQ16" i="295"/>
  <c r="AP16" i="295"/>
  <c r="AS16" i="295" s="1"/>
  <c r="AO16" i="295"/>
  <c r="AR16" i="295" s="1"/>
  <c r="AM16" i="295"/>
  <c r="AK16" i="295"/>
  <c r="AI16" i="295"/>
  <c r="AH16" i="295"/>
  <c r="AC16" i="295"/>
  <c r="AF16" i="295" s="1"/>
  <c r="AT15" i="295"/>
  <c r="AS15" i="295"/>
  <c r="AQ15" i="295"/>
  <c r="AP15" i="295"/>
  <c r="AO15" i="295"/>
  <c r="AR15" i="295" s="1"/>
  <c r="AU15" i="295" s="1"/>
  <c r="AV15" i="295" s="1"/>
  <c r="Q15" i="295" s="1"/>
  <c r="AM15" i="295"/>
  <c r="AK15" i="295"/>
  <c r="AI15" i="295"/>
  <c r="AH15" i="295"/>
  <c r="AC15" i="295"/>
  <c r="AR14" i="295"/>
  <c r="AQ14" i="295"/>
  <c r="AT14" i="295" s="1"/>
  <c r="AP14" i="295"/>
  <c r="AS14" i="295" s="1"/>
  <c r="AO14" i="295"/>
  <c r="AK14" i="295"/>
  <c r="AI14" i="295"/>
  <c r="AH14" i="295"/>
  <c r="AF14" i="295"/>
  <c r="AC14" i="295"/>
  <c r="AM14" i="295" s="1"/>
  <c r="A9" i="295"/>
  <c r="A8" i="295"/>
  <c r="H6" i="295"/>
  <c r="G6" i="295"/>
  <c r="G7" i="295" s="1"/>
  <c r="AU5" i="295"/>
  <c r="AT5" i="295"/>
  <c r="AS5" i="295"/>
  <c r="AR5" i="295"/>
  <c r="AQ5" i="295"/>
  <c r="AP5" i="295"/>
  <c r="AO5" i="295"/>
  <c r="I5" i="295"/>
  <c r="L5" i="295" s="1"/>
  <c r="AV4" i="295"/>
  <c r="AU3" i="295"/>
  <c r="AT3" i="295"/>
  <c r="AS3" i="295"/>
  <c r="AR3" i="295"/>
  <c r="AQ3" i="295"/>
  <c r="AP3" i="295"/>
  <c r="AO3" i="295"/>
  <c r="AH3" i="295"/>
  <c r="AV2" i="295"/>
  <c r="AH1" i="295"/>
  <c r="AG34" i="294"/>
  <c r="AE34" i="294"/>
  <c r="AW35" i="294" s="1"/>
  <c r="AD34" i="294"/>
  <c r="AB34" i="294"/>
  <c r="AA34" i="294"/>
  <c r="Y34" i="294"/>
  <c r="V34" i="294"/>
  <c r="S34" i="294"/>
  <c r="G34" i="294"/>
  <c r="AV33" i="294"/>
  <c r="Q33" i="294" s="1"/>
  <c r="AW33" i="294" s="1"/>
  <c r="AS33" i="294"/>
  <c r="AR33" i="294"/>
  <c r="AU33" i="294" s="1"/>
  <c r="AQ33" i="294"/>
  <c r="AT33" i="294" s="1"/>
  <c r="AP33" i="294"/>
  <c r="AO33" i="294"/>
  <c r="AK33" i="294"/>
  <c r="AI33" i="294"/>
  <c r="AH33" i="294"/>
  <c r="AF33" i="294"/>
  <c r="AC33" i="294"/>
  <c r="AM33" i="294" s="1"/>
  <c r="AV32" i="294"/>
  <c r="Q32" i="294" s="1"/>
  <c r="AU32" i="294"/>
  <c r="AT32" i="294"/>
  <c r="AQ32" i="294"/>
  <c r="AP32" i="294"/>
  <c r="AS32" i="294" s="1"/>
  <c r="AO32" i="294"/>
  <c r="AR32" i="294" s="1"/>
  <c r="AM32" i="294"/>
  <c r="AK32" i="294"/>
  <c r="AI32" i="294"/>
  <c r="AH32" i="294"/>
  <c r="AC32" i="294"/>
  <c r="AF32" i="294" s="1"/>
  <c r="AT31" i="294"/>
  <c r="AU31" i="294" s="1"/>
  <c r="AV31" i="294" s="1"/>
  <c r="Q31" i="294" s="1"/>
  <c r="AS31" i="294"/>
  <c r="AQ31" i="294"/>
  <c r="AP31" i="294"/>
  <c r="AO31" i="294"/>
  <c r="AR31" i="294" s="1"/>
  <c r="AM31" i="294"/>
  <c r="AK31" i="294"/>
  <c r="AI31" i="294"/>
  <c r="AH31" i="294"/>
  <c r="AC31" i="294"/>
  <c r="AF31" i="294" s="1"/>
  <c r="AR30" i="294"/>
  <c r="AQ30" i="294"/>
  <c r="AT30" i="294" s="1"/>
  <c r="AP30" i="294"/>
  <c r="AS30" i="294" s="1"/>
  <c r="AO30" i="294"/>
  <c r="AK30" i="294"/>
  <c r="AI30" i="294"/>
  <c r="AH30" i="294"/>
  <c r="AF30" i="294"/>
  <c r="AC30" i="294"/>
  <c r="AM30" i="294" s="1"/>
  <c r="AQ29" i="294"/>
  <c r="AT29" i="294" s="1"/>
  <c r="AP29" i="294"/>
  <c r="AS29" i="294" s="1"/>
  <c r="AO29" i="294"/>
  <c r="AR29" i="294" s="1"/>
  <c r="AU29" i="294" s="1"/>
  <c r="AV29" i="294" s="1"/>
  <c r="Q29" i="294" s="1"/>
  <c r="AK29" i="294"/>
  <c r="AI29" i="294"/>
  <c r="AH29" i="294"/>
  <c r="AC29" i="294"/>
  <c r="AT28" i="294"/>
  <c r="AS28" i="294"/>
  <c r="AR28" i="294"/>
  <c r="AQ28" i="294"/>
  <c r="AP28" i="294"/>
  <c r="AO28" i="294"/>
  <c r="AM28" i="294"/>
  <c r="AK28" i="294"/>
  <c r="AI28" i="294"/>
  <c r="AH28" i="294"/>
  <c r="AC28" i="294"/>
  <c r="AF28" i="294" s="1"/>
  <c r="AU27" i="294"/>
  <c r="AV27" i="294" s="1"/>
  <c r="Q27" i="294" s="1"/>
  <c r="AQ27" i="294"/>
  <c r="AT27" i="294" s="1"/>
  <c r="AP27" i="294"/>
  <c r="AS27" i="294" s="1"/>
  <c r="AO27" i="294"/>
  <c r="AR27" i="294" s="1"/>
  <c r="AK27" i="294"/>
  <c r="AI27" i="294"/>
  <c r="AH27" i="294"/>
  <c r="AF27" i="294"/>
  <c r="AC27" i="294"/>
  <c r="AM27" i="294" s="1"/>
  <c r="AT26" i="294"/>
  <c r="AQ26" i="294"/>
  <c r="AP26" i="294"/>
  <c r="AS26" i="294" s="1"/>
  <c r="AU26" i="294" s="1"/>
  <c r="AV26" i="294" s="1"/>
  <c r="Q26" i="294" s="1"/>
  <c r="AO26" i="294"/>
  <c r="AR26" i="294" s="1"/>
  <c r="AM26" i="294"/>
  <c r="AK26" i="294"/>
  <c r="AI26" i="294"/>
  <c r="AH26" i="294"/>
  <c r="AF26" i="294"/>
  <c r="AC26" i="294"/>
  <c r="AT25" i="294"/>
  <c r="AS25" i="294"/>
  <c r="AR25" i="294"/>
  <c r="AQ25" i="294"/>
  <c r="AP25" i="294"/>
  <c r="AO25" i="294"/>
  <c r="AM25" i="294"/>
  <c r="AK25" i="294"/>
  <c r="AI25" i="294"/>
  <c r="AH25" i="294"/>
  <c r="AC25" i="294"/>
  <c r="AF25" i="294" s="1"/>
  <c r="AQ24" i="294"/>
  <c r="AT24" i="294" s="1"/>
  <c r="AP24" i="294"/>
  <c r="AS24" i="294" s="1"/>
  <c r="AO24" i="294"/>
  <c r="AR24" i="294" s="1"/>
  <c r="AU24" i="294" s="1"/>
  <c r="AV24" i="294" s="1"/>
  <c r="Q24" i="294" s="1"/>
  <c r="AK24" i="294"/>
  <c r="AI24" i="294"/>
  <c r="AH24" i="294"/>
  <c r="AC24" i="294"/>
  <c r="AU23" i="294"/>
  <c r="AV23" i="294" s="1"/>
  <c r="Q23" i="294" s="1"/>
  <c r="AT23" i="294"/>
  <c r="AQ23" i="294"/>
  <c r="AP23" i="294"/>
  <c r="AS23" i="294" s="1"/>
  <c r="AO23" i="294"/>
  <c r="AR23" i="294" s="1"/>
  <c r="AK23" i="294"/>
  <c r="AI23" i="294"/>
  <c r="AH23" i="294"/>
  <c r="AC23" i="294"/>
  <c r="AS22" i="294"/>
  <c r="AR22" i="294"/>
  <c r="AQ22" i="294"/>
  <c r="AT22" i="294" s="1"/>
  <c r="AP22" i="294"/>
  <c r="AO22" i="294"/>
  <c r="AM22" i="294"/>
  <c r="AK22" i="294"/>
  <c r="AI22" i="294"/>
  <c r="AH22" i="294"/>
  <c r="AC22" i="294"/>
  <c r="AF22" i="294" s="1"/>
  <c r="AU21" i="294"/>
  <c r="AV21" i="294" s="1"/>
  <c r="Q21" i="294" s="1"/>
  <c r="AR21" i="294"/>
  <c r="AQ21" i="294"/>
  <c r="AT21" i="294" s="1"/>
  <c r="AP21" i="294"/>
  <c r="AS21" i="294" s="1"/>
  <c r="AO21" i="294"/>
  <c r="AK21" i="294"/>
  <c r="AI21" i="294"/>
  <c r="AH21" i="294"/>
  <c r="AC21" i="294"/>
  <c r="AM21" i="294" s="1"/>
  <c r="AT20" i="294"/>
  <c r="AS20" i="294"/>
  <c r="AQ20" i="294"/>
  <c r="AP20" i="294"/>
  <c r="AO20" i="294"/>
  <c r="AR20" i="294" s="1"/>
  <c r="AM20" i="294"/>
  <c r="AK20" i="294"/>
  <c r="AI20" i="294"/>
  <c r="AH20" i="294"/>
  <c r="AF20" i="294"/>
  <c r="AC20" i="294"/>
  <c r="AT19" i="294"/>
  <c r="AS19" i="294"/>
  <c r="AR19" i="294"/>
  <c r="AU19" i="294" s="1"/>
  <c r="AV19" i="294" s="1"/>
  <c r="Q19" i="294" s="1"/>
  <c r="AW19" i="294" s="1"/>
  <c r="AQ19" i="294"/>
  <c r="AP19" i="294"/>
  <c r="AO19" i="294"/>
  <c r="AM19" i="294"/>
  <c r="AK19" i="294"/>
  <c r="AI19" i="294"/>
  <c r="AH19" i="294"/>
  <c r="AC19" i="294"/>
  <c r="AF19" i="294" s="1"/>
  <c r="AU18" i="294"/>
  <c r="AV18" i="294" s="1"/>
  <c r="Q18" i="294" s="1"/>
  <c r="AQ18" i="294"/>
  <c r="AT18" i="294" s="1"/>
  <c r="AP18" i="294"/>
  <c r="AS18" i="294" s="1"/>
  <c r="AO18" i="294"/>
  <c r="AR18" i="294" s="1"/>
  <c r="AK18" i="294"/>
  <c r="AI18" i="294"/>
  <c r="AH18" i="294"/>
  <c r="AC18" i="294"/>
  <c r="AT17" i="294"/>
  <c r="AQ17" i="294"/>
  <c r="AP17" i="294"/>
  <c r="AS17" i="294" s="1"/>
  <c r="AO17" i="294"/>
  <c r="AR17" i="294" s="1"/>
  <c r="AK17" i="294"/>
  <c r="AI17" i="294"/>
  <c r="AH17" i="294"/>
  <c r="AF17" i="294"/>
  <c r="AC17" i="294"/>
  <c r="AM17" i="294" s="1"/>
  <c r="AS16" i="294"/>
  <c r="AR16" i="294"/>
  <c r="AU16" i="294" s="1"/>
  <c r="AV16" i="294" s="1"/>
  <c r="Q16" i="294" s="1"/>
  <c r="AW16" i="294" s="1"/>
  <c r="AQ16" i="294"/>
  <c r="AT16" i="294" s="1"/>
  <c r="AP16" i="294"/>
  <c r="AO16" i="294"/>
  <c r="AM16" i="294"/>
  <c r="AK16" i="294"/>
  <c r="AI16" i="294"/>
  <c r="AH16" i="294"/>
  <c r="AC16" i="294"/>
  <c r="AF16" i="294" s="1"/>
  <c r="AR15" i="294"/>
  <c r="AU15" i="294" s="1"/>
  <c r="AV15" i="294" s="1"/>
  <c r="Q15" i="294" s="1"/>
  <c r="AQ15" i="294"/>
  <c r="AT15" i="294" s="1"/>
  <c r="AP15" i="294"/>
  <c r="AS15" i="294" s="1"/>
  <c r="AO15" i="294"/>
  <c r="AK15" i="294"/>
  <c r="AI15" i="294"/>
  <c r="AH15" i="294"/>
  <c r="AC15" i="294"/>
  <c r="AM15" i="294" s="1"/>
  <c r="AT14" i="294"/>
  <c r="AQ14" i="294"/>
  <c r="AP14" i="294"/>
  <c r="AS14" i="294" s="1"/>
  <c r="AU14" i="294" s="1"/>
  <c r="AV14" i="294" s="1"/>
  <c r="Q14" i="294" s="1"/>
  <c r="AO14" i="294"/>
  <c r="AR14" i="294" s="1"/>
  <c r="AM14" i="294"/>
  <c r="AK14" i="294"/>
  <c r="AI14" i="294"/>
  <c r="AH14" i="294"/>
  <c r="AF14" i="294"/>
  <c r="AC14" i="294"/>
  <c r="A9" i="294"/>
  <c r="A8" i="294"/>
  <c r="G6" i="294"/>
  <c r="AU5" i="294"/>
  <c r="AT5" i="294"/>
  <c r="AS5" i="294"/>
  <c r="AR5" i="294"/>
  <c r="AQ5" i="294"/>
  <c r="AP5" i="294"/>
  <c r="AO5" i="294"/>
  <c r="L5" i="294"/>
  <c r="I5" i="294"/>
  <c r="AV4" i="294"/>
  <c r="AU3" i="294"/>
  <c r="AT3" i="294"/>
  <c r="AS3" i="294"/>
  <c r="AR3" i="294"/>
  <c r="AQ3" i="294"/>
  <c r="AP3" i="294"/>
  <c r="AO3" i="294"/>
  <c r="AH3" i="294"/>
  <c r="AV2" i="294"/>
  <c r="AH1" i="294"/>
  <c r="AG34" i="293"/>
  <c r="AE34" i="293"/>
  <c r="AW35" i="293" s="1"/>
  <c r="AD34" i="293"/>
  <c r="AB34" i="293"/>
  <c r="AA34" i="293"/>
  <c r="Y34" i="293"/>
  <c r="V34" i="293"/>
  <c r="S34" i="293"/>
  <c r="G34" i="293"/>
  <c r="AV33" i="293"/>
  <c r="Q33" i="293" s="1"/>
  <c r="AT33" i="293"/>
  <c r="AS33" i="293"/>
  <c r="AQ33" i="293"/>
  <c r="AP33" i="293"/>
  <c r="AO33" i="293"/>
  <c r="AR33" i="293" s="1"/>
  <c r="AU33" i="293" s="1"/>
  <c r="AK33" i="293"/>
  <c r="AI33" i="293"/>
  <c r="AH33" i="293"/>
  <c r="AC33" i="293"/>
  <c r="AS32" i="293"/>
  <c r="AR32" i="293"/>
  <c r="AU32" i="293" s="1"/>
  <c r="AV32" i="293" s="1"/>
  <c r="Q32" i="293" s="1"/>
  <c r="AQ32" i="293"/>
  <c r="AT32" i="293" s="1"/>
  <c r="AP32" i="293"/>
  <c r="AO32" i="293"/>
  <c r="AK32" i="293"/>
  <c r="AI32" i="293"/>
  <c r="AH32" i="293"/>
  <c r="AC32" i="293"/>
  <c r="AS31" i="293"/>
  <c r="AR31" i="293"/>
  <c r="AQ31" i="293"/>
  <c r="AT31" i="293" s="1"/>
  <c r="AP31" i="293"/>
  <c r="AO31" i="293"/>
  <c r="AK31" i="293"/>
  <c r="AI31" i="293"/>
  <c r="AH31" i="293"/>
  <c r="AF31" i="293"/>
  <c r="AC31" i="293"/>
  <c r="AM31" i="293" s="1"/>
  <c r="AT30" i="293"/>
  <c r="AS30" i="293"/>
  <c r="AQ30" i="293"/>
  <c r="AP30" i="293"/>
  <c r="AO30" i="293"/>
  <c r="AR30" i="293" s="1"/>
  <c r="AU30" i="293" s="1"/>
  <c r="AV30" i="293" s="1"/>
  <c r="Q30" i="293" s="1"/>
  <c r="AK30" i="293"/>
  <c r="AI30" i="293"/>
  <c r="AH30" i="293"/>
  <c r="AC30" i="293"/>
  <c r="AS29" i="293"/>
  <c r="AR29" i="293"/>
  <c r="AQ29" i="293"/>
  <c r="AT29" i="293" s="1"/>
  <c r="AP29" i="293"/>
  <c r="AO29" i="293"/>
  <c r="AK29" i="293"/>
  <c r="AI29" i="293"/>
  <c r="AH29" i="293"/>
  <c r="AC29" i="293"/>
  <c r="AS28" i="293"/>
  <c r="AR28" i="293"/>
  <c r="AQ28" i="293"/>
  <c r="AT28" i="293" s="1"/>
  <c r="AP28" i="293"/>
  <c r="AO28" i="293"/>
  <c r="AK28" i="293"/>
  <c r="AI28" i="293"/>
  <c r="AH28" i="293"/>
  <c r="AF28" i="293"/>
  <c r="AC28" i="293"/>
  <c r="AM28" i="293" s="1"/>
  <c r="AT27" i="293"/>
  <c r="AS27" i="293"/>
  <c r="AQ27" i="293"/>
  <c r="AP27" i="293"/>
  <c r="AO27" i="293"/>
  <c r="AR27" i="293" s="1"/>
  <c r="AU27" i="293" s="1"/>
  <c r="AV27" i="293" s="1"/>
  <c r="Q27" i="293" s="1"/>
  <c r="AK27" i="293"/>
  <c r="AI27" i="293"/>
  <c r="AH27" i="293"/>
  <c r="AC27" i="293"/>
  <c r="AS26" i="293"/>
  <c r="AR26" i="293"/>
  <c r="AQ26" i="293"/>
  <c r="AT26" i="293" s="1"/>
  <c r="AP26" i="293"/>
  <c r="AO26" i="293"/>
  <c r="AK26" i="293"/>
  <c r="AI26" i="293"/>
  <c r="AH26" i="293"/>
  <c r="AF26" i="293"/>
  <c r="AC26" i="293"/>
  <c r="AM26" i="293" s="1"/>
  <c r="AT25" i="293"/>
  <c r="AS25" i="293"/>
  <c r="AQ25" i="293"/>
  <c r="AP25" i="293"/>
  <c r="AO25" i="293"/>
  <c r="AR25" i="293" s="1"/>
  <c r="AK25" i="293"/>
  <c r="AI25" i="293"/>
  <c r="AH25" i="293"/>
  <c r="AF25" i="293"/>
  <c r="AC25" i="293"/>
  <c r="AM25" i="293" s="1"/>
  <c r="AT24" i="293"/>
  <c r="AS24" i="293"/>
  <c r="AR24" i="293"/>
  <c r="AU24" i="293" s="1"/>
  <c r="AV24" i="293" s="1"/>
  <c r="Q24" i="293" s="1"/>
  <c r="AW24" i="293" s="1"/>
  <c r="AQ24" i="293"/>
  <c r="AP24" i="293"/>
  <c r="AO24" i="293"/>
  <c r="AM24" i="293"/>
  <c r="AK24" i="293"/>
  <c r="AI24" i="293"/>
  <c r="AH24" i="293"/>
  <c r="AC24" i="293"/>
  <c r="AF24" i="293" s="1"/>
  <c r="AV23" i="293"/>
  <c r="Q23" i="293" s="1"/>
  <c r="AU23" i="293"/>
  <c r="AQ23" i="293"/>
  <c r="AT23" i="293" s="1"/>
  <c r="AP23" i="293"/>
  <c r="AS23" i="293" s="1"/>
  <c r="AO23" i="293"/>
  <c r="AR23" i="293" s="1"/>
  <c r="AK23" i="293"/>
  <c r="AI23" i="293"/>
  <c r="AH23" i="293"/>
  <c r="AC23" i="293"/>
  <c r="AM23" i="293" s="1"/>
  <c r="AT22" i="293"/>
  <c r="AQ22" i="293"/>
  <c r="AP22" i="293"/>
  <c r="AS22" i="293" s="1"/>
  <c r="AO22" i="293"/>
  <c r="AR22" i="293" s="1"/>
  <c r="AU22" i="293" s="1"/>
  <c r="AV22" i="293" s="1"/>
  <c r="Q22" i="293" s="1"/>
  <c r="AM22" i="293"/>
  <c r="AK22" i="293"/>
  <c r="AI22" i="293"/>
  <c r="AH22" i="293"/>
  <c r="AC22" i="293"/>
  <c r="AF22" i="293" s="1"/>
  <c r="AS21" i="293"/>
  <c r="AR21" i="293"/>
  <c r="AQ21" i="293"/>
  <c r="AT21" i="293" s="1"/>
  <c r="AP21" i="293"/>
  <c r="AO21" i="293"/>
  <c r="AM21" i="293"/>
  <c r="AK21" i="293"/>
  <c r="AI21" i="293"/>
  <c r="AH21" i="293"/>
  <c r="AC21" i="293"/>
  <c r="AF21" i="293" s="1"/>
  <c r="AR20" i="293"/>
  <c r="AU20" i="293" s="1"/>
  <c r="AV20" i="293" s="1"/>
  <c r="Q20" i="293" s="1"/>
  <c r="AQ20" i="293"/>
  <c r="AT20" i="293" s="1"/>
  <c r="AP20" i="293"/>
  <c r="AS20" i="293" s="1"/>
  <c r="AO20" i="293"/>
  <c r="AK20" i="293"/>
  <c r="AI20" i="293"/>
  <c r="AH20" i="293"/>
  <c r="AC20" i="293"/>
  <c r="AM20" i="293" s="1"/>
  <c r="AT19" i="293"/>
  <c r="AQ19" i="293"/>
  <c r="AP19" i="293"/>
  <c r="AS19" i="293" s="1"/>
  <c r="AO19" i="293"/>
  <c r="AR19" i="293" s="1"/>
  <c r="AK19" i="293"/>
  <c r="AI19" i="293"/>
  <c r="AH19" i="293"/>
  <c r="AF19" i="293"/>
  <c r="AC19" i="293"/>
  <c r="AM19" i="293" s="1"/>
  <c r="AT18" i="293"/>
  <c r="AS18" i="293"/>
  <c r="AR18" i="293"/>
  <c r="AU18" i="293" s="1"/>
  <c r="AV18" i="293" s="1"/>
  <c r="Q18" i="293" s="1"/>
  <c r="AW18" i="293" s="1"/>
  <c r="AQ18" i="293"/>
  <c r="AP18" i="293"/>
  <c r="AO18" i="293"/>
  <c r="AM18" i="293"/>
  <c r="AK18" i="293"/>
  <c r="AI18" i="293"/>
  <c r="AH18" i="293"/>
  <c r="AC18" i="293"/>
  <c r="AF18" i="293" s="1"/>
  <c r="AQ17" i="293"/>
  <c r="AT17" i="293" s="1"/>
  <c r="AP17" i="293"/>
  <c r="AS17" i="293" s="1"/>
  <c r="AO17" i="293"/>
  <c r="AR17" i="293" s="1"/>
  <c r="AU17" i="293" s="1"/>
  <c r="AV17" i="293" s="1"/>
  <c r="Q17" i="293" s="1"/>
  <c r="AK17" i="293"/>
  <c r="AI17" i="293"/>
  <c r="AH17" i="293"/>
  <c r="AC17" i="293"/>
  <c r="AM17" i="293" s="1"/>
  <c r="AT16" i="293"/>
  <c r="AU16" i="293" s="1"/>
  <c r="AV16" i="293" s="1"/>
  <c r="Q16" i="293" s="1"/>
  <c r="AQ16" i="293"/>
  <c r="AP16" i="293"/>
  <c r="AS16" i="293" s="1"/>
  <c r="AO16" i="293"/>
  <c r="AR16" i="293" s="1"/>
  <c r="AM16" i="293"/>
  <c r="AK16" i="293"/>
  <c r="AI16" i="293"/>
  <c r="AH16" i="293"/>
  <c r="AC16" i="293"/>
  <c r="AF16" i="293" s="1"/>
  <c r="AS15" i="293"/>
  <c r="AR15" i="293"/>
  <c r="AQ15" i="293"/>
  <c r="AT15" i="293" s="1"/>
  <c r="AP15" i="293"/>
  <c r="AO15" i="293"/>
  <c r="AM15" i="293"/>
  <c r="AK15" i="293"/>
  <c r="AI15" i="293"/>
  <c r="AH15" i="293"/>
  <c r="AC15" i="293"/>
  <c r="AF15" i="293" s="1"/>
  <c r="AR14" i="293"/>
  <c r="AQ14" i="293"/>
  <c r="AT14" i="293" s="1"/>
  <c r="AP14" i="293"/>
  <c r="AS14" i="293" s="1"/>
  <c r="AO14" i="293"/>
  <c r="AK14" i="293"/>
  <c r="AI14" i="293"/>
  <c r="AH14" i="293"/>
  <c r="AC14" i="293"/>
  <c r="A9" i="293"/>
  <c r="A8" i="293"/>
  <c r="H6" i="293"/>
  <c r="G6" i="293"/>
  <c r="G7" i="293" s="1"/>
  <c r="AU5" i="293"/>
  <c r="AT5" i="293"/>
  <c r="AS5" i="293"/>
  <c r="AR5" i="293"/>
  <c r="AQ5" i="293"/>
  <c r="G9" i="293" s="1"/>
  <c r="AP5" i="293"/>
  <c r="AO5" i="293"/>
  <c r="L5" i="293"/>
  <c r="I5" i="293"/>
  <c r="AV4" i="293"/>
  <c r="AU3" i="293"/>
  <c r="AT3" i="293"/>
  <c r="AS3" i="293"/>
  <c r="AR3" i="293"/>
  <c r="AQ3" i="293"/>
  <c r="AP3" i="293"/>
  <c r="AO3" i="293"/>
  <c r="AH3" i="293"/>
  <c r="AV2" i="293"/>
  <c r="AH1" i="293"/>
  <c r="AG34" i="292"/>
  <c r="AE34" i="292"/>
  <c r="AW35" i="292" s="1"/>
  <c r="AD34" i="292"/>
  <c r="AB34" i="292"/>
  <c r="AA34" i="292"/>
  <c r="Y34" i="292"/>
  <c r="V34" i="292"/>
  <c r="S34" i="292"/>
  <c r="G34" i="292"/>
  <c r="AU33" i="292"/>
  <c r="AV33" i="292" s="1"/>
  <c r="Q33" i="292" s="1"/>
  <c r="AR33" i="292"/>
  <c r="AQ33" i="292"/>
  <c r="AT33" i="292" s="1"/>
  <c r="AP33" i="292"/>
  <c r="AS33" i="292" s="1"/>
  <c r="AO33" i="292"/>
  <c r="AK33" i="292"/>
  <c r="AI33" i="292"/>
  <c r="AH33" i="292"/>
  <c r="AF33" i="292"/>
  <c r="AC33" i="292"/>
  <c r="AM33" i="292" s="1"/>
  <c r="AT32" i="292"/>
  <c r="AS32" i="292"/>
  <c r="AU32" i="292" s="1"/>
  <c r="AV32" i="292" s="1"/>
  <c r="Q32" i="292" s="1"/>
  <c r="AQ32" i="292"/>
  <c r="AP32" i="292"/>
  <c r="AO32" i="292"/>
  <c r="AR32" i="292" s="1"/>
  <c r="AM32" i="292"/>
  <c r="AK32" i="292"/>
  <c r="AI32" i="292"/>
  <c r="AH32" i="292"/>
  <c r="AC32" i="292"/>
  <c r="AF32" i="292" s="1"/>
  <c r="AT31" i="292"/>
  <c r="AS31" i="292"/>
  <c r="AR31" i="292"/>
  <c r="AQ31" i="292"/>
  <c r="AP31" i="292"/>
  <c r="AO31" i="292"/>
  <c r="AM31" i="292"/>
  <c r="AK31" i="292"/>
  <c r="AI31" i="292"/>
  <c r="AH31" i="292"/>
  <c r="AC31" i="292"/>
  <c r="AF31" i="292" s="1"/>
  <c r="AQ30" i="292"/>
  <c r="AT30" i="292" s="1"/>
  <c r="AP30" i="292"/>
  <c r="AS30" i="292" s="1"/>
  <c r="AO30" i="292"/>
  <c r="AR30" i="292" s="1"/>
  <c r="AU30" i="292" s="1"/>
  <c r="AV30" i="292" s="1"/>
  <c r="Q30" i="292" s="1"/>
  <c r="AK30" i="292"/>
  <c r="AI30" i="292"/>
  <c r="AH30" i="292"/>
  <c r="AF30" i="292"/>
  <c r="AW30" i="292" s="1"/>
  <c r="AC30" i="292"/>
  <c r="AM30" i="292" s="1"/>
  <c r="AV29" i="292"/>
  <c r="Q29" i="292" s="1"/>
  <c r="AT29" i="292"/>
  <c r="AQ29" i="292"/>
  <c r="AP29" i="292"/>
  <c r="AS29" i="292" s="1"/>
  <c r="AO29" i="292"/>
  <c r="AR29" i="292" s="1"/>
  <c r="AU29" i="292" s="1"/>
  <c r="AK29" i="292"/>
  <c r="AI29" i="292"/>
  <c r="AH29" i="292"/>
  <c r="AF29" i="292"/>
  <c r="AC29" i="292"/>
  <c r="AM29" i="292" s="1"/>
  <c r="AS28" i="292"/>
  <c r="AR28" i="292"/>
  <c r="AQ28" i="292"/>
  <c r="AT28" i="292" s="1"/>
  <c r="AP28" i="292"/>
  <c r="AO28" i="292"/>
  <c r="AM28" i="292"/>
  <c r="AK28" i="292"/>
  <c r="AI28" i="292"/>
  <c r="AH28" i="292"/>
  <c r="AC28" i="292"/>
  <c r="AF28" i="292" s="1"/>
  <c r="AR27" i="292"/>
  <c r="AU27" i="292" s="1"/>
  <c r="AV27" i="292" s="1"/>
  <c r="Q27" i="292" s="1"/>
  <c r="AQ27" i="292"/>
  <c r="AT27" i="292" s="1"/>
  <c r="AP27" i="292"/>
  <c r="AS27" i="292" s="1"/>
  <c r="AO27" i="292"/>
  <c r="AK27" i="292"/>
  <c r="AI27" i="292"/>
  <c r="AH27" i="292"/>
  <c r="AF27" i="292"/>
  <c r="AC27" i="292"/>
  <c r="AM27" i="292" s="1"/>
  <c r="AU26" i="292"/>
  <c r="AV26" i="292" s="1"/>
  <c r="Q26" i="292" s="1"/>
  <c r="AT26" i="292"/>
  <c r="AS26" i="292"/>
  <c r="AQ26" i="292"/>
  <c r="AP26" i="292"/>
  <c r="AO26" i="292"/>
  <c r="AR26" i="292" s="1"/>
  <c r="AM26" i="292"/>
  <c r="AK26" i="292"/>
  <c r="AI26" i="292"/>
  <c r="AH26" i="292"/>
  <c r="AC26" i="292"/>
  <c r="AF26" i="292" s="1"/>
  <c r="AT25" i="292"/>
  <c r="AS25" i="292"/>
  <c r="AR25" i="292"/>
  <c r="AQ25" i="292"/>
  <c r="AP25" i="292"/>
  <c r="AO25" i="292"/>
  <c r="AM25" i="292"/>
  <c r="AK25" i="292"/>
  <c r="AI25" i="292"/>
  <c r="AH25" i="292"/>
  <c r="AC25" i="292"/>
  <c r="AF25" i="292" s="1"/>
  <c r="AQ24" i="292"/>
  <c r="AT24" i="292" s="1"/>
  <c r="AP24" i="292"/>
  <c r="AS24" i="292" s="1"/>
  <c r="AO24" i="292"/>
  <c r="AR24" i="292" s="1"/>
  <c r="AK24" i="292"/>
  <c r="AI24" i="292"/>
  <c r="AH24" i="292"/>
  <c r="AC24" i="292"/>
  <c r="AM24" i="292" s="1"/>
  <c r="AT23" i="292"/>
  <c r="AQ23" i="292"/>
  <c r="AP23" i="292"/>
  <c r="AS23" i="292" s="1"/>
  <c r="AO23" i="292"/>
  <c r="AR23" i="292" s="1"/>
  <c r="AK23" i="292"/>
  <c r="AI23" i="292"/>
  <c r="AH23" i="292"/>
  <c r="AF23" i="292"/>
  <c r="AC23" i="292"/>
  <c r="AM23" i="292" s="1"/>
  <c r="AS22" i="292"/>
  <c r="AR22" i="292"/>
  <c r="AU22" i="292" s="1"/>
  <c r="AV22" i="292" s="1"/>
  <c r="Q22" i="292" s="1"/>
  <c r="AQ22" i="292"/>
  <c r="AT22" i="292" s="1"/>
  <c r="AP22" i="292"/>
  <c r="AO22" i="292"/>
  <c r="AM22" i="292"/>
  <c r="AK22" i="292"/>
  <c r="AI22" i="292"/>
  <c r="AH22" i="292"/>
  <c r="AC22" i="292"/>
  <c r="AF22" i="292" s="1"/>
  <c r="AW22" i="292" s="1"/>
  <c r="AV21" i="292"/>
  <c r="Q21" i="292" s="1"/>
  <c r="AS21" i="292"/>
  <c r="AQ21" i="292"/>
  <c r="AT21" i="292" s="1"/>
  <c r="AP21" i="292"/>
  <c r="AO21" i="292"/>
  <c r="AR21" i="292" s="1"/>
  <c r="AU21" i="292" s="1"/>
  <c r="AK21" i="292"/>
  <c r="AI21" i="292"/>
  <c r="AH21" i="292"/>
  <c r="AC21" i="292"/>
  <c r="AU20" i="292"/>
  <c r="AV20" i="292" s="1"/>
  <c r="Q20" i="292" s="1"/>
  <c r="AQ20" i="292"/>
  <c r="AT20" i="292" s="1"/>
  <c r="AP20" i="292"/>
  <c r="AS20" i="292" s="1"/>
  <c r="AO20" i="292"/>
  <c r="AR20" i="292" s="1"/>
  <c r="AK20" i="292"/>
  <c r="AI20" i="292"/>
  <c r="AH20" i="292"/>
  <c r="AC20" i="292"/>
  <c r="AM20" i="292" s="1"/>
  <c r="AT19" i="292"/>
  <c r="AS19" i="292"/>
  <c r="AR19" i="292"/>
  <c r="AQ19" i="292"/>
  <c r="AP19" i="292"/>
  <c r="AO19" i="292"/>
  <c r="AM19" i="292"/>
  <c r="AK19" i="292"/>
  <c r="AI19" i="292"/>
  <c r="AH19" i="292"/>
  <c r="AC19" i="292"/>
  <c r="AF19" i="292" s="1"/>
  <c r="AQ18" i="292"/>
  <c r="AT18" i="292" s="1"/>
  <c r="AP18" i="292"/>
  <c r="AS18" i="292" s="1"/>
  <c r="AU18" i="292" s="1"/>
  <c r="AV18" i="292" s="1"/>
  <c r="Q18" i="292" s="1"/>
  <c r="AO18" i="292"/>
  <c r="AR18" i="292" s="1"/>
  <c r="AK18" i="292"/>
  <c r="AI18" i="292"/>
  <c r="AH18" i="292"/>
  <c r="AC18" i="292"/>
  <c r="AT17" i="292"/>
  <c r="AU17" i="292" s="1"/>
  <c r="AV17" i="292" s="1"/>
  <c r="Q17" i="292" s="1"/>
  <c r="AQ17" i="292"/>
  <c r="AP17" i="292"/>
  <c r="AS17" i="292" s="1"/>
  <c r="AO17" i="292"/>
  <c r="AR17" i="292" s="1"/>
  <c r="AK17" i="292"/>
  <c r="AI17" i="292"/>
  <c r="AH17" i="292"/>
  <c r="AC17" i="292"/>
  <c r="AM17" i="292" s="1"/>
  <c r="AT16" i="292"/>
  <c r="AS16" i="292"/>
  <c r="AR16" i="292"/>
  <c r="AQ16" i="292"/>
  <c r="AP16" i="292"/>
  <c r="AO16" i="292"/>
  <c r="AM16" i="292"/>
  <c r="AK16" i="292"/>
  <c r="AI16" i="292"/>
  <c r="AH16" i="292"/>
  <c r="AC16" i="292"/>
  <c r="AF16" i="292" s="1"/>
  <c r="AV15" i="292"/>
  <c r="Q15" i="292" s="1"/>
  <c r="AQ15" i="292"/>
  <c r="AT15" i="292" s="1"/>
  <c r="AP15" i="292"/>
  <c r="AS15" i="292" s="1"/>
  <c r="AO15" i="292"/>
  <c r="AR15" i="292" s="1"/>
  <c r="AU15" i="292" s="1"/>
  <c r="AK15" i="292"/>
  <c r="AI15" i="292"/>
  <c r="AH15" i="292"/>
  <c r="AC15" i="292"/>
  <c r="AQ14" i="292"/>
  <c r="AT14" i="292" s="1"/>
  <c r="AP14" i="292"/>
  <c r="AS14" i="292" s="1"/>
  <c r="AO14" i="292"/>
  <c r="AR14" i="292" s="1"/>
  <c r="AU14" i="292" s="1"/>
  <c r="AV14" i="292" s="1"/>
  <c r="Q14" i="292" s="1"/>
  <c r="AM14" i="292"/>
  <c r="AK14" i="292"/>
  <c r="AI14" i="292"/>
  <c r="AH14" i="292"/>
  <c r="AC14" i="292"/>
  <c r="A9" i="292"/>
  <c r="A8" i="292"/>
  <c r="G6" i="292"/>
  <c r="H6" i="292" s="1"/>
  <c r="AU5" i="292"/>
  <c r="AT5" i="292"/>
  <c r="AS5" i="292"/>
  <c r="AR5" i="292"/>
  <c r="AQ5" i="292"/>
  <c r="AP5" i="292"/>
  <c r="AO5" i="292"/>
  <c r="L5" i="292"/>
  <c r="I5" i="292"/>
  <c r="AV4" i="292"/>
  <c r="AU3" i="292"/>
  <c r="AT3" i="292"/>
  <c r="AS3" i="292"/>
  <c r="AR3" i="292"/>
  <c r="AQ3" i="292"/>
  <c r="AP3" i="292"/>
  <c r="AO3" i="292"/>
  <c r="AH3" i="292"/>
  <c r="AV2" i="292"/>
  <c r="AH1" i="292"/>
  <c r="AG34" i="291"/>
  <c r="AE34" i="291"/>
  <c r="AD34" i="291"/>
  <c r="AB34" i="291"/>
  <c r="AA34" i="291"/>
  <c r="Y34" i="291"/>
  <c r="V34" i="291"/>
  <c r="S34" i="291"/>
  <c r="G34" i="291"/>
  <c r="AS33" i="291"/>
  <c r="AU33" i="291" s="1"/>
  <c r="AV33" i="291" s="1"/>
  <c r="Q33" i="291" s="1"/>
  <c r="AQ33" i="291"/>
  <c r="AT33" i="291" s="1"/>
  <c r="AP33" i="291"/>
  <c r="AO33" i="291"/>
  <c r="AR33" i="291" s="1"/>
  <c r="AK33" i="291"/>
  <c r="AI33" i="291"/>
  <c r="AH33" i="291"/>
  <c r="AC33" i="291"/>
  <c r="AM33" i="291" s="1"/>
  <c r="AQ32" i="291"/>
  <c r="AT32" i="291" s="1"/>
  <c r="AP32" i="291"/>
  <c r="AS32" i="291" s="1"/>
  <c r="AO32" i="291"/>
  <c r="AR32" i="291" s="1"/>
  <c r="AU32" i="291" s="1"/>
  <c r="AV32" i="291" s="1"/>
  <c r="Q32" i="291" s="1"/>
  <c r="AM32" i="291"/>
  <c r="AK32" i="291"/>
  <c r="AI32" i="291"/>
  <c r="AH32" i="291"/>
  <c r="AC32" i="291"/>
  <c r="AF32" i="291" s="1"/>
  <c r="AS31" i="291"/>
  <c r="AR31" i="291"/>
  <c r="AU31" i="291" s="1"/>
  <c r="AV31" i="291" s="1"/>
  <c r="Q31" i="291" s="1"/>
  <c r="AQ31" i="291"/>
  <c r="AT31" i="291" s="1"/>
  <c r="AP31" i="291"/>
  <c r="AO31" i="291"/>
  <c r="AM31" i="291"/>
  <c r="AK31" i="291"/>
  <c r="AI31" i="291"/>
  <c r="AH31" i="291"/>
  <c r="AC31" i="291"/>
  <c r="AF31" i="291" s="1"/>
  <c r="AS30" i="291"/>
  <c r="AU30" i="291" s="1"/>
  <c r="AV30" i="291" s="1"/>
  <c r="Q30" i="291" s="1"/>
  <c r="AQ30" i="291"/>
  <c r="AT30" i="291" s="1"/>
  <c r="AP30" i="291"/>
  <c r="AO30" i="291"/>
  <c r="AR30" i="291" s="1"/>
  <c r="AK30" i="291"/>
  <c r="AI30" i="291"/>
  <c r="AH30" i="291"/>
  <c r="AC30" i="291"/>
  <c r="AM30" i="291" s="1"/>
  <c r="AQ29" i="291"/>
  <c r="AT29" i="291" s="1"/>
  <c r="AP29" i="291"/>
  <c r="AS29" i="291" s="1"/>
  <c r="AO29" i="291"/>
  <c r="AR29" i="291" s="1"/>
  <c r="AU29" i="291" s="1"/>
  <c r="AV29" i="291" s="1"/>
  <c r="Q29" i="291" s="1"/>
  <c r="AM29" i="291"/>
  <c r="AK29" i="291"/>
  <c r="AI29" i="291"/>
  <c r="AH29" i="291"/>
  <c r="AC29" i="291"/>
  <c r="AF29" i="291" s="1"/>
  <c r="AS28" i="291"/>
  <c r="AR28" i="291"/>
  <c r="AU28" i="291" s="1"/>
  <c r="AV28" i="291" s="1"/>
  <c r="Q28" i="291" s="1"/>
  <c r="AQ28" i="291"/>
  <c r="AT28" i="291" s="1"/>
  <c r="AP28" i="291"/>
  <c r="AO28" i="291"/>
  <c r="AM28" i="291"/>
  <c r="AK28" i="291"/>
  <c r="AI28" i="291"/>
  <c r="AH28" i="291"/>
  <c r="AC28" i="291"/>
  <c r="AF28" i="291" s="1"/>
  <c r="AS27" i="291"/>
  <c r="AU27" i="291" s="1"/>
  <c r="AV27" i="291" s="1"/>
  <c r="Q27" i="291" s="1"/>
  <c r="AQ27" i="291"/>
  <c r="AT27" i="291" s="1"/>
  <c r="AP27" i="291"/>
  <c r="AO27" i="291"/>
  <c r="AR27" i="291" s="1"/>
  <c r="AK27" i="291"/>
  <c r="AI27" i="291"/>
  <c r="AH27" i="291"/>
  <c r="AC27" i="291"/>
  <c r="AM27" i="291" s="1"/>
  <c r="AQ26" i="291"/>
  <c r="AT26" i="291" s="1"/>
  <c r="AP26" i="291"/>
  <c r="AS26" i="291" s="1"/>
  <c r="AO26" i="291"/>
  <c r="AR26" i="291" s="1"/>
  <c r="AU26" i="291" s="1"/>
  <c r="AV26" i="291" s="1"/>
  <c r="Q26" i="291" s="1"/>
  <c r="AM26" i="291"/>
  <c r="AK26" i="291"/>
  <c r="AI26" i="291"/>
  <c r="AH26" i="291"/>
  <c r="AC26" i="291"/>
  <c r="AF26" i="291" s="1"/>
  <c r="AS25" i="291"/>
  <c r="AR25" i="291"/>
  <c r="AU25" i="291" s="1"/>
  <c r="AV25" i="291" s="1"/>
  <c r="Q25" i="291" s="1"/>
  <c r="AQ25" i="291"/>
  <c r="AT25" i="291" s="1"/>
  <c r="AP25" i="291"/>
  <c r="AO25" i="291"/>
  <c r="AM25" i="291"/>
  <c r="AK25" i="291"/>
  <c r="AI25" i="291"/>
  <c r="AH25" i="291"/>
  <c r="AC25" i="291"/>
  <c r="AF25" i="291" s="1"/>
  <c r="AS24" i="291"/>
  <c r="AU24" i="291" s="1"/>
  <c r="AV24" i="291" s="1"/>
  <c r="Q24" i="291" s="1"/>
  <c r="AQ24" i="291"/>
  <c r="AT24" i="291" s="1"/>
  <c r="AP24" i="291"/>
  <c r="AO24" i="291"/>
  <c r="AR24" i="291" s="1"/>
  <c r="AK24" i="291"/>
  <c r="AI24" i="291"/>
  <c r="AH24" i="291"/>
  <c r="AC24" i="291"/>
  <c r="AM24" i="291" s="1"/>
  <c r="AQ23" i="291"/>
  <c r="AT23" i="291" s="1"/>
  <c r="AP23" i="291"/>
  <c r="AS23" i="291" s="1"/>
  <c r="AO23" i="291"/>
  <c r="AR23" i="291" s="1"/>
  <c r="AU23" i="291" s="1"/>
  <c r="AV23" i="291" s="1"/>
  <c r="Q23" i="291" s="1"/>
  <c r="AM23" i="291"/>
  <c r="AK23" i="291"/>
  <c r="AI23" i="291"/>
  <c r="AH23" i="291"/>
  <c r="AC23" i="291"/>
  <c r="AF23" i="291" s="1"/>
  <c r="AS22" i="291"/>
  <c r="AR22" i="291"/>
  <c r="AU22" i="291" s="1"/>
  <c r="AV22" i="291" s="1"/>
  <c r="Q22" i="291" s="1"/>
  <c r="AQ22" i="291"/>
  <c r="AT22" i="291" s="1"/>
  <c r="AP22" i="291"/>
  <c r="AO22" i="291"/>
  <c r="AM22" i="291"/>
  <c r="AK22" i="291"/>
  <c r="AI22" i="291"/>
  <c r="AH22" i="291"/>
  <c r="AC22" i="291"/>
  <c r="AF22" i="291" s="1"/>
  <c r="AS21" i="291"/>
  <c r="AU21" i="291" s="1"/>
  <c r="AV21" i="291" s="1"/>
  <c r="Q21" i="291" s="1"/>
  <c r="AQ21" i="291"/>
  <c r="AT21" i="291" s="1"/>
  <c r="AP21" i="291"/>
  <c r="AO21" i="291"/>
  <c r="AR21" i="291" s="1"/>
  <c r="AK21" i="291"/>
  <c r="AI21" i="291"/>
  <c r="AH21" i="291"/>
  <c r="AC21" i="291"/>
  <c r="AM21" i="291" s="1"/>
  <c r="AQ20" i="291"/>
  <c r="AT20" i="291" s="1"/>
  <c r="AP20" i="291"/>
  <c r="AS20" i="291" s="1"/>
  <c r="AO20" i="291"/>
  <c r="AR20" i="291" s="1"/>
  <c r="AU20" i="291" s="1"/>
  <c r="AV20" i="291" s="1"/>
  <c r="Q20" i="291" s="1"/>
  <c r="AM20" i="291"/>
  <c r="AK20" i="291"/>
  <c r="AI20" i="291"/>
  <c r="AH20" i="291"/>
  <c r="AC20" i="291"/>
  <c r="AF20" i="291" s="1"/>
  <c r="AT19" i="291"/>
  <c r="AS19" i="291"/>
  <c r="AR19" i="291"/>
  <c r="AQ19" i="291"/>
  <c r="AP19" i="291"/>
  <c r="AO19" i="291"/>
  <c r="AM19" i="291"/>
  <c r="AK19" i="291"/>
  <c r="AI19" i="291"/>
  <c r="AH19" i="291"/>
  <c r="AC19" i="291"/>
  <c r="AF19" i="291" s="1"/>
  <c r="AS18" i="291"/>
  <c r="AU18" i="291" s="1"/>
  <c r="AV18" i="291" s="1"/>
  <c r="Q18" i="291" s="1"/>
  <c r="AQ18" i="291"/>
  <c r="AT18" i="291" s="1"/>
  <c r="AP18" i="291"/>
  <c r="AO18" i="291"/>
  <c r="AR18" i="291" s="1"/>
  <c r="AK18" i="291"/>
  <c r="AI18" i="291"/>
  <c r="AH18" i="291"/>
  <c r="AC18" i="291"/>
  <c r="AQ17" i="291"/>
  <c r="AT17" i="291" s="1"/>
  <c r="AP17" i="291"/>
  <c r="AS17" i="291" s="1"/>
  <c r="AO17" i="291"/>
  <c r="AR17" i="291" s="1"/>
  <c r="AU17" i="291" s="1"/>
  <c r="AV17" i="291" s="1"/>
  <c r="Q17" i="291" s="1"/>
  <c r="AK17" i="291"/>
  <c r="AI17" i="291"/>
  <c r="AH17" i="291"/>
  <c r="AC17" i="291"/>
  <c r="AF17" i="291" s="1"/>
  <c r="AS16" i="291"/>
  <c r="AR16" i="291"/>
  <c r="AQ16" i="291"/>
  <c r="AT16" i="291" s="1"/>
  <c r="AP16" i="291"/>
  <c r="AO16" i="291"/>
  <c r="AM16" i="291"/>
  <c r="AK16" i="291"/>
  <c r="AI16" i="291"/>
  <c r="AH16" i="291"/>
  <c r="AC16" i="291"/>
  <c r="AF16" i="291" s="1"/>
  <c r="AQ15" i="291"/>
  <c r="AT15" i="291" s="1"/>
  <c r="AP15" i="291"/>
  <c r="AS15" i="291" s="1"/>
  <c r="AO15" i="291"/>
  <c r="AR15" i="291" s="1"/>
  <c r="AU15" i="291" s="1"/>
  <c r="AV15" i="291" s="1"/>
  <c r="Q15" i="291" s="1"/>
  <c r="AK15" i="291"/>
  <c r="AI15" i="291"/>
  <c r="AH15" i="291"/>
  <c r="AC15" i="291"/>
  <c r="AQ14" i="291"/>
  <c r="AT14" i="291" s="1"/>
  <c r="AU14" i="291" s="1"/>
  <c r="AV14" i="291" s="1"/>
  <c r="Q14" i="291" s="1"/>
  <c r="AP14" i="291"/>
  <c r="AS14" i="291" s="1"/>
  <c r="AO14" i="291"/>
  <c r="AR14" i="291" s="1"/>
  <c r="AM14" i="291"/>
  <c r="AK14" i="291"/>
  <c r="AI14" i="291"/>
  <c r="AH14" i="291"/>
  <c r="AC14" i="291"/>
  <c r="A9" i="291"/>
  <c r="A8" i="291"/>
  <c r="AU5" i="291"/>
  <c r="AT5" i="291"/>
  <c r="AS5" i="291"/>
  <c r="AR5" i="291"/>
  <c r="AQ5" i="291"/>
  <c r="AP5" i="291"/>
  <c r="AO5" i="291"/>
  <c r="I5" i="291"/>
  <c r="L5" i="291" s="1"/>
  <c r="AV4" i="291"/>
  <c r="AU3" i="291"/>
  <c r="AT3" i="291"/>
  <c r="AS3" i="291"/>
  <c r="AR3" i="291"/>
  <c r="AQ3" i="291"/>
  <c r="AP3" i="291"/>
  <c r="AO3" i="291"/>
  <c r="AV2" i="291"/>
  <c r="AH1" i="291"/>
  <c r="AG34" i="290"/>
  <c r="AE34" i="290"/>
  <c r="AD34" i="290"/>
  <c r="AB34" i="290"/>
  <c r="AA34" i="290"/>
  <c r="Y34" i="290"/>
  <c r="AW35" i="290" s="1"/>
  <c r="V34" i="290"/>
  <c r="S34" i="290"/>
  <c r="G34" i="290"/>
  <c r="AT33" i="290"/>
  <c r="AS33" i="290"/>
  <c r="AQ33" i="290"/>
  <c r="AP33" i="290"/>
  <c r="AO33" i="290"/>
  <c r="AR33" i="290" s="1"/>
  <c r="AU33" i="290" s="1"/>
  <c r="AV33" i="290" s="1"/>
  <c r="Q33" i="290" s="1"/>
  <c r="AM33" i="290"/>
  <c r="AK33" i="290"/>
  <c r="AI33" i="290"/>
  <c r="AH33" i="290"/>
  <c r="AC33" i="290"/>
  <c r="AF33" i="290" s="1"/>
  <c r="AR32" i="290"/>
  <c r="AQ32" i="290"/>
  <c r="AT32" i="290" s="1"/>
  <c r="AP32" i="290"/>
  <c r="AS32" i="290" s="1"/>
  <c r="AO32" i="290"/>
  <c r="AK32" i="290"/>
  <c r="AI32" i="290"/>
  <c r="AH32" i="290"/>
  <c r="AF32" i="290"/>
  <c r="AC32" i="290"/>
  <c r="AM32" i="290" s="1"/>
  <c r="AQ31" i="290"/>
  <c r="AT31" i="290" s="1"/>
  <c r="AP31" i="290"/>
  <c r="AS31" i="290" s="1"/>
  <c r="AO31" i="290"/>
  <c r="AR31" i="290" s="1"/>
  <c r="AM31" i="290"/>
  <c r="AK31" i="290"/>
  <c r="AI31" i="290"/>
  <c r="AH31" i="290"/>
  <c r="AF31" i="290"/>
  <c r="AC31" i="290"/>
  <c r="AT30" i="290"/>
  <c r="AS30" i="290"/>
  <c r="AR30" i="290"/>
  <c r="AU30" i="290" s="1"/>
  <c r="AV30" i="290" s="1"/>
  <c r="Q30" i="290" s="1"/>
  <c r="AQ30" i="290"/>
  <c r="AP30" i="290"/>
  <c r="AO30" i="290"/>
  <c r="AK30" i="290"/>
  <c r="AI30" i="290"/>
  <c r="AH30" i="290"/>
  <c r="AC30" i="290"/>
  <c r="AS29" i="290"/>
  <c r="AR29" i="290"/>
  <c r="AQ29" i="290"/>
  <c r="AT29" i="290" s="1"/>
  <c r="AP29" i="290"/>
  <c r="AO29" i="290"/>
  <c r="AK29" i="290"/>
  <c r="AI29" i="290"/>
  <c r="AH29" i="290"/>
  <c r="AF29" i="290"/>
  <c r="AC29" i="290"/>
  <c r="AM29" i="290" s="1"/>
  <c r="AQ28" i="290"/>
  <c r="AT28" i="290" s="1"/>
  <c r="AU28" i="290" s="1"/>
  <c r="AV28" i="290" s="1"/>
  <c r="Q28" i="290" s="1"/>
  <c r="AP28" i="290"/>
  <c r="AS28" i="290" s="1"/>
  <c r="AO28" i="290"/>
  <c r="AR28" i="290" s="1"/>
  <c r="AM28" i="290"/>
  <c r="AK28" i="290"/>
  <c r="AI28" i="290"/>
  <c r="AH28" i="290"/>
  <c r="AC28" i="290"/>
  <c r="AF28" i="290" s="1"/>
  <c r="AT27" i="290"/>
  <c r="AS27" i="290"/>
  <c r="AU27" i="290" s="1"/>
  <c r="AV27" i="290" s="1"/>
  <c r="Q27" i="290" s="1"/>
  <c r="AQ27" i="290"/>
  <c r="AP27" i="290"/>
  <c r="AO27" i="290"/>
  <c r="AR27" i="290" s="1"/>
  <c r="AM27" i="290"/>
  <c r="AK27" i="290"/>
  <c r="AI27" i="290"/>
  <c r="AH27" i="290"/>
  <c r="AC27" i="290"/>
  <c r="AF27" i="290" s="1"/>
  <c r="AR26" i="290"/>
  <c r="AQ26" i="290"/>
  <c r="AT26" i="290" s="1"/>
  <c r="AP26" i="290"/>
  <c r="AS26" i="290" s="1"/>
  <c r="AO26" i="290"/>
  <c r="AK26" i="290"/>
  <c r="AI26" i="290"/>
  <c r="AH26" i="290"/>
  <c r="AF26" i="290"/>
  <c r="AC26" i="290"/>
  <c r="AM26" i="290" s="1"/>
  <c r="AV25" i="290"/>
  <c r="Q25" i="290" s="1"/>
  <c r="AQ25" i="290"/>
  <c r="AT25" i="290" s="1"/>
  <c r="AP25" i="290"/>
  <c r="AS25" i="290" s="1"/>
  <c r="AO25" i="290"/>
  <c r="AR25" i="290" s="1"/>
  <c r="AU25" i="290" s="1"/>
  <c r="AM25" i="290"/>
  <c r="AK25" i="290"/>
  <c r="AI25" i="290"/>
  <c r="AH25" i="290"/>
  <c r="AF25" i="290"/>
  <c r="AC25" i="290"/>
  <c r="AT24" i="290"/>
  <c r="AS24" i="290"/>
  <c r="AR24" i="290"/>
  <c r="AU24" i="290" s="1"/>
  <c r="AV24" i="290" s="1"/>
  <c r="Q24" i="290" s="1"/>
  <c r="AQ24" i="290"/>
  <c r="AP24" i="290"/>
  <c r="AO24" i="290"/>
  <c r="AK24" i="290"/>
  <c r="AI24" i="290"/>
  <c r="AH24" i="290"/>
  <c r="AC24" i="290"/>
  <c r="AS23" i="290"/>
  <c r="AR23" i="290"/>
  <c r="AQ23" i="290"/>
  <c r="AT23" i="290" s="1"/>
  <c r="AP23" i="290"/>
  <c r="AO23" i="290"/>
  <c r="AK23" i="290"/>
  <c r="AI23" i="290"/>
  <c r="AH23" i="290"/>
  <c r="AF23" i="290"/>
  <c r="AC23" i="290"/>
  <c r="AM23" i="290" s="1"/>
  <c r="AQ22" i="290"/>
  <c r="AT22" i="290" s="1"/>
  <c r="AU22" i="290" s="1"/>
  <c r="AV22" i="290" s="1"/>
  <c r="Q22" i="290" s="1"/>
  <c r="AP22" i="290"/>
  <c r="AS22" i="290" s="1"/>
  <c r="AO22" i="290"/>
  <c r="AR22" i="290" s="1"/>
  <c r="AM22" i="290"/>
  <c r="AK22" i="290"/>
  <c r="AI22" i="290"/>
  <c r="AH22" i="290"/>
  <c r="AC22" i="290"/>
  <c r="AF22" i="290" s="1"/>
  <c r="AT21" i="290"/>
  <c r="AS21" i="290"/>
  <c r="AU21" i="290" s="1"/>
  <c r="AV21" i="290" s="1"/>
  <c r="Q21" i="290" s="1"/>
  <c r="AQ21" i="290"/>
  <c r="AP21" i="290"/>
  <c r="AO21" i="290"/>
  <c r="AR21" i="290" s="1"/>
  <c r="AM21" i="290"/>
  <c r="AK21" i="290"/>
  <c r="AI21" i="290"/>
  <c r="AH21" i="290"/>
  <c r="AC21" i="290"/>
  <c r="AF21" i="290" s="1"/>
  <c r="AR20" i="290"/>
  <c r="AQ20" i="290"/>
  <c r="AT20" i="290" s="1"/>
  <c r="AP20" i="290"/>
  <c r="AS20" i="290" s="1"/>
  <c r="AO20" i="290"/>
  <c r="AK20" i="290"/>
  <c r="AI20" i="290"/>
  <c r="AH20" i="290"/>
  <c r="AF20" i="290"/>
  <c r="AC20" i="290"/>
  <c r="AM20" i="290" s="1"/>
  <c r="AQ19" i="290"/>
  <c r="AT19" i="290" s="1"/>
  <c r="AP19" i="290"/>
  <c r="AS19" i="290" s="1"/>
  <c r="AO19" i="290"/>
  <c r="AR19" i="290" s="1"/>
  <c r="AM19" i="290"/>
  <c r="AK19" i="290"/>
  <c r="AI19" i="290"/>
  <c r="AH19" i="290"/>
  <c r="AF19" i="290"/>
  <c r="AC19" i="290"/>
  <c r="AT18" i="290"/>
  <c r="AS18" i="290"/>
  <c r="AR18" i="290"/>
  <c r="AU18" i="290" s="1"/>
  <c r="AV18" i="290" s="1"/>
  <c r="Q18" i="290" s="1"/>
  <c r="AQ18" i="290"/>
  <c r="AP18" i="290"/>
  <c r="AO18" i="290"/>
  <c r="AK18" i="290"/>
  <c r="AI18" i="290"/>
  <c r="AH18" i="290"/>
  <c r="AC18" i="290"/>
  <c r="AS17" i="290"/>
  <c r="AR17" i="290"/>
  <c r="AQ17" i="290"/>
  <c r="AT17" i="290" s="1"/>
  <c r="AP17" i="290"/>
  <c r="AO17" i="290"/>
  <c r="AK17" i="290"/>
  <c r="AI17" i="290"/>
  <c r="AH17" i="290"/>
  <c r="AF17" i="290"/>
  <c r="AC17" i="290"/>
  <c r="AM17" i="290" s="1"/>
  <c r="AU16" i="290"/>
  <c r="AV16" i="290" s="1"/>
  <c r="Q16" i="290" s="1"/>
  <c r="AT16" i="290"/>
  <c r="AQ16" i="290"/>
  <c r="AP16" i="290"/>
  <c r="AS16" i="290" s="1"/>
  <c r="AO16" i="290"/>
  <c r="AR16" i="290" s="1"/>
  <c r="AM16" i="290"/>
  <c r="AK16" i="290"/>
  <c r="AI16" i="290"/>
  <c r="AH16" i="290"/>
  <c r="AC16" i="290"/>
  <c r="AF16" i="290" s="1"/>
  <c r="AT15" i="290"/>
  <c r="AS15" i="290"/>
  <c r="AU15" i="290" s="1"/>
  <c r="AV15" i="290" s="1"/>
  <c r="Q15" i="290" s="1"/>
  <c r="AQ15" i="290"/>
  <c r="AP15" i="290"/>
  <c r="AO15" i="290"/>
  <c r="AR15" i="290" s="1"/>
  <c r="AM15" i="290"/>
  <c r="AK15" i="290"/>
  <c r="AI15" i="290"/>
  <c r="AH15" i="290"/>
  <c r="AC15" i="290"/>
  <c r="AF15" i="290" s="1"/>
  <c r="AR14" i="290"/>
  <c r="AQ14" i="290"/>
  <c r="AT14" i="290" s="1"/>
  <c r="AP14" i="290"/>
  <c r="AS14" i="290" s="1"/>
  <c r="AO14" i="290"/>
  <c r="AK14" i="290"/>
  <c r="AI14" i="290"/>
  <c r="AH14" i="290"/>
  <c r="AF14" i="290"/>
  <c r="AC14" i="290"/>
  <c r="AM14" i="290" s="1"/>
  <c r="A9" i="290"/>
  <c r="A8" i="290"/>
  <c r="G6" i="290"/>
  <c r="AU5" i="290"/>
  <c r="AT5" i="290"/>
  <c r="AS5" i="290"/>
  <c r="AR5" i="290"/>
  <c r="AQ5" i="290"/>
  <c r="AP5" i="290"/>
  <c r="AO5" i="290"/>
  <c r="L5" i="290"/>
  <c r="I5" i="290"/>
  <c r="AV4" i="290"/>
  <c r="AU3" i="290"/>
  <c r="AT3" i="290"/>
  <c r="AS3" i="290"/>
  <c r="AR3" i="290"/>
  <c r="AQ3" i="290"/>
  <c r="AP3" i="290"/>
  <c r="AO3" i="290"/>
  <c r="AH3" i="290"/>
  <c r="AV2" i="290"/>
  <c r="AH1" i="290"/>
  <c r="AG34" i="289"/>
  <c r="AE34" i="289"/>
  <c r="AD34" i="289"/>
  <c r="AB34" i="289"/>
  <c r="AA34" i="289"/>
  <c r="Y34" i="289"/>
  <c r="V34" i="289"/>
  <c r="S34" i="289"/>
  <c r="G34" i="289"/>
  <c r="AS33" i="289"/>
  <c r="AU33" i="289" s="1"/>
  <c r="AV33" i="289" s="1"/>
  <c r="Q33" i="289" s="1"/>
  <c r="AQ33" i="289"/>
  <c r="AT33" i="289" s="1"/>
  <c r="AP33" i="289"/>
  <c r="AO33" i="289"/>
  <c r="AR33" i="289" s="1"/>
  <c r="AK33" i="289"/>
  <c r="AI33" i="289"/>
  <c r="AH33" i="289"/>
  <c r="AC33" i="289"/>
  <c r="AM33" i="289" s="1"/>
  <c r="AQ32" i="289"/>
  <c r="AT32" i="289" s="1"/>
  <c r="AP32" i="289"/>
  <c r="AS32" i="289" s="1"/>
  <c r="AO32" i="289"/>
  <c r="AR32" i="289" s="1"/>
  <c r="AU32" i="289" s="1"/>
  <c r="AV32" i="289" s="1"/>
  <c r="Q32" i="289" s="1"/>
  <c r="AK32" i="289"/>
  <c r="AI32" i="289"/>
  <c r="AH32" i="289"/>
  <c r="AF32" i="289"/>
  <c r="AC32" i="289"/>
  <c r="AM32" i="289" s="1"/>
  <c r="AS31" i="289"/>
  <c r="AR31" i="289"/>
  <c r="AQ31" i="289"/>
  <c r="AT31" i="289" s="1"/>
  <c r="AP31" i="289"/>
  <c r="AO31" i="289"/>
  <c r="AM31" i="289"/>
  <c r="AK31" i="289"/>
  <c r="AI31" i="289"/>
  <c r="AH31" i="289"/>
  <c r="AC31" i="289"/>
  <c r="AF31" i="289" s="1"/>
  <c r="AQ30" i="289"/>
  <c r="AT30" i="289" s="1"/>
  <c r="AP30" i="289"/>
  <c r="AS30" i="289" s="1"/>
  <c r="AO30" i="289"/>
  <c r="AR30" i="289" s="1"/>
  <c r="AU30" i="289" s="1"/>
  <c r="AV30" i="289" s="1"/>
  <c r="Q30" i="289" s="1"/>
  <c r="AK30" i="289"/>
  <c r="AI30" i="289"/>
  <c r="AH30" i="289"/>
  <c r="AC30" i="289"/>
  <c r="AQ29" i="289"/>
  <c r="AT29" i="289" s="1"/>
  <c r="AP29" i="289"/>
  <c r="AS29" i="289" s="1"/>
  <c r="AO29" i="289"/>
  <c r="AR29" i="289" s="1"/>
  <c r="AU29" i="289" s="1"/>
  <c r="AV29" i="289" s="1"/>
  <c r="Q29" i="289" s="1"/>
  <c r="AM29" i="289"/>
  <c r="AK29" i="289"/>
  <c r="AI29" i="289"/>
  <c r="AH29" i="289"/>
  <c r="AC29" i="289"/>
  <c r="AF29" i="289" s="1"/>
  <c r="AT28" i="289"/>
  <c r="AS28" i="289"/>
  <c r="AQ28" i="289"/>
  <c r="AP28" i="289"/>
  <c r="AO28" i="289"/>
  <c r="AR28" i="289" s="1"/>
  <c r="AU28" i="289" s="1"/>
  <c r="AV28" i="289" s="1"/>
  <c r="Q28" i="289" s="1"/>
  <c r="AK28" i="289"/>
  <c r="AI28" i="289"/>
  <c r="AH28" i="289"/>
  <c r="AC28" i="289"/>
  <c r="AF28" i="289" s="1"/>
  <c r="AR27" i="289"/>
  <c r="AQ27" i="289"/>
  <c r="AT27" i="289" s="1"/>
  <c r="AP27" i="289"/>
  <c r="AS27" i="289" s="1"/>
  <c r="AO27" i="289"/>
  <c r="AM27" i="289"/>
  <c r="AK27" i="289"/>
  <c r="AI27" i="289"/>
  <c r="AH27" i="289"/>
  <c r="AF27" i="289"/>
  <c r="AC27" i="289"/>
  <c r="AT26" i="289"/>
  <c r="AU26" i="289" s="1"/>
  <c r="AV26" i="289" s="1"/>
  <c r="Q26" i="289" s="1"/>
  <c r="AQ26" i="289"/>
  <c r="AP26" i="289"/>
  <c r="AS26" i="289" s="1"/>
  <c r="AO26" i="289"/>
  <c r="AR26" i="289" s="1"/>
  <c r="AM26" i="289"/>
  <c r="AK26" i="289"/>
  <c r="AI26" i="289"/>
  <c r="AH26" i="289"/>
  <c r="AC26" i="289"/>
  <c r="AF26" i="289" s="1"/>
  <c r="AT25" i="289"/>
  <c r="AS25" i="289"/>
  <c r="AQ25" i="289"/>
  <c r="AP25" i="289"/>
  <c r="AO25" i="289"/>
  <c r="AR25" i="289" s="1"/>
  <c r="AU25" i="289" s="1"/>
  <c r="AV25" i="289" s="1"/>
  <c r="Q25" i="289" s="1"/>
  <c r="AM25" i="289"/>
  <c r="AK25" i="289"/>
  <c r="AI25" i="289"/>
  <c r="AH25" i="289"/>
  <c r="AC25" i="289"/>
  <c r="AF25" i="289" s="1"/>
  <c r="AR24" i="289"/>
  <c r="AQ24" i="289"/>
  <c r="AT24" i="289" s="1"/>
  <c r="AP24" i="289"/>
  <c r="AS24" i="289" s="1"/>
  <c r="AO24" i="289"/>
  <c r="AM24" i="289"/>
  <c r="AK24" i="289"/>
  <c r="AI24" i="289"/>
  <c r="AH24" i="289"/>
  <c r="AF24" i="289"/>
  <c r="AC24" i="289"/>
  <c r="AQ23" i="289"/>
  <c r="AT23" i="289" s="1"/>
  <c r="AP23" i="289"/>
  <c r="AS23" i="289" s="1"/>
  <c r="AO23" i="289"/>
  <c r="AR23" i="289" s="1"/>
  <c r="AK23" i="289"/>
  <c r="AI23" i="289"/>
  <c r="AH23" i="289"/>
  <c r="AF23" i="289"/>
  <c r="AC23" i="289"/>
  <c r="AM23" i="289" s="1"/>
  <c r="AT22" i="289"/>
  <c r="AS22" i="289"/>
  <c r="AR22" i="289"/>
  <c r="AU22" i="289" s="1"/>
  <c r="AV22" i="289" s="1"/>
  <c r="Q22" i="289" s="1"/>
  <c r="AQ22" i="289"/>
  <c r="AP22" i="289"/>
  <c r="AO22" i="289"/>
  <c r="AM22" i="289"/>
  <c r="AK22" i="289"/>
  <c r="AI22" i="289"/>
  <c r="AH22" i="289"/>
  <c r="AC22" i="289"/>
  <c r="AF22" i="289" s="1"/>
  <c r="AS21" i="289"/>
  <c r="AR21" i="289"/>
  <c r="AQ21" i="289"/>
  <c r="AT21" i="289" s="1"/>
  <c r="AP21" i="289"/>
  <c r="AO21" i="289"/>
  <c r="AM21" i="289"/>
  <c r="AK21" i="289"/>
  <c r="AI21" i="289"/>
  <c r="AH21" i="289"/>
  <c r="AF21" i="289"/>
  <c r="AC21" i="289"/>
  <c r="AQ20" i="289"/>
  <c r="AT20" i="289" s="1"/>
  <c r="AP20" i="289"/>
  <c r="AS20" i="289" s="1"/>
  <c r="AO20" i="289"/>
  <c r="AR20" i="289" s="1"/>
  <c r="AM20" i="289"/>
  <c r="AK20" i="289"/>
  <c r="AI20" i="289"/>
  <c r="AH20" i="289"/>
  <c r="AC20" i="289"/>
  <c r="AF20" i="289" s="1"/>
  <c r="AT19" i="289"/>
  <c r="AS19" i="289"/>
  <c r="AQ19" i="289"/>
  <c r="AP19" i="289"/>
  <c r="AO19" i="289"/>
  <c r="AR19" i="289" s="1"/>
  <c r="AU19" i="289" s="1"/>
  <c r="AV19" i="289" s="1"/>
  <c r="Q19" i="289" s="1"/>
  <c r="AK19" i="289"/>
  <c r="AI19" i="289"/>
  <c r="AH19" i="289"/>
  <c r="AC19" i="289"/>
  <c r="AF19" i="289" s="1"/>
  <c r="AR18" i="289"/>
  <c r="AQ18" i="289"/>
  <c r="AT18" i="289" s="1"/>
  <c r="AP18" i="289"/>
  <c r="AS18" i="289" s="1"/>
  <c r="AO18" i="289"/>
  <c r="AM18" i="289"/>
  <c r="AK18" i="289"/>
  <c r="AI18" i="289"/>
  <c r="AH18" i="289"/>
  <c r="AF18" i="289"/>
  <c r="AC18" i="289"/>
  <c r="AT17" i="289"/>
  <c r="AU17" i="289" s="1"/>
  <c r="AV17" i="289" s="1"/>
  <c r="Q17" i="289" s="1"/>
  <c r="AQ17" i="289"/>
  <c r="AP17" i="289"/>
  <c r="AS17" i="289" s="1"/>
  <c r="AO17" i="289"/>
  <c r="AR17" i="289" s="1"/>
  <c r="AM17" i="289"/>
  <c r="AK17" i="289"/>
  <c r="AI17" i="289"/>
  <c r="AH17" i="289"/>
  <c r="AC17" i="289"/>
  <c r="AF17" i="289" s="1"/>
  <c r="AW17" i="289" s="1"/>
  <c r="AT16" i="289"/>
  <c r="AS16" i="289"/>
  <c r="AQ16" i="289"/>
  <c r="AP16" i="289"/>
  <c r="AO16" i="289"/>
  <c r="AR16" i="289" s="1"/>
  <c r="AU16" i="289" s="1"/>
  <c r="AV16" i="289" s="1"/>
  <c r="Q16" i="289" s="1"/>
  <c r="AM16" i="289"/>
  <c r="AK16" i="289"/>
  <c r="AI16" i="289"/>
  <c r="AH16" i="289"/>
  <c r="AC16" i="289"/>
  <c r="AF16" i="289" s="1"/>
  <c r="AR15" i="289"/>
  <c r="AQ15" i="289"/>
  <c r="AT15" i="289" s="1"/>
  <c r="AP15" i="289"/>
  <c r="AS15" i="289" s="1"/>
  <c r="AO15" i="289"/>
  <c r="AM15" i="289"/>
  <c r="AK15" i="289"/>
  <c r="AI15" i="289"/>
  <c r="AH15" i="289"/>
  <c r="AF15" i="289"/>
  <c r="AC15" i="289"/>
  <c r="AQ14" i="289"/>
  <c r="AT14" i="289" s="1"/>
  <c r="AP14" i="289"/>
  <c r="AS14" i="289" s="1"/>
  <c r="AO14" i="289"/>
  <c r="AR14" i="289" s="1"/>
  <c r="AU14" i="289" s="1"/>
  <c r="AV14" i="289" s="1"/>
  <c r="Q14" i="289" s="1"/>
  <c r="AK14" i="289"/>
  <c r="AI14" i="289"/>
  <c r="AH14" i="289"/>
  <c r="AF14" i="289"/>
  <c r="AC14" i="289"/>
  <c r="AM14" i="289" s="1"/>
  <c r="A9" i="289"/>
  <c r="A8" i="289"/>
  <c r="G6" i="289"/>
  <c r="AU5" i="289"/>
  <c r="AT5" i="289"/>
  <c r="AS5" i="289"/>
  <c r="AR5" i="289"/>
  <c r="AQ5" i="289"/>
  <c r="AP5" i="289"/>
  <c r="AO5" i="289"/>
  <c r="L5" i="289"/>
  <c r="I5" i="289"/>
  <c r="AV4" i="289"/>
  <c r="AU3" i="289"/>
  <c r="AT3" i="289"/>
  <c r="AS3" i="289"/>
  <c r="AR3" i="289"/>
  <c r="AQ3" i="289"/>
  <c r="AP3" i="289"/>
  <c r="AO3" i="289"/>
  <c r="AH3" i="289"/>
  <c r="AV2" i="289"/>
  <c r="AH1" i="289"/>
  <c r="AG34" i="288"/>
  <c r="AE34" i="288"/>
  <c r="AW35" i="288" s="1"/>
  <c r="AD34" i="288"/>
  <c r="AB34" i="288"/>
  <c r="AA34" i="288"/>
  <c r="Y34" i="288"/>
  <c r="V34" i="288"/>
  <c r="S34" i="288"/>
  <c r="G34" i="288"/>
  <c r="AQ33" i="288"/>
  <c r="AT33" i="288" s="1"/>
  <c r="AP33" i="288"/>
  <c r="AS33" i="288" s="1"/>
  <c r="AU33" i="288" s="1"/>
  <c r="AV33" i="288" s="1"/>
  <c r="Q33" i="288" s="1"/>
  <c r="AO33" i="288"/>
  <c r="AR33" i="288" s="1"/>
  <c r="AM33" i="288"/>
  <c r="AK33" i="288"/>
  <c r="AI33" i="288"/>
  <c r="AH33" i="288"/>
  <c r="AF33" i="288"/>
  <c r="AW33" i="288" s="1"/>
  <c r="AC33" i="288"/>
  <c r="AT32" i="288"/>
  <c r="AS32" i="288"/>
  <c r="AR32" i="288"/>
  <c r="AU32" i="288" s="1"/>
  <c r="AV32" i="288" s="1"/>
  <c r="Q32" i="288" s="1"/>
  <c r="AQ32" i="288"/>
  <c r="AP32" i="288"/>
  <c r="AO32" i="288"/>
  <c r="AM32" i="288"/>
  <c r="AK32" i="288"/>
  <c r="AI32" i="288"/>
  <c r="AH32" i="288"/>
  <c r="AC32" i="288"/>
  <c r="AF32" i="288" s="1"/>
  <c r="AS31" i="288"/>
  <c r="AR31" i="288"/>
  <c r="AQ31" i="288"/>
  <c r="AT31" i="288" s="1"/>
  <c r="AP31" i="288"/>
  <c r="AO31" i="288"/>
  <c r="AM31" i="288"/>
  <c r="AK31" i="288"/>
  <c r="AI31" i="288"/>
  <c r="AH31" i="288"/>
  <c r="AF31" i="288"/>
  <c r="AC31" i="288"/>
  <c r="AQ30" i="288"/>
  <c r="AT30" i="288" s="1"/>
  <c r="AP30" i="288"/>
  <c r="AS30" i="288" s="1"/>
  <c r="AO30" i="288"/>
  <c r="AR30" i="288" s="1"/>
  <c r="AK30" i="288"/>
  <c r="AI30" i="288"/>
  <c r="AH30" i="288"/>
  <c r="AC30" i="288"/>
  <c r="AF30" i="288" s="1"/>
  <c r="AT29" i="288"/>
  <c r="AS29" i="288"/>
  <c r="AR29" i="288"/>
  <c r="AU29" i="288" s="1"/>
  <c r="AV29" i="288" s="1"/>
  <c r="Q29" i="288" s="1"/>
  <c r="AQ29" i="288"/>
  <c r="AP29" i="288"/>
  <c r="AO29" i="288"/>
  <c r="AK29" i="288"/>
  <c r="AI29" i="288"/>
  <c r="AH29" i="288"/>
  <c r="AC29" i="288"/>
  <c r="AF29" i="288" s="1"/>
  <c r="AS28" i="288"/>
  <c r="AR28" i="288"/>
  <c r="AU28" i="288" s="1"/>
  <c r="AV28" i="288" s="1"/>
  <c r="Q28" i="288" s="1"/>
  <c r="AW28" i="288" s="1"/>
  <c r="AQ28" i="288"/>
  <c r="AT28" i="288" s="1"/>
  <c r="AP28" i="288"/>
  <c r="AO28" i="288"/>
  <c r="AM28" i="288"/>
  <c r="AK28" i="288"/>
  <c r="AI28" i="288"/>
  <c r="AH28" i="288"/>
  <c r="AF28" i="288"/>
  <c r="AC28" i="288"/>
  <c r="AU27" i="288"/>
  <c r="AV27" i="288" s="1"/>
  <c r="Q27" i="288" s="1"/>
  <c r="AT27" i="288"/>
  <c r="AQ27" i="288"/>
  <c r="AP27" i="288"/>
  <c r="AS27" i="288" s="1"/>
  <c r="AO27" i="288"/>
  <c r="AR27" i="288" s="1"/>
  <c r="AM27" i="288"/>
  <c r="AK27" i="288"/>
  <c r="AI27" i="288"/>
  <c r="AH27" i="288"/>
  <c r="AC27" i="288"/>
  <c r="AF27" i="288" s="1"/>
  <c r="AT26" i="288"/>
  <c r="AS26" i="288"/>
  <c r="AQ26" i="288"/>
  <c r="AP26" i="288"/>
  <c r="AO26" i="288"/>
  <c r="AR26" i="288" s="1"/>
  <c r="AU26" i="288" s="1"/>
  <c r="AV26" i="288" s="1"/>
  <c r="Q26" i="288" s="1"/>
  <c r="AK26" i="288"/>
  <c r="AI26" i="288"/>
  <c r="AH26" i="288"/>
  <c r="AC26" i="288"/>
  <c r="AF26" i="288" s="1"/>
  <c r="AR25" i="288"/>
  <c r="AQ25" i="288"/>
  <c r="AT25" i="288" s="1"/>
  <c r="AP25" i="288"/>
  <c r="AS25" i="288" s="1"/>
  <c r="AO25" i="288"/>
  <c r="AM25" i="288"/>
  <c r="AK25" i="288"/>
  <c r="AI25" i="288"/>
  <c r="AH25" i="288"/>
  <c r="AF25" i="288"/>
  <c r="AC25" i="288"/>
  <c r="AQ24" i="288"/>
  <c r="AT24" i="288" s="1"/>
  <c r="AP24" i="288"/>
  <c r="AS24" i="288" s="1"/>
  <c r="AU24" i="288" s="1"/>
  <c r="AV24" i="288" s="1"/>
  <c r="Q24" i="288" s="1"/>
  <c r="AO24" i="288"/>
  <c r="AR24" i="288" s="1"/>
  <c r="AM24" i="288"/>
  <c r="AK24" i="288"/>
  <c r="AI24" i="288"/>
  <c r="AH24" i="288"/>
  <c r="AF24" i="288"/>
  <c r="AW24" i="288" s="1"/>
  <c r="AC24" i="288"/>
  <c r="AT23" i="288"/>
  <c r="AS23" i="288"/>
  <c r="AR23" i="288"/>
  <c r="AU23" i="288" s="1"/>
  <c r="AV23" i="288" s="1"/>
  <c r="Q23" i="288" s="1"/>
  <c r="AQ23" i="288"/>
  <c r="AP23" i="288"/>
  <c r="AO23" i="288"/>
  <c r="AM23" i="288"/>
  <c r="AK23" i="288"/>
  <c r="AI23" i="288"/>
  <c r="AH23" i="288"/>
  <c r="AC23" i="288"/>
  <c r="AF23" i="288" s="1"/>
  <c r="AS22" i="288"/>
  <c r="AR22" i="288"/>
  <c r="AQ22" i="288"/>
  <c r="AT22" i="288" s="1"/>
  <c r="AP22" i="288"/>
  <c r="AO22" i="288"/>
  <c r="AM22" i="288"/>
  <c r="AK22" i="288"/>
  <c r="AI22" i="288"/>
  <c r="AH22" i="288"/>
  <c r="AF22" i="288"/>
  <c r="AC22" i="288"/>
  <c r="AQ21" i="288"/>
  <c r="AT21" i="288" s="1"/>
  <c r="AP21" i="288"/>
  <c r="AS21" i="288" s="1"/>
  <c r="AO21" i="288"/>
  <c r="AR21" i="288" s="1"/>
  <c r="AU21" i="288" s="1"/>
  <c r="AV21" i="288" s="1"/>
  <c r="Q21" i="288" s="1"/>
  <c r="AK21" i="288"/>
  <c r="AI21" i="288"/>
  <c r="AH21" i="288"/>
  <c r="AC21" i="288"/>
  <c r="AF21" i="288" s="1"/>
  <c r="AT20" i="288"/>
  <c r="AS20" i="288"/>
  <c r="AR20" i="288"/>
  <c r="AU20" i="288" s="1"/>
  <c r="AV20" i="288" s="1"/>
  <c r="Q20" i="288" s="1"/>
  <c r="AQ20" i="288"/>
  <c r="AP20" i="288"/>
  <c r="AO20" i="288"/>
  <c r="AK20" i="288"/>
  <c r="AI20" i="288"/>
  <c r="AH20" i="288"/>
  <c r="AC20" i="288"/>
  <c r="AF20" i="288" s="1"/>
  <c r="AS19" i="288"/>
  <c r="AR19" i="288"/>
  <c r="AU19" i="288" s="1"/>
  <c r="AV19" i="288" s="1"/>
  <c r="Q19" i="288" s="1"/>
  <c r="AW19" i="288" s="1"/>
  <c r="AQ19" i="288"/>
  <c r="AT19" i="288" s="1"/>
  <c r="AP19" i="288"/>
  <c r="AO19" i="288"/>
  <c r="AM19" i="288"/>
  <c r="AK19" i="288"/>
  <c r="AI19" i="288"/>
  <c r="AH19" i="288"/>
  <c r="AF19" i="288"/>
  <c r="AC19" i="288"/>
  <c r="AU18" i="288"/>
  <c r="AV18" i="288" s="1"/>
  <c r="Q18" i="288" s="1"/>
  <c r="AT18" i="288"/>
  <c r="AQ18" i="288"/>
  <c r="AP18" i="288"/>
  <c r="AS18" i="288" s="1"/>
  <c r="AO18" i="288"/>
  <c r="AR18" i="288" s="1"/>
  <c r="AM18" i="288"/>
  <c r="AK18" i="288"/>
  <c r="AI18" i="288"/>
  <c r="AH18" i="288"/>
  <c r="AC18" i="288"/>
  <c r="AF18" i="288" s="1"/>
  <c r="AT17" i="288"/>
  <c r="AS17" i="288"/>
  <c r="AQ17" i="288"/>
  <c r="AP17" i="288"/>
  <c r="AO17" i="288"/>
  <c r="AR17" i="288" s="1"/>
  <c r="AU17" i="288" s="1"/>
  <c r="AV17" i="288" s="1"/>
  <c r="Q17" i="288" s="1"/>
  <c r="AK17" i="288"/>
  <c r="AI17" i="288"/>
  <c r="AH17" i="288"/>
  <c r="AC17" i="288"/>
  <c r="A10" i="288" s="1"/>
  <c r="AR16" i="288"/>
  <c r="AQ16" i="288"/>
  <c r="AT16" i="288" s="1"/>
  <c r="AP16" i="288"/>
  <c r="AS16" i="288" s="1"/>
  <c r="AO16" i="288"/>
  <c r="AM16" i="288"/>
  <c r="AK16" i="288"/>
  <c r="AI16" i="288"/>
  <c r="AH16" i="288"/>
  <c r="AF16" i="288"/>
  <c r="AC16" i="288"/>
  <c r="AQ15" i="288"/>
  <c r="AT15" i="288" s="1"/>
  <c r="AP15" i="288"/>
  <c r="AS15" i="288" s="1"/>
  <c r="AO15" i="288"/>
  <c r="AR15" i="288" s="1"/>
  <c r="AM15" i="288"/>
  <c r="AK15" i="288"/>
  <c r="AI15" i="288"/>
  <c r="AH15" i="288"/>
  <c r="AF15" i="288"/>
  <c r="AC15" i="288"/>
  <c r="AT14" i="288"/>
  <c r="AS14" i="288"/>
  <c r="AR14" i="288"/>
  <c r="AU14" i="288" s="1"/>
  <c r="AV14" i="288" s="1"/>
  <c r="Q14" i="288" s="1"/>
  <c r="AQ14" i="288"/>
  <c r="AP14" i="288"/>
  <c r="AO14" i="288"/>
  <c r="AM14" i="288"/>
  <c r="AK14" i="288"/>
  <c r="AI14" i="288"/>
  <c r="AH14" i="288"/>
  <c r="AC14" i="288"/>
  <c r="A9" i="288"/>
  <c r="A8" i="288"/>
  <c r="AU5" i="288"/>
  <c r="AT5" i="288"/>
  <c r="AS5" i="288"/>
  <c r="AR5" i="288"/>
  <c r="AQ5" i="288"/>
  <c r="AP5" i="288"/>
  <c r="AO5" i="288"/>
  <c r="I5" i="288"/>
  <c r="AV4" i="288"/>
  <c r="AU3" i="288"/>
  <c r="AT3" i="288"/>
  <c r="AS3" i="288"/>
  <c r="AR3" i="288"/>
  <c r="AQ3" i="288"/>
  <c r="AP3" i="288"/>
  <c r="AO3" i="288"/>
  <c r="AV2" i="288"/>
  <c r="AH1" i="288"/>
  <c r="AW35" i="287"/>
  <c r="AG34" i="287"/>
  <c r="AE34" i="287"/>
  <c r="AD34" i="287"/>
  <c r="AB34" i="287"/>
  <c r="AA34" i="287"/>
  <c r="Y34" i="287"/>
  <c r="V34" i="287"/>
  <c r="S34" i="287"/>
  <c r="G34" i="287"/>
  <c r="AU33" i="287"/>
  <c r="AV33" i="287" s="1"/>
  <c r="Q33" i="287" s="1"/>
  <c r="AT33" i="287"/>
  <c r="AQ33" i="287"/>
  <c r="AP33" i="287"/>
  <c r="AS33" i="287" s="1"/>
  <c r="AO33" i="287"/>
  <c r="AR33" i="287" s="1"/>
  <c r="AM33" i="287"/>
  <c r="AK33" i="287"/>
  <c r="AI33" i="287"/>
  <c r="AH33" i="287"/>
  <c r="AC33" i="287"/>
  <c r="AF33" i="287" s="1"/>
  <c r="AT32" i="287"/>
  <c r="AS32" i="287"/>
  <c r="AR32" i="287"/>
  <c r="AQ32" i="287"/>
  <c r="AP32" i="287"/>
  <c r="AO32" i="287"/>
  <c r="AM32" i="287"/>
  <c r="AK32" i="287"/>
  <c r="AI32" i="287"/>
  <c r="AH32" i="287"/>
  <c r="AC32" i="287"/>
  <c r="AF32" i="287" s="1"/>
  <c r="AR31" i="287"/>
  <c r="AQ31" i="287"/>
  <c r="AT31" i="287" s="1"/>
  <c r="AP31" i="287"/>
  <c r="AS31" i="287" s="1"/>
  <c r="AO31" i="287"/>
  <c r="AM31" i="287"/>
  <c r="AK31" i="287"/>
  <c r="AI31" i="287"/>
  <c r="AH31" i="287"/>
  <c r="AF31" i="287"/>
  <c r="AC31" i="287"/>
  <c r="AT30" i="287"/>
  <c r="AQ30" i="287"/>
  <c r="AP30" i="287"/>
  <c r="AS30" i="287" s="1"/>
  <c r="AO30" i="287"/>
  <c r="AR30" i="287" s="1"/>
  <c r="AU30" i="287" s="1"/>
  <c r="AV30" i="287" s="1"/>
  <c r="AM30" i="287"/>
  <c r="AK30" i="287"/>
  <c r="AI30" i="287"/>
  <c r="AH30" i="287"/>
  <c r="AC30" i="287"/>
  <c r="AF30" i="287" s="1"/>
  <c r="Q30" i="287"/>
  <c r="AT29" i="287"/>
  <c r="AS29" i="287"/>
  <c r="AR29" i="287"/>
  <c r="AQ29" i="287"/>
  <c r="AP29" i="287"/>
  <c r="AO29" i="287"/>
  <c r="AM29" i="287"/>
  <c r="AK29" i="287"/>
  <c r="AI29" i="287"/>
  <c r="AH29" i="287"/>
  <c r="AC29" i="287"/>
  <c r="AF29" i="287" s="1"/>
  <c r="AR28" i="287"/>
  <c r="AQ28" i="287"/>
  <c r="AT28" i="287" s="1"/>
  <c r="AP28" i="287"/>
  <c r="AS28" i="287" s="1"/>
  <c r="AO28" i="287"/>
  <c r="AM28" i="287"/>
  <c r="AK28" i="287"/>
  <c r="AI28" i="287"/>
  <c r="AH28" i="287"/>
  <c r="AF28" i="287"/>
  <c r="AC28" i="287"/>
  <c r="AT27" i="287"/>
  <c r="AQ27" i="287"/>
  <c r="AP27" i="287"/>
  <c r="AS27" i="287" s="1"/>
  <c r="AO27" i="287"/>
  <c r="AR27" i="287" s="1"/>
  <c r="AU27" i="287" s="1"/>
  <c r="AV27" i="287" s="1"/>
  <c r="Q27" i="287" s="1"/>
  <c r="AK27" i="287"/>
  <c r="AI27" i="287"/>
  <c r="AH27" i="287"/>
  <c r="AC27" i="287"/>
  <c r="AT26" i="287"/>
  <c r="AS26" i="287"/>
  <c r="AR26" i="287"/>
  <c r="AU26" i="287" s="1"/>
  <c r="AV26" i="287" s="1"/>
  <c r="Q26" i="287" s="1"/>
  <c r="AQ26" i="287"/>
  <c r="AP26" i="287"/>
  <c r="AO26" i="287"/>
  <c r="AM26" i="287"/>
  <c r="AK26" i="287"/>
  <c r="AI26" i="287"/>
  <c r="AH26" i="287"/>
  <c r="AC26" i="287"/>
  <c r="AF26" i="287" s="1"/>
  <c r="AR25" i="287"/>
  <c r="AQ25" i="287"/>
  <c r="AT25" i="287" s="1"/>
  <c r="AP25" i="287"/>
  <c r="AS25" i="287" s="1"/>
  <c r="AO25" i="287"/>
  <c r="AM25" i="287"/>
  <c r="AK25" i="287"/>
  <c r="AI25" i="287"/>
  <c r="AH25" i="287"/>
  <c r="AF25" i="287"/>
  <c r="AC25" i="287"/>
  <c r="AT24" i="287"/>
  <c r="AQ24" i="287"/>
  <c r="AP24" i="287"/>
  <c r="AS24" i="287" s="1"/>
  <c r="AO24" i="287"/>
  <c r="AR24" i="287" s="1"/>
  <c r="AK24" i="287"/>
  <c r="AI24" i="287"/>
  <c r="AH24" i="287"/>
  <c r="AF24" i="287"/>
  <c r="AC24" i="287"/>
  <c r="AM24" i="287" s="1"/>
  <c r="AT23" i="287"/>
  <c r="AS23" i="287"/>
  <c r="AR23" i="287"/>
  <c r="AU23" i="287" s="1"/>
  <c r="AV23" i="287" s="1"/>
  <c r="Q23" i="287" s="1"/>
  <c r="AQ23" i="287"/>
  <c r="AP23" i="287"/>
  <c r="AO23" i="287"/>
  <c r="AM23" i="287"/>
  <c r="AK23" i="287"/>
  <c r="AI23" i="287"/>
  <c r="AH23" i="287"/>
  <c r="AC23" i="287"/>
  <c r="AF23" i="287" s="1"/>
  <c r="AR22" i="287"/>
  <c r="AU22" i="287" s="1"/>
  <c r="AV22" i="287" s="1"/>
  <c r="Q22" i="287" s="1"/>
  <c r="AQ22" i="287"/>
  <c r="AT22" i="287" s="1"/>
  <c r="AP22" i="287"/>
  <c r="AS22" i="287" s="1"/>
  <c r="AO22" i="287"/>
  <c r="AM22" i="287"/>
  <c r="AK22" i="287"/>
  <c r="AI22" i="287"/>
  <c r="AH22" i="287"/>
  <c r="AF22" i="287"/>
  <c r="AC22" i="287"/>
  <c r="AT21" i="287"/>
  <c r="AU21" i="287" s="1"/>
  <c r="AV21" i="287" s="1"/>
  <c r="Q21" i="287" s="1"/>
  <c r="AQ21" i="287"/>
  <c r="AP21" i="287"/>
  <c r="AS21" i="287" s="1"/>
  <c r="AO21" i="287"/>
  <c r="AR21" i="287" s="1"/>
  <c r="AM21" i="287"/>
  <c r="AK21" i="287"/>
  <c r="AI21" i="287"/>
  <c r="AH21" i="287"/>
  <c r="AF21" i="287"/>
  <c r="AC21" i="287"/>
  <c r="AT20" i="287"/>
  <c r="AS20" i="287"/>
  <c r="AR20" i="287"/>
  <c r="AQ20" i="287"/>
  <c r="AP20" i="287"/>
  <c r="AO20" i="287"/>
  <c r="AM20" i="287"/>
  <c r="AK20" i="287"/>
  <c r="AI20" i="287"/>
  <c r="AH20" i="287"/>
  <c r="AC20" i="287"/>
  <c r="AF20" i="287" s="1"/>
  <c r="AR19" i="287"/>
  <c r="AU19" i="287" s="1"/>
  <c r="AV19" i="287" s="1"/>
  <c r="Q19" i="287" s="1"/>
  <c r="AW19" i="287" s="1"/>
  <c r="AQ19" i="287"/>
  <c r="AT19" i="287" s="1"/>
  <c r="AP19" i="287"/>
  <c r="AS19" i="287" s="1"/>
  <c r="AO19" i="287"/>
  <c r="AM19" i="287"/>
  <c r="AK19" i="287"/>
  <c r="AI19" i="287"/>
  <c r="AH19" i="287"/>
  <c r="AF19" i="287"/>
  <c r="AC19" i="287"/>
  <c r="AU18" i="287"/>
  <c r="AV18" i="287" s="1"/>
  <c r="Q18" i="287" s="1"/>
  <c r="AT18" i="287"/>
  <c r="AQ18" i="287"/>
  <c r="AP18" i="287"/>
  <c r="AS18" i="287" s="1"/>
  <c r="AO18" i="287"/>
  <c r="AR18" i="287" s="1"/>
  <c r="AM18" i="287"/>
  <c r="AK18" i="287"/>
  <c r="AI18" i="287"/>
  <c r="AH18" i="287"/>
  <c r="AC18" i="287"/>
  <c r="AF18" i="287" s="1"/>
  <c r="AT17" i="287"/>
  <c r="AS17" i="287"/>
  <c r="AR17" i="287"/>
  <c r="AQ17" i="287"/>
  <c r="AP17" i="287"/>
  <c r="AO17" i="287"/>
  <c r="AM17" i="287"/>
  <c r="AK17" i="287"/>
  <c r="AI17" i="287"/>
  <c r="AH17" i="287"/>
  <c r="AC17" i="287"/>
  <c r="AF17" i="287" s="1"/>
  <c r="AW16" i="287"/>
  <c r="AV16" i="287"/>
  <c r="Q16" i="287" s="1"/>
  <c r="AR16" i="287"/>
  <c r="AU16" i="287" s="1"/>
  <c r="AQ16" i="287"/>
  <c r="AT16" i="287" s="1"/>
  <c r="AP16" i="287"/>
  <c r="AS16" i="287" s="1"/>
  <c r="AO16" i="287"/>
  <c r="AM16" i="287"/>
  <c r="AK16" i="287"/>
  <c r="AI16" i="287"/>
  <c r="AH16" i="287"/>
  <c r="AF16" i="287"/>
  <c r="AC16" i="287"/>
  <c r="AV15" i="287"/>
  <c r="AU15" i="287"/>
  <c r="AT15" i="287"/>
  <c r="AQ15" i="287"/>
  <c r="AP15" i="287"/>
  <c r="AS15" i="287" s="1"/>
  <c r="AO15" i="287"/>
  <c r="AR15" i="287" s="1"/>
  <c r="AM15" i="287"/>
  <c r="AK15" i="287"/>
  <c r="AI15" i="287"/>
  <c r="AH15" i="287"/>
  <c r="AC15" i="287"/>
  <c r="Q15" i="287"/>
  <c r="AT14" i="287"/>
  <c r="AS14" i="287"/>
  <c r="AR14" i="287"/>
  <c r="AQ14" i="287"/>
  <c r="AP14" i="287"/>
  <c r="AO14" i="287"/>
  <c r="AM14" i="287"/>
  <c r="AK14" i="287"/>
  <c r="AI14" i="287"/>
  <c r="AH14" i="287"/>
  <c r="AC14" i="287"/>
  <c r="AF14" i="287" s="1"/>
  <c r="A9" i="287"/>
  <c r="A8" i="287"/>
  <c r="AU5" i="287"/>
  <c r="AT5" i="287"/>
  <c r="AS5" i="287"/>
  <c r="AR5" i="287"/>
  <c r="AQ5" i="287"/>
  <c r="AP5" i="287"/>
  <c r="AO5" i="287"/>
  <c r="I5" i="287"/>
  <c r="AV4" i="287"/>
  <c r="AU3" i="287"/>
  <c r="AT3" i="287"/>
  <c r="AS3" i="287"/>
  <c r="AR3" i="287"/>
  <c r="AQ3" i="287"/>
  <c r="AP3" i="287"/>
  <c r="AO3" i="287"/>
  <c r="AV2" i="287"/>
  <c r="AH1" i="287"/>
  <c r="AG34" i="286"/>
  <c r="AE34" i="286"/>
  <c r="AW35" i="286" s="1"/>
  <c r="AD34" i="286"/>
  <c r="AB34" i="286"/>
  <c r="AA34" i="286"/>
  <c r="Y34" i="286"/>
  <c r="V34" i="286"/>
  <c r="S34" i="286"/>
  <c r="G34" i="286"/>
  <c r="AT33" i="286"/>
  <c r="AS33" i="286"/>
  <c r="AR33" i="286"/>
  <c r="AQ33" i="286"/>
  <c r="AP33" i="286"/>
  <c r="AO33" i="286"/>
  <c r="AM33" i="286"/>
  <c r="AK33" i="286"/>
  <c r="AI33" i="286"/>
  <c r="AH33" i="286"/>
  <c r="AC33" i="286"/>
  <c r="AF33" i="286" s="1"/>
  <c r="AV32" i="286"/>
  <c r="Q32" i="286" s="1"/>
  <c r="AW32" i="286" s="1"/>
  <c r="AR32" i="286"/>
  <c r="AU32" i="286" s="1"/>
  <c r="AQ32" i="286"/>
  <c r="AT32" i="286" s="1"/>
  <c r="AP32" i="286"/>
  <c r="AS32" i="286" s="1"/>
  <c r="AO32" i="286"/>
  <c r="AM32" i="286"/>
  <c r="AK32" i="286"/>
  <c r="AI32" i="286"/>
  <c r="AH32" i="286"/>
  <c r="AF32" i="286"/>
  <c r="AC32" i="286"/>
  <c r="AU31" i="286"/>
  <c r="AV31" i="286" s="1"/>
  <c r="Q31" i="286" s="1"/>
  <c r="AT31" i="286"/>
  <c r="AQ31" i="286"/>
  <c r="AP31" i="286"/>
  <c r="AS31" i="286" s="1"/>
  <c r="AO31" i="286"/>
  <c r="AR31" i="286" s="1"/>
  <c r="AM31" i="286"/>
  <c r="AK31" i="286"/>
  <c r="AI31" i="286"/>
  <c r="AH31" i="286"/>
  <c r="AC31" i="286"/>
  <c r="AF31" i="286" s="1"/>
  <c r="AW31" i="286" s="1"/>
  <c r="AT30" i="286"/>
  <c r="AS30" i="286"/>
  <c r="AR30" i="286"/>
  <c r="AQ30" i="286"/>
  <c r="AP30" i="286"/>
  <c r="AO30" i="286"/>
  <c r="AM30" i="286"/>
  <c r="AK30" i="286"/>
  <c r="AI30" i="286"/>
  <c r="AH30" i="286"/>
  <c r="AC30" i="286"/>
  <c r="AF30" i="286" s="1"/>
  <c r="AW29" i="286"/>
  <c r="AV29" i="286"/>
  <c r="Q29" i="286" s="1"/>
  <c r="AR29" i="286"/>
  <c r="AU29" i="286" s="1"/>
  <c r="AQ29" i="286"/>
  <c r="AT29" i="286" s="1"/>
  <c r="AP29" i="286"/>
  <c r="AS29" i="286" s="1"/>
  <c r="AO29" i="286"/>
  <c r="AM29" i="286"/>
  <c r="AK29" i="286"/>
  <c r="AI29" i="286"/>
  <c r="AH29" i="286"/>
  <c r="AF29" i="286"/>
  <c r="AC29" i="286"/>
  <c r="AV28" i="286"/>
  <c r="Q28" i="286" s="1"/>
  <c r="AU28" i="286"/>
  <c r="AT28" i="286"/>
  <c r="AQ28" i="286"/>
  <c r="AP28" i="286"/>
  <c r="AS28" i="286" s="1"/>
  <c r="AO28" i="286"/>
  <c r="AR28" i="286" s="1"/>
  <c r="AM28" i="286"/>
  <c r="AK28" i="286"/>
  <c r="AI28" i="286"/>
  <c r="AH28" i="286"/>
  <c r="AC28" i="286"/>
  <c r="AF28" i="286" s="1"/>
  <c r="AT27" i="286"/>
  <c r="AS27" i="286"/>
  <c r="AR27" i="286"/>
  <c r="AQ27" i="286"/>
  <c r="AP27" i="286"/>
  <c r="AO27" i="286"/>
  <c r="AM27" i="286"/>
  <c r="AK27" i="286"/>
  <c r="AI27" i="286"/>
  <c r="AH27" i="286"/>
  <c r="AC27" i="286"/>
  <c r="AF27" i="286" s="1"/>
  <c r="AR26" i="286"/>
  <c r="AQ26" i="286"/>
  <c r="AT26" i="286" s="1"/>
  <c r="AP26" i="286"/>
  <c r="AS26" i="286" s="1"/>
  <c r="AO26" i="286"/>
  <c r="AM26" i="286"/>
  <c r="AK26" i="286"/>
  <c r="AI26" i="286"/>
  <c r="AH26" i="286"/>
  <c r="AF26" i="286"/>
  <c r="AC26" i="286"/>
  <c r="AT25" i="286"/>
  <c r="AQ25" i="286"/>
  <c r="AP25" i="286"/>
  <c r="AS25" i="286" s="1"/>
  <c r="AO25" i="286"/>
  <c r="AR25" i="286" s="1"/>
  <c r="AU25" i="286" s="1"/>
  <c r="AV25" i="286" s="1"/>
  <c r="Q25" i="286" s="1"/>
  <c r="AK25" i="286"/>
  <c r="AI25" i="286"/>
  <c r="AH25" i="286"/>
  <c r="AC25" i="286"/>
  <c r="AF25" i="286" s="1"/>
  <c r="AT24" i="286"/>
  <c r="AS24" i="286"/>
  <c r="AR24" i="286"/>
  <c r="AQ24" i="286"/>
  <c r="AP24" i="286"/>
  <c r="AO24" i="286"/>
  <c r="AM24" i="286"/>
  <c r="AK24" i="286"/>
  <c r="AI24" i="286"/>
  <c r="AH24" i="286"/>
  <c r="AC24" i="286"/>
  <c r="AF24" i="286" s="1"/>
  <c r="AR23" i="286"/>
  <c r="AQ23" i="286"/>
  <c r="AT23" i="286" s="1"/>
  <c r="AP23" i="286"/>
  <c r="AS23" i="286" s="1"/>
  <c r="AO23" i="286"/>
  <c r="AM23" i="286"/>
  <c r="AK23" i="286"/>
  <c r="AI23" i="286"/>
  <c r="AH23" i="286"/>
  <c r="AF23" i="286"/>
  <c r="AC23" i="286"/>
  <c r="AT22" i="286"/>
  <c r="AQ22" i="286"/>
  <c r="AP22" i="286"/>
  <c r="AS22" i="286" s="1"/>
  <c r="AO22" i="286"/>
  <c r="AR22" i="286" s="1"/>
  <c r="AU22" i="286" s="1"/>
  <c r="AV22" i="286" s="1"/>
  <c r="Q22" i="286" s="1"/>
  <c r="AK22" i="286"/>
  <c r="AI22" i="286"/>
  <c r="AH22" i="286"/>
  <c r="AF22" i="286"/>
  <c r="AC22" i="286"/>
  <c r="AT21" i="286"/>
  <c r="AS21" i="286"/>
  <c r="AR21" i="286"/>
  <c r="AU21" i="286" s="1"/>
  <c r="AV21" i="286" s="1"/>
  <c r="Q21" i="286" s="1"/>
  <c r="AQ21" i="286"/>
  <c r="AP21" i="286"/>
  <c r="AO21" i="286"/>
  <c r="AM21" i="286"/>
  <c r="AK21" i="286"/>
  <c r="AI21" i="286"/>
  <c r="AH21" i="286"/>
  <c r="AC21" i="286"/>
  <c r="AF21" i="286" s="1"/>
  <c r="AR20" i="286"/>
  <c r="AQ20" i="286"/>
  <c r="AT20" i="286" s="1"/>
  <c r="AP20" i="286"/>
  <c r="AS20" i="286" s="1"/>
  <c r="AO20" i="286"/>
  <c r="AM20" i="286"/>
  <c r="AK20" i="286"/>
  <c r="AI20" i="286"/>
  <c r="AH20" i="286"/>
  <c r="AF20" i="286"/>
  <c r="AC20" i="286"/>
  <c r="AT19" i="286"/>
  <c r="AQ19" i="286"/>
  <c r="AP19" i="286"/>
  <c r="AS19" i="286" s="1"/>
  <c r="AO19" i="286"/>
  <c r="AR19" i="286" s="1"/>
  <c r="AU19" i="286" s="1"/>
  <c r="AV19" i="286" s="1"/>
  <c r="Q19" i="286" s="1"/>
  <c r="AK19" i="286"/>
  <c r="AI19" i="286"/>
  <c r="AH19" i="286"/>
  <c r="AF19" i="286"/>
  <c r="AC19" i="286"/>
  <c r="AM19" i="286" s="1"/>
  <c r="AT18" i="286"/>
  <c r="AS18" i="286"/>
  <c r="AR18" i="286"/>
  <c r="AU18" i="286" s="1"/>
  <c r="AV18" i="286" s="1"/>
  <c r="Q18" i="286" s="1"/>
  <c r="AQ18" i="286"/>
  <c r="AP18" i="286"/>
  <c r="AO18" i="286"/>
  <c r="AM18" i="286"/>
  <c r="AK18" i="286"/>
  <c r="AI18" i="286"/>
  <c r="AH18" i="286"/>
  <c r="AC18" i="286"/>
  <c r="AF18" i="286" s="1"/>
  <c r="AR17" i="286"/>
  <c r="AU17" i="286" s="1"/>
  <c r="AV17" i="286" s="1"/>
  <c r="Q17" i="286" s="1"/>
  <c r="AQ17" i="286"/>
  <c r="AT17" i="286" s="1"/>
  <c r="AP17" i="286"/>
  <c r="AS17" i="286" s="1"/>
  <c r="AO17" i="286"/>
  <c r="AM17" i="286"/>
  <c r="AK17" i="286"/>
  <c r="AI17" i="286"/>
  <c r="AH17" i="286"/>
  <c r="AF17" i="286"/>
  <c r="AC17" i="286"/>
  <c r="AQ16" i="286"/>
  <c r="AT16" i="286" s="1"/>
  <c r="AU16" i="286" s="1"/>
  <c r="AV16" i="286" s="1"/>
  <c r="Q16" i="286" s="1"/>
  <c r="AP16" i="286"/>
  <c r="AS16" i="286" s="1"/>
  <c r="AO16" i="286"/>
  <c r="AR16" i="286" s="1"/>
  <c r="AM16" i="286"/>
  <c r="AK16" i="286"/>
  <c r="AI16" i="286"/>
  <c r="AH16" i="286"/>
  <c r="AF16" i="286"/>
  <c r="AC16" i="286"/>
  <c r="AU15" i="286"/>
  <c r="AV15" i="286" s="1"/>
  <c r="Q15" i="286" s="1"/>
  <c r="AT15" i="286"/>
  <c r="AS15" i="286"/>
  <c r="AQ15" i="286"/>
  <c r="AP15" i="286"/>
  <c r="AO15" i="286"/>
  <c r="AR15" i="286" s="1"/>
  <c r="AM15" i="286"/>
  <c r="AK15" i="286"/>
  <c r="AI15" i="286"/>
  <c r="AH15" i="286"/>
  <c r="AC15" i="286"/>
  <c r="AF15" i="286" s="1"/>
  <c r="AR14" i="286"/>
  <c r="AQ14" i="286"/>
  <c r="AT14" i="286" s="1"/>
  <c r="AP14" i="286"/>
  <c r="AS14" i="286" s="1"/>
  <c r="AO14" i="286"/>
  <c r="AM14" i="286"/>
  <c r="AK14" i="286"/>
  <c r="AI14" i="286"/>
  <c r="AH14" i="286"/>
  <c r="AF14" i="286"/>
  <c r="AC14" i="286"/>
  <c r="A9" i="286"/>
  <c r="H8" i="286"/>
  <c r="A8" i="286"/>
  <c r="H6" i="286"/>
  <c r="H7" i="286" s="1"/>
  <c r="G6" i="286"/>
  <c r="G7" i="286" s="1"/>
  <c r="AU5" i="286"/>
  <c r="AT5" i="286"/>
  <c r="AS5" i="286"/>
  <c r="AR5" i="286"/>
  <c r="AQ5" i="286"/>
  <c r="G9" i="286" s="1"/>
  <c r="AP5" i="286"/>
  <c r="AO5" i="286"/>
  <c r="I5" i="286"/>
  <c r="L5" i="286" s="1"/>
  <c r="AV4" i="286"/>
  <c r="AU3" i="286"/>
  <c r="AT3" i="286"/>
  <c r="AS3" i="286"/>
  <c r="AR3" i="286"/>
  <c r="AQ3" i="286"/>
  <c r="AP3" i="286"/>
  <c r="AO3" i="286"/>
  <c r="AH3" i="286"/>
  <c r="AV2" i="286"/>
  <c r="AH1" i="286"/>
  <c r="AG34" i="285"/>
  <c r="AE34" i="285"/>
  <c r="AW35" i="285" s="1"/>
  <c r="AD34" i="285"/>
  <c r="AB34" i="285"/>
  <c r="AA34" i="285"/>
  <c r="Y34" i="285"/>
  <c r="V34" i="285"/>
  <c r="S34" i="285"/>
  <c r="G34" i="285"/>
  <c r="AS33" i="285"/>
  <c r="AR33" i="285"/>
  <c r="AU33" i="285" s="1"/>
  <c r="AV33" i="285" s="1"/>
  <c r="Q33" i="285" s="1"/>
  <c r="AQ33" i="285"/>
  <c r="AT33" i="285" s="1"/>
  <c r="AP33" i="285"/>
  <c r="AO33" i="285"/>
  <c r="AK33" i="285"/>
  <c r="AI33" i="285"/>
  <c r="AH33" i="285"/>
  <c r="AF33" i="285"/>
  <c r="AC33" i="285"/>
  <c r="AM33" i="285" s="1"/>
  <c r="AV32" i="285"/>
  <c r="Q32" i="285" s="1"/>
  <c r="AU32" i="285"/>
  <c r="AT32" i="285"/>
  <c r="AQ32" i="285"/>
  <c r="AP32" i="285"/>
  <c r="AS32" i="285" s="1"/>
  <c r="AO32" i="285"/>
  <c r="AR32" i="285" s="1"/>
  <c r="AM32" i="285"/>
  <c r="AK32" i="285"/>
  <c r="AI32" i="285"/>
  <c r="AH32" i="285"/>
  <c r="AC32" i="285"/>
  <c r="AF32" i="285" s="1"/>
  <c r="AU31" i="285"/>
  <c r="AV31" i="285" s="1"/>
  <c r="Q31" i="285" s="1"/>
  <c r="AT31" i="285"/>
  <c r="AS31" i="285"/>
  <c r="AQ31" i="285"/>
  <c r="AP31" i="285"/>
  <c r="AO31" i="285"/>
  <c r="AR31" i="285" s="1"/>
  <c r="AM31" i="285"/>
  <c r="AK31" i="285"/>
  <c r="AI31" i="285"/>
  <c r="AH31" i="285"/>
  <c r="AC31" i="285"/>
  <c r="AF31" i="285" s="1"/>
  <c r="AR30" i="285"/>
  <c r="AQ30" i="285"/>
  <c r="AT30" i="285" s="1"/>
  <c r="AP30" i="285"/>
  <c r="AS30" i="285" s="1"/>
  <c r="AO30" i="285"/>
  <c r="AK30" i="285"/>
  <c r="AI30" i="285"/>
  <c r="AH30" i="285"/>
  <c r="AF30" i="285"/>
  <c r="AC30" i="285"/>
  <c r="AM30" i="285" s="1"/>
  <c r="AQ29" i="285"/>
  <c r="AT29" i="285" s="1"/>
  <c r="AP29" i="285"/>
  <c r="AS29" i="285" s="1"/>
  <c r="AO29" i="285"/>
  <c r="AR29" i="285" s="1"/>
  <c r="AK29" i="285"/>
  <c r="AI29" i="285"/>
  <c r="AH29" i="285"/>
  <c r="AC29" i="285"/>
  <c r="AM29" i="285" s="1"/>
  <c r="AT28" i="285"/>
  <c r="AS28" i="285"/>
  <c r="AR28" i="285"/>
  <c r="AU28" i="285" s="1"/>
  <c r="AV28" i="285" s="1"/>
  <c r="Q28" i="285" s="1"/>
  <c r="AQ28" i="285"/>
  <c r="AP28" i="285"/>
  <c r="AO28" i="285"/>
  <c r="AK28" i="285"/>
  <c r="AI28" i="285"/>
  <c r="AH28" i="285"/>
  <c r="AC28" i="285"/>
  <c r="AF28" i="285" s="1"/>
  <c r="AS27" i="285"/>
  <c r="AR27" i="285"/>
  <c r="AQ27" i="285"/>
  <c r="AT27" i="285" s="1"/>
  <c r="AP27" i="285"/>
  <c r="AO27" i="285"/>
  <c r="AK27" i="285"/>
  <c r="AI27" i="285"/>
  <c r="AH27" i="285"/>
  <c r="AF27" i="285"/>
  <c r="AC27" i="285"/>
  <c r="AM27" i="285" s="1"/>
  <c r="AT26" i="285"/>
  <c r="AU26" i="285" s="1"/>
  <c r="AV26" i="285" s="1"/>
  <c r="Q26" i="285" s="1"/>
  <c r="AS26" i="285"/>
  <c r="AQ26" i="285"/>
  <c r="AP26" i="285"/>
  <c r="AO26" i="285"/>
  <c r="AR26" i="285" s="1"/>
  <c r="AK26" i="285"/>
  <c r="AI26" i="285"/>
  <c r="AH26" i="285"/>
  <c r="AC26" i="285"/>
  <c r="AS25" i="285"/>
  <c r="AR25" i="285"/>
  <c r="AU25" i="285" s="1"/>
  <c r="AV25" i="285" s="1"/>
  <c r="Q25" i="285" s="1"/>
  <c r="AQ25" i="285"/>
  <c r="AT25" i="285" s="1"/>
  <c r="AP25" i="285"/>
  <c r="AO25" i="285"/>
  <c r="AK25" i="285"/>
  <c r="AI25" i="285"/>
  <c r="AH25" i="285"/>
  <c r="AC25" i="285"/>
  <c r="AU24" i="285"/>
  <c r="AV24" i="285" s="1"/>
  <c r="Q24" i="285" s="1"/>
  <c r="AS24" i="285"/>
  <c r="AR24" i="285"/>
  <c r="AQ24" i="285"/>
  <c r="AT24" i="285" s="1"/>
  <c r="AP24" i="285"/>
  <c r="AO24" i="285"/>
  <c r="AK24" i="285"/>
  <c r="AI24" i="285"/>
  <c r="AH24" i="285"/>
  <c r="AF24" i="285"/>
  <c r="AC24" i="285"/>
  <c r="AM24" i="285" s="1"/>
  <c r="AU23" i="285"/>
  <c r="AV23" i="285" s="1"/>
  <c r="Q23" i="285" s="1"/>
  <c r="AT23" i="285"/>
  <c r="AS23" i="285"/>
  <c r="AQ23" i="285"/>
  <c r="AP23" i="285"/>
  <c r="AO23" i="285"/>
  <c r="AR23" i="285" s="1"/>
  <c r="AM23" i="285"/>
  <c r="AK23" i="285"/>
  <c r="AI23" i="285"/>
  <c r="AH23" i="285"/>
  <c r="AC23" i="285"/>
  <c r="AF23" i="285" s="1"/>
  <c r="AS22" i="285"/>
  <c r="AR22" i="285"/>
  <c r="AQ22" i="285"/>
  <c r="AT22" i="285" s="1"/>
  <c r="AP22" i="285"/>
  <c r="AO22" i="285"/>
  <c r="AK22" i="285"/>
  <c r="AI22" i="285"/>
  <c r="AH22" i="285"/>
  <c r="AF22" i="285"/>
  <c r="AC22" i="285"/>
  <c r="AM22" i="285" s="1"/>
  <c r="AV21" i="285"/>
  <c r="Q21" i="285" s="1"/>
  <c r="AQ21" i="285"/>
  <c r="AT21" i="285" s="1"/>
  <c r="AP21" i="285"/>
  <c r="AS21" i="285" s="1"/>
  <c r="AU21" i="285" s="1"/>
  <c r="AO21" i="285"/>
  <c r="AR21" i="285" s="1"/>
  <c r="AK21" i="285"/>
  <c r="AI21" i="285"/>
  <c r="AH21" i="285"/>
  <c r="AC21" i="285"/>
  <c r="AM21" i="285" s="1"/>
  <c r="AT20" i="285"/>
  <c r="AS20" i="285"/>
  <c r="AQ20" i="285"/>
  <c r="AP20" i="285"/>
  <c r="AO20" i="285"/>
  <c r="AR20" i="285" s="1"/>
  <c r="AU20" i="285" s="1"/>
  <c r="AV20" i="285" s="1"/>
  <c r="Q20" i="285" s="1"/>
  <c r="AK20" i="285"/>
  <c r="AI20" i="285"/>
  <c r="AH20" i="285"/>
  <c r="AC20" i="285"/>
  <c r="AF20" i="285" s="1"/>
  <c r="AS19" i="285"/>
  <c r="AR19" i="285"/>
  <c r="AU19" i="285" s="1"/>
  <c r="AV19" i="285" s="1"/>
  <c r="Q19" i="285" s="1"/>
  <c r="AW19" i="285" s="1"/>
  <c r="AQ19" i="285"/>
  <c r="AT19" i="285" s="1"/>
  <c r="AP19" i="285"/>
  <c r="AO19" i="285"/>
  <c r="AK19" i="285"/>
  <c r="AI19" i="285"/>
  <c r="AH19" i="285"/>
  <c r="AF19" i="285"/>
  <c r="AC19" i="285"/>
  <c r="AM19" i="285" s="1"/>
  <c r="AQ18" i="285"/>
  <c r="AT18" i="285" s="1"/>
  <c r="AP18" i="285"/>
  <c r="AS18" i="285" s="1"/>
  <c r="AO18" i="285"/>
  <c r="AR18" i="285" s="1"/>
  <c r="AU18" i="285" s="1"/>
  <c r="AV18" i="285" s="1"/>
  <c r="Q18" i="285" s="1"/>
  <c r="AK18" i="285"/>
  <c r="AI18" i="285"/>
  <c r="AH18" i="285"/>
  <c r="AF18" i="285"/>
  <c r="AC18" i="285"/>
  <c r="AM18" i="285" s="1"/>
  <c r="AT17" i="285"/>
  <c r="AU17" i="285" s="1"/>
  <c r="AV17" i="285" s="1"/>
  <c r="Q17" i="285" s="1"/>
  <c r="AS17" i="285"/>
  <c r="AQ17" i="285"/>
  <c r="AP17" i="285"/>
  <c r="AO17" i="285"/>
  <c r="AR17" i="285" s="1"/>
  <c r="AK17" i="285"/>
  <c r="AI17" i="285"/>
  <c r="AH17" i="285"/>
  <c r="AC17" i="285"/>
  <c r="AS16" i="285"/>
  <c r="AR16" i="285"/>
  <c r="AQ16" i="285"/>
  <c r="AT16" i="285" s="1"/>
  <c r="AP16" i="285"/>
  <c r="AO16" i="285"/>
  <c r="AK16" i="285"/>
  <c r="AI16" i="285"/>
  <c r="AH16" i="285"/>
  <c r="AC16" i="285"/>
  <c r="AF16" i="285" s="1"/>
  <c r="AQ15" i="285"/>
  <c r="AT15" i="285" s="1"/>
  <c r="AU15" i="285" s="1"/>
  <c r="AV15" i="285" s="1"/>
  <c r="Q15" i="285" s="1"/>
  <c r="AW15" i="285" s="1"/>
  <c r="AP15" i="285"/>
  <c r="AS15" i="285" s="1"/>
  <c r="AO15" i="285"/>
  <c r="AR15" i="285" s="1"/>
  <c r="AK15" i="285"/>
  <c r="AI15" i="285"/>
  <c r="AH15" i="285"/>
  <c r="AF15" i="285"/>
  <c r="AC15" i="285"/>
  <c r="AM15" i="285" s="1"/>
  <c r="AT14" i="285"/>
  <c r="AS14" i="285"/>
  <c r="AQ14" i="285"/>
  <c r="AP14" i="285"/>
  <c r="AO14" i="285"/>
  <c r="AR14" i="285" s="1"/>
  <c r="AU14" i="285" s="1"/>
  <c r="AV14" i="285" s="1"/>
  <c r="Q14" i="285" s="1"/>
  <c r="AK14" i="285"/>
  <c r="AI14" i="285"/>
  <c r="AH14" i="285"/>
  <c r="AC14" i="285"/>
  <c r="AM14" i="285" s="1"/>
  <c r="A9" i="285"/>
  <c r="A8" i="285"/>
  <c r="AU5" i="285"/>
  <c r="AT5" i="285"/>
  <c r="AS5" i="285"/>
  <c r="AR5" i="285"/>
  <c r="AQ5" i="285"/>
  <c r="AP5" i="285"/>
  <c r="AO5" i="285"/>
  <c r="I5" i="285"/>
  <c r="AV4" i="285"/>
  <c r="AU3" i="285"/>
  <c r="AT3" i="285"/>
  <c r="AS3" i="285"/>
  <c r="AR3" i="285"/>
  <c r="AQ3" i="285"/>
  <c r="AP3" i="285"/>
  <c r="AO3" i="285"/>
  <c r="AV2" i="285"/>
  <c r="AH1" i="285"/>
  <c r="AG34" i="284"/>
  <c r="AE34" i="284"/>
  <c r="AD34" i="284"/>
  <c r="AB34" i="284"/>
  <c r="AA34" i="284"/>
  <c r="Y34" i="284"/>
  <c r="AW35" i="284" s="1"/>
  <c r="V34" i="284"/>
  <c r="S34" i="284"/>
  <c r="G34" i="284"/>
  <c r="AT33" i="284"/>
  <c r="AS33" i="284"/>
  <c r="AQ33" i="284"/>
  <c r="AP33" i="284"/>
  <c r="AO33" i="284"/>
  <c r="AR33" i="284" s="1"/>
  <c r="AU33" i="284" s="1"/>
  <c r="AV33" i="284" s="1"/>
  <c r="AM33" i="284"/>
  <c r="AK33" i="284"/>
  <c r="AI33" i="284"/>
  <c r="AH33" i="284"/>
  <c r="AC33" i="284"/>
  <c r="AF33" i="284" s="1"/>
  <c r="Q33" i="284"/>
  <c r="AS32" i="284"/>
  <c r="AR32" i="284"/>
  <c r="AU32" i="284" s="1"/>
  <c r="AV32" i="284" s="1"/>
  <c r="Q32" i="284" s="1"/>
  <c r="AW32" i="284" s="1"/>
  <c r="AQ32" i="284"/>
  <c r="AT32" i="284" s="1"/>
  <c r="AP32" i="284"/>
  <c r="AO32" i="284"/>
  <c r="AK32" i="284"/>
  <c r="AI32" i="284"/>
  <c r="AH32" i="284"/>
  <c r="AC32" i="284"/>
  <c r="AF32" i="284" s="1"/>
  <c r="AQ31" i="284"/>
  <c r="AT31" i="284" s="1"/>
  <c r="AP31" i="284"/>
  <c r="AS31" i="284" s="1"/>
  <c r="AU31" i="284" s="1"/>
  <c r="AV31" i="284" s="1"/>
  <c r="Q31" i="284" s="1"/>
  <c r="AO31" i="284"/>
  <c r="AR31" i="284" s="1"/>
  <c r="AK31" i="284"/>
  <c r="AI31" i="284"/>
  <c r="AH31" i="284"/>
  <c r="AC31" i="284"/>
  <c r="AM31" i="284" s="1"/>
  <c r="AT30" i="284"/>
  <c r="AS30" i="284"/>
  <c r="AQ30" i="284"/>
  <c r="AP30" i="284"/>
  <c r="AO30" i="284"/>
  <c r="AR30" i="284" s="1"/>
  <c r="AK30" i="284"/>
  <c r="AI30" i="284"/>
  <c r="AH30" i="284"/>
  <c r="AC30" i="284"/>
  <c r="AF30" i="284" s="1"/>
  <c r="AS29" i="284"/>
  <c r="AR29" i="284"/>
  <c r="AU29" i="284" s="1"/>
  <c r="AV29" i="284" s="1"/>
  <c r="Q29" i="284" s="1"/>
  <c r="AQ29" i="284"/>
  <c r="AT29" i="284" s="1"/>
  <c r="AP29" i="284"/>
  <c r="AO29" i="284"/>
  <c r="AK29" i="284"/>
  <c r="AI29" i="284"/>
  <c r="AH29" i="284"/>
  <c r="AC29" i="284"/>
  <c r="AF29" i="284" s="1"/>
  <c r="AQ28" i="284"/>
  <c r="AT28" i="284" s="1"/>
  <c r="AP28" i="284"/>
  <c r="AS28" i="284" s="1"/>
  <c r="AO28" i="284"/>
  <c r="AR28" i="284" s="1"/>
  <c r="AK28" i="284"/>
  <c r="AI28" i="284"/>
  <c r="AH28" i="284"/>
  <c r="AC28" i="284"/>
  <c r="AT27" i="284"/>
  <c r="AS27" i="284"/>
  <c r="AQ27" i="284"/>
  <c r="AP27" i="284"/>
  <c r="AO27" i="284"/>
  <c r="AR27" i="284" s="1"/>
  <c r="AU27" i="284" s="1"/>
  <c r="AV27" i="284" s="1"/>
  <c r="AM27" i="284"/>
  <c r="AK27" i="284"/>
  <c r="AI27" i="284"/>
  <c r="AH27" i="284"/>
  <c r="AC27" i="284"/>
  <c r="AF27" i="284" s="1"/>
  <c r="Q27" i="284"/>
  <c r="AS26" i="284"/>
  <c r="AR26" i="284"/>
  <c r="AU26" i="284" s="1"/>
  <c r="AV26" i="284" s="1"/>
  <c r="Q26" i="284" s="1"/>
  <c r="AW26" i="284" s="1"/>
  <c r="AQ26" i="284"/>
  <c r="AT26" i="284" s="1"/>
  <c r="AP26" i="284"/>
  <c r="AO26" i="284"/>
  <c r="AK26" i="284"/>
  <c r="AI26" i="284"/>
  <c r="AH26" i="284"/>
  <c r="AC26" i="284"/>
  <c r="AF26" i="284" s="1"/>
  <c r="AQ25" i="284"/>
  <c r="AT25" i="284" s="1"/>
  <c r="AP25" i="284"/>
  <c r="AS25" i="284" s="1"/>
  <c r="AU25" i="284" s="1"/>
  <c r="AV25" i="284" s="1"/>
  <c r="Q25" i="284" s="1"/>
  <c r="AO25" i="284"/>
  <c r="AR25" i="284" s="1"/>
  <c r="AK25" i="284"/>
  <c r="AI25" i="284"/>
  <c r="AH25" i="284"/>
  <c r="AC25" i="284"/>
  <c r="AM25" i="284" s="1"/>
  <c r="AT24" i="284"/>
  <c r="AS24" i="284"/>
  <c r="AQ24" i="284"/>
  <c r="AP24" i="284"/>
  <c r="AO24" i="284"/>
  <c r="AR24" i="284" s="1"/>
  <c r="AK24" i="284"/>
  <c r="AI24" i="284"/>
  <c r="AH24" i="284"/>
  <c r="AC24" i="284"/>
  <c r="AF24" i="284" s="1"/>
  <c r="AS23" i="284"/>
  <c r="AR23" i="284"/>
  <c r="AU23" i="284" s="1"/>
  <c r="AV23" i="284" s="1"/>
  <c r="Q23" i="284" s="1"/>
  <c r="AQ23" i="284"/>
  <c r="AT23" i="284" s="1"/>
  <c r="AP23" i="284"/>
  <c r="AO23" i="284"/>
  <c r="AK23" i="284"/>
  <c r="AI23" i="284"/>
  <c r="AH23" i="284"/>
  <c r="AC23" i="284"/>
  <c r="AF23" i="284" s="1"/>
  <c r="AW23" i="284" s="1"/>
  <c r="AQ22" i="284"/>
  <c r="AT22" i="284" s="1"/>
  <c r="AP22" i="284"/>
  <c r="AS22" i="284" s="1"/>
  <c r="AO22" i="284"/>
  <c r="AR22" i="284" s="1"/>
  <c r="AU22" i="284" s="1"/>
  <c r="AV22" i="284" s="1"/>
  <c r="Q22" i="284" s="1"/>
  <c r="AK22" i="284"/>
  <c r="AI22" i="284"/>
  <c r="AH22" i="284"/>
  <c r="AC22" i="284"/>
  <c r="AT21" i="284"/>
  <c r="AU21" i="284" s="1"/>
  <c r="AV21" i="284" s="1"/>
  <c r="Q21" i="284" s="1"/>
  <c r="AS21" i="284"/>
  <c r="AQ21" i="284"/>
  <c r="AP21" i="284"/>
  <c r="AO21" i="284"/>
  <c r="AR21" i="284" s="1"/>
  <c r="AK21" i="284"/>
  <c r="AI21" i="284"/>
  <c r="AH21" i="284"/>
  <c r="AC21" i="284"/>
  <c r="AS20" i="284"/>
  <c r="AQ20" i="284"/>
  <c r="AT20" i="284" s="1"/>
  <c r="AP20" i="284"/>
  <c r="AO20" i="284"/>
  <c r="AR20" i="284" s="1"/>
  <c r="AU20" i="284" s="1"/>
  <c r="AV20" i="284" s="1"/>
  <c r="Q20" i="284" s="1"/>
  <c r="AK20" i="284"/>
  <c r="AI20" i="284"/>
  <c r="AH20" i="284"/>
  <c r="AC20" i="284"/>
  <c r="AQ19" i="284"/>
  <c r="AT19" i="284" s="1"/>
  <c r="AP19" i="284"/>
  <c r="AS19" i="284" s="1"/>
  <c r="AU19" i="284" s="1"/>
  <c r="AV19" i="284" s="1"/>
  <c r="Q19" i="284" s="1"/>
  <c r="AO19" i="284"/>
  <c r="AR19" i="284" s="1"/>
  <c r="AK19" i="284"/>
  <c r="AI19" i="284"/>
  <c r="AH19" i="284"/>
  <c r="AC19" i="284"/>
  <c r="AT18" i="284"/>
  <c r="AU18" i="284" s="1"/>
  <c r="AV18" i="284" s="1"/>
  <c r="Q18" i="284" s="1"/>
  <c r="AS18" i="284"/>
  <c r="AQ18" i="284"/>
  <c r="AP18" i="284"/>
  <c r="AO18" i="284"/>
  <c r="AR18" i="284" s="1"/>
  <c r="AK18" i="284"/>
  <c r="AI18" i="284"/>
  <c r="AH18" i="284"/>
  <c r="AC18" i="284"/>
  <c r="AS17" i="284"/>
  <c r="AQ17" i="284"/>
  <c r="AT17" i="284" s="1"/>
  <c r="AP17" i="284"/>
  <c r="AO17" i="284"/>
  <c r="AR17" i="284" s="1"/>
  <c r="AU17" i="284" s="1"/>
  <c r="AV17" i="284" s="1"/>
  <c r="Q17" i="284" s="1"/>
  <c r="AK17" i="284"/>
  <c r="AI17" i="284"/>
  <c r="AH17" i="284"/>
  <c r="AC17" i="284"/>
  <c r="AQ16" i="284"/>
  <c r="AT16" i="284" s="1"/>
  <c r="AP16" i="284"/>
  <c r="AS16" i="284" s="1"/>
  <c r="AU16" i="284" s="1"/>
  <c r="AV16" i="284" s="1"/>
  <c r="Q16" i="284" s="1"/>
  <c r="AO16" i="284"/>
  <c r="AR16" i="284" s="1"/>
  <c r="AK16" i="284"/>
  <c r="AI16" i="284"/>
  <c r="AH16" i="284"/>
  <c r="AC16" i="284"/>
  <c r="AS15" i="284"/>
  <c r="AR15" i="284"/>
  <c r="AU15" i="284" s="1"/>
  <c r="AV15" i="284" s="1"/>
  <c r="Q15" i="284" s="1"/>
  <c r="AQ15" i="284"/>
  <c r="AT15" i="284" s="1"/>
  <c r="AP15" i="284"/>
  <c r="AO15" i="284"/>
  <c r="AK15" i="284"/>
  <c r="AI15" i="284"/>
  <c r="AH15" i="284"/>
  <c r="AC15" i="284"/>
  <c r="AF15" i="284" s="1"/>
  <c r="AU14" i="284"/>
  <c r="AV14" i="284" s="1"/>
  <c r="Q14" i="284" s="1"/>
  <c r="AS14" i="284"/>
  <c r="AR14" i="284"/>
  <c r="AQ14" i="284"/>
  <c r="AT14" i="284" s="1"/>
  <c r="AP14" i="284"/>
  <c r="AO14" i="284"/>
  <c r="AK14" i="284"/>
  <c r="AI14" i="284"/>
  <c r="AH14" i="284"/>
  <c r="AF14" i="284"/>
  <c r="AC14" i="284"/>
  <c r="A9" i="284"/>
  <c r="A8" i="284"/>
  <c r="AU5" i="284"/>
  <c r="AT5" i="284"/>
  <c r="AS5" i="284"/>
  <c r="AR5" i="284"/>
  <c r="AQ5" i="284"/>
  <c r="AP5" i="284"/>
  <c r="AO5" i="284"/>
  <c r="I5" i="284"/>
  <c r="AV4" i="284"/>
  <c r="AU3" i="284"/>
  <c r="AT3" i="284"/>
  <c r="AS3" i="284"/>
  <c r="AR3" i="284"/>
  <c r="AQ3" i="284"/>
  <c r="AP3" i="284"/>
  <c r="AO3" i="284"/>
  <c r="AV2" i="284"/>
  <c r="AH1" i="284"/>
  <c r="AG34" i="283"/>
  <c r="AE34" i="283"/>
  <c r="AW35" i="283" s="1"/>
  <c r="AD34" i="283"/>
  <c r="AB34" i="283"/>
  <c r="AA34" i="283"/>
  <c r="Y34" i="283"/>
  <c r="V34" i="283"/>
  <c r="S34" i="283"/>
  <c r="G34" i="283"/>
  <c r="AT33" i="283"/>
  <c r="AS33" i="283"/>
  <c r="AR33" i="283"/>
  <c r="AQ33" i="283"/>
  <c r="AP33" i="283"/>
  <c r="AO33" i="283"/>
  <c r="AM33" i="283"/>
  <c r="AK33" i="283"/>
  <c r="AI33" i="283"/>
  <c r="AH33" i="283"/>
  <c r="AF33" i="283"/>
  <c r="AC33" i="283"/>
  <c r="AQ32" i="283"/>
  <c r="AT32" i="283" s="1"/>
  <c r="AP32" i="283"/>
  <c r="AS32" i="283" s="1"/>
  <c r="AO32" i="283"/>
  <c r="AR32" i="283" s="1"/>
  <c r="AU32" i="283" s="1"/>
  <c r="AV32" i="283" s="1"/>
  <c r="Q32" i="283" s="1"/>
  <c r="AK32" i="283"/>
  <c r="AI32" i="283"/>
  <c r="AH32" i="283"/>
  <c r="AC32" i="283"/>
  <c r="AT31" i="283"/>
  <c r="AS31" i="283"/>
  <c r="AQ31" i="283"/>
  <c r="AP31" i="283"/>
  <c r="AO31" i="283"/>
  <c r="AR31" i="283" s="1"/>
  <c r="AM31" i="283"/>
  <c r="AK31" i="283"/>
  <c r="AI31" i="283"/>
  <c r="AH31" i="283"/>
  <c r="AF31" i="283"/>
  <c r="AC31" i="283"/>
  <c r="AT30" i="283"/>
  <c r="AS30" i="283"/>
  <c r="AR30" i="283"/>
  <c r="AQ30" i="283"/>
  <c r="AP30" i="283"/>
  <c r="AO30" i="283"/>
  <c r="AM30" i="283"/>
  <c r="AK30" i="283"/>
  <c r="AI30" i="283"/>
  <c r="AH30" i="283"/>
  <c r="AF30" i="283"/>
  <c r="AC30" i="283"/>
  <c r="AQ29" i="283"/>
  <c r="AT29" i="283" s="1"/>
  <c r="AP29" i="283"/>
  <c r="AS29" i="283" s="1"/>
  <c r="AO29" i="283"/>
  <c r="AR29" i="283" s="1"/>
  <c r="AU29" i="283" s="1"/>
  <c r="AV29" i="283" s="1"/>
  <c r="Q29" i="283" s="1"/>
  <c r="AK29" i="283"/>
  <c r="AI29" i="283"/>
  <c r="AH29" i="283"/>
  <c r="AC29" i="283"/>
  <c r="AT28" i="283"/>
  <c r="AS28" i="283"/>
  <c r="AQ28" i="283"/>
  <c r="AP28" i="283"/>
  <c r="AO28" i="283"/>
  <c r="AR28" i="283" s="1"/>
  <c r="AM28" i="283"/>
  <c r="AK28" i="283"/>
  <c r="AI28" i="283"/>
  <c r="AH28" i="283"/>
  <c r="AF28" i="283"/>
  <c r="AC28" i="283"/>
  <c r="AT27" i="283"/>
  <c r="AS27" i="283"/>
  <c r="AR27" i="283"/>
  <c r="AU27" i="283" s="1"/>
  <c r="AV27" i="283" s="1"/>
  <c r="Q27" i="283" s="1"/>
  <c r="AW27" i="283" s="1"/>
  <c r="AQ27" i="283"/>
  <c r="AP27" i="283"/>
  <c r="AO27" i="283"/>
  <c r="AM27" i="283"/>
  <c r="AK27" i="283"/>
  <c r="AI27" i="283"/>
  <c r="AH27" i="283"/>
  <c r="AF27" i="283"/>
  <c r="AC27" i="283"/>
  <c r="AR26" i="283"/>
  <c r="AU26" i="283" s="1"/>
  <c r="AV26" i="283" s="1"/>
  <c r="Q26" i="283" s="1"/>
  <c r="AQ26" i="283"/>
  <c r="AT26" i="283" s="1"/>
  <c r="AP26" i="283"/>
  <c r="AS26" i="283" s="1"/>
  <c r="AO26" i="283"/>
  <c r="AK26" i="283"/>
  <c r="AI26" i="283"/>
  <c r="AH26" i="283"/>
  <c r="AC26" i="283"/>
  <c r="AT25" i="283"/>
  <c r="AQ25" i="283"/>
  <c r="AP25" i="283"/>
  <c r="AS25" i="283" s="1"/>
  <c r="AO25" i="283"/>
  <c r="AR25" i="283" s="1"/>
  <c r="AM25" i="283"/>
  <c r="AK25" i="283"/>
  <c r="AI25" i="283"/>
  <c r="AH25" i="283"/>
  <c r="AF25" i="283"/>
  <c r="AC25" i="283"/>
  <c r="AS24" i="283"/>
  <c r="AR24" i="283"/>
  <c r="AQ24" i="283"/>
  <c r="AT24" i="283" s="1"/>
  <c r="AP24" i="283"/>
  <c r="AO24" i="283"/>
  <c r="AM24" i="283"/>
  <c r="AK24" i="283"/>
  <c r="AI24" i="283"/>
  <c r="AH24" i="283"/>
  <c r="AF24" i="283"/>
  <c r="AC24" i="283"/>
  <c r="AR23" i="283"/>
  <c r="AU23" i="283" s="1"/>
  <c r="AV23" i="283" s="1"/>
  <c r="Q23" i="283" s="1"/>
  <c r="AQ23" i="283"/>
  <c r="AT23" i="283" s="1"/>
  <c r="AP23" i="283"/>
  <c r="AS23" i="283" s="1"/>
  <c r="AO23" i="283"/>
  <c r="AK23" i="283"/>
  <c r="AI23" i="283"/>
  <c r="AH23" i="283"/>
  <c r="AC23" i="283"/>
  <c r="AT22" i="283"/>
  <c r="AQ22" i="283"/>
  <c r="AP22" i="283"/>
  <c r="AS22" i="283" s="1"/>
  <c r="AO22" i="283"/>
  <c r="AR22" i="283" s="1"/>
  <c r="AM22" i="283"/>
  <c r="AK22" i="283"/>
  <c r="AI22" i="283"/>
  <c r="AH22" i="283"/>
  <c r="AF22" i="283"/>
  <c r="AC22" i="283"/>
  <c r="AS21" i="283"/>
  <c r="AR21" i="283"/>
  <c r="AQ21" i="283"/>
  <c r="AT21" i="283" s="1"/>
  <c r="AP21" i="283"/>
  <c r="AO21" i="283"/>
  <c r="AM21" i="283"/>
  <c r="AK21" i="283"/>
  <c r="AI21" i="283"/>
  <c r="AH21" i="283"/>
  <c r="AF21" i="283"/>
  <c r="AC21" i="283"/>
  <c r="AR20" i="283"/>
  <c r="AQ20" i="283"/>
  <c r="AT20" i="283" s="1"/>
  <c r="AP20" i="283"/>
  <c r="AS20" i="283" s="1"/>
  <c r="AU20" i="283" s="1"/>
  <c r="AV20" i="283" s="1"/>
  <c r="Q20" i="283" s="1"/>
  <c r="AO20" i="283"/>
  <c r="AK20" i="283"/>
  <c r="AI20" i="283"/>
  <c r="AH20" i="283"/>
  <c r="AC20" i="283"/>
  <c r="AV19" i="283"/>
  <c r="Q19" i="283" s="1"/>
  <c r="AT19" i="283"/>
  <c r="AS19" i="283"/>
  <c r="AQ19" i="283"/>
  <c r="AP19" i="283"/>
  <c r="AO19" i="283"/>
  <c r="AR19" i="283" s="1"/>
  <c r="AU19" i="283" s="1"/>
  <c r="AM19" i="283"/>
  <c r="AK19" i="283"/>
  <c r="AI19" i="283"/>
  <c r="AH19" i="283"/>
  <c r="AF19" i="283"/>
  <c r="AC19" i="283"/>
  <c r="AS18" i="283"/>
  <c r="AR18" i="283"/>
  <c r="AQ18" i="283"/>
  <c r="AT18" i="283" s="1"/>
  <c r="AP18" i="283"/>
  <c r="AO18" i="283"/>
  <c r="AM18" i="283"/>
  <c r="AK18" i="283"/>
  <c r="AI18" i="283"/>
  <c r="AH18" i="283"/>
  <c r="AF18" i="283"/>
  <c r="AC18" i="283"/>
  <c r="AQ17" i="283"/>
  <c r="AT17" i="283" s="1"/>
  <c r="AP17" i="283"/>
  <c r="AS17" i="283" s="1"/>
  <c r="AO17" i="283"/>
  <c r="AR17" i="283" s="1"/>
  <c r="AU17" i="283" s="1"/>
  <c r="AV17" i="283" s="1"/>
  <c r="Q17" i="283" s="1"/>
  <c r="AK17" i="283"/>
  <c r="AI17" i="283"/>
  <c r="AH17" i="283"/>
  <c r="AC17" i="283"/>
  <c r="AT16" i="283"/>
  <c r="AQ16" i="283"/>
  <c r="AP16" i="283"/>
  <c r="AS16" i="283" s="1"/>
  <c r="AO16" i="283"/>
  <c r="AR16" i="283" s="1"/>
  <c r="AM16" i="283"/>
  <c r="AK16" i="283"/>
  <c r="AI16" i="283"/>
  <c r="AH16" i="283"/>
  <c r="AF16" i="283"/>
  <c r="AC16" i="283"/>
  <c r="AT15" i="283"/>
  <c r="AS15" i="283"/>
  <c r="AR15" i="283"/>
  <c r="AQ15" i="283"/>
  <c r="AP15" i="283"/>
  <c r="AO15" i="283"/>
  <c r="AM15" i="283"/>
  <c r="AK15" i="283"/>
  <c r="AI15" i="283"/>
  <c r="AH15" i="283"/>
  <c r="AF15" i="283"/>
  <c r="AC15" i="283"/>
  <c r="AQ14" i="283"/>
  <c r="AT14" i="283" s="1"/>
  <c r="AP14" i="283"/>
  <c r="AS14" i="283" s="1"/>
  <c r="AO14" i="283"/>
  <c r="AR14" i="283" s="1"/>
  <c r="AU14" i="283" s="1"/>
  <c r="AV14" i="283" s="1"/>
  <c r="Q14" i="283" s="1"/>
  <c r="AK14" i="283"/>
  <c r="AI14" i="283"/>
  <c r="AH14" i="283"/>
  <c r="AC14" i="283"/>
  <c r="A10" i="283" s="1"/>
  <c r="A9" i="283"/>
  <c r="A8" i="283"/>
  <c r="G7" i="283"/>
  <c r="H6" i="283"/>
  <c r="G6" i="283"/>
  <c r="AU5" i="283"/>
  <c r="AT5" i="283"/>
  <c r="AS5" i="283"/>
  <c r="AR5" i="283"/>
  <c r="AQ5" i="283"/>
  <c r="AP5" i="283"/>
  <c r="AO5" i="283"/>
  <c r="L5" i="283"/>
  <c r="I5" i="283"/>
  <c r="AV4" i="283"/>
  <c r="AU3" i="283"/>
  <c r="AT3" i="283"/>
  <c r="AS3" i="283"/>
  <c r="AR3" i="283"/>
  <c r="AQ3" i="283"/>
  <c r="AP3" i="283"/>
  <c r="AO3" i="283"/>
  <c r="AH3" i="283"/>
  <c r="AV2" i="283"/>
  <c r="AH1" i="283"/>
  <c r="AG34" i="282"/>
  <c r="AE34" i="282"/>
  <c r="AD34" i="282"/>
  <c r="AB34" i="282"/>
  <c r="AA34" i="282"/>
  <c r="Y34" i="282"/>
  <c r="V34" i="282"/>
  <c r="S34" i="282"/>
  <c r="G34" i="282"/>
  <c r="AQ33" i="282"/>
  <c r="AT33" i="282" s="1"/>
  <c r="AP33" i="282"/>
  <c r="AS33" i="282" s="1"/>
  <c r="AO33" i="282"/>
  <c r="AR33" i="282" s="1"/>
  <c r="AU33" i="282" s="1"/>
  <c r="AV33" i="282" s="1"/>
  <c r="Q33" i="282" s="1"/>
  <c r="AK33" i="282"/>
  <c r="AI33" i="282"/>
  <c r="AH33" i="282"/>
  <c r="AC33" i="282"/>
  <c r="AT32" i="282"/>
  <c r="AQ32" i="282"/>
  <c r="AP32" i="282"/>
  <c r="AS32" i="282" s="1"/>
  <c r="AO32" i="282"/>
  <c r="AR32" i="282" s="1"/>
  <c r="AM32" i="282"/>
  <c r="AK32" i="282"/>
  <c r="AI32" i="282"/>
  <c r="AH32" i="282"/>
  <c r="AF32" i="282"/>
  <c r="AC32" i="282"/>
  <c r="AS31" i="282"/>
  <c r="AR31" i="282"/>
  <c r="AQ31" i="282"/>
  <c r="AT31" i="282" s="1"/>
  <c r="AP31" i="282"/>
  <c r="AO31" i="282"/>
  <c r="AM31" i="282"/>
  <c r="AK31" i="282"/>
  <c r="AI31" i="282"/>
  <c r="AH31" i="282"/>
  <c r="AF31" i="282"/>
  <c r="AC31" i="282"/>
  <c r="AR30" i="282"/>
  <c r="AU30" i="282" s="1"/>
  <c r="AV30" i="282" s="1"/>
  <c r="Q30" i="282" s="1"/>
  <c r="AQ30" i="282"/>
  <c r="AT30" i="282" s="1"/>
  <c r="AP30" i="282"/>
  <c r="AS30" i="282" s="1"/>
  <c r="AO30" i="282"/>
  <c r="AK30" i="282"/>
  <c r="AI30" i="282"/>
  <c r="AH30" i="282"/>
  <c r="AF30" i="282"/>
  <c r="AC30" i="282"/>
  <c r="AM30" i="282" s="1"/>
  <c r="AT29" i="282"/>
  <c r="AQ29" i="282"/>
  <c r="AP29" i="282"/>
  <c r="AS29" i="282" s="1"/>
  <c r="AO29" i="282"/>
  <c r="AR29" i="282" s="1"/>
  <c r="AM29" i="282"/>
  <c r="AK29" i="282"/>
  <c r="AI29" i="282"/>
  <c r="AH29" i="282"/>
  <c r="AF29" i="282"/>
  <c r="AC29" i="282"/>
  <c r="AT28" i="282"/>
  <c r="AS28" i="282"/>
  <c r="AR28" i="282"/>
  <c r="AU28" i="282" s="1"/>
  <c r="AV28" i="282" s="1"/>
  <c r="Q28" i="282" s="1"/>
  <c r="AW28" i="282" s="1"/>
  <c r="AQ28" i="282"/>
  <c r="AP28" i="282"/>
  <c r="AO28" i="282"/>
  <c r="AM28" i="282"/>
  <c r="AK28" i="282"/>
  <c r="AI28" i="282"/>
  <c r="AH28" i="282"/>
  <c r="AF28" i="282"/>
  <c r="AC28" i="282"/>
  <c r="AQ27" i="282"/>
  <c r="AT27" i="282" s="1"/>
  <c r="AP27" i="282"/>
  <c r="AS27" i="282" s="1"/>
  <c r="AO27" i="282"/>
  <c r="AR27" i="282" s="1"/>
  <c r="AU27" i="282" s="1"/>
  <c r="AV27" i="282" s="1"/>
  <c r="Q27" i="282" s="1"/>
  <c r="AK27" i="282"/>
  <c r="AI27" i="282"/>
  <c r="AH27" i="282"/>
  <c r="AC27" i="282"/>
  <c r="AM27" i="282" s="1"/>
  <c r="AT26" i="282"/>
  <c r="AS26" i="282"/>
  <c r="AQ26" i="282"/>
  <c r="AP26" i="282"/>
  <c r="AO26" i="282"/>
  <c r="AR26" i="282" s="1"/>
  <c r="AM26" i="282"/>
  <c r="AK26" i="282"/>
  <c r="AI26" i="282"/>
  <c r="AH26" i="282"/>
  <c r="AF26" i="282"/>
  <c r="AC26" i="282"/>
  <c r="AT25" i="282"/>
  <c r="AS25" i="282"/>
  <c r="AR25" i="282"/>
  <c r="AQ25" i="282"/>
  <c r="AP25" i="282"/>
  <c r="AO25" i="282"/>
  <c r="AM25" i="282"/>
  <c r="AK25" i="282"/>
  <c r="AI25" i="282"/>
  <c r="AH25" i="282"/>
  <c r="AF25" i="282"/>
  <c r="AC25" i="282"/>
  <c r="AQ24" i="282"/>
  <c r="AT24" i="282" s="1"/>
  <c r="AP24" i="282"/>
  <c r="AS24" i="282" s="1"/>
  <c r="AO24" i="282"/>
  <c r="AR24" i="282" s="1"/>
  <c r="AK24" i="282"/>
  <c r="AI24" i="282"/>
  <c r="AH24" i="282"/>
  <c r="AC24" i="282"/>
  <c r="AT23" i="282"/>
  <c r="AQ23" i="282"/>
  <c r="AP23" i="282"/>
  <c r="AS23" i="282" s="1"/>
  <c r="AO23" i="282"/>
  <c r="AR23" i="282" s="1"/>
  <c r="AM23" i="282"/>
  <c r="AK23" i="282"/>
  <c r="AI23" i="282"/>
  <c r="AH23" i="282"/>
  <c r="AF23" i="282"/>
  <c r="AC23" i="282"/>
  <c r="AS22" i="282"/>
  <c r="AR22" i="282"/>
  <c r="AQ22" i="282"/>
  <c r="AT22" i="282" s="1"/>
  <c r="AP22" i="282"/>
  <c r="AO22" i="282"/>
  <c r="AM22" i="282"/>
  <c r="AK22" i="282"/>
  <c r="AI22" i="282"/>
  <c r="AH22" i="282"/>
  <c r="AF22" i="282"/>
  <c r="AC22" i="282"/>
  <c r="AR21" i="282"/>
  <c r="AQ21" i="282"/>
  <c r="AT21" i="282" s="1"/>
  <c r="AP21" i="282"/>
  <c r="AS21" i="282" s="1"/>
  <c r="AO21" i="282"/>
  <c r="AK21" i="282"/>
  <c r="AI21" i="282"/>
  <c r="AH21" i="282"/>
  <c r="AF21" i="282"/>
  <c r="AC21" i="282"/>
  <c r="AM21" i="282" s="1"/>
  <c r="AT20" i="282"/>
  <c r="AQ20" i="282"/>
  <c r="AP20" i="282"/>
  <c r="AS20" i="282" s="1"/>
  <c r="AO20" i="282"/>
  <c r="AR20" i="282" s="1"/>
  <c r="AM20" i="282"/>
  <c r="AK20" i="282"/>
  <c r="AI20" i="282"/>
  <c r="AH20" i="282"/>
  <c r="AF20" i="282"/>
  <c r="AC20" i="282"/>
  <c r="AT19" i="282"/>
  <c r="AS19" i="282"/>
  <c r="AR19" i="282"/>
  <c r="AU19" i="282" s="1"/>
  <c r="AV19" i="282" s="1"/>
  <c r="Q19" i="282" s="1"/>
  <c r="AW19" i="282" s="1"/>
  <c r="AQ19" i="282"/>
  <c r="AP19" i="282"/>
  <c r="AO19" i="282"/>
  <c r="AM19" i="282"/>
  <c r="AK19" i="282"/>
  <c r="AI19" i="282"/>
  <c r="AH19" i="282"/>
  <c r="AF19" i="282"/>
  <c r="AC19" i="282"/>
  <c r="AQ18" i="282"/>
  <c r="AT18" i="282" s="1"/>
  <c r="AP18" i="282"/>
  <c r="AS18" i="282" s="1"/>
  <c r="AO18" i="282"/>
  <c r="AR18" i="282" s="1"/>
  <c r="AU18" i="282" s="1"/>
  <c r="AV18" i="282" s="1"/>
  <c r="Q18" i="282" s="1"/>
  <c r="AW18" i="282" s="1"/>
  <c r="AK18" i="282"/>
  <c r="AI18" i="282"/>
  <c r="AH18" i="282"/>
  <c r="AF18" i="282"/>
  <c r="AC18" i="282"/>
  <c r="AM18" i="282" s="1"/>
  <c r="AT17" i="282"/>
  <c r="AQ17" i="282"/>
  <c r="AP17" i="282"/>
  <c r="AS17" i="282" s="1"/>
  <c r="AO17" i="282"/>
  <c r="AR17" i="282" s="1"/>
  <c r="AU17" i="282" s="1"/>
  <c r="AV17" i="282" s="1"/>
  <c r="Q17" i="282" s="1"/>
  <c r="AM17" i="282"/>
  <c r="AK17" i="282"/>
  <c r="AI17" i="282"/>
  <c r="AH17" i="282"/>
  <c r="AC17" i="282"/>
  <c r="AF17" i="282" s="1"/>
  <c r="AS16" i="282"/>
  <c r="AR16" i="282"/>
  <c r="AQ16" i="282"/>
  <c r="AT16" i="282" s="1"/>
  <c r="AP16" i="282"/>
  <c r="AO16" i="282"/>
  <c r="AM16" i="282"/>
  <c r="AK16" i="282"/>
  <c r="AI16" i="282"/>
  <c r="AH16" i="282"/>
  <c r="AF16" i="282"/>
  <c r="AC16" i="282"/>
  <c r="AU15" i="282"/>
  <c r="AV15" i="282" s="1"/>
  <c r="Q15" i="282" s="1"/>
  <c r="AR15" i="282"/>
  <c r="AQ15" i="282"/>
  <c r="AT15" i="282" s="1"/>
  <c r="AP15" i="282"/>
  <c r="AS15" i="282" s="1"/>
  <c r="AO15" i="282"/>
  <c r="AK15" i="282"/>
  <c r="AI15" i="282"/>
  <c r="AH15" i="282"/>
  <c r="AC15" i="282"/>
  <c r="AM15" i="282" s="1"/>
  <c r="AT14" i="282"/>
  <c r="AS14" i="282"/>
  <c r="AQ14" i="282"/>
  <c r="AP14" i="282"/>
  <c r="AO14" i="282"/>
  <c r="AR14" i="282" s="1"/>
  <c r="AK14" i="282"/>
  <c r="AI14" i="282"/>
  <c r="AH14" i="282"/>
  <c r="AC14" i="282"/>
  <c r="AM14" i="282" s="1"/>
  <c r="A9" i="282"/>
  <c r="A8" i="282"/>
  <c r="AU5" i="282"/>
  <c r="AT5" i="282"/>
  <c r="AS5" i="282"/>
  <c r="AR5" i="282"/>
  <c r="AQ5" i="282"/>
  <c r="AP5" i="282"/>
  <c r="AO5" i="282"/>
  <c r="L5" i="282"/>
  <c r="I5" i="282"/>
  <c r="AV4" i="282"/>
  <c r="AU3" i="282"/>
  <c r="AT3" i="282"/>
  <c r="AS3" i="282"/>
  <c r="AR3" i="282"/>
  <c r="AQ3" i="282"/>
  <c r="AP3" i="282"/>
  <c r="AO3" i="282"/>
  <c r="AV2" i="282"/>
  <c r="AH1" i="282"/>
  <c r="AG34" i="281"/>
  <c r="AE34" i="281"/>
  <c r="AD34" i="281"/>
  <c r="AB34" i="281"/>
  <c r="AA34" i="281"/>
  <c r="Y34" i="281"/>
  <c r="V34" i="281"/>
  <c r="AW35" i="281" s="1"/>
  <c r="S34" i="281"/>
  <c r="G34" i="281"/>
  <c r="AT33" i="281"/>
  <c r="AS33" i="281"/>
  <c r="AQ33" i="281"/>
  <c r="AP33" i="281"/>
  <c r="AO33" i="281"/>
  <c r="AR33" i="281" s="1"/>
  <c r="AU33" i="281" s="1"/>
  <c r="AV33" i="281" s="1"/>
  <c r="Q33" i="281" s="1"/>
  <c r="AK33" i="281"/>
  <c r="AI33" i="281"/>
  <c r="AH33" i="281"/>
  <c r="AC33" i="281"/>
  <c r="AF33" i="281" s="1"/>
  <c r="AT32" i="281"/>
  <c r="AS32" i="281"/>
  <c r="AR32" i="281"/>
  <c r="AQ32" i="281"/>
  <c r="AP32" i="281"/>
  <c r="AO32" i="281"/>
  <c r="AM32" i="281"/>
  <c r="AK32" i="281"/>
  <c r="AI32" i="281"/>
  <c r="AH32" i="281"/>
  <c r="AF32" i="281"/>
  <c r="AC32" i="281"/>
  <c r="AR31" i="281"/>
  <c r="AQ31" i="281"/>
  <c r="AT31" i="281" s="1"/>
  <c r="AP31" i="281"/>
  <c r="AS31" i="281" s="1"/>
  <c r="AU31" i="281" s="1"/>
  <c r="AV31" i="281" s="1"/>
  <c r="Q31" i="281" s="1"/>
  <c r="AO31" i="281"/>
  <c r="AK31" i="281"/>
  <c r="AI31" i="281"/>
  <c r="AH31" i="281"/>
  <c r="AC31" i="281"/>
  <c r="AM31" i="281" s="1"/>
  <c r="AT30" i="281"/>
  <c r="AQ30" i="281"/>
  <c r="AP30" i="281"/>
  <c r="AS30" i="281" s="1"/>
  <c r="AU30" i="281" s="1"/>
  <c r="AV30" i="281" s="1"/>
  <c r="Q30" i="281" s="1"/>
  <c r="AO30" i="281"/>
  <c r="AR30" i="281" s="1"/>
  <c r="AM30" i="281"/>
  <c r="AK30" i="281"/>
  <c r="AI30" i="281"/>
  <c r="AH30" i="281"/>
  <c r="AF30" i="281"/>
  <c r="AW30" i="281" s="1"/>
  <c r="AC30" i="281"/>
  <c r="AT29" i="281"/>
  <c r="AS29" i="281"/>
  <c r="AR29" i="281"/>
  <c r="AQ29" i="281"/>
  <c r="AP29" i="281"/>
  <c r="AO29" i="281"/>
  <c r="AM29" i="281"/>
  <c r="AK29" i="281"/>
  <c r="AI29" i="281"/>
  <c r="AH29" i="281"/>
  <c r="AF29" i="281"/>
  <c r="AC29" i="281"/>
  <c r="AQ28" i="281"/>
  <c r="AT28" i="281" s="1"/>
  <c r="AP28" i="281"/>
  <c r="AS28" i="281" s="1"/>
  <c r="AO28" i="281"/>
  <c r="AR28" i="281" s="1"/>
  <c r="AU28" i="281" s="1"/>
  <c r="AV28" i="281" s="1"/>
  <c r="Q28" i="281" s="1"/>
  <c r="AW28" i="281" s="1"/>
  <c r="AK28" i="281"/>
  <c r="AI28" i="281"/>
  <c r="AH28" i="281"/>
  <c r="AF28" i="281"/>
  <c r="AC28" i="281"/>
  <c r="AM28" i="281" s="1"/>
  <c r="AV27" i="281"/>
  <c r="Q27" i="281" s="1"/>
  <c r="AU27" i="281"/>
  <c r="AT27" i="281"/>
  <c r="AQ27" i="281"/>
  <c r="AP27" i="281"/>
  <c r="AS27" i="281" s="1"/>
  <c r="AO27" i="281"/>
  <c r="AR27" i="281" s="1"/>
  <c r="AM27" i="281"/>
  <c r="AK27" i="281"/>
  <c r="AI27" i="281"/>
  <c r="AH27" i="281"/>
  <c r="AC27" i="281"/>
  <c r="AF27" i="281" s="1"/>
  <c r="AS26" i="281"/>
  <c r="AR26" i="281"/>
  <c r="AQ26" i="281"/>
  <c r="AT26" i="281" s="1"/>
  <c r="AP26" i="281"/>
  <c r="AO26" i="281"/>
  <c r="AM26" i="281"/>
  <c r="AK26" i="281"/>
  <c r="AI26" i="281"/>
  <c r="AH26" i="281"/>
  <c r="AC26" i="281"/>
  <c r="AF26" i="281" s="1"/>
  <c r="AR25" i="281"/>
  <c r="AQ25" i="281"/>
  <c r="AT25" i="281" s="1"/>
  <c r="AP25" i="281"/>
  <c r="AS25" i="281" s="1"/>
  <c r="AO25" i="281"/>
  <c r="AK25" i="281"/>
  <c r="AI25" i="281"/>
  <c r="AH25" i="281"/>
  <c r="AF25" i="281"/>
  <c r="AC25" i="281"/>
  <c r="AM25" i="281" s="1"/>
  <c r="AT24" i="281"/>
  <c r="AS24" i="281"/>
  <c r="AU24" i="281" s="1"/>
  <c r="AV24" i="281" s="1"/>
  <c r="Q24" i="281" s="1"/>
  <c r="AQ24" i="281"/>
  <c r="AP24" i="281"/>
  <c r="AO24" i="281"/>
  <c r="AR24" i="281" s="1"/>
  <c r="AM24" i="281"/>
  <c r="AK24" i="281"/>
  <c r="AI24" i="281"/>
  <c r="AH24" i="281"/>
  <c r="AC24" i="281"/>
  <c r="AF24" i="281" s="1"/>
  <c r="AT23" i="281"/>
  <c r="AS23" i="281"/>
  <c r="AR23" i="281"/>
  <c r="AQ23" i="281"/>
  <c r="AP23" i="281"/>
  <c r="AO23" i="281"/>
  <c r="AM23" i="281"/>
  <c r="AK23" i="281"/>
  <c r="AI23" i="281"/>
  <c r="AH23" i="281"/>
  <c r="AC23" i="281"/>
  <c r="AF23" i="281" s="1"/>
  <c r="AV22" i="281"/>
  <c r="Q22" i="281" s="1"/>
  <c r="AW22" i="281" s="1"/>
  <c r="AQ22" i="281"/>
  <c r="AT22" i="281" s="1"/>
  <c r="AP22" i="281"/>
  <c r="AS22" i="281" s="1"/>
  <c r="AO22" i="281"/>
  <c r="AR22" i="281" s="1"/>
  <c r="AU22" i="281" s="1"/>
  <c r="AK22" i="281"/>
  <c r="AI22" i="281"/>
  <c r="AH22" i="281"/>
  <c r="AF22" i="281"/>
  <c r="AC22" i="281"/>
  <c r="AM22" i="281" s="1"/>
  <c r="AT21" i="281"/>
  <c r="AQ21" i="281"/>
  <c r="AP21" i="281"/>
  <c r="AS21" i="281" s="1"/>
  <c r="AU21" i="281" s="1"/>
  <c r="AV21" i="281" s="1"/>
  <c r="Q21" i="281" s="1"/>
  <c r="AO21" i="281"/>
  <c r="AR21" i="281" s="1"/>
  <c r="AK21" i="281"/>
  <c r="AI21" i="281"/>
  <c r="AH21" i="281"/>
  <c r="AC21" i="281"/>
  <c r="AF21" i="281" s="1"/>
  <c r="AS20" i="281"/>
  <c r="AR20" i="281"/>
  <c r="AQ20" i="281"/>
  <c r="AT20" i="281" s="1"/>
  <c r="AP20" i="281"/>
  <c r="AO20" i="281"/>
  <c r="AM20" i="281"/>
  <c r="AK20" i="281"/>
  <c r="AI20" i="281"/>
  <c r="AH20" i="281"/>
  <c r="AC20" i="281"/>
  <c r="AF20" i="281" s="1"/>
  <c r="AR19" i="281"/>
  <c r="AU19" i="281" s="1"/>
  <c r="AV19" i="281" s="1"/>
  <c r="Q19" i="281" s="1"/>
  <c r="AQ19" i="281"/>
  <c r="AT19" i="281" s="1"/>
  <c r="AP19" i="281"/>
  <c r="AS19" i="281" s="1"/>
  <c r="AO19" i="281"/>
  <c r="AK19" i="281"/>
  <c r="AI19" i="281"/>
  <c r="AH19" i="281"/>
  <c r="AF19" i="281"/>
  <c r="AC19" i="281"/>
  <c r="AM19" i="281" s="1"/>
  <c r="AT18" i="281"/>
  <c r="AS18" i="281"/>
  <c r="AU18" i="281" s="1"/>
  <c r="AV18" i="281" s="1"/>
  <c r="Q18" i="281" s="1"/>
  <c r="AQ18" i="281"/>
  <c r="AP18" i="281"/>
  <c r="AO18" i="281"/>
  <c r="AR18" i="281" s="1"/>
  <c r="AM18" i="281"/>
  <c r="AK18" i="281"/>
  <c r="AI18" i="281"/>
  <c r="AH18" i="281"/>
  <c r="AC18" i="281"/>
  <c r="AF18" i="281" s="1"/>
  <c r="AW18" i="281" s="1"/>
  <c r="AT17" i="281"/>
  <c r="AS17" i="281"/>
  <c r="AR17" i="281"/>
  <c r="AQ17" i="281"/>
  <c r="AP17" i="281"/>
  <c r="AO17" i="281"/>
  <c r="AM17" i="281"/>
  <c r="AK17" i="281"/>
  <c r="AI17" i="281"/>
  <c r="AH17" i="281"/>
  <c r="AC17" i="281"/>
  <c r="AF17" i="281" s="1"/>
  <c r="AW16" i="281"/>
  <c r="AV16" i="281"/>
  <c r="Q16" i="281" s="1"/>
  <c r="AQ16" i="281"/>
  <c r="AT16" i="281" s="1"/>
  <c r="AP16" i="281"/>
  <c r="AS16" i="281" s="1"/>
  <c r="AO16" i="281"/>
  <c r="AR16" i="281" s="1"/>
  <c r="AU16" i="281" s="1"/>
  <c r="AK16" i="281"/>
  <c r="AI16" i="281"/>
  <c r="AH16" i="281"/>
  <c r="AF16" i="281"/>
  <c r="AC16" i="281"/>
  <c r="AM16" i="281" s="1"/>
  <c r="AT15" i="281"/>
  <c r="AQ15" i="281"/>
  <c r="AP15" i="281"/>
  <c r="AS15" i="281" s="1"/>
  <c r="AO15" i="281"/>
  <c r="AR15" i="281" s="1"/>
  <c r="AU15" i="281" s="1"/>
  <c r="AV15" i="281" s="1"/>
  <c r="Q15" i="281" s="1"/>
  <c r="AK15" i="281"/>
  <c r="AI15" i="281"/>
  <c r="AH15" i="281"/>
  <c r="AC15" i="281"/>
  <c r="AF15" i="281" s="1"/>
  <c r="AS14" i="281"/>
  <c r="AR14" i="281"/>
  <c r="AQ14" i="281"/>
  <c r="AT14" i="281" s="1"/>
  <c r="AP14" i="281"/>
  <c r="AO14" i="281"/>
  <c r="AK14" i="281"/>
  <c r="AI14" i="281"/>
  <c r="AH14" i="281"/>
  <c r="AC14" i="281"/>
  <c r="A9" i="281"/>
  <c r="A8" i="281"/>
  <c r="G6" i="281"/>
  <c r="G7" i="281" s="1"/>
  <c r="AU5" i="281"/>
  <c r="AT5" i="281"/>
  <c r="AS5" i="281"/>
  <c r="AR5" i="281"/>
  <c r="AQ5" i="281"/>
  <c r="AP5" i="281"/>
  <c r="AO5" i="281"/>
  <c r="L5" i="281"/>
  <c r="I5" i="281"/>
  <c r="AV4" i="281"/>
  <c r="AU3" i="281"/>
  <c r="AT3" i="281"/>
  <c r="AS3" i="281"/>
  <c r="AR3" i="281"/>
  <c r="AQ3" i="281"/>
  <c r="AP3" i="281"/>
  <c r="AO3" i="281"/>
  <c r="AH3" i="281"/>
  <c r="AV2" i="281"/>
  <c r="AH1" i="281"/>
  <c r="AG34" i="280"/>
  <c r="AE34" i="280"/>
  <c r="AW35" i="280" s="1"/>
  <c r="AD34" i="280"/>
  <c r="AB34" i="280"/>
  <c r="AA34" i="280"/>
  <c r="Y34" i="280"/>
  <c r="V34" i="280"/>
  <c r="S34" i="280"/>
  <c r="G34" i="280"/>
  <c r="AR33" i="280"/>
  <c r="AU33" i="280" s="1"/>
  <c r="AV33" i="280" s="1"/>
  <c r="Q33" i="280" s="1"/>
  <c r="AQ33" i="280"/>
  <c r="AT33" i="280" s="1"/>
  <c r="AP33" i="280"/>
  <c r="AS33" i="280" s="1"/>
  <c r="AO33" i="280"/>
  <c r="AK33" i="280"/>
  <c r="AI33" i="280"/>
  <c r="AH33" i="280"/>
  <c r="AF33" i="280"/>
  <c r="AW33" i="280" s="1"/>
  <c r="AC33" i="280"/>
  <c r="AM33" i="280" s="1"/>
  <c r="AU32" i="280"/>
  <c r="AV32" i="280" s="1"/>
  <c r="Q32" i="280" s="1"/>
  <c r="AT32" i="280"/>
  <c r="AS32" i="280"/>
  <c r="AQ32" i="280"/>
  <c r="AP32" i="280"/>
  <c r="AO32" i="280"/>
  <c r="AR32" i="280" s="1"/>
  <c r="AM32" i="280"/>
  <c r="AK32" i="280"/>
  <c r="AI32" i="280"/>
  <c r="AH32" i="280"/>
  <c r="AC32" i="280"/>
  <c r="AF32" i="280" s="1"/>
  <c r="AW32" i="280" s="1"/>
  <c r="AT31" i="280"/>
  <c r="AS31" i="280"/>
  <c r="AR31" i="280"/>
  <c r="AQ31" i="280"/>
  <c r="AP31" i="280"/>
  <c r="AO31" i="280"/>
  <c r="AM31" i="280"/>
  <c r="AK31" i="280"/>
  <c r="AI31" i="280"/>
  <c r="AH31" i="280"/>
  <c r="AC31" i="280"/>
  <c r="AF31" i="280" s="1"/>
  <c r="AQ30" i="280"/>
  <c r="AT30" i="280" s="1"/>
  <c r="AP30" i="280"/>
  <c r="AS30" i="280" s="1"/>
  <c r="AO30" i="280"/>
  <c r="AR30" i="280" s="1"/>
  <c r="AU30" i="280" s="1"/>
  <c r="AV30" i="280" s="1"/>
  <c r="Q30" i="280" s="1"/>
  <c r="AK30" i="280"/>
  <c r="AI30" i="280"/>
  <c r="AH30" i="280"/>
  <c r="AF30" i="280"/>
  <c r="AW30" i="280" s="1"/>
  <c r="AC30" i="280"/>
  <c r="AM30" i="280" s="1"/>
  <c r="AT29" i="280"/>
  <c r="AQ29" i="280"/>
  <c r="AP29" i="280"/>
  <c r="AS29" i="280" s="1"/>
  <c r="AO29" i="280"/>
  <c r="AR29" i="280" s="1"/>
  <c r="AK29" i="280"/>
  <c r="AI29" i="280"/>
  <c r="AH29" i="280"/>
  <c r="AC29" i="280"/>
  <c r="AF29" i="280" s="1"/>
  <c r="AS28" i="280"/>
  <c r="AR28" i="280"/>
  <c r="AQ28" i="280"/>
  <c r="AT28" i="280" s="1"/>
  <c r="AP28" i="280"/>
  <c r="AO28" i="280"/>
  <c r="AK28" i="280"/>
  <c r="AI28" i="280"/>
  <c r="AH28" i="280"/>
  <c r="AC28" i="280"/>
  <c r="AF28" i="280" s="1"/>
  <c r="AS27" i="280"/>
  <c r="AQ27" i="280"/>
  <c r="AT27" i="280" s="1"/>
  <c r="AP27" i="280"/>
  <c r="AO27" i="280"/>
  <c r="AR27" i="280" s="1"/>
  <c r="AU27" i="280" s="1"/>
  <c r="AV27" i="280" s="1"/>
  <c r="Q27" i="280" s="1"/>
  <c r="AK27" i="280"/>
  <c r="AI27" i="280"/>
  <c r="AH27" i="280"/>
  <c r="AC27" i="280"/>
  <c r="AM27" i="280" s="1"/>
  <c r="AT26" i="280"/>
  <c r="AQ26" i="280"/>
  <c r="AP26" i="280"/>
  <c r="AS26" i="280" s="1"/>
  <c r="AU26" i="280" s="1"/>
  <c r="AV26" i="280" s="1"/>
  <c r="Q26" i="280" s="1"/>
  <c r="AO26" i="280"/>
  <c r="AR26" i="280" s="1"/>
  <c r="AM26" i="280"/>
  <c r="AK26" i="280"/>
  <c r="AI26" i="280"/>
  <c r="AH26" i="280"/>
  <c r="AF26" i="280"/>
  <c r="AW26" i="280" s="1"/>
  <c r="AC26" i="280"/>
  <c r="AS25" i="280"/>
  <c r="AR25" i="280"/>
  <c r="AQ25" i="280"/>
  <c r="AT25" i="280" s="1"/>
  <c r="AP25" i="280"/>
  <c r="AO25" i="280"/>
  <c r="AK25" i="280"/>
  <c r="AI25" i="280"/>
  <c r="AH25" i="280"/>
  <c r="AC25" i="280"/>
  <c r="AF25" i="280" s="1"/>
  <c r="AS24" i="280"/>
  <c r="AQ24" i="280"/>
  <c r="AT24" i="280" s="1"/>
  <c r="AP24" i="280"/>
  <c r="AO24" i="280"/>
  <c r="AR24" i="280" s="1"/>
  <c r="AU24" i="280" s="1"/>
  <c r="AV24" i="280" s="1"/>
  <c r="Q24" i="280" s="1"/>
  <c r="AK24" i="280"/>
  <c r="AI24" i="280"/>
  <c r="AH24" i="280"/>
  <c r="AC24" i="280"/>
  <c r="AM24" i="280" s="1"/>
  <c r="AT23" i="280"/>
  <c r="AQ23" i="280"/>
  <c r="AP23" i="280"/>
  <c r="AS23" i="280" s="1"/>
  <c r="AU23" i="280" s="1"/>
  <c r="AV23" i="280" s="1"/>
  <c r="Q23" i="280" s="1"/>
  <c r="AO23" i="280"/>
  <c r="AR23" i="280" s="1"/>
  <c r="AM23" i="280"/>
  <c r="AK23" i="280"/>
  <c r="AI23" i="280"/>
  <c r="AH23" i="280"/>
  <c r="AF23" i="280"/>
  <c r="AW23" i="280" s="1"/>
  <c r="AC23" i="280"/>
  <c r="AS22" i="280"/>
  <c r="AR22" i="280"/>
  <c r="AQ22" i="280"/>
  <c r="AT22" i="280" s="1"/>
  <c r="AP22" i="280"/>
  <c r="AO22" i="280"/>
  <c r="AK22" i="280"/>
  <c r="AI22" i="280"/>
  <c r="AH22" i="280"/>
  <c r="AC22" i="280"/>
  <c r="AF22" i="280" s="1"/>
  <c r="AS21" i="280"/>
  <c r="AQ21" i="280"/>
  <c r="AT21" i="280" s="1"/>
  <c r="AP21" i="280"/>
  <c r="AO21" i="280"/>
  <c r="AR21" i="280" s="1"/>
  <c r="AU21" i="280" s="1"/>
  <c r="AV21" i="280" s="1"/>
  <c r="Q21" i="280" s="1"/>
  <c r="AK21" i="280"/>
  <c r="AI21" i="280"/>
  <c r="AH21" i="280"/>
  <c r="AC21" i="280"/>
  <c r="AM21" i="280" s="1"/>
  <c r="AT20" i="280"/>
  <c r="AQ20" i="280"/>
  <c r="AP20" i="280"/>
  <c r="AS20" i="280" s="1"/>
  <c r="AU20" i="280" s="1"/>
  <c r="AV20" i="280" s="1"/>
  <c r="Q20" i="280" s="1"/>
  <c r="AO20" i="280"/>
  <c r="AR20" i="280" s="1"/>
  <c r="AM20" i="280"/>
  <c r="AK20" i="280"/>
  <c r="AI20" i="280"/>
  <c r="AH20" i="280"/>
  <c r="AF20" i="280"/>
  <c r="AW20" i="280" s="1"/>
  <c r="AC20" i="280"/>
  <c r="AS19" i="280"/>
  <c r="AR19" i="280"/>
  <c r="AQ19" i="280"/>
  <c r="AT19" i="280" s="1"/>
  <c r="AP19" i="280"/>
  <c r="AO19" i="280"/>
  <c r="AK19" i="280"/>
  <c r="AI19" i="280"/>
  <c r="AH19" i="280"/>
  <c r="AC19" i="280"/>
  <c r="AF19" i="280" s="1"/>
  <c r="AS18" i="280"/>
  <c r="AQ18" i="280"/>
  <c r="AT18" i="280" s="1"/>
  <c r="AP18" i="280"/>
  <c r="AO18" i="280"/>
  <c r="AR18" i="280" s="1"/>
  <c r="AU18" i="280" s="1"/>
  <c r="AV18" i="280" s="1"/>
  <c r="Q18" i="280" s="1"/>
  <c r="AK18" i="280"/>
  <c r="AI18" i="280"/>
  <c r="AH18" i="280"/>
  <c r="AC18" i="280"/>
  <c r="AM18" i="280" s="1"/>
  <c r="AT17" i="280"/>
  <c r="AQ17" i="280"/>
  <c r="AP17" i="280"/>
  <c r="AS17" i="280" s="1"/>
  <c r="AU17" i="280" s="1"/>
  <c r="AV17" i="280" s="1"/>
  <c r="Q17" i="280" s="1"/>
  <c r="AO17" i="280"/>
  <c r="AR17" i="280" s="1"/>
  <c r="AM17" i="280"/>
  <c r="AK17" i="280"/>
  <c r="AI17" i="280"/>
  <c r="AH17" i="280"/>
  <c r="AF17" i="280"/>
  <c r="AW17" i="280" s="1"/>
  <c r="AC17" i="280"/>
  <c r="AS16" i="280"/>
  <c r="AR16" i="280"/>
  <c r="AQ16" i="280"/>
  <c r="AT16" i="280" s="1"/>
  <c r="AP16" i="280"/>
  <c r="AO16" i="280"/>
  <c r="AK16" i="280"/>
  <c r="AI16" i="280"/>
  <c r="AH16" i="280"/>
  <c r="AC16" i="280"/>
  <c r="AF16" i="280" s="1"/>
  <c r="AS15" i="280"/>
  <c r="AQ15" i="280"/>
  <c r="AT15" i="280" s="1"/>
  <c r="AP15" i="280"/>
  <c r="AO15" i="280"/>
  <c r="AR15" i="280" s="1"/>
  <c r="AU15" i="280" s="1"/>
  <c r="AV15" i="280" s="1"/>
  <c r="Q15" i="280" s="1"/>
  <c r="AK15" i="280"/>
  <c r="AI15" i="280"/>
  <c r="AH15" i="280"/>
  <c r="AC15" i="280"/>
  <c r="AM15" i="280" s="1"/>
  <c r="AQ14" i="280"/>
  <c r="AT14" i="280" s="1"/>
  <c r="AP14" i="280"/>
  <c r="AS14" i="280" s="1"/>
  <c r="AO14" i="280"/>
  <c r="AR14" i="280" s="1"/>
  <c r="AM14" i="280"/>
  <c r="AK14" i="280"/>
  <c r="AI14" i="280"/>
  <c r="AH14" i="280"/>
  <c r="AF14" i="280"/>
  <c r="AC14" i="280"/>
  <c r="A10" i="280" s="1"/>
  <c r="A9" i="280"/>
  <c r="A8" i="280"/>
  <c r="AU5" i="280"/>
  <c r="AT5" i="280"/>
  <c r="AS5" i="280"/>
  <c r="AR5" i="280"/>
  <c r="AQ5" i="280"/>
  <c r="AP5" i="280"/>
  <c r="AO5" i="280"/>
  <c r="I5" i="280"/>
  <c r="G6" i="280" s="1"/>
  <c r="AV4" i="280"/>
  <c r="AU3" i="280"/>
  <c r="AT3" i="280"/>
  <c r="AS3" i="280"/>
  <c r="AR3" i="280"/>
  <c r="AQ3" i="280"/>
  <c r="AP3" i="280"/>
  <c r="AO3" i="280"/>
  <c r="AV2" i="280"/>
  <c r="AH1" i="280"/>
  <c r="AG34" i="279"/>
  <c r="AE34" i="279"/>
  <c r="AW35" i="279" s="1"/>
  <c r="AD34" i="279"/>
  <c r="AB34" i="279"/>
  <c r="AA34" i="279"/>
  <c r="Y34" i="279"/>
  <c r="V34" i="279"/>
  <c r="S34" i="279"/>
  <c r="G34" i="279"/>
  <c r="AT33" i="279"/>
  <c r="AS33" i="279"/>
  <c r="AR33" i="279"/>
  <c r="AU33" i="279" s="1"/>
  <c r="AV33" i="279" s="1"/>
  <c r="Q33" i="279" s="1"/>
  <c r="AQ33" i="279"/>
  <c r="AP33" i="279"/>
  <c r="AO33" i="279"/>
  <c r="AM33" i="279"/>
  <c r="AK33" i="279"/>
  <c r="AI33" i="279"/>
  <c r="AH33" i="279"/>
  <c r="AC33" i="279"/>
  <c r="AF33" i="279" s="1"/>
  <c r="AW33" i="279" s="1"/>
  <c r="AR32" i="279"/>
  <c r="AQ32" i="279"/>
  <c r="AT32" i="279" s="1"/>
  <c r="AP32" i="279"/>
  <c r="AS32" i="279" s="1"/>
  <c r="AO32" i="279"/>
  <c r="AK32" i="279"/>
  <c r="AI32" i="279"/>
  <c r="AH32" i="279"/>
  <c r="AF32" i="279"/>
  <c r="AC32" i="279"/>
  <c r="AM32" i="279" s="1"/>
  <c r="AT31" i="279"/>
  <c r="AQ31" i="279"/>
  <c r="AP31" i="279"/>
  <c r="AS31" i="279" s="1"/>
  <c r="AO31" i="279"/>
  <c r="AR31" i="279" s="1"/>
  <c r="AM31" i="279"/>
  <c r="AK31" i="279"/>
  <c r="AI31" i="279"/>
  <c r="AH31" i="279"/>
  <c r="AF31" i="279"/>
  <c r="AC31" i="279"/>
  <c r="AT30" i="279"/>
  <c r="AS30" i="279"/>
  <c r="AR30" i="279"/>
  <c r="AU30" i="279" s="1"/>
  <c r="AV30" i="279" s="1"/>
  <c r="Q30" i="279" s="1"/>
  <c r="AQ30" i="279"/>
  <c r="AP30" i="279"/>
  <c r="AO30" i="279"/>
  <c r="AM30" i="279"/>
  <c r="AK30" i="279"/>
  <c r="AI30" i="279"/>
  <c r="AH30" i="279"/>
  <c r="AC30" i="279"/>
  <c r="AF30" i="279" s="1"/>
  <c r="AW30" i="279" s="1"/>
  <c r="AR29" i="279"/>
  <c r="AQ29" i="279"/>
  <c r="AT29" i="279" s="1"/>
  <c r="AP29" i="279"/>
  <c r="AS29" i="279" s="1"/>
  <c r="AO29" i="279"/>
  <c r="AK29" i="279"/>
  <c r="AI29" i="279"/>
  <c r="AH29" i="279"/>
  <c r="AF29" i="279"/>
  <c r="AC29" i="279"/>
  <c r="AM29" i="279" s="1"/>
  <c r="AT28" i="279"/>
  <c r="AQ28" i="279"/>
  <c r="AP28" i="279"/>
  <c r="AS28" i="279" s="1"/>
  <c r="AO28" i="279"/>
  <c r="AR28" i="279" s="1"/>
  <c r="AM28" i="279"/>
  <c r="AK28" i="279"/>
  <c r="AI28" i="279"/>
  <c r="AH28" i="279"/>
  <c r="AF28" i="279"/>
  <c r="AC28" i="279"/>
  <c r="AT27" i="279"/>
  <c r="AS27" i="279"/>
  <c r="AR27" i="279"/>
  <c r="AU27" i="279" s="1"/>
  <c r="AV27" i="279" s="1"/>
  <c r="AQ27" i="279"/>
  <c r="AP27" i="279"/>
  <c r="AO27" i="279"/>
  <c r="AM27" i="279"/>
  <c r="AK27" i="279"/>
  <c r="AI27" i="279"/>
  <c r="AH27" i="279"/>
  <c r="AC27" i="279"/>
  <c r="AF27" i="279" s="1"/>
  <c r="AW27" i="279" s="1"/>
  <c r="Q27" i="279"/>
  <c r="AR26" i="279"/>
  <c r="AQ26" i="279"/>
  <c r="AT26" i="279" s="1"/>
  <c r="AP26" i="279"/>
  <c r="AS26" i="279" s="1"/>
  <c r="AO26" i="279"/>
  <c r="AK26" i="279"/>
  <c r="AI26" i="279"/>
  <c r="AH26" i="279"/>
  <c r="AF26" i="279"/>
  <c r="AC26" i="279"/>
  <c r="AM26" i="279" s="1"/>
  <c r="AT25" i="279"/>
  <c r="AQ25" i="279"/>
  <c r="AP25" i="279"/>
  <c r="AS25" i="279" s="1"/>
  <c r="AO25" i="279"/>
  <c r="AR25" i="279" s="1"/>
  <c r="AU25" i="279" s="1"/>
  <c r="AV25" i="279" s="1"/>
  <c r="Q25" i="279" s="1"/>
  <c r="AM25" i="279"/>
  <c r="AK25" i="279"/>
  <c r="AI25" i="279"/>
  <c r="AH25" i="279"/>
  <c r="AF25" i="279"/>
  <c r="AC25" i="279"/>
  <c r="AT24" i="279"/>
  <c r="AS24" i="279"/>
  <c r="AR24" i="279"/>
  <c r="AU24" i="279" s="1"/>
  <c r="AV24" i="279" s="1"/>
  <c r="AQ24" i="279"/>
  <c r="AP24" i="279"/>
  <c r="AO24" i="279"/>
  <c r="AM24" i="279"/>
  <c r="AK24" i="279"/>
  <c r="AI24" i="279"/>
  <c r="AH24" i="279"/>
  <c r="AC24" i="279"/>
  <c r="AF24" i="279" s="1"/>
  <c r="Q24" i="279"/>
  <c r="AR23" i="279"/>
  <c r="AQ23" i="279"/>
  <c r="AT23" i="279" s="1"/>
  <c r="AP23" i="279"/>
  <c r="AS23" i="279" s="1"/>
  <c r="AO23" i="279"/>
  <c r="AK23" i="279"/>
  <c r="AI23" i="279"/>
  <c r="AH23" i="279"/>
  <c r="AF23" i="279"/>
  <c r="AC23" i="279"/>
  <c r="AM23" i="279" s="1"/>
  <c r="AT22" i="279"/>
  <c r="AQ22" i="279"/>
  <c r="AP22" i="279"/>
  <c r="AS22" i="279" s="1"/>
  <c r="AO22" i="279"/>
  <c r="AR22" i="279" s="1"/>
  <c r="AM22" i="279"/>
  <c r="AK22" i="279"/>
  <c r="AI22" i="279"/>
  <c r="AH22" i="279"/>
  <c r="AF22" i="279"/>
  <c r="AC22" i="279"/>
  <c r="AT21" i="279"/>
  <c r="AS21" i="279"/>
  <c r="AR21" i="279"/>
  <c r="AQ21" i="279"/>
  <c r="AP21" i="279"/>
  <c r="AO21" i="279"/>
  <c r="AM21" i="279"/>
  <c r="AK21" i="279"/>
  <c r="AI21" i="279"/>
  <c r="AH21" i="279"/>
  <c r="AC21" i="279"/>
  <c r="AF21" i="279" s="1"/>
  <c r="AR20" i="279"/>
  <c r="AU20" i="279" s="1"/>
  <c r="AV20" i="279" s="1"/>
  <c r="Q20" i="279" s="1"/>
  <c r="AQ20" i="279"/>
  <c r="AT20" i="279" s="1"/>
  <c r="AP20" i="279"/>
  <c r="AS20" i="279" s="1"/>
  <c r="AO20" i="279"/>
  <c r="AK20" i="279"/>
  <c r="AI20" i="279"/>
  <c r="AH20" i="279"/>
  <c r="AF20" i="279"/>
  <c r="AC20" i="279"/>
  <c r="AM20" i="279" s="1"/>
  <c r="AT19" i="279"/>
  <c r="AQ19" i="279"/>
  <c r="AP19" i="279"/>
  <c r="AS19" i="279" s="1"/>
  <c r="AO19" i="279"/>
  <c r="AR19" i="279" s="1"/>
  <c r="AM19" i="279"/>
  <c r="AK19" i="279"/>
  <c r="AI19" i="279"/>
  <c r="AH19" i="279"/>
  <c r="AF19" i="279"/>
  <c r="AC19" i="279"/>
  <c r="AT18" i="279"/>
  <c r="AS18" i="279"/>
  <c r="AR18" i="279"/>
  <c r="AQ18" i="279"/>
  <c r="AP18" i="279"/>
  <c r="AO18" i="279"/>
  <c r="AM18" i="279"/>
  <c r="AK18" i="279"/>
  <c r="AI18" i="279"/>
  <c r="AH18" i="279"/>
  <c r="AC18" i="279"/>
  <c r="AF18" i="279" s="1"/>
  <c r="AR17" i="279"/>
  <c r="AQ17" i="279"/>
  <c r="AT17" i="279" s="1"/>
  <c r="AP17" i="279"/>
  <c r="AS17" i="279" s="1"/>
  <c r="AO17" i="279"/>
  <c r="AK17" i="279"/>
  <c r="AI17" i="279"/>
  <c r="AH17" i="279"/>
  <c r="AF17" i="279"/>
  <c r="AC17" i="279"/>
  <c r="AM17" i="279" s="1"/>
  <c r="AT16" i="279"/>
  <c r="AQ16" i="279"/>
  <c r="AP16" i="279"/>
  <c r="AS16" i="279" s="1"/>
  <c r="AU16" i="279" s="1"/>
  <c r="AV16" i="279" s="1"/>
  <c r="Q16" i="279" s="1"/>
  <c r="AO16" i="279"/>
  <c r="AR16" i="279" s="1"/>
  <c r="AK16" i="279"/>
  <c r="AI16" i="279"/>
  <c r="AH16" i="279"/>
  <c r="AF16" i="279"/>
  <c r="AC16" i="279"/>
  <c r="AM16" i="279" s="1"/>
  <c r="AT15" i="279"/>
  <c r="AS15" i="279"/>
  <c r="AR15" i="279"/>
  <c r="AQ15" i="279"/>
  <c r="AP15" i="279"/>
  <c r="AO15" i="279"/>
  <c r="AM15" i="279"/>
  <c r="AK15" i="279"/>
  <c r="AI15" i="279"/>
  <c r="AH15" i="279"/>
  <c r="AC15" i="279"/>
  <c r="AF15" i="279" s="1"/>
  <c r="AR14" i="279"/>
  <c r="AQ14" i="279"/>
  <c r="AT14" i="279" s="1"/>
  <c r="AP14" i="279"/>
  <c r="AS14" i="279" s="1"/>
  <c r="AO14" i="279"/>
  <c r="AK14" i="279"/>
  <c r="AI14" i="279"/>
  <c r="AH14" i="279"/>
  <c r="AF14" i="279"/>
  <c r="AC14" i="279"/>
  <c r="AC34" i="279" s="1"/>
  <c r="A9" i="279"/>
  <c r="A8" i="279"/>
  <c r="G6" i="279"/>
  <c r="G7" i="279" s="1"/>
  <c r="AU5" i="279"/>
  <c r="AT5" i="279"/>
  <c r="AS5" i="279"/>
  <c r="AR5" i="279"/>
  <c r="AQ5" i="279"/>
  <c r="AP5" i="279"/>
  <c r="AO5" i="279"/>
  <c r="L5" i="279"/>
  <c r="I5" i="279"/>
  <c r="AV4" i="279"/>
  <c r="AU3" i="279"/>
  <c r="AT3" i="279"/>
  <c r="AS3" i="279"/>
  <c r="AR3" i="279"/>
  <c r="AQ3" i="279"/>
  <c r="AP3" i="279"/>
  <c r="AO3" i="279"/>
  <c r="AH3" i="279"/>
  <c r="AV2" i="279"/>
  <c r="AH1" i="279"/>
  <c r="AG34" i="278"/>
  <c r="AE34" i="278"/>
  <c r="AD34" i="278"/>
  <c r="AB34" i="278"/>
  <c r="AA34" i="278"/>
  <c r="Y34" i="278"/>
  <c r="V34" i="278"/>
  <c r="S34" i="278"/>
  <c r="G34" i="278"/>
  <c r="AS33" i="278"/>
  <c r="AQ33" i="278"/>
  <c r="AT33" i="278" s="1"/>
  <c r="AP33" i="278"/>
  <c r="AO33" i="278"/>
  <c r="AR33" i="278" s="1"/>
  <c r="AU33" i="278" s="1"/>
  <c r="AV33" i="278" s="1"/>
  <c r="Q33" i="278" s="1"/>
  <c r="AK33" i="278"/>
  <c r="AI33" i="278"/>
  <c r="AH33" i="278"/>
  <c r="AF33" i="278"/>
  <c r="AW33" i="278" s="1"/>
  <c r="AC33" i="278"/>
  <c r="AM33" i="278" s="1"/>
  <c r="AT32" i="278"/>
  <c r="AQ32" i="278"/>
  <c r="AP32" i="278"/>
  <c r="AS32" i="278" s="1"/>
  <c r="AO32" i="278"/>
  <c r="AR32" i="278" s="1"/>
  <c r="AU32" i="278" s="1"/>
  <c r="AV32" i="278" s="1"/>
  <c r="Q32" i="278" s="1"/>
  <c r="AK32" i="278"/>
  <c r="AI32" i="278"/>
  <c r="AH32" i="278"/>
  <c r="AF32" i="278"/>
  <c r="AW32" i="278" s="1"/>
  <c r="AC32" i="278"/>
  <c r="AM32" i="278" s="1"/>
  <c r="AS31" i="278"/>
  <c r="AR31" i="278"/>
  <c r="AU31" i="278" s="1"/>
  <c r="AV31" i="278" s="1"/>
  <c r="Q31" i="278" s="1"/>
  <c r="AQ31" i="278"/>
  <c r="AT31" i="278" s="1"/>
  <c r="AP31" i="278"/>
  <c r="AO31" i="278"/>
  <c r="AK31" i="278"/>
  <c r="AI31" i="278"/>
  <c r="AH31" i="278"/>
  <c r="AC31" i="278"/>
  <c r="AF31" i="278" s="1"/>
  <c r="AS30" i="278"/>
  <c r="AQ30" i="278"/>
  <c r="AT30" i="278" s="1"/>
  <c r="AP30" i="278"/>
  <c r="AO30" i="278"/>
  <c r="AR30" i="278" s="1"/>
  <c r="AU30" i="278" s="1"/>
  <c r="AV30" i="278" s="1"/>
  <c r="Q30" i="278" s="1"/>
  <c r="AK30" i="278"/>
  <c r="AI30" i="278"/>
  <c r="AH30" i="278"/>
  <c r="AF30" i="278"/>
  <c r="AW30" i="278" s="1"/>
  <c r="AC30" i="278"/>
  <c r="AM30" i="278" s="1"/>
  <c r="AT29" i="278"/>
  <c r="AQ29" i="278"/>
  <c r="AP29" i="278"/>
  <c r="AS29" i="278" s="1"/>
  <c r="AO29" i="278"/>
  <c r="AR29" i="278" s="1"/>
  <c r="AK29" i="278"/>
  <c r="AI29" i="278"/>
  <c r="AH29" i="278"/>
  <c r="AF29" i="278"/>
  <c r="AC29" i="278"/>
  <c r="AM29" i="278" s="1"/>
  <c r="AS28" i="278"/>
  <c r="AR28" i="278"/>
  <c r="AU28" i="278" s="1"/>
  <c r="AV28" i="278" s="1"/>
  <c r="Q28" i="278" s="1"/>
  <c r="AQ28" i="278"/>
  <c r="AT28" i="278" s="1"/>
  <c r="AP28" i="278"/>
  <c r="AO28" i="278"/>
  <c r="AK28" i="278"/>
  <c r="AI28" i="278"/>
  <c r="AH28" i="278"/>
  <c r="AC28" i="278"/>
  <c r="AF28" i="278" s="1"/>
  <c r="AS27" i="278"/>
  <c r="AQ27" i="278"/>
  <c r="AT27" i="278" s="1"/>
  <c r="AP27" i="278"/>
  <c r="AO27" i="278"/>
  <c r="AR27" i="278" s="1"/>
  <c r="AU27" i="278" s="1"/>
  <c r="AV27" i="278" s="1"/>
  <c r="Q27" i="278" s="1"/>
  <c r="AK27" i="278"/>
  <c r="AI27" i="278"/>
  <c r="AH27" i="278"/>
  <c r="AF27" i="278"/>
  <c r="AW27" i="278" s="1"/>
  <c r="AC27" i="278"/>
  <c r="AM27" i="278" s="1"/>
  <c r="AT26" i="278"/>
  <c r="AQ26" i="278"/>
  <c r="AP26" i="278"/>
  <c r="AS26" i="278" s="1"/>
  <c r="AO26" i="278"/>
  <c r="AR26" i="278" s="1"/>
  <c r="AU26" i="278" s="1"/>
  <c r="AV26" i="278" s="1"/>
  <c r="Q26" i="278" s="1"/>
  <c r="AK26" i="278"/>
  <c r="AI26" i="278"/>
  <c r="AH26" i="278"/>
  <c r="AF26" i="278"/>
  <c r="AW26" i="278" s="1"/>
  <c r="AC26" i="278"/>
  <c r="AM26" i="278" s="1"/>
  <c r="AS25" i="278"/>
  <c r="AR25" i="278"/>
  <c r="AU25" i="278" s="1"/>
  <c r="AV25" i="278" s="1"/>
  <c r="Q25" i="278" s="1"/>
  <c r="AQ25" i="278"/>
  <c r="AT25" i="278" s="1"/>
  <c r="AP25" i="278"/>
  <c r="AO25" i="278"/>
  <c r="AK25" i="278"/>
  <c r="AI25" i="278"/>
  <c r="AH25" i="278"/>
  <c r="AC25" i="278"/>
  <c r="AF25" i="278" s="1"/>
  <c r="AS24" i="278"/>
  <c r="AQ24" i="278"/>
  <c r="AT24" i="278" s="1"/>
  <c r="AP24" i="278"/>
  <c r="AO24" i="278"/>
  <c r="AR24" i="278" s="1"/>
  <c r="AU24" i="278" s="1"/>
  <c r="AV24" i="278" s="1"/>
  <c r="Q24" i="278" s="1"/>
  <c r="AK24" i="278"/>
  <c r="AI24" i="278"/>
  <c r="AH24" i="278"/>
  <c r="AF24" i="278"/>
  <c r="AW24" i="278" s="1"/>
  <c r="AC24" i="278"/>
  <c r="AM24" i="278" s="1"/>
  <c r="AT23" i="278"/>
  <c r="AQ23" i="278"/>
  <c r="AP23" i="278"/>
  <c r="AS23" i="278" s="1"/>
  <c r="AO23" i="278"/>
  <c r="AR23" i="278" s="1"/>
  <c r="AK23" i="278"/>
  <c r="AI23" i="278"/>
  <c r="AH23" i="278"/>
  <c r="AF23" i="278"/>
  <c r="AC23" i="278"/>
  <c r="AM23" i="278" s="1"/>
  <c r="AS22" i="278"/>
  <c r="AR22" i="278"/>
  <c r="AU22" i="278" s="1"/>
  <c r="AV22" i="278" s="1"/>
  <c r="Q22" i="278" s="1"/>
  <c r="AQ22" i="278"/>
  <c r="AT22" i="278" s="1"/>
  <c r="AP22" i="278"/>
  <c r="AO22" i="278"/>
  <c r="AK22" i="278"/>
  <c r="AI22" i="278"/>
  <c r="AH22" i="278"/>
  <c r="AC22" i="278"/>
  <c r="AF22" i="278" s="1"/>
  <c r="AS21" i="278"/>
  <c r="AQ21" i="278"/>
  <c r="AT21" i="278" s="1"/>
  <c r="AP21" i="278"/>
  <c r="AO21" i="278"/>
  <c r="AR21" i="278" s="1"/>
  <c r="AU21" i="278" s="1"/>
  <c r="AV21" i="278" s="1"/>
  <c r="Q21" i="278" s="1"/>
  <c r="AK21" i="278"/>
  <c r="AI21" i="278"/>
  <c r="AH21" i="278"/>
  <c r="AF21" i="278"/>
  <c r="AW21" i="278" s="1"/>
  <c r="AC21" i="278"/>
  <c r="AM21" i="278" s="1"/>
  <c r="AT20" i="278"/>
  <c r="AQ20" i="278"/>
  <c r="AP20" i="278"/>
  <c r="AS20" i="278" s="1"/>
  <c r="AO20" i="278"/>
  <c r="AR20" i="278" s="1"/>
  <c r="AU20" i="278" s="1"/>
  <c r="AV20" i="278" s="1"/>
  <c r="Q20" i="278" s="1"/>
  <c r="AK20" i="278"/>
  <c r="AI20" i="278"/>
  <c r="AH20" i="278"/>
  <c r="AF20" i="278"/>
  <c r="AW20" i="278" s="1"/>
  <c r="AC20" i="278"/>
  <c r="AM20" i="278" s="1"/>
  <c r="AS19" i="278"/>
  <c r="AR19" i="278"/>
  <c r="AU19" i="278" s="1"/>
  <c r="AV19" i="278" s="1"/>
  <c r="Q19" i="278" s="1"/>
  <c r="AQ19" i="278"/>
  <c r="AT19" i="278" s="1"/>
  <c r="AP19" i="278"/>
  <c r="AO19" i="278"/>
  <c r="AK19" i="278"/>
  <c r="AI19" i="278"/>
  <c r="AH19" i="278"/>
  <c r="AC19" i="278"/>
  <c r="AF19" i="278" s="1"/>
  <c r="AS18" i="278"/>
  <c r="AQ18" i="278"/>
  <c r="AT18" i="278" s="1"/>
  <c r="AP18" i="278"/>
  <c r="AO18" i="278"/>
  <c r="AR18" i="278" s="1"/>
  <c r="AU18" i="278" s="1"/>
  <c r="AV18" i="278" s="1"/>
  <c r="Q18" i="278" s="1"/>
  <c r="AK18" i="278"/>
  <c r="AI18" i="278"/>
  <c r="AH18" i="278"/>
  <c r="AF18" i="278"/>
  <c r="AW18" i="278" s="1"/>
  <c r="AC18" i="278"/>
  <c r="AM18" i="278" s="1"/>
  <c r="AT17" i="278"/>
  <c r="AQ17" i="278"/>
  <c r="AP17" i="278"/>
  <c r="AS17" i="278" s="1"/>
  <c r="AO17" i="278"/>
  <c r="AR17" i="278" s="1"/>
  <c r="AK17" i="278"/>
  <c r="AI17" i="278"/>
  <c r="AH17" i="278"/>
  <c r="AF17" i="278"/>
  <c r="AC17" i="278"/>
  <c r="AM17" i="278" s="1"/>
  <c r="AS16" i="278"/>
  <c r="AR16" i="278"/>
  <c r="AU16" i="278" s="1"/>
  <c r="AV16" i="278" s="1"/>
  <c r="Q16" i="278" s="1"/>
  <c r="AQ16" i="278"/>
  <c r="AT16" i="278" s="1"/>
  <c r="AP16" i="278"/>
  <c r="AO16" i="278"/>
  <c r="AK16" i="278"/>
  <c r="AI16" i="278"/>
  <c r="AH16" i="278"/>
  <c r="AC16" i="278"/>
  <c r="AF16" i="278" s="1"/>
  <c r="AS15" i="278"/>
  <c r="AQ15" i="278"/>
  <c r="AT15" i="278" s="1"/>
  <c r="AP15" i="278"/>
  <c r="AO15" i="278"/>
  <c r="AR15" i="278" s="1"/>
  <c r="AU15" i="278" s="1"/>
  <c r="AV15" i="278" s="1"/>
  <c r="Q15" i="278" s="1"/>
  <c r="AK15" i="278"/>
  <c r="AI15" i="278"/>
  <c r="AH15" i="278"/>
  <c r="AF15" i="278"/>
  <c r="AW15" i="278" s="1"/>
  <c r="AC15" i="278"/>
  <c r="AM15" i="278" s="1"/>
  <c r="AT14" i="278"/>
  <c r="AQ14" i="278"/>
  <c r="AP14" i="278"/>
  <c r="AS14" i="278" s="1"/>
  <c r="AO14" i="278"/>
  <c r="AR14" i="278" s="1"/>
  <c r="AU14" i="278" s="1"/>
  <c r="AV14" i="278" s="1"/>
  <c r="Q14" i="278" s="1"/>
  <c r="AK14" i="278"/>
  <c r="AI14" i="278"/>
  <c r="AH14" i="278"/>
  <c r="AF14" i="278"/>
  <c r="AW14" i="278" s="1"/>
  <c r="AC14" i="278"/>
  <c r="AM14" i="278" s="1"/>
  <c r="A9" i="278"/>
  <c r="A8" i="278"/>
  <c r="G6" i="278"/>
  <c r="AU5" i="278"/>
  <c r="AT5" i="278"/>
  <c r="AS5" i="278"/>
  <c r="AR5" i="278"/>
  <c r="AQ5" i="278"/>
  <c r="AP5" i="278"/>
  <c r="AO5" i="278"/>
  <c r="L5" i="278"/>
  <c r="I5" i="278"/>
  <c r="AV4" i="278"/>
  <c r="AU3" i="278"/>
  <c r="AT3" i="278"/>
  <c r="AS3" i="278"/>
  <c r="AR3" i="278"/>
  <c r="AQ3" i="278"/>
  <c r="AP3" i="278"/>
  <c r="AO3" i="278"/>
  <c r="AH3" i="278"/>
  <c r="AV2" i="278"/>
  <c r="AH1" i="278"/>
  <c r="AG34" i="277"/>
  <c r="AE34" i="277"/>
  <c r="AW35" i="277" s="1"/>
  <c r="AD34" i="277"/>
  <c r="AB34" i="277"/>
  <c r="AA34" i="277"/>
  <c r="Y34" i="277"/>
  <c r="V34" i="277"/>
  <c r="S34" i="277"/>
  <c r="G34" i="277"/>
  <c r="AT33" i="277"/>
  <c r="AQ33" i="277"/>
  <c r="AP33" i="277"/>
  <c r="AS33" i="277" s="1"/>
  <c r="AO33" i="277"/>
  <c r="AR33" i="277" s="1"/>
  <c r="AK33" i="277"/>
  <c r="AI33" i="277"/>
  <c r="AH33" i="277"/>
  <c r="AF33" i="277"/>
  <c r="AC33" i="277"/>
  <c r="AM33" i="277" s="1"/>
  <c r="AS32" i="277"/>
  <c r="AR32" i="277"/>
  <c r="AU32" i="277" s="1"/>
  <c r="AV32" i="277" s="1"/>
  <c r="Q32" i="277" s="1"/>
  <c r="AQ32" i="277"/>
  <c r="AT32" i="277" s="1"/>
  <c r="AP32" i="277"/>
  <c r="AO32" i="277"/>
  <c r="AK32" i="277"/>
  <c r="AI32" i="277"/>
  <c r="AH32" i="277"/>
  <c r="AC32" i="277"/>
  <c r="AF32" i="277" s="1"/>
  <c r="AS31" i="277"/>
  <c r="AQ31" i="277"/>
  <c r="AT31" i="277" s="1"/>
  <c r="AP31" i="277"/>
  <c r="AO31" i="277"/>
  <c r="AR31" i="277" s="1"/>
  <c r="AU31" i="277" s="1"/>
  <c r="AV31" i="277" s="1"/>
  <c r="Q31" i="277" s="1"/>
  <c r="AK31" i="277"/>
  <c r="AI31" i="277"/>
  <c r="AH31" i="277"/>
  <c r="AF31" i="277"/>
  <c r="AC31" i="277"/>
  <c r="AM31" i="277" s="1"/>
  <c r="AT30" i="277"/>
  <c r="AQ30" i="277"/>
  <c r="AP30" i="277"/>
  <c r="AS30" i="277" s="1"/>
  <c r="AO30" i="277"/>
  <c r="AR30" i="277" s="1"/>
  <c r="AK30" i="277"/>
  <c r="AI30" i="277"/>
  <c r="AH30" i="277"/>
  <c r="AF30" i="277"/>
  <c r="AC30" i="277"/>
  <c r="AM30" i="277" s="1"/>
  <c r="AS29" i="277"/>
  <c r="AR29" i="277"/>
  <c r="AQ29" i="277"/>
  <c r="AT29" i="277" s="1"/>
  <c r="AP29" i="277"/>
  <c r="AO29" i="277"/>
  <c r="AK29" i="277"/>
  <c r="AI29" i="277"/>
  <c r="AH29" i="277"/>
  <c r="AC29" i="277"/>
  <c r="AF29" i="277" s="1"/>
  <c r="AS28" i="277"/>
  <c r="AQ28" i="277"/>
  <c r="AT28" i="277" s="1"/>
  <c r="AP28" i="277"/>
  <c r="AO28" i="277"/>
  <c r="AR28" i="277" s="1"/>
  <c r="AU28" i="277" s="1"/>
  <c r="AV28" i="277" s="1"/>
  <c r="Q28" i="277" s="1"/>
  <c r="AK28" i="277"/>
  <c r="AI28" i="277"/>
  <c r="AH28" i="277"/>
  <c r="AF28" i="277"/>
  <c r="AW28" i="277" s="1"/>
  <c r="AC28" i="277"/>
  <c r="AM28" i="277" s="1"/>
  <c r="AT27" i="277"/>
  <c r="AQ27" i="277"/>
  <c r="AP27" i="277"/>
  <c r="AS27" i="277" s="1"/>
  <c r="AO27" i="277"/>
  <c r="AR27" i="277" s="1"/>
  <c r="AK27" i="277"/>
  <c r="AI27" i="277"/>
  <c r="AH27" i="277"/>
  <c r="AF27" i="277"/>
  <c r="AC27" i="277"/>
  <c r="AM27" i="277" s="1"/>
  <c r="AS26" i="277"/>
  <c r="AR26" i="277"/>
  <c r="AU26" i="277" s="1"/>
  <c r="AV26" i="277" s="1"/>
  <c r="Q26" i="277" s="1"/>
  <c r="AQ26" i="277"/>
  <c r="AT26" i="277" s="1"/>
  <c r="AP26" i="277"/>
  <c r="AO26" i="277"/>
  <c r="AK26" i="277"/>
  <c r="AI26" i="277"/>
  <c r="AH26" i="277"/>
  <c r="AC26" i="277"/>
  <c r="AF26" i="277" s="1"/>
  <c r="AS25" i="277"/>
  <c r="AQ25" i="277"/>
  <c r="AT25" i="277" s="1"/>
  <c r="AP25" i="277"/>
  <c r="AO25" i="277"/>
  <c r="AR25" i="277" s="1"/>
  <c r="AU25" i="277" s="1"/>
  <c r="AV25" i="277" s="1"/>
  <c r="Q25" i="277" s="1"/>
  <c r="AK25" i="277"/>
  <c r="AI25" i="277"/>
  <c r="AH25" i="277"/>
  <c r="AF25" i="277"/>
  <c r="AC25" i="277"/>
  <c r="AM25" i="277" s="1"/>
  <c r="AT24" i="277"/>
  <c r="AQ24" i="277"/>
  <c r="AP24" i="277"/>
  <c r="AS24" i="277" s="1"/>
  <c r="AO24" i="277"/>
  <c r="AR24" i="277" s="1"/>
  <c r="AK24" i="277"/>
  <c r="AI24" i="277"/>
  <c r="AH24" i="277"/>
  <c r="AF24" i="277"/>
  <c r="AC24" i="277"/>
  <c r="AM24" i="277" s="1"/>
  <c r="AS23" i="277"/>
  <c r="AR23" i="277"/>
  <c r="AQ23" i="277"/>
  <c r="AT23" i="277" s="1"/>
  <c r="AP23" i="277"/>
  <c r="AO23" i="277"/>
  <c r="AK23" i="277"/>
  <c r="AI23" i="277"/>
  <c r="AH23" i="277"/>
  <c r="AC23" i="277"/>
  <c r="AF23" i="277" s="1"/>
  <c r="AS22" i="277"/>
  <c r="AQ22" i="277"/>
  <c r="AT22" i="277" s="1"/>
  <c r="AP22" i="277"/>
  <c r="AO22" i="277"/>
  <c r="AR22" i="277" s="1"/>
  <c r="AU22" i="277" s="1"/>
  <c r="AV22" i="277" s="1"/>
  <c r="Q22" i="277" s="1"/>
  <c r="AK22" i="277"/>
  <c r="AI22" i="277"/>
  <c r="AH22" i="277"/>
  <c r="AF22" i="277"/>
  <c r="AW22" i="277" s="1"/>
  <c r="AC22" i="277"/>
  <c r="AM22" i="277" s="1"/>
  <c r="AT21" i="277"/>
  <c r="AQ21" i="277"/>
  <c r="AP21" i="277"/>
  <c r="AS21" i="277" s="1"/>
  <c r="AO21" i="277"/>
  <c r="AR21" i="277" s="1"/>
  <c r="AK21" i="277"/>
  <c r="AI21" i="277"/>
  <c r="AH21" i="277"/>
  <c r="AF21" i="277"/>
  <c r="AC21" i="277"/>
  <c r="AM21" i="277" s="1"/>
  <c r="AS20" i="277"/>
  <c r="AR20" i="277"/>
  <c r="AU20" i="277" s="1"/>
  <c r="AV20" i="277" s="1"/>
  <c r="Q20" i="277" s="1"/>
  <c r="AQ20" i="277"/>
  <c r="AT20" i="277" s="1"/>
  <c r="AP20" i="277"/>
  <c r="AO20" i="277"/>
  <c r="AK20" i="277"/>
  <c r="AI20" i="277"/>
  <c r="AH20" i="277"/>
  <c r="AC20" i="277"/>
  <c r="AF20" i="277" s="1"/>
  <c r="AS19" i="277"/>
  <c r="AQ19" i="277"/>
  <c r="AT19" i="277" s="1"/>
  <c r="AP19" i="277"/>
  <c r="AO19" i="277"/>
  <c r="AR19" i="277" s="1"/>
  <c r="AU19" i="277" s="1"/>
  <c r="AV19" i="277" s="1"/>
  <c r="Q19" i="277" s="1"/>
  <c r="AK19" i="277"/>
  <c r="AI19" i="277"/>
  <c r="AH19" i="277"/>
  <c r="AF19" i="277"/>
  <c r="AC19" i="277"/>
  <c r="AM19" i="277" s="1"/>
  <c r="AT18" i="277"/>
  <c r="AQ18" i="277"/>
  <c r="AP18" i="277"/>
  <c r="AS18" i="277" s="1"/>
  <c r="AO18" i="277"/>
  <c r="AR18" i="277" s="1"/>
  <c r="AK18" i="277"/>
  <c r="AI18" i="277"/>
  <c r="AH18" i="277"/>
  <c r="AF18" i="277"/>
  <c r="AC18" i="277"/>
  <c r="AM18" i="277" s="1"/>
  <c r="AS17" i="277"/>
  <c r="AR17" i="277"/>
  <c r="AQ17" i="277"/>
  <c r="AT17" i="277" s="1"/>
  <c r="AP17" i="277"/>
  <c r="AO17" i="277"/>
  <c r="AK17" i="277"/>
  <c r="AI17" i="277"/>
  <c r="AH17" i="277"/>
  <c r="AC17" i="277"/>
  <c r="AF17" i="277" s="1"/>
  <c r="AS16" i="277"/>
  <c r="AQ16" i="277"/>
  <c r="AT16" i="277" s="1"/>
  <c r="AP16" i="277"/>
  <c r="AO16" i="277"/>
  <c r="AR16" i="277" s="1"/>
  <c r="AU16" i="277" s="1"/>
  <c r="AV16" i="277" s="1"/>
  <c r="Q16" i="277" s="1"/>
  <c r="AK16" i="277"/>
  <c r="AI16" i="277"/>
  <c r="AH16" i="277"/>
  <c r="AF16" i="277"/>
  <c r="AW16" i="277" s="1"/>
  <c r="AC16" i="277"/>
  <c r="AM16" i="277" s="1"/>
  <c r="AT15" i="277"/>
  <c r="AQ15" i="277"/>
  <c r="AP15" i="277"/>
  <c r="AS15" i="277" s="1"/>
  <c r="AO15" i="277"/>
  <c r="AR15" i="277" s="1"/>
  <c r="AK15" i="277"/>
  <c r="AI15" i="277"/>
  <c r="AH15" i="277"/>
  <c r="AF15" i="277"/>
  <c r="AC15" i="277"/>
  <c r="AM15" i="277" s="1"/>
  <c r="AS14" i="277"/>
  <c r="AR14" i="277"/>
  <c r="AU14" i="277" s="1"/>
  <c r="AV14" i="277" s="1"/>
  <c r="Q14" i="277" s="1"/>
  <c r="AQ14" i="277"/>
  <c r="AT14" i="277" s="1"/>
  <c r="AP14" i="277"/>
  <c r="AO14" i="277"/>
  <c r="AK14" i="277"/>
  <c r="AI14" i="277"/>
  <c r="AH14" i="277"/>
  <c r="AC14" i="277"/>
  <c r="AM14" i="277" s="1"/>
  <c r="A10" i="277"/>
  <c r="A9" i="277"/>
  <c r="A8" i="277"/>
  <c r="AU5" i="277"/>
  <c r="AT5" i="277"/>
  <c r="AS5" i="277"/>
  <c r="AR5" i="277"/>
  <c r="AQ5" i="277"/>
  <c r="AP5" i="277"/>
  <c r="AO5" i="277"/>
  <c r="L5" i="277"/>
  <c r="I5" i="277"/>
  <c r="G6" i="277" s="1"/>
  <c r="AV4" i="277"/>
  <c r="AU3" i="277"/>
  <c r="AT3" i="277"/>
  <c r="AS3" i="277"/>
  <c r="AR3" i="277"/>
  <c r="AQ3" i="277"/>
  <c r="AP3" i="277"/>
  <c r="AO3" i="277"/>
  <c r="AV2" i="277"/>
  <c r="AH1" i="277"/>
  <c r="AG34" i="276"/>
  <c r="AE34" i="276"/>
  <c r="AW35" i="276" s="1"/>
  <c r="AD34" i="276"/>
  <c r="AB34" i="276"/>
  <c r="AA34" i="276"/>
  <c r="Y34" i="276"/>
  <c r="V34" i="276"/>
  <c r="S34" i="276"/>
  <c r="G34" i="276"/>
  <c r="AT33" i="276"/>
  <c r="AS33" i="276"/>
  <c r="AR33" i="276"/>
  <c r="AU33" i="276" s="1"/>
  <c r="AV33" i="276" s="1"/>
  <c r="Q33" i="276" s="1"/>
  <c r="AQ33" i="276"/>
  <c r="AP33" i="276"/>
  <c r="AO33" i="276"/>
  <c r="AM33" i="276"/>
  <c r="AK33" i="276"/>
  <c r="AI33" i="276"/>
  <c r="AH33" i="276"/>
  <c r="AC33" i="276"/>
  <c r="AF33" i="276" s="1"/>
  <c r="AQ32" i="276"/>
  <c r="AT32" i="276" s="1"/>
  <c r="AP32" i="276"/>
  <c r="AS32" i="276" s="1"/>
  <c r="AO32" i="276"/>
  <c r="AR32" i="276" s="1"/>
  <c r="AU32" i="276" s="1"/>
  <c r="AV32" i="276" s="1"/>
  <c r="Q32" i="276" s="1"/>
  <c r="AK32" i="276"/>
  <c r="AI32" i="276"/>
  <c r="AH32" i="276"/>
  <c r="AF32" i="276"/>
  <c r="AC32" i="276"/>
  <c r="AM32" i="276" s="1"/>
  <c r="AS31" i="276"/>
  <c r="AQ31" i="276"/>
  <c r="AT31" i="276" s="1"/>
  <c r="AP31" i="276"/>
  <c r="AO31" i="276"/>
  <c r="AR31" i="276" s="1"/>
  <c r="AK31" i="276"/>
  <c r="AI31" i="276"/>
  <c r="AH31" i="276"/>
  <c r="AC31" i="276"/>
  <c r="AF31" i="276" s="1"/>
  <c r="AT30" i="276"/>
  <c r="AS30" i="276"/>
  <c r="AR30" i="276"/>
  <c r="AU30" i="276" s="1"/>
  <c r="AV30" i="276" s="1"/>
  <c r="Q30" i="276" s="1"/>
  <c r="AQ30" i="276"/>
  <c r="AP30" i="276"/>
  <c r="AO30" i="276"/>
  <c r="AM30" i="276"/>
  <c r="AK30" i="276"/>
  <c r="AI30" i="276"/>
  <c r="AH30" i="276"/>
  <c r="AC30" i="276"/>
  <c r="AF30" i="276" s="1"/>
  <c r="AW30" i="276" s="1"/>
  <c r="AQ29" i="276"/>
  <c r="AT29" i="276" s="1"/>
  <c r="AP29" i="276"/>
  <c r="AS29" i="276" s="1"/>
  <c r="AO29" i="276"/>
  <c r="AR29" i="276" s="1"/>
  <c r="AK29" i="276"/>
  <c r="AI29" i="276"/>
  <c r="AH29" i="276"/>
  <c r="AF29" i="276"/>
  <c r="AC29" i="276"/>
  <c r="AM29" i="276" s="1"/>
  <c r="AS28" i="276"/>
  <c r="AQ28" i="276"/>
  <c r="AT28" i="276" s="1"/>
  <c r="AP28" i="276"/>
  <c r="AO28" i="276"/>
  <c r="AR28" i="276" s="1"/>
  <c r="AU28" i="276" s="1"/>
  <c r="AV28" i="276" s="1"/>
  <c r="Q28" i="276" s="1"/>
  <c r="AK28" i="276"/>
  <c r="AI28" i="276"/>
  <c r="AH28" i="276"/>
  <c r="AC28" i="276"/>
  <c r="AF28" i="276" s="1"/>
  <c r="AT27" i="276"/>
  <c r="AS27" i="276"/>
  <c r="AR27" i="276"/>
  <c r="AU27" i="276" s="1"/>
  <c r="AV27" i="276" s="1"/>
  <c r="Q27" i="276" s="1"/>
  <c r="AQ27" i="276"/>
  <c r="AP27" i="276"/>
  <c r="AO27" i="276"/>
  <c r="AM27" i="276"/>
  <c r="AK27" i="276"/>
  <c r="AI27" i="276"/>
  <c r="AH27" i="276"/>
  <c r="AC27" i="276"/>
  <c r="AF27" i="276" s="1"/>
  <c r="AQ26" i="276"/>
  <c r="AT26" i="276" s="1"/>
  <c r="AP26" i="276"/>
  <c r="AS26" i="276" s="1"/>
  <c r="AO26" i="276"/>
  <c r="AR26" i="276" s="1"/>
  <c r="AU26" i="276" s="1"/>
  <c r="AV26" i="276" s="1"/>
  <c r="Q26" i="276" s="1"/>
  <c r="AK26" i="276"/>
  <c r="AI26" i="276"/>
  <c r="AH26" i="276"/>
  <c r="AF26" i="276"/>
  <c r="AC26" i="276"/>
  <c r="AM26" i="276" s="1"/>
  <c r="AS25" i="276"/>
  <c r="AQ25" i="276"/>
  <c r="AT25" i="276" s="1"/>
  <c r="AP25" i="276"/>
  <c r="AO25" i="276"/>
  <c r="AR25" i="276" s="1"/>
  <c r="AK25" i="276"/>
  <c r="AI25" i="276"/>
  <c r="AH25" i="276"/>
  <c r="AC25" i="276"/>
  <c r="AF25" i="276" s="1"/>
  <c r="AT24" i="276"/>
  <c r="AS24" i="276"/>
  <c r="AR24" i="276"/>
  <c r="AU24" i="276" s="1"/>
  <c r="AV24" i="276" s="1"/>
  <c r="Q24" i="276" s="1"/>
  <c r="AQ24" i="276"/>
  <c r="AP24" i="276"/>
  <c r="AO24" i="276"/>
  <c r="AM24" i="276"/>
  <c r="AK24" i="276"/>
  <c r="AI24" i="276"/>
  <c r="AH24" i="276"/>
  <c r="AC24" i="276"/>
  <c r="AF24" i="276" s="1"/>
  <c r="AW24" i="276" s="1"/>
  <c r="AQ23" i="276"/>
  <c r="AT23" i="276" s="1"/>
  <c r="AP23" i="276"/>
  <c r="AS23" i="276" s="1"/>
  <c r="AO23" i="276"/>
  <c r="AR23" i="276" s="1"/>
  <c r="AK23" i="276"/>
  <c r="AI23" i="276"/>
  <c r="AH23" i="276"/>
  <c r="AF23" i="276"/>
  <c r="AC23" i="276"/>
  <c r="AM23" i="276" s="1"/>
  <c r="AS22" i="276"/>
  <c r="AQ22" i="276"/>
  <c r="AT22" i="276" s="1"/>
  <c r="AP22" i="276"/>
  <c r="AO22" i="276"/>
  <c r="AR22" i="276" s="1"/>
  <c r="AU22" i="276" s="1"/>
  <c r="AV22" i="276" s="1"/>
  <c r="Q22" i="276" s="1"/>
  <c r="AK22" i="276"/>
  <c r="AI22" i="276"/>
  <c r="AH22" i="276"/>
  <c r="AC22" i="276"/>
  <c r="AF22" i="276" s="1"/>
  <c r="AT21" i="276"/>
  <c r="AS21" i="276"/>
  <c r="AR21" i="276"/>
  <c r="AU21" i="276" s="1"/>
  <c r="AV21" i="276" s="1"/>
  <c r="Q21" i="276" s="1"/>
  <c r="AQ21" i="276"/>
  <c r="AP21" i="276"/>
  <c r="AO21" i="276"/>
  <c r="AM21" i="276"/>
  <c r="AK21" i="276"/>
  <c r="AI21" i="276"/>
  <c r="AH21" i="276"/>
  <c r="AC21" i="276"/>
  <c r="AF21" i="276" s="1"/>
  <c r="AQ20" i="276"/>
  <c r="AT20" i="276" s="1"/>
  <c r="AP20" i="276"/>
  <c r="AS20" i="276" s="1"/>
  <c r="AO20" i="276"/>
  <c r="AR20" i="276" s="1"/>
  <c r="AU20" i="276" s="1"/>
  <c r="AV20" i="276" s="1"/>
  <c r="Q20" i="276" s="1"/>
  <c r="AK20" i="276"/>
  <c r="AI20" i="276"/>
  <c r="AH20" i="276"/>
  <c r="AF20" i="276"/>
  <c r="AC20" i="276"/>
  <c r="AM20" i="276" s="1"/>
  <c r="AS19" i="276"/>
  <c r="AQ19" i="276"/>
  <c r="AT19" i="276" s="1"/>
  <c r="AP19" i="276"/>
  <c r="AO19" i="276"/>
  <c r="AR19" i="276" s="1"/>
  <c r="AK19" i="276"/>
  <c r="AI19" i="276"/>
  <c r="AH19" i="276"/>
  <c r="AC19" i="276"/>
  <c r="AF19" i="276" s="1"/>
  <c r="AT18" i="276"/>
  <c r="AS18" i="276"/>
  <c r="AR18" i="276"/>
  <c r="AU18" i="276" s="1"/>
  <c r="AV18" i="276" s="1"/>
  <c r="Q18" i="276" s="1"/>
  <c r="AQ18" i="276"/>
  <c r="AP18" i="276"/>
  <c r="AO18" i="276"/>
  <c r="AM18" i="276"/>
  <c r="AK18" i="276"/>
  <c r="AI18" i="276"/>
  <c r="AH18" i="276"/>
  <c r="AC18" i="276"/>
  <c r="AF18" i="276" s="1"/>
  <c r="AW18" i="276" s="1"/>
  <c r="AQ17" i="276"/>
  <c r="AT17" i="276" s="1"/>
  <c r="AP17" i="276"/>
  <c r="AS17" i="276" s="1"/>
  <c r="AO17" i="276"/>
  <c r="AR17" i="276" s="1"/>
  <c r="AK17" i="276"/>
  <c r="AI17" i="276"/>
  <c r="AH17" i="276"/>
  <c r="AF17" i="276"/>
  <c r="AC17" i="276"/>
  <c r="AM17" i="276" s="1"/>
  <c r="AS16" i="276"/>
  <c r="AQ16" i="276"/>
  <c r="AT16" i="276" s="1"/>
  <c r="AP16" i="276"/>
  <c r="AO16" i="276"/>
  <c r="AR16" i="276" s="1"/>
  <c r="AU16" i="276" s="1"/>
  <c r="AV16" i="276" s="1"/>
  <c r="Q16" i="276" s="1"/>
  <c r="AK16" i="276"/>
  <c r="AI16" i="276"/>
  <c r="AH16" i="276"/>
  <c r="AC16" i="276"/>
  <c r="AF16" i="276" s="1"/>
  <c r="AT15" i="276"/>
  <c r="AS15" i="276"/>
  <c r="AR15" i="276"/>
  <c r="AU15" i="276" s="1"/>
  <c r="AV15" i="276" s="1"/>
  <c r="Q15" i="276" s="1"/>
  <c r="AQ15" i="276"/>
  <c r="AP15" i="276"/>
  <c r="AO15" i="276"/>
  <c r="AK15" i="276"/>
  <c r="AI15" i="276"/>
  <c r="AH15" i="276"/>
  <c r="AC15" i="276"/>
  <c r="AM15" i="276" s="1"/>
  <c r="AR14" i="276"/>
  <c r="AU14" i="276" s="1"/>
  <c r="AV14" i="276" s="1"/>
  <c r="Q14" i="276" s="1"/>
  <c r="AQ14" i="276"/>
  <c r="AT14" i="276" s="1"/>
  <c r="AP14" i="276"/>
  <c r="AS14" i="276" s="1"/>
  <c r="AO14" i="276"/>
  <c r="AK14" i="276"/>
  <c r="AI14" i="276"/>
  <c r="AH14" i="276"/>
  <c r="AF14" i="276"/>
  <c r="AC14" i="276"/>
  <c r="AC34" i="276" s="1"/>
  <c r="A9" i="276"/>
  <c r="A8" i="276"/>
  <c r="G7" i="276"/>
  <c r="H6" i="276"/>
  <c r="G6" i="276"/>
  <c r="AU5" i="276"/>
  <c r="AT5" i="276"/>
  <c r="AS5" i="276"/>
  <c r="AR5" i="276"/>
  <c r="AQ5" i="276"/>
  <c r="AP5" i="276"/>
  <c r="AO5" i="276"/>
  <c r="G9" i="276" s="1"/>
  <c r="L5" i="276"/>
  <c r="I5" i="276"/>
  <c r="AV4" i="276"/>
  <c r="AU3" i="276"/>
  <c r="AT3" i="276"/>
  <c r="AS3" i="276"/>
  <c r="AR3" i="276"/>
  <c r="AQ3" i="276"/>
  <c r="AP3" i="276"/>
  <c r="AO3" i="276"/>
  <c r="AH3" i="276"/>
  <c r="AV2" i="276"/>
  <c r="AH1" i="276"/>
  <c r="AG34" i="275"/>
  <c r="AE34" i="275"/>
  <c r="AW35" i="275" s="1"/>
  <c r="AD34" i="275"/>
  <c r="AC34" i="275"/>
  <c r="AB34" i="275"/>
  <c r="AA34" i="275"/>
  <c r="Y34" i="275"/>
  <c r="V34" i="275"/>
  <c r="S34" i="275"/>
  <c r="G34" i="275"/>
  <c r="AS33" i="275"/>
  <c r="AR33" i="275"/>
  <c r="AQ33" i="275"/>
  <c r="AT33" i="275" s="1"/>
  <c r="AP33" i="275"/>
  <c r="AO33" i="275"/>
  <c r="AK33" i="275"/>
  <c r="AI33" i="275"/>
  <c r="AH33" i="275"/>
  <c r="AF33" i="275"/>
  <c r="AC33" i="275"/>
  <c r="AM33" i="275" s="1"/>
  <c r="AT32" i="275"/>
  <c r="AQ32" i="275"/>
  <c r="AP32" i="275"/>
  <c r="AS32" i="275" s="1"/>
  <c r="AO32" i="275"/>
  <c r="AR32" i="275" s="1"/>
  <c r="AM32" i="275"/>
  <c r="AK32" i="275"/>
  <c r="AI32" i="275"/>
  <c r="AH32" i="275"/>
  <c r="AF32" i="275"/>
  <c r="AC32" i="275"/>
  <c r="AT31" i="275"/>
  <c r="AS31" i="275"/>
  <c r="AQ31" i="275"/>
  <c r="AP31" i="275"/>
  <c r="AO31" i="275"/>
  <c r="AR31" i="275" s="1"/>
  <c r="AU31" i="275" s="1"/>
  <c r="AV31" i="275" s="1"/>
  <c r="Q31" i="275" s="1"/>
  <c r="AK31" i="275"/>
  <c r="AI31" i="275"/>
  <c r="AH31" i="275"/>
  <c r="AC31" i="275"/>
  <c r="AR30" i="275"/>
  <c r="AQ30" i="275"/>
  <c r="AT30" i="275" s="1"/>
  <c r="AP30" i="275"/>
  <c r="AS30" i="275" s="1"/>
  <c r="AO30" i="275"/>
  <c r="AK30" i="275"/>
  <c r="AI30" i="275"/>
  <c r="AH30" i="275"/>
  <c r="AF30" i="275"/>
  <c r="AC30" i="275"/>
  <c r="AM30" i="275" s="1"/>
  <c r="AT29" i="275"/>
  <c r="AQ29" i="275"/>
  <c r="AP29" i="275"/>
  <c r="AS29" i="275" s="1"/>
  <c r="AO29" i="275"/>
  <c r="AR29" i="275" s="1"/>
  <c r="AU29" i="275" s="1"/>
  <c r="AV29" i="275" s="1"/>
  <c r="Q29" i="275" s="1"/>
  <c r="AW29" i="275" s="1"/>
  <c r="AM29" i="275"/>
  <c r="AK29" i="275"/>
  <c r="AI29" i="275"/>
  <c r="AH29" i="275"/>
  <c r="AF29" i="275"/>
  <c r="AC29" i="275"/>
  <c r="AT28" i="275"/>
  <c r="AS28" i="275"/>
  <c r="AQ28" i="275"/>
  <c r="AP28" i="275"/>
  <c r="AO28" i="275"/>
  <c r="AR28" i="275" s="1"/>
  <c r="AU28" i="275" s="1"/>
  <c r="AV28" i="275" s="1"/>
  <c r="Q28" i="275" s="1"/>
  <c r="AK28" i="275"/>
  <c r="AI28" i="275"/>
  <c r="AH28" i="275"/>
  <c r="AC28" i="275"/>
  <c r="AF28" i="275" s="1"/>
  <c r="AR27" i="275"/>
  <c r="AQ27" i="275"/>
  <c r="AT27" i="275" s="1"/>
  <c r="AP27" i="275"/>
  <c r="AS27" i="275" s="1"/>
  <c r="AO27" i="275"/>
  <c r="AK27" i="275"/>
  <c r="AI27" i="275"/>
  <c r="AH27" i="275"/>
  <c r="AF27" i="275"/>
  <c r="AC27" i="275"/>
  <c r="AM27" i="275" s="1"/>
  <c r="AT26" i="275"/>
  <c r="AQ26" i="275"/>
  <c r="AP26" i="275"/>
  <c r="AS26" i="275" s="1"/>
  <c r="AO26" i="275"/>
  <c r="AR26" i="275" s="1"/>
  <c r="AM26" i="275"/>
  <c r="AK26" i="275"/>
  <c r="AI26" i="275"/>
  <c r="AH26" i="275"/>
  <c r="AF26" i="275"/>
  <c r="AC26" i="275"/>
  <c r="AT25" i="275"/>
  <c r="AS25" i="275"/>
  <c r="AR25" i="275"/>
  <c r="AU25" i="275" s="1"/>
  <c r="AV25" i="275" s="1"/>
  <c r="Q25" i="275" s="1"/>
  <c r="AQ25" i="275"/>
  <c r="AP25" i="275"/>
  <c r="AO25" i="275"/>
  <c r="AK25" i="275"/>
  <c r="AI25" i="275"/>
  <c r="AH25" i="275"/>
  <c r="AC25" i="275"/>
  <c r="AF25" i="275" s="1"/>
  <c r="AR24" i="275"/>
  <c r="AU24" i="275" s="1"/>
  <c r="AV24" i="275" s="1"/>
  <c r="Q24" i="275" s="1"/>
  <c r="AQ24" i="275"/>
  <c r="AT24" i="275" s="1"/>
  <c r="AP24" i="275"/>
  <c r="AS24" i="275" s="1"/>
  <c r="AO24" i="275"/>
  <c r="AK24" i="275"/>
  <c r="AI24" i="275"/>
  <c r="AH24" i="275"/>
  <c r="AF24" i="275"/>
  <c r="AC24" i="275"/>
  <c r="AM24" i="275" s="1"/>
  <c r="AQ23" i="275"/>
  <c r="AT23" i="275" s="1"/>
  <c r="AP23" i="275"/>
  <c r="AS23" i="275" s="1"/>
  <c r="AO23" i="275"/>
  <c r="AR23" i="275" s="1"/>
  <c r="AM23" i="275"/>
  <c r="AK23" i="275"/>
  <c r="AI23" i="275"/>
  <c r="AH23" i="275"/>
  <c r="AF23" i="275"/>
  <c r="AC23" i="275"/>
  <c r="AT22" i="275"/>
  <c r="AS22" i="275"/>
  <c r="AR22" i="275"/>
  <c r="AU22" i="275" s="1"/>
  <c r="AV22" i="275" s="1"/>
  <c r="Q22" i="275" s="1"/>
  <c r="AQ22" i="275"/>
  <c r="AP22" i="275"/>
  <c r="AO22" i="275"/>
  <c r="AK22" i="275"/>
  <c r="AI22" i="275"/>
  <c r="AH22" i="275"/>
  <c r="AC22" i="275"/>
  <c r="AF22" i="275" s="1"/>
  <c r="AS21" i="275"/>
  <c r="AR21" i="275"/>
  <c r="AQ21" i="275"/>
  <c r="AT21" i="275" s="1"/>
  <c r="AP21" i="275"/>
  <c r="AO21" i="275"/>
  <c r="AK21" i="275"/>
  <c r="AI21" i="275"/>
  <c r="AH21" i="275"/>
  <c r="AF21" i="275"/>
  <c r="AC21" i="275"/>
  <c r="AM21" i="275" s="1"/>
  <c r="AT20" i="275"/>
  <c r="AQ20" i="275"/>
  <c r="AP20" i="275"/>
  <c r="AS20" i="275" s="1"/>
  <c r="AO20" i="275"/>
  <c r="AR20" i="275" s="1"/>
  <c r="AM20" i="275"/>
  <c r="AK20" i="275"/>
  <c r="AI20" i="275"/>
  <c r="AH20" i="275"/>
  <c r="AF20" i="275"/>
  <c r="AC20" i="275"/>
  <c r="AT19" i="275"/>
  <c r="AS19" i="275"/>
  <c r="AR19" i="275"/>
  <c r="AQ19" i="275"/>
  <c r="AP19" i="275"/>
  <c r="AO19" i="275"/>
  <c r="AM19" i="275"/>
  <c r="AK19" i="275"/>
  <c r="AI19" i="275"/>
  <c r="AH19" i="275"/>
  <c r="AC19" i="275"/>
  <c r="AF19" i="275" s="1"/>
  <c r="AV18" i="275"/>
  <c r="Q18" i="275" s="1"/>
  <c r="AS18" i="275"/>
  <c r="AR18" i="275"/>
  <c r="AU18" i="275" s="1"/>
  <c r="AQ18" i="275"/>
  <c r="AT18" i="275" s="1"/>
  <c r="AP18" i="275"/>
  <c r="AO18" i="275"/>
  <c r="AK18" i="275"/>
  <c r="AI18" i="275"/>
  <c r="AH18" i="275"/>
  <c r="AF18" i="275"/>
  <c r="AC18" i="275"/>
  <c r="AM18" i="275" s="1"/>
  <c r="AQ17" i="275"/>
  <c r="AT17" i="275" s="1"/>
  <c r="AP17" i="275"/>
  <c r="AS17" i="275" s="1"/>
  <c r="AO17" i="275"/>
  <c r="AR17" i="275" s="1"/>
  <c r="AM17" i="275"/>
  <c r="AK17" i="275"/>
  <c r="AI17" i="275"/>
  <c r="AH17" i="275"/>
  <c r="AF17" i="275"/>
  <c r="AC17" i="275"/>
  <c r="AT16" i="275"/>
  <c r="AS16" i="275"/>
  <c r="AQ16" i="275"/>
  <c r="AP16" i="275"/>
  <c r="AO16" i="275"/>
  <c r="AR16" i="275" s="1"/>
  <c r="AU16" i="275" s="1"/>
  <c r="AV16" i="275" s="1"/>
  <c r="Q16" i="275" s="1"/>
  <c r="AM16" i="275"/>
  <c r="AK16" i="275"/>
  <c r="AI16" i="275"/>
  <c r="AH16" i="275"/>
  <c r="AC16" i="275"/>
  <c r="AF16" i="275" s="1"/>
  <c r="AS15" i="275"/>
  <c r="AR15" i="275"/>
  <c r="AQ15" i="275"/>
  <c r="AT15" i="275" s="1"/>
  <c r="AP15" i="275"/>
  <c r="AO15" i="275"/>
  <c r="AK15" i="275"/>
  <c r="AI15" i="275"/>
  <c r="AH15" i="275"/>
  <c r="AF15" i="275"/>
  <c r="AC15" i="275"/>
  <c r="AM15" i="275" s="1"/>
  <c r="AT14" i="275"/>
  <c r="AQ14" i="275"/>
  <c r="AP14" i="275"/>
  <c r="AS14" i="275" s="1"/>
  <c r="AO14" i="275"/>
  <c r="AR14" i="275" s="1"/>
  <c r="AM14" i="275"/>
  <c r="AK14" i="275"/>
  <c r="AI14" i="275"/>
  <c r="AH14" i="275"/>
  <c r="AF14" i="275"/>
  <c r="AC14" i="275"/>
  <c r="A9" i="275"/>
  <c r="A8" i="275"/>
  <c r="AU5" i="275"/>
  <c r="AT5" i="275"/>
  <c r="AS5" i="275"/>
  <c r="AR5" i="275"/>
  <c r="AQ5" i="275"/>
  <c r="AP5" i="275"/>
  <c r="AO5" i="275"/>
  <c r="I5" i="275"/>
  <c r="AV4" i="275"/>
  <c r="AU3" i="275"/>
  <c r="AT3" i="275"/>
  <c r="AS3" i="275"/>
  <c r="AR3" i="275"/>
  <c r="AQ3" i="275"/>
  <c r="AP3" i="275"/>
  <c r="AO3" i="275"/>
  <c r="AV2" i="275"/>
  <c r="AH1" i="275"/>
  <c r="AW35" i="274"/>
  <c r="AG34" i="274"/>
  <c r="AE34" i="274"/>
  <c r="AD34" i="274"/>
  <c r="AB34" i="274"/>
  <c r="AA34" i="274"/>
  <c r="Y34" i="274"/>
  <c r="V34" i="274"/>
  <c r="S34" i="274"/>
  <c r="G34" i="274"/>
  <c r="AT33" i="274"/>
  <c r="AQ33" i="274"/>
  <c r="AP33" i="274"/>
  <c r="AS33" i="274" s="1"/>
  <c r="AO33" i="274"/>
  <c r="AR33" i="274" s="1"/>
  <c r="AU33" i="274" s="1"/>
  <c r="AV33" i="274" s="1"/>
  <c r="Q33" i="274" s="1"/>
  <c r="AK33" i="274"/>
  <c r="AI33" i="274"/>
  <c r="AH33" i="274"/>
  <c r="AC33" i="274"/>
  <c r="AT32" i="274"/>
  <c r="AS32" i="274"/>
  <c r="AQ32" i="274"/>
  <c r="AP32" i="274"/>
  <c r="AO32" i="274"/>
  <c r="AR32" i="274" s="1"/>
  <c r="AU32" i="274" s="1"/>
  <c r="AV32" i="274" s="1"/>
  <c r="Q32" i="274" s="1"/>
  <c r="AK32" i="274"/>
  <c r="AI32" i="274"/>
  <c r="AH32" i="274"/>
  <c r="AC32" i="274"/>
  <c r="AF32" i="274" s="1"/>
  <c r="AR31" i="274"/>
  <c r="AQ31" i="274"/>
  <c r="AT31" i="274" s="1"/>
  <c r="AP31" i="274"/>
  <c r="AS31" i="274" s="1"/>
  <c r="AO31" i="274"/>
  <c r="AK31" i="274"/>
  <c r="AI31" i="274"/>
  <c r="AH31" i="274"/>
  <c r="AF31" i="274"/>
  <c r="AC31" i="274"/>
  <c r="AM31" i="274" s="1"/>
  <c r="AT30" i="274"/>
  <c r="AQ30" i="274"/>
  <c r="AP30" i="274"/>
  <c r="AS30" i="274" s="1"/>
  <c r="AO30" i="274"/>
  <c r="AR30" i="274" s="1"/>
  <c r="AU30" i="274" s="1"/>
  <c r="AV30" i="274" s="1"/>
  <c r="Q30" i="274" s="1"/>
  <c r="AK30" i="274"/>
  <c r="AI30" i="274"/>
  <c r="AH30" i="274"/>
  <c r="AF30" i="274"/>
  <c r="AC30" i="274"/>
  <c r="AM30" i="274" s="1"/>
  <c r="AT29" i="274"/>
  <c r="AS29" i="274"/>
  <c r="AR29" i="274"/>
  <c r="AU29" i="274" s="1"/>
  <c r="AV29" i="274" s="1"/>
  <c r="Q29" i="274" s="1"/>
  <c r="AQ29" i="274"/>
  <c r="AP29" i="274"/>
  <c r="AO29" i="274"/>
  <c r="AM29" i="274"/>
  <c r="AK29" i="274"/>
  <c r="AI29" i="274"/>
  <c r="AH29" i="274"/>
  <c r="AC29" i="274"/>
  <c r="AF29" i="274" s="1"/>
  <c r="AS28" i="274"/>
  <c r="AR28" i="274"/>
  <c r="AQ28" i="274"/>
  <c r="AT28" i="274" s="1"/>
  <c r="AP28" i="274"/>
  <c r="AO28" i="274"/>
  <c r="AK28" i="274"/>
  <c r="AI28" i="274"/>
  <c r="AH28" i="274"/>
  <c r="AF28" i="274"/>
  <c r="AC28" i="274"/>
  <c r="AM28" i="274" s="1"/>
  <c r="AT27" i="274"/>
  <c r="AQ27" i="274"/>
  <c r="AP27" i="274"/>
  <c r="AS27" i="274" s="1"/>
  <c r="AO27" i="274"/>
  <c r="AR27" i="274" s="1"/>
  <c r="AU27" i="274" s="1"/>
  <c r="AV27" i="274" s="1"/>
  <c r="Q27" i="274" s="1"/>
  <c r="AK27" i="274"/>
  <c r="AI27" i="274"/>
  <c r="AH27" i="274"/>
  <c r="AC27" i="274"/>
  <c r="AT26" i="274"/>
  <c r="AS26" i="274"/>
  <c r="AQ26" i="274"/>
  <c r="AP26" i="274"/>
  <c r="AO26" i="274"/>
  <c r="AR26" i="274" s="1"/>
  <c r="AU26" i="274" s="1"/>
  <c r="AV26" i="274" s="1"/>
  <c r="Q26" i="274" s="1"/>
  <c r="AK26" i="274"/>
  <c r="AI26" i="274"/>
  <c r="AH26" i="274"/>
  <c r="AC26" i="274"/>
  <c r="AF26" i="274" s="1"/>
  <c r="AR25" i="274"/>
  <c r="AQ25" i="274"/>
  <c r="AT25" i="274" s="1"/>
  <c r="AP25" i="274"/>
  <c r="AS25" i="274" s="1"/>
  <c r="AO25" i="274"/>
  <c r="AK25" i="274"/>
  <c r="AI25" i="274"/>
  <c r="AH25" i="274"/>
  <c r="AF25" i="274"/>
  <c r="AC25" i="274"/>
  <c r="AM25" i="274" s="1"/>
  <c r="AT24" i="274"/>
  <c r="AQ24" i="274"/>
  <c r="AP24" i="274"/>
  <c r="AS24" i="274" s="1"/>
  <c r="AO24" i="274"/>
  <c r="AR24" i="274" s="1"/>
  <c r="AK24" i="274"/>
  <c r="AI24" i="274"/>
  <c r="AH24" i="274"/>
  <c r="AF24" i="274"/>
  <c r="AC24" i="274"/>
  <c r="AM24" i="274" s="1"/>
  <c r="AT23" i="274"/>
  <c r="AS23" i="274"/>
  <c r="AR23" i="274"/>
  <c r="AU23" i="274" s="1"/>
  <c r="AV23" i="274" s="1"/>
  <c r="Q23" i="274" s="1"/>
  <c r="AQ23" i="274"/>
  <c r="AP23" i="274"/>
  <c r="AO23" i="274"/>
  <c r="AM23" i="274"/>
  <c r="AK23" i="274"/>
  <c r="AI23" i="274"/>
  <c r="AH23" i="274"/>
  <c r="AC23" i="274"/>
  <c r="AF23" i="274" s="1"/>
  <c r="AS22" i="274"/>
  <c r="AR22" i="274"/>
  <c r="AQ22" i="274"/>
  <c r="AT22" i="274" s="1"/>
  <c r="AP22" i="274"/>
  <c r="AO22" i="274"/>
  <c r="AK22" i="274"/>
  <c r="AI22" i="274"/>
  <c r="AH22" i="274"/>
  <c r="AF22" i="274"/>
  <c r="AC22" i="274"/>
  <c r="AM22" i="274" s="1"/>
  <c r="AT21" i="274"/>
  <c r="AQ21" i="274"/>
  <c r="AP21" i="274"/>
  <c r="AS21" i="274" s="1"/>
  <c r="AO21" i="274"/>
  <c r="AR21" i="274" s="1"/>
  <c r="AU21" i="274" s="1"/>
  <c r="AV21" i="274" s="1"/>
  <c r="Q21" i="274" s="1"/>
  <c r="AK21" i="274"/>
  <c r="AI21" i="274"/>
  <c r="AH21" i="274"/>
  <c r="AC21" i="274"/>
  <c r="AT20" i="274"/>
  <c r="AS20" i="274"/>
  <c r="AQ20" i="274"/>
  <c r="AP20" i="274"/>
  <c r="AO20" i="274"/>
  <c r="AR20" i="274" s="1"/>
  <c r="AU20" i="274" s="1"/>
  <c r="AV20" i="274" s="1"/>
  <c r="Q20" i="274" s="1"/>
  <c r="AK20" i="274"/>
  <c r="AI20" i="274"/>
  <c r="AH20" i="274"/>
  <c r="AC20" i="274"/>
  <c r="AF20" i="274" s="1"/>
  <c r="AR19" i="274"/>
  <c r="AU19" i="274" s="1"/>
  <c r="AV19" i="274" s="1"/>
  <c r="Q19" i="274" s="1"/>
  <c r="AQ19" i="274"/>
  <c r="AT19" i="274" s="1"/>
  <c r="AP19" i="274"/>
  <c r="AS19" i="274" s="1"/>
  <c r="AO19" i="274"/>
  <c r="AK19" i="274"/>
  <c r="AI19" i="274"/>
  <c r="AH19" i="274"/>
  <c r="AF19" i="274"/>
  <c r="AC19" i="274"/>
  <c r="AM19" i="274" s="1"/>
  <c r="AT18" i="274"/>
  <c r="AQ18" i="274"/>
  <c r="AP18" i="274"/>
  <c r="AS18" i="274" s="1"/>
  <c r="AO18" i="274"/>
  <c r="AR18" i="274" s="1"/>
  <c r="AK18" i="274"/>
  <c r="AI18" i="274"/>
  <c r="AH18" i="274"/>
  <c r="AF18" i="274"/>
  <c r="AC18" i="274"/>
  <c r="AM18" i="274" s="1"/>
  <c r="AT17" i="274"/>
  <c r="AS17" i="274"/>
  <c r="AR17" i="274"/>
  <c r="AQ17" i="274"/>
  <c r="AP17" i="274"/>
  <c r="AO17" i="274"/>
  <c r="AM17" i="274"/>
  <c r="AK17" i="274"/>
  <c r="AI17" i="274"/>
  <c r="AH17" i="274"/>
  <c r="AC17" i="274"/>
  <c r="AF17" i="274" s="1"/>
  <c r="AS16" i="274"/>
  <c r="AR16" i="274"/>
  <c r="AQ16" i="274"/>
  <c r="AT16" i="274" s="1"/>
  <c r="AP16" i="274"/>
  <c r="AO16" i="274"/>
  <c r="AK16" i="274"/>
  <c r="AI16" i="274"/>
  <c r="AH16" i="274"/>
  <c r="AF16" i="274"/>
  <c r="AC16" i="274"/>
  <c r="AM16" i="274" s="1"/>
  <c r="AT15" i="274"/>
  <c r="AQ15" i="274"/>
  <c r="AP15" i="274"/>
  <c r="AS15" i="274" s="1"/>
  <c r="AO15" i="274"/>
  <c r="AR15" i="274" s="1"/>
  <c r="AU15" i="274" s="1"/>
  <c r="AV15" i="274" s="1"/>
  <c r="Q15" i="274" s="1"/>
  <c r="AK15" i="274"/>
  <c r="AI15" i="274"/>
  <c r="AH15" i="274"/>
  <c r="AC15" i="274"/>
  <c r="AT14" i="274"/>
  <c r="AS14" i="274"/>
  <c r="AQ14" i="274"/>
  <c r="AP14" i="274"/>
  <c r="AO14" i="274"/>
  <c r="AR14" i="274" s="1"/>
  <c r="AU14" i="274" s="1"/>
  <c r="AV14" i="274" s="1"/>
  <c r="Q14" i="274" s="1"/>
  <c r="AK14" i="274"/>
  <c r="AI14" i="274"/>
  <c r="AH14" i="274"/>
  <c r="AC14" i="274"/>
  <c r="AM14" i="274" s="1"/>
  <c r="A9" i="274"/>
  <c r="A8" i="274"/>
  <c r="AU5" i="274"/>
  <c r="AT5" i="274"/>
  <c r="AS5" i="274"/>
  <c r="AR5" i="274"/>
  <c r="AQ5" i="274"/>
  <c r="AP5" i="274"/>
  <c r="AO5" i="274"/>
  <c r="L5" i="274"/>
  <c r="I5" i="274"/>
  <c r="G6" i="274" s="1"/>
  <c r="AV4" i="274"/>
  <c r="AU3" i="274"/>
  <c r="AT3" i="274"/>
  <c r="AS3" i="274"/>
  <c r="AR3" i="274"/>
  <c r="AQ3" i="274"/>
  <c r="AP3" i="274"/>
  <c r="AO3" i="274"/>
  <c r="AV2" i="274"/>
  <c r="AH1" i="274"/>
  <c r="AG34" i="273"/>
  <c r="AE34" i="273"/>
  <c r="AD34" i="273"/>
  <c r="AB34" i="273"/>
  <c r="AA34" i="273"/>
  <c r="Y34" i="273"/>
  <c r="V34" i="273"/>
  <c r="S34" i="273"/>
  <c r="G34" i="273"/>
  <c r="AT33" i="273"/>
  <c r="AS33" i="273"/>
  <c r="AR33" i="273"/>
  <c r="AU33" i="273" s="1"/>
  <c r="AV33" i="273" s="1"/>
  <c r="Q33" i="273" s="1"/>
  <c r="AQ33" i="273"/>
  <c r="AP33" i="273"/>
  <c r="AO33" i="273"/>
  <c r="AM33" i="273"/>
  <c r="AK33" i="273"/>
  <c r="AI33" i="273"/>
  <c r="AH33" i="273"/>
  <c r="AC33" i="273"/>
  <c r="AF33" i="273" s="1"/>
  <c r="AQ32" i="273"/>
  <c r="AT32" i="273" s="1"/>
  <c r="AP32" i="273"/>
  <c r="AS32" i="273" s="1"/>
  <c r="AO32" i="273"/>
  <c r="AR32" i="273" s="1"/>
  <c r="AU32" i="273" s="1"/>
  <c r="AV32" i="273" s="1"/>
  <c r="Q32" i="273" s="1"/>
  <c r="AK32" i="273"/>
  <c r="AI32" i="273"/>
  <c r="AH32" i="273"/>
  <c r="AC32" i="273"/>
  <c r="AQ31" i="273"/>
  <c r="AT31" i="273" s="1"/>
  <c r="AP31" i="273"/>
  <c r="AS31" i="273" s="1"/>
  <c r="AO31" i="273"/>
  <c r="AR31" i="273" s="1"/>
  <c r="AK31" i="273"/>
  <c r="AI31" i="273"/>
  <c r="AH31" i="273"/>
  <c r="AC31" i="273"/>
  <c r="AF31" i="273" s="1"/>
  <c r="AT30" i="273"/>
  <c r="AS30" i="273"/>
  <c r="AR30" i="273"/>
  <c r="AQ30" i="273"/>
  <c r="AP30" i="273"/>
  <c r="AO30" i="273"/>
  <c r="AM30" i="273"/>
  <c r="AK30" i="273"/>
  <c r="AI30" i="273"/>
  <c r="AH30" i="273"/>
  <c r="AC30" i="273"/>
  <c r="AF30" i="273" s="1"/>
  <c r="AQ29" i="273"/>
  <c r="AT29" i="273" s="1"/>
  <c r="AP29" i="273"/>
  <c r="AS29" i="273" s="1"/>
  <c r="AO29" i="273"/>
  <c r="AR29" i="273" s="1"/>
  <c r="AU29" i="273" s="1"/>
  <c r="AV29" i="273" s="1"/>
  <c r="Q29" i="273" s="1"/>
  <c r="AM29" i="273"/>
  <c r="AK29" i="273"/>
  <c r="AI29" i="273"/>
  <c r="AH29" i="273"/>
  <c r="AF29" i="273"/>
  <c r="AW29" i="273" s="1"/>
  <c r="AC29" i="273"/>
  <c r="AT28" i="273"/>
  <c r="AS28" i="273"/>
  <c r="AR28" i="273"/>
  <c r="AQ28" i="273"/>
  <c r="AP28" i="273"/>
  <c r="AO28" i="273"/>
  <c r="AM28" i="273"/>
  <c r="AK28" i="273"/>
  <c r="AI28" i="273"/>
  <c r="AH28" i="273"/>
  <c r="AF28" i="273"/>
  <c r="AC28" i="273"/>
  <c r="AR27" i="273"/>
  <c r="AQ27" i="273"/>
  <c r="AT27" i="273" s="1"/>
  <c r="AP27" i="273"/>
  <c r="AS27" i="273" s="1"/>
  <c r="AO27" i="273"/>
  <c r="AK27" i="273"/>
  <c r="AI27" i="273"/>
  <c r="AH27" i="273"/>
  <c r="AF27" i="273"/>
  <c r="AC27" i="273"/>
  <c r="AM27" i="273" s="1"/>
  <c r="AT26" i="273"/>
  <c r="AQ26" i="273"/>
  <c r="AP26" i="273"/>
  <c r="AS26" i="273" s="1"/>
  <c r="AO26" i="273"/>
  <c r="AR26" i="273" s="1"/>
  <c r="AM26" i="273"/>
  <c r="AK26" i="273"/>
  <c r="AI26" i="273"/>
  <c r="AH26" i="273"/>
  <c r="AF26" i="273"/>
  <c r="AC26" i="273"/>
  <c r="AT25" i="273"/>
  <c r="AS25" i="273"/>
  <c r="AR25" i="273"/>
  <c r="AQ25" i="273"/>
  <c r="AP25" i="273"/>
  <c r="AO25" i="273"/>
  <c r="AM25" i="273"/>
  <c r="AK25" i="273"/>
  <c r="AI25" i="273"/>
  <c r="AH25" i="273"/>
  <c r="AF25" i="273"/>
  <c r="AC25" i="273"/>
  <c r="AR24" i="273"/>
  <c r="AQ24" i="273"/>
  <c r="AT24" i="273" s="1"/>
  <c r="AP24" i="273"/>
  <c r="AS24" i="273" s="1"/>
  <c r="AO24" i="273"/>
  <c r="AK24" i="273"/>
  <c r="AI24" i="273"/>
  <c r="AH24" i="273"/>
  <c r="AF24" i="273"/>
  <c r="AC24" i="273"/>
  <c r="AM24" i="273" s="1"/>
  <c r="AT23" i="273"/>
  <c r="AQ23" i="273"/>
  <c r="AP23" i="273"/>
  <c r="AS23" i="273" s="1"/>
  <c r="AO23" i="273"/>
  <c r="AR23" i="273" s="1"/>
  <c r="AU23" i="273" s="1"/>
  <c r="AV23" i="273" s="1"/>
  <c r="Q23" i="273" s="1"/>
  <c r="AM23" i="273"/>
  <c r="AK23" i="273"/>
  <c r="AI23" i="273"/>
  <c r="AH23" i="273"/>
  <c r="AF23" i="273"/>
  <c r="AC23" i="273"/>
  <c r="AT22" i="273"/>
  <c r="AS22" i="273"/>
  <c r="AR22" i="273"/>
  <c r="AQ22" i="273"/>
  <c r="AP22" i="273"/>
  <c r="AO22" i="273"/>
  <c r="AM22" i="273"/>
  <c r="AK22" i="273"/>
  <c r="AI22" i="273"/>
  <c r="AH22" i="273"/>
  <c r="AF22" i="273"/>
  <c r="AC22" i="273"/>
  <c r="AR21" i="273"/>
  <c r="AQ21" i="273"/>
  <c r="AT21" i="273" s="1"/>
  <c r="AP21" i="273"/>
  <c r="AS21" i="273" s="1"/>
  <c r="AO21" i="273"/>
  <c r="AK21" i="273"/>
  <c r="AI21" i="273"/>
  <c r="AH21" i="273"/>
  <c r="AF21" i="273"/>
  <c r="AC21" i="273"/>
  <c r="AM21" i="273" s="1"/>
  <c r="AT20" i="273"/>
  <c r="AQ20" i="273"/>
  <c r="AP20" i="273"/>
  <c r="AS20" i="273" s="1"/>
  <c r="AO20" i="273"/>
  <c r="AR20" i="273" s="1"/>
  <c r="AK20" i="273"/>
  <c r="AI20" i="273"/>
  <c r="AH20" i="273"/>
  <c r="AF20" i="273"/>
  <c r="AC20" i="273"/>
  <c r="AM20" i="273" s="1"/>
  <c r="AT19" i="273"/>
  <c r="AS19" i="273"/>
  <c r="AR19" i="273"/>
  <c r="AU19" i="273" s="1"/>
  <c r="AV19" i="273" s="1"/>
  <c r="Q19" i="273" s="1"/>
  <c r="AW19" i="273" s="1"/>
  <c r="AQ19" i="273"/>
  <c r="AP19" i="273"/>
  <c r="AO19" i="273"/>
  <c r="AM19" i="273"/>
  <c r="AK19" i="273"/>
  <c r="AI19" i="273"/>
  <c r="AH19" i="273"/>
  <c r="AF19" i="273"/>
  <c r="AC19" i="273"/>
  <c r="AR18" i="273"/>
  <c r="AU18" i="273" s="1"/>
  <c r="AV18" i="273" s="1"/>
  <c r="Q18" i="273" s="1"/>
  <c r="AQ18" i="273"/>
  <c r="AT18" i="273" s="1"/>
  <c r="AP18" i="273"/>
  <c r="AS18" i="273" s="1"/>
  <c r="AO18" i="273"/>
  <c r="AK18" i="273"/>
  <c r="AI18" i="273"/>
  <c r="AH18" i="273"/>
  <c r="AF18" i="273"/>
  <c r="AC18" i="273"/>
  <c r="AM18" i="273" s="1"/>
  <c r="AT17" i="273"/>
  <c r="AQ17" i="273"/>
  <c r="AP17" i="273"/>
  <c r="AS17" i="273" s="1"/>
  <c r="AO17" i="273"/>
  <c r="AR17" i="273" s="1"/>
  <c r="AK17" i="273"/>
  <c r="AI17" i="273"/>
  <c r="AH17" i="273"/>
  <c r="AF17" i="273"/>
  <c r="AC17" i="273"/>
  <c r="AM17" i="273" s="1"/>
  <c r="AT16" i="273"/>
  <c r="AS16" i="273"/>
  <c r="AR16" i="273"/>
  <c r="AU16" i="273" s="1"/>
  <c r="AV16" i="273" s="1"/>
  <c r="Q16" i="273" s="1"/>
  <c r="AW16" i="273" s="1"/>
  <c r="AQ16" i="273"/>
  <c r="AP16" i="273"/>
  <c r="AO16" i="273"/>
  <c r="AM16" i="273"/>
  <c r="AK16" i="273"/>
  <c r="AI16" i="273"/>
  <c r="AH16" i="273"/>
  <c r="AF16" i="273"/>
  <c r="AC16" i="273"/>
  <c r="AR15" i="273"/>
  <c r="AU15" i="273" s="1"/>
  <c r="AV15" i="273" s="1"/>
  <c r="Q15" i="273" s="1"/>
  <c r="AW15" i="273" s="1"/>
  <c r="AQ15" i="273"/>
  <c r="AT15" i="273" s="1"/>
  <c r="AP15" i="273"/>
  <c r="AS15" i="273" s="1"/>
  <c r="AO15" i="273"/>
  <c r="AK15" i="273"/>
  <c r="AI15" i="273"/>
  <c r="AH15" i="273"/>
  <c r="AF15" i="273"/>
  <c r="AC15" i="273"/>
  <c r="AM15" i="273" s="1"/>
  <c r="AT14" i="273"/>
  <c r="AQ14" i="273"/>
  <c r="AP14" i="273"/>
  <c r="AS14" i="273" s="1"/>
  <c r="AO14" i="273"/>
  <c r="AR14" i="273" s="1"/>
  <c r="AK14" i="273"/>
  <c r="AI14" i="273"/>
  <c r="AH14" i="273"/>
  <c r="AF14" i="273"/>
  <c r="AC14" i="273"/>
  <c r="AM14" i="273" s="1"/>
  <c r="A9" i="273"/>
  <c r="A8" i="273"/>
  <c r="AU5" i="273"/>
  <c r="AT5" i="273"/>
  <c r="AS5" i="273"/>
  <c r="AR5" i="273"/>
  <c r="AQ5" i="273"/>
  <c r="AP5" i="273"/>
  <c r="AO5" i="273"/>
  <c r="L5" i="273"/>
  <c r="I5" i="273"/>
  <c r="G6" i="273" s="1"/>
  <c r="AV4" i="273"/>
  <c r="AU3" i="273"/>
  <c r="AT3" i="273"/>
  <c r="AS3" i="273"/>
  <c r="AR3" i="273"/>
  <c r="AQ3" i="273"/>
  <c r="AP3" i="273"/>
  <c r="AO3" i="273"/>
  <c r="AV2" i="273"/>
  <c r="AH1" i="273"/>
  <c r="AG34" i="272"/>
  <c r="AE34" i="272"/>
  <c r="AW35" i="272" s="1"/>
  <c r="AD34" i="272"/>
  <c r="AB34" i="272"/>
  <c r="AA34" i="272"/>
  <c r="Y34" i="272"/>
  <c r="V34" i="272"/>
  <c r="S34" i="272"/>
  <c r="G34" i="272"/>
  <c r="AT33" i="272"/>
  <c r="AQ33" i="272"/>
  <c r="AP33" i="272"/>
  <c r="AS33" i="272" s="1"/>
  <c r="AO33" i="272"/>
  <c r="AR33" i="272" s="1"/>
  <c r="AK33" i="272"/>
  <c r="AI33" i="272"/>
  <c r="AH33" i="272"/>
  <c r="AF33" i="272"/>
  <c r="AC33" i="272"/>
  <c r="AM33" i="272" s="1"/>
  <c r="AT32" i="272"/>
  <c r="AS32" i="272"/>
  <c r="AR32" i="272"/>
  <c r="AQ32" i="272"/>
  <c r="AP32" i="272"/>
  <c r="AO32" i="272"/>
  <c r="AM32" i="272"/>
  <c r="AK32" i="272"/>
  <c r="AI32" i="272"/>
  <c r="AH32" i="272"/>
  <c r="AF32" i="272"/>
  <c r="AC32" i="272"/>
  <c r="AR31" i="272"/>
  <c r="AQ31" i="272"/>
  <c r="AT31" i="272" s="1"/>
  <c r="AP31" i="272"/>
  <c r="AS31" i="272" s="1"/>
  <c r="AO31" i="272"/>
  <c r="AK31" i="272"/>
  <c r="AI31" i="272"/>
  <c r="AH31" i="272"/>
  <c r="AF31" i="272"/>
  <c r="AC31" i="272"/>
  <c r="AM31" i="272" s="1"/>
  <c r="AT30" i="272"/>
  <c r="AQ30" i="272"/>
  <c r="AP30" i="272"/>
  <c r="AS30" i="272" s="1"/>
  <c r="AO30" i="272"/>
  <c r="AR30" i="272" s="1"/>
  <c r="AK30" i="272"/>
  <c r="AI30" i="272"/>
  <c r="AH30" i="272"/>
  <c r="AF30" i="272"/>
  <c r="AC30" i="272"/>
  <c r="AM30" i="272" s="1"/>
  <c r="AT29" i="272"/>
  <c r="AS29" i="272"/>
  <c r="AR29" i="272"/>
  <c r="AU29" i="272" s="1"/>
  <c r="AV29" i="272" s="1"/>
  <c r="Q29" i="272" s="1"/>
  <c r="AW29" i="272" s="1"/>
  <c r="AQ29" i="272"/>
  <c r="AP29" i="272"/>
  <c r="AO29" i="272"/>
  <c r="AM29" i="272"/>
  <c r="AK29" i="272"/>
  <c r="AI29" i="272"/>
  <c r="AH29" i="272"/>
  <c r="AF29" i="272"/>
  <c r="AC29" i="272"/>
  <c r="AR28" i="272"/>
  <c r="AU28" i="272" s="1"/>
  <c r="AV28" i="272" s="1"/>
  <c r="Q28" i="272" s="1"/>
  <c r="AW28" i="272" s="1"/>
  <c r="AQ28" i="272"/>
  <c r="AT28" i="272" s="1"/>
  <c r="AP28" i="272"/>
  <c r="AS28" i="272" s="1"/>
  <c r="AO28" i="272"/>
  <c r="AK28" i="272"/>
  <c r="AI28" i="272"/>
  <c r="AH28" i="272"/>
  <c r="AF28" i="272"/>
  <c r="AC28" i="272"/>
  <c r="AM28" i="272" s="1"/>
  <c r="AT27" i="272"/>
  <c r="AQ27" i="272"/>
  <c r="AP27" i="272"/>
  <c r="AS27" i="272" s="1"/>
  <c r="AO27" i="272"/>
  <c r="AR27" i="272" s="1"/>
  <c r="AK27" i="272"/>
  <c r="AI27" i="272"/>
  <c r="AH27" i="272"/>
  <c r="AF27" i="272"/>
  <c r="AC27" i="272"/>
  <c r="AM27" i="272" s="1"/>
  <c r="AT26" i="272"/>
  <c r="AS26" i="272"/>
  <c r="AR26" i="272"/>
  <c r="AU26" i="272" s="1"/>
  <c r="AV26" i="272" s="1"/>
  <c r="Q26" i="272" s="1"/>
  <c r="AW26" i="272" s="1"/>
  <c r="AQ26" i="272"/>
  <c r="AP26" i="272"/>
  <c r="AO26" i="272"/>
  <c r="AM26" i="272"/>
  <c r="AK26" i="272"/>
  <c r="AI26" i="272"/>
  <c r="AH26" i="272"/>
  <c r="AF26" i="272"/>
  <c r="AC26" i="272"/>
  <c r="AR25" i="272"/>
  <c r="AU25" i="272" s="1"/>
  <c r="AV25" i="272" s="1"/>
  <c r="Q25" i="272" s="1"/>
  <c r="AW25" i="272" s="1"/>
  <c r="AQ25" i="272"/>
  <c r="AT25" i="272" s="1"/>
  <c r="AP25" i="272"/>
  <c r="AS25" i="272" s="1"/>
  <c r="AO25" i="272"/>
  <c r="AK25" i="272"/>
  <c r="AI25" i="272"/>
  <c r="AH25" i="272"/>
  <c r="AF25" i="272"/>
  <c r="AC25" i="272"/>
  <c r="AM25" i="272" s="1"/>
  <c r="AT24" i="272"/>
  <c r="AQ24" i="272"/>
  <c r="AP24" i="272"/>
  <c r="AS24" i="272" s="1"/>
  <c r="AO24" i="272"/>
  <c r="AR24" i="272" s="1"/>
  <c r="AK24" i="272"/>
  <c r="AI24" i="272"/>
  <c r="AH24" i="272"/>
  <c r="AF24" i="272"/>
  <c r="AC24" i="272"/>
  <c r="AM24" i="272" s="1"/>
  <c r="AT23" i="272"/>
  <c r="AS23" i="272"/>
  <c r="AR23" i="272"/>
  <c r="AQ23" i="272"/>
  <c r="AP23" i="272"/>
  <c r="AO23" i="272"/>
  <c r="AM23" i="272"/>
  <c r="AK23" i="272"/>
  <c r="AI23" i="272"/>
  <c r="AH23" i="272"/>
  <c r="AF23" i="272"/>
  <c r="AC23" i="272"/>
  <c r="AR22" i="272"/>
  <c r="AQ22" i="272"/>
  <c r="AT22" i="272" s="1"/>
  <c r="AP22" i="272"/>
  <c r="AS22" i="272" s="1"/>
  <c r="AO22" i="272"/>
  <c r="AK22" i="272"/>
  <c r="AI22" i="272"/>
  <c r="AH22" i="272"/>
  <c r="AF22" i="272"/>
  <c r="AC22" i="272"/>
  <c r="AM22" i="272" s="1"/>
  <c r="AT21" i="272"/>
  <c r="AQ21" i="272"/>
  <c r="AP21" i="272"/>
  <c r="AS21" i="272" s="1"/>
  <c r="AO21" i="272"/>
  <c r="AR21" i="272" s="1"/>
  <c r="AK21" i="272"/>
  <c r="AI21" i="272"/>
  <c r="AH21" i="272"/>
  <c r="AF21" i="272"/>
  <c r="AC21" i="272"/>
  <c r="AM21" i="272" s="1"/>
  <c r="AT20" i="272"/>
  <c r="AS20" i="272"/>
  <c r="AR20" i="272"/>
  <c r="AU20" i="272" s="1"/>
  <c r="AV20" i="272" s="1"/>
  <c r="Q20" i="272" s="1"/>
  <c r="AW20" i="272" s="1"/>
  <c r="AQ20" i="272"/>
  <c r="AP20" i="272"/>
  <c r="AO20" i="272"/>
  <c r="AM20" i="272"/>
  <c r="AK20" i="272"/>
  <c r="AI20" i="272"/>
  <c r="AH20" i="272"/>
  <c r="AF20" i="272"/>
  <c r="AC20" i="272"/>
  <c r="AR19" i="272"/>
  <c r="AU19" i="272" s="1"/>
  <c r="AV19" i="272" s="1"/>
  <c r="Q19" i="272" s="1"/>
  <c r="AW19" i="272" s="1"/>
  <c r="AQ19" i="272"/>
  <c r="AT19" i="272" s="1"/>
  <c r="AP19" i="272"/>
  <c r="AS19" i="272" s="1"/>
  <c r="AO19" i="272"/>
  <c r="AK19" i="272"/>
  <c r="AI19" i="272"/>
  <c r="AH19" i="272"/>
  <c r="AF19" i="272"/>
  <c r="AC19" i="272"/>
  <c r="AM19" i="272" s="1"/>
  <c r="AT18" i="272"/>
  <c r="AQ18" i="272"/>
  <c r="AP18" i="272"/>
  <c r="AS18" i="272" s="1"/>
  <c r="AO18" i="272"/>
  <c r="AR18" i="272" s="1"/>
  <c r="AK18" i="272"/>
  <c r="AI18" i="272"/>
  <c r="AH18" i="272"/>
  <c r="AF18" i="272"/>
  <c r="AC18" i="272"/>
  <c r="AM18" i="272" s="1"/>
  <c r="AT17" i="272"/>
  <c r="AS17" i="272"/>
  <c r="AR17" i="272"/>
  <c r="AU17" i="272" s="1"/>
  <c r="AV17" i="272" s="1"/>
  <c r="Q17" i="272" s="1"/>
  <c r="AW17" i="272" s="1"/>
  <c r="AQ17" i="272"/>
  <c r="AP17" i="272"/>
  <c r="AO17" i="272"/>
  <c r="AM17" i="272"/>
  <c r="AK17" i="272"/>
  <c r="AI17" i="272"/>
  <c r="AH17" i="272"/>
  <c r="AF17" i="272"/>
  <c r="AC17" i="272"/>
  <c r="AR16" i="272"/>
  <c r="AU16" i="272" s="1"/>
  <c r="AV16" i="272" s="1"/>
  <c r="Q16" i="272" s="1"/>
  <c r="AW16" i="272" s="1"/>
  <c r="AQ16" i="272"/>
  <c r="AT16" i="272" s="1"/>
  <c r="AP16" i="272"/>
  <c r="AS16" i="272" s="1"/>
  <c r="AO16" i="272"/>
  <c r="AK16" i="272"/>
  <c r="AI16" i="272"/>
  <c r="AH16" i="272"/>
  <c r="AF16" i="272"/>
  <c r="AC16" i="272"/>
  <c r="AM16" i="272" s="1"/>
  <c r="AT15" i="272"/>
  <c r="AQ15" i="272"/>
  <c r="AP15" i="272"/>
  <c r="AS15" i="272" s="1"/>
  <c r="AO15" i="272"/>
  <c r="AR15" i="272" s="1"/>
  <c r="AK15" i="272"/>
  <c r="AI15" i="272"/>
  <c r="AH15" i="272"/>
  <c r="AF15" i="272"/>
  <c r="AC15" i="272"/>
  <c r="AM15" i="272" s="1"/>
  <c r="AT14" i="272"/>
  <c r="AS14" i="272"/>
  <c r="AR14" i="272"/>
  <c r="AQ14" i="272"/>
  <c r="AP14" i="272"/>
  <c r="AO14" i="272"/>
  <c r="AM14" i="272"/>
  <c r="AK14" i="272"/>
  <c r="AI14" i="272"/>
  <c r="AH14" i="272"/>
  <c r="AF14" i="272"/>
  <c r="AC14" i="272"/>
  <c r="A9" i="272"/>
  <c r="A8" i="272"/>
  <c r="AU5" i="272"/>
  <c r="AT5" i="272"/>
  <c r="AS5" i="272"/>
  <c r="AR5" i="272"/>
  <c r="AQ5" i="272"/>
  <c r="AP5" i="272"/>
  <c r="AO5" i="272"/>
  <c r="I5" i="272"/>
  <c r="AV4" i="272"/>
  <c r="AU3" i="272"/>
  <c r="AT3" i="272"/>
  <c r="AS3" i="272"/>
  <c r="AR3" i="272"/>
  <c r="AQ3" i="272"/>
  <c r="AP3" i="272"/>
  <c r="AO3" i="272"/>
  <c r="AV2" i="272"/>
  <c r="AH1" i="272"/>
  <c r="AW35" i="271"/>
  <c r="AG34" i="271"/>
  <c r="AE34" i="271"/>
  <c r="AD34" i="271"/>
  <c r="AB34" i="271"/>
  <c r="AA34" i="271"/>
  <c r="Y34" i="271"/>
  <c r="V34" i="271"/>
  <c r="S34" i="271"/>
  <c r="G34" i="271"/>
  <c r="AT33" i="271"/>
  <c r="AS33" i="271"/>
  <c r="AR33" i="271"/>
  <c r="AU33" i="271" s="1"/>
  <c r="AV33" i="271" s="1"/>
  <c r="Q33" i="271" s="1"/>
  <c r="AW33" i="271" s="1"/>
  <c r="AQ33" i="271"/>
  <c r="AP33" i="271"/>
  <c r="AO33" i="271"/>
  <c r="AM33" i="271"/>
  <c r="AK33" i="271"/>
  <c r="AI33" i="271"/>
  <c r="AH33" i="271"/>
  <c r="AF33" i="271"/>
  <c r="AC33" i="271"/>
  <c r="AR32" i="271"/>
  <c r="AQ32" i="271"/>
  <c r="AT32" i="271" s="1"/>
  <c r="AP32" i="271"/>
  <c r="AS32" i="271" s="1"/>
  <c r="AO32" i="271"/>
  <c r="AK32" i="271"/>
  <c r="AI32" i="271"/>
  <c r="AH32" i="271"/>
  <c r="AF32" i="271"/>
  <c r="AC32" i="271"/>
  <c r="AM32" i="271" s="1"/>
  <c r="AT31" i="271"/>
  <c r="AQ31" i="271"/>
  <c r="AP31" i="271"/>
  <c r="AS31" i="271" s="1"/>
  <c r="AO31" i="271"/>
  <c r="AR31" i="271" s="1"/>
  <c r="AK31" i="271"/>
  <c r="AI31" i="271"/>
  <c r="AH31" i="271"/>
  <c r="AF31" i="271"/>
  <c r="AC31" i="271"/>
  <c r="AM31" i="271" s="1"/>
  <c r="AT30" i="271"/>
  <c r="AS30" i="271"/>
  <c r="AR30" i="271"/>
  <c r="AQ30" i="271"/>
  <c r="AP30" i="271"/>
  <c r="AO30" i="271"/>
  <c r="AM30" i="271"/>
  <c r="AK30" i="271"/>
  <c r="AI30" i="271"/>
  <c r="AH30" i="271"/>
  <c r="AF30" i="271"/>
  <c r="AC30" i="271"/>
  <c r="AR29" i="271"/>
  <c r="AU29" i="271" s="1"/>
  <c r="AV29" i="271" s="1"/>
  <c r="Q29" i="271" s="1"/>
  <c r="AW29" i="271" s="1"/>
  <c r="AQ29" i="271"/>
  <c r="AT29" i="271" s="1"/>
  <c r="AP29" i="271"/>
  <c r="AS29" i="271" s="1"/>
  <c r="AO29" i="271"/>
  <c r="AK29" i="271"/>
  <c r="AI29" i="271"/>
  <c r="AH29" i="271"/>
  <c r="AF29" i="271"/>
  <c r="AC29" i="271"/>
  <c r="AM29" i="271" s="1"/>
  <c r="AU28" i="271"/>
  <c r="AV28" i="271" s="1"/>
  <c r="Q28" i="271" s="1"/>
  <c r="AT28" i="271"/>
  <c r="AQ28" i="271"/>
  <c r="AP28" i="271"/>
  <c r="AS28" i="271" s="1"/>
  <c r="AO28" i="271"/>
  <c r="AR28" i="271" s="1"/>
  <c r="AK28" i="271"/>
  <c r="AI28" i="271"/>
  <c r="AH28" i="271"/>
  <c r="AF28" i="271"/>
  <c r="AC28" i="271"/>
  <c r="AM28" i="271" s="1"/>
  <c r="AT27" i="271"/>
  <c r="AS27" i="271"/>
  <c r="AR27" i="271"/>
  <c r="AQ27" i="271"/>
  <c r="AP27" i="271"/>
  <c r="AO27" i="271"/>
  <c r="AM27" i="271"/>
  <c r="AK27" i="271"/>
  <c r="AI27" i="271"/>
  <c r="AH27" i="271"/>
  <c r="AF27" i="271"/>
  <c r="AC27" i="271"/>
  <c r="AQ26" i="271"/>
  <c r="AT26" i="271" s="1"/>
  <c r="AP26" i="271"/>
  <c r="AS26" i="271" s="1"/>
  <c r="AO26" i="271"/>
  <c r="AR26" i="271" s="1"/>
  <c r="AU26" i="271" s="1"/>
  <c r="AV26" i="271" s="1"/>
  <c r="Q26" i="271" s="1"/>
  <c r="AW26" i="271" s="1"/>
  <c r="AK26" i="271"/>
  <c r="AI26" i="271"/>
  <c r="AH26" i="271"/>
  <c r="AF26" i="271"/>
  <c r="AC26" i="271"/>
  <c r="AM26" i="271" s="1"/>
  <c r="AT25" i="271"/>
  <c r="AS25" i="271"/>
  <c r="AQ25" i="271"/>
  <c r="AP25" i="271"/>
  <c r="AO25" i="271"/>
  <c r="AR25" i="271" s="1"/>
  <c r="AU25" i="271" s="1"/>
  <c r="AV25" i="271" s="1"/>
  <c r="Q25" i="271" s="1"/>
  <c r="AK25" i="271"/>
  <c r="AI25" i="271"/>
  <c r="AH25" i="271"/>
  <c r="AC25" i="271"/>
  <c r="AS24" i="271"/>
  <c r="AR24" i="271"/>
  <c r="AQ24" i="271"/>
  <c r="AT24" i="271" s="1"/>
  <c r="AP24" i="271"/>
  <c r="AO24" i="271"/>
  <c r="AM24" i="271"/>
  <c r="AK24" i="271"/>
  <c r="AI24" i="271"/>
  <c r="AH24" i="271"/>
  <c r="AF24" i="271"/>
  <c r="AC24" i="271"/>
  <c r="AU23" i="271"/>
  <c r="AV23" i="271" s="1"/>
  <c r="Q23" i="271" s="1"/>
  <c r="AR23" i="271"/>
  <c r="AQ23" i="271"/>
  <c r="AT23" i="271" s="1"/>
  <c r="AP23" i="271"/>
  <c r="AS23" i="271" s="1"/>
  <c r="AO23" i="271"/>
  <c r="AK23" i="271"/>
  <c r="AI23" i="271"/>
  <c r="AH23" i="271"/>
  <c r="AF23" i="271"/>
  <c r="AW23" i="271" s="1"/>
  <c r="AC23" i="271"/>
  <c r="AM23" i="271" s="1"/>
  <c r="AT22" i="271"/>
  <c r="AQ22" i="271"/>
  <c r="AP22" i="271"/>
  <c r="AS22" i="271" s="1"/>
  <c r="AO22" i="271"/>
  <c r="AR22" i="271" s="1"/>
  <c r="AU22" i="271" s="1"/>
  <c r="AV22" i="271" s="1"/>
  <c r="Q22" i="271" s="1"/>
  <c r="AK22" i="271"/>
  <c r="AI22" i="271"/>
  <c r="AH22" i="271"/>
  <c r="AF22" i="271"/>
  <c r="AC22" i="271"/>
  <c r="AM22" i="271" s="1"/>
  <c r="AW21" i="271"/>
  <c r="AT21" i="271"/>
  <c r="AS21" i="271"/>
  <c r="AR21" i="271"/>
  <c r="AU21" i="271" s="1"/>
  <c r="AV21" i="271" s="1"/>
  <c r="Q21" i="271" s="1"/>
  <c r="AQ21" i="271"/>
  <c r="AP21" i="271"/>
  <c r="AO21" i="271"/>
  <c r="AM21" i="271"/>
  <c r="AK21" i="271"/>
  <c r="AI21" i="271"/>
  <c r="AH21" i="271"/>
  <c r="AF21" i="271"/>
  <c r="AC21" i="271"/>
  <c r="AQ20" i="271"/>
  <c r="AT20" i="271" s="1"/>
  <c r="AP20" i="271"/>
  <c r="AS20" i="271" s="1"/>
  <c r="AO20" i="271"/>
  <c r="AR20" i="271" s="1"/>
  <c r="AK20" i="271"/>
  <c r="AI20" i="271"/>
  <c r="AH20" i="271"/>
  <c r="AF20" i="271"/>
  <c r="AC20" i="271"/>
  <c r="AM20" i="271" s="1"/>
  <c r="AT19" i="271"/>
  <c r="AQ19" i="271"/>
  <c r="AP19" i="271"/>
  <c r="AS19" i="271" s="1"/>
  <c r="AU19" i="271" s="1"/>
  <c r="AV19" i="271" s="1"/>
  <c r="Q19" i="271" s="1"/>
  <c r="AO19" i="271"/>
  <c r="AR19" i="271" s="1"/>
  <c r="AM19" i="271"/>
  <c r="AK19" i="271"/>
  <c r="AI19" i="271"/>
  <c r="AH19" i="271"/>
  <c r="AC19" i="271"/>
  <c r="AF19" i="271" s="1"/>
  <c r="AW19" i="271" s="1"/>
  <c r="AS18" i="271"/>
  <c r="AR18" i="271"/>
  <c r="AQ18" i="271"/>
  <c r="AT18" i="271" s="1"/>
  <c r="AP18" i="271"/>
  <c r="AO18" i="271"/>
  <c r="AM18" i="271"/>
  <c r="AK18" i="271"/>
  <c r="AI18" i="271"/>
  <c r="AH18" i="271"/>
  <c r="AF18" i="271"/>
  <c r="AC18" i="271"/>
  <c r="AQ17" i="271"/>
  <c r="AT17" i="271" s="1"/>
  <c r="AP17" i="271"/>
  <c r="AS17" i="271" s="1"/>
  <c r="AO17" i="271"/>
  <c r="AR17" i="271" s="1"/>
  <c r="AU17" i="271" s="1"/>
  <c r="AV17" i="271" s="1"/>
  <c r="Q17" i="271" s="1"/>
  <c r="AW17" i="271" s="1"/>
  <c r="AK17" i="271"/>
  <c r="AI17" i="271"/>
  <c r="AH17" i="271"/>
  <c r="AF17" i="271"/>
  <c r="AC17" i="271"/>
  <c r="AM17" i="271" s="1"/>
  <c r="AT16" i="271"/>
  <c r="AS16" i="271"/>
  <c r="AQ16" i="271"/>
  <c r="AP16" i="271"/>
  <c r="AO16" i="271"/>
  <c r="AR16" i="271" s="1"/>
  <c r="AU16" i="271" s="1"/>
  <c r="AV16" i="271" s="1"/>
  <c r="Q16" i="271" s="1"/>
  <c r="AK16" i="271"/>
  <c r="AI16" i="271"/>
  <c r="AH16" i="271"/>
  <c r="AC16" i="271"/>
  <c r="AS15" i="271"/>
  <c r="AR15" i="271"/>
  <c r="AQ15" i="271"/>
  <c r="AT15" i="271" s="1"/>
  <c r="AP15" i="271"/>
  <c r="AO15" i="271"/>
  <c r="AM15" i="271"/>
  <c r="AK15" i="271"/>
  <c r="AI15" i="271"/>
  <c r="AH15" i="271"/>
  <c r="AF15" i="271"/>
  <c r="AC15" i="271"/>
  <c r="AU14" i="271"/>
  <c r="AV14" i="271" s="1"/>
  <c r="Q14" i="271" s="1"/>
  <c r="AR14" i="271"/>
  <c r="AQ14" i="271"/>
  <c r="AT14" i="271" s="1"/>
  <c r="AP14" i="271"/>
  <c r="AS14" i="271" s="1"/>
  <c r="AO14" i="271"/>
  <c r="AK14" i="271"/>
  <c r="AI14" i="271"/>
  <c r="AH14" i="271"/>
  <c r="AF14" i="271"/>
  <c r="AW14" i="271" s="1"/>
  <c r="AC14" i="271"/>
  <c r="AM14" i="271" s="1"/>
  <c r="A9" i="271"/>
  <c r="A8" i="271"/>
  <c r="H6" i="271"/>
  <c r="G6" i="271"/>
  <c r="G7" i="271" s="1"/>
  <c r="AU5" i="271"/>
  <c r="AT5" i="271"/>
  <c r="AS5" i="271"/>
  <c r="AR5" i="271"/>
  <c r="AQ5" i="271"/>
  <c r="AP5" i="271"/>
  <c r="AO5" i="271"/>
  <c r="L5" i="271"/>
  <c r="I5" i="271"/>
  <c r="AV4" i="271"/>
  <c r="AU3" i="271"/>
  <c r="AT3" i="271"/>
  <c r="AS3" i="271"/>
  <c r="AR3" i="271"/>
  <c r="AQ3" i="271"/>
  <c r="AP3" i="271"/>
  <c r="AO3" i="271"/>
  <c r="AH3" i="271"/>
  <c r="AV2" i="271"/>
  <c r="AH1" i="271"/>
  <c r="AG34" i="270"/>
  <c r="AE34" i="270"/>
  <c r="AW35" i="270" s="1"/>
  <c r="AD34" i="270"/>
  <c r="AB34" i="270"/>
  <c r="AA34" i="270"/>
  <c r="Y34" i="270"/>
  <c r="V34" i="270"/>
  <c r="S34" i="270"/>
  <c r="G34" i="270"/>
  <c r="AT33" i="270"/>
  <c r="AQ33" i="270"/>
  <c r="AP33" i="270"/>
  <c r="AS33" i="270" s="1"/>
  <c r="AO33" i="270"/>
  <c r="AR33" i="270" s="1"/>
  <c r="AM33" i="270"/>
  <c r="AK33" i="270"/>
  <c r="AI33" i="270"/>
  <c r="AH33" i="270"/>
  <c r="AF33" i="270"/>
  <c r="AC33" i="270"/>
  <c r="AT32" i="270"/>
  <c r="AS32" i="270"/>
  <c r="AR32" i="270"/>
  <c r="AQ32" i="270"/>
  <c r="AP32" i="270"/>
  <c r="AO32" i="270"/>
  <c r="AM32" i="270"/>
  <c r="AK32" i="270"/>
  <c r="AI32" i="270"/>
  <c r="AH32" i="270"/>
  <c r="AF32" i="270"/>
  <c r="AC32" i="270"/>
  <c r="AT31" i="270"/>
  <c r="AR31" i="270"/>
  <c r="AQ31" i="270"/>
  <c r="AP31" i="270"/>
  <c r="AS31" i="270" s="1"/>
  <c r="AO31" i="270"/>
  <c r="AM31" i="270"/>
  <c r="AK31" i="270"/>
  <c r="AI31" i="270"/>
  <c r="AH31" i="270"/>
  <c r="AF31" i="270"/>
  <c r="AC31" i="270"/>
  <c r="AT30" i="270"/>
  <c r="AR30" i="270"/>
  <c r="AQ30" i="270"/>
  <c r="AP30" i="270"/>
  <c r="AS30" i="270" s="1"/>
  <c r="AO30" i="270"/>
  <c r="AM30" i="270"/>
  <c r="AK30" i="270"/>
  <c r="AI30" i="270"/>
  <c r="AH30" i="270"/>
  <c r="AF30" i="270"/>
  <c r="AC30" i="270"/>
  <c r="AT29" i="270"/>
  <c r="AQ29" i="270"/>
  <c r="AP29" i="270"/>
  <c r="AS29" i="270" s="1"/>
  <c r="AO29" i="270"/>
  <c r="AR29" i="270" s="1"/>
  <c r="AM29" i="270"/>
  <c r="AK29" i="270"/>
  <c r="AI29" i="270"/>
  <c r="AH29" i="270"/>
  <c r="AF29" i="270"/>
  <c r="AC29" i="270"/>
  <c r="AS28" i="270"/>
  <c r="AR28" i="270"/>
  <c r="AQ28" i="270"/>
  <c r="AT28" i="270" s="1"/>
  <c r="AP28" i="270"/>
  <c r="AO28" i="270"/>
  <c r="AM28" i="270"/>
  <c r="AK28" i="270"/>
  <c r="AI28" i="270"/>
  <c r="AH28" i="270"/>
  <c r="AF28" i="270"/>
  <c r="AC28" i="270"/>
  <c r="AT27" i="270"/>
  <c r="AQ27" i="270"/>
  <c r="AP27" i="270"/>
  <c r="AS27" i="270" s="1"/>
  <c r="AO27" i="270"/>
  <c r="AR27" i="270" s="1"/>
  <c r="AM27" i="270"/>
  <c r="AK27" i="270"/>
  <c r="AI27" i="270"/>
  <c r="AH27" i="270"/>
  <c r="AF27" i="270"/>
  <c r="AC27" i="270"/>
  <c r="AT26" i="270"/>
  <c r="AS26" i="270"/>
  <c r="AR26" i="270"/>
  <c r="AU26" i="270" s="1"/>
  <c r="AV26" i="270" s="1"/>
  <c r="Q26" i="270" s="1"/>
  <c r="AQ26" i="270"/>
  <c r="AP26" i="270"/>
  <c r="AO26" i="270"/>
  <c r="AM26" i="270"/>
  <c r="AK26" i="270"/>
  <c r="AI26" i="270"/>
  <c r="AH26" i="270"/>
  <c r="AF26" i="270"/>
  <c r="AC26" i="270"/>
  <c r="AT25" i="270"/>
  <c r="AR25" i="270"/>
  <c r="AQ25" i="270"/>
  <c r="AP25" i="270"/>
  <c r="AS25" i="270" s="1"/>
  <c r="AO25" i="270"/>
  <c r="AM25" i="270"/>
  <c r="AK25" i="270"/>
  <c r="AI25" i="270"/>
  <c r="AH25" i="270"/>
  <c r="AF25" i="270"/>
  <c r="AC25" i="270"/>
  <c r="AT24" i="270"/>
  <c r="AR24" i="270"/>
  <c r="AQ24" i="270"/>
  <c r="AP24" i="270"/>
  <c r="AS24" i="270" s="1"/>
  <c r="AO24" i="270"/>
  <c r="AM24" i="270"/>
  <c r="AK24" i="270"/>
  <c r="AI24" i="270"/>
  <c r="AH24" i="270"/>
  <c r="AF24" i="270"/>
  <c r="AC24" i="270"/>
  <c r="AT23" i="270"/>
  <c r="AQ23" i="270"/>
  <c r="AP23" i="270"/>
  <c r="AS23" i="270" s="1"/>
  <c r="AO23" i="270"/>
  <c r="AR23" i="270" s="1"/>
  <c r="AM23" i="270"/>
  <c r="AK23" i="270"/>
  <c r="AI23" i="270"/>
  <c r="AH23" i="270"/>
  <c r="AF23" i="270"/>
  <c r="AC23" i="270"/>
  <c r="AS22" i="270"/>
  <c r="AR22" i="270"/>
  <c r="AQ22" i="270"/>
  <c r="AT22" i="270" s="1"/>
  <c r="AP22" i="270"/>
  <c r="AO22" i="270"/>
  <c r="AM22" i="270"/>
  <c r="AK22" i="270"/>
  <c r="AI22" i="270"/>
  <c r="AH22" i="270"/>
  <c r="AF22" i="270"/>
  <c r="AC22" i="270"/>
  <c r="AT21" i="270"/>
  <c r="AQ21" i="270"/>
  <c r="AP21" i="270"/>
  <c r="AS21" i="270" s="1"/>
  <c r="AO21" i="270"/>
  <c r="AR21" i="270" s="1"/>
  <c r="AM21" i="270"/>
  <c r="AK21" i="270"/>
  <c r="AI21" i="270"/>
  <c r="AH21" i="270"/>
  <c r="AF21" i="270"/>
  <c r="AC21" i="270"/>
  <c r="AT20" i="270"/>
  <c r="AS20" i="270"/>
  <c r="AR20" i="270"/>
  <c r="AU20" i="270" s="1"/>
  <c r="AV20" i="270" s="1"/>
  <c r="Q20" i="270" s="1"/>
  <c r="AQ20" i="270"/>
  <c r="AP20" i="270"/>
  <c r="AO20" i="270"/>
  <c r="AM20" i="270"/>
  <c r="AK20" i="270"/>
  <c r="AI20" i="270"/>
  <c r="AH20" i="270"/>
  <c r="AF20" i="270"/>
  <c r="AC20" i="270"/>
  <c r="AT19" i="270"/>
  <c r="AR19" i="270"/>
  <c r="AQ19" i="270"/>
  <c r="AP19" i="270"/>
  <c r="AS19" i="270" s="1"/>
  <c r="AO19" i="270"/>
  <c r="AM19" i="270"/>
  <c r="AK19" i="270"/>
  <c r="AI19" i="270"/>
  <c r="AH19" i="270"/>
  <c r="AF19" i="270"/>
  <c r="AC19" i="270"/>
  <c r="AT18" i="270"/>
  <c r="AR18" i="270"/>
  <c r="AQ18" i="270"/>
  <c r="AP18" i="270"/>
  <c r="AS18" i="270" s="1"/>
  <c r="AO18" i="270"/>
  <c r="AM18" i="270"/>
  <c r="AK18" i="270"/>
  <c r="AI18" i="270"/>
  <c r="AH18" i="270"/>
  <c r="AF18" i="270"/>
  <c r="AC18" i="270"/>
  <c r="AT17" i="270"/>
  <c r="AQ17" i="270"/>
  <c r="AP17" i="270"/>
  <c r="AS17" i="270" s="1"/>
  <c r="AO17" i="270"/>
  <c r="AR17" i="270" s="1"/>
  <c r="AM17" i="270"/>
  <c r="AK17" i="270"/>
  <c r="AI17" i="270"/>
  <c r="AH17" i="270"/>
  <c r="AF17" i="270"/>
  <c r="AC17" i="270"/>
  <c r="AS16" i="270"/>
  <c r="AR16" i="270"/>
  <c r="AQ16" i="270"/>
  <c r="AT16" i="270" s="1"/>
  <c r="AP16" i="270"/>
  <c r="AO16" i="270"/>
  <c r="AM16" i="270"/>
  <c r="AK16" i="270"/>
  <c r="AI16" i="270"/>
  <c r="AH16" i="270"/>
  <c r="AF16" i="270"/>
  <c r="AC16" i="270"/>
  <c r="AT15" i="270"/>
  <c r="AQ15" i="270"/>
  <c r="AP15" i="270"/>
  <c r="AS15" i="270" s="1"/>
  <c r="AO15" i="270"/>
  <c r="AR15" i="270" s="1"/>
  <c r="AM15" i="270"/>
  <c r="AK15" i="270"/>
  <c r="AI15" i="270"/>
  <c r="AH15" i="270"/>
  <c r="AF15" i="270"/>
  <c r="AC15" i="270"/>
  <c r="AT14" i="270"/>
  <c r="AS14" i="270"/>
  <c r="AR14" i="270"/>
  <c r="AQ14" i="270"/>
  <c r="AP14" i="270"/>
  <c r="AO14" i="270"/>
  <c r="AM14" i="270"/>
  <c r="AK14" i="270"/>
  <c r="AI14" i="270"/>
  <c r="AH14" i="270"/>
  <c r="AF14" i="270"/>
  <c r="AC14" i="270"/>
  <c r="AC34" i="270" s="1"/>
  <c r="A10" i="270"/>
  <c r="A9" i="270"/>
  <c r="A8" i="270"/>
  <c r="AU5" i="270"/>
  <c r="AT5" i="270"/>
  <c r="AS5" i="270"/>
  <c r="AR5" i="270"/>
  <c r="AQ5" i="270"/>
  <c r="AP5" i="270"/>
  <c r="AO5" i="270"/>
  <c r="I5" i="270"/>
  <c r="AV4" i="270"/>
  <c r="AU3" i="270"/>
  <c r="AT3" i="270"/>
  <c r="AS3" i="270"/>
  <c r="AR3" i="270"/>
  <c r="AQ3" i="270"/>
  <c r="AP3" i="270"/>
  <c r="AO3" i="270"/>
  <c r="AV2" i="270"/>
  <c r="AH1" i="270"/>
  <c r="AG34" i="269"/>
  <c r="AE34" i="269"/>
  <c r="AW35" i="269" s="1"/>
  <c r="AD34" i="269"/>
  <c r="AB34" i="269"/>
  <c r="AA34" i="269"/>
  <c r="Y34" i="269"/>
  <c r="V34" i="269"/>
  <c r="S34" i="269"/>
  <c r="G34" i="269"/>
  <c r="AT33" i="269"/>
  <c r="AR33" i="269"/>
  <c r="AU33" i="269" s="1"/>
  <c r="AV33" i="269" s="1"/>
  <c r="Q33" i="269" s="1"/>
  <c r="AQ33" i="269"/>
  <c r="AP33" i="269"/>
  <c r="AS33" i="269" s="1"/>
  <c r="AO33" i="269"/>
  <c r="AM33" i="269"/>
  <c r="AK33" i="269"/>
  <c r="AI33" i="269"/>
  <c r="AH33" i="269"/>
  <c r="AF33" i="269"/>
  <c r="AC33" i="269"/>
  <c r="AT32" i="269"/>
  <c r="AQ32" i="269"/>
  <c r="AP32" i="269"/>
  <c r="AS32" i="269" s="1"/>
  <c r="AO32" i="269"/>
  <c r="AR32" i="269" s="1"/>
  <c r="AU32" i="269" s="1"/>
  <c r="AV32" i="269" s="1"/>
  <c r="Q32" i="269" s="1"/>
  <c r="AK32" i="269"/>
  <c r="AI32" i="269"/>
  <c r="AH32" i="269"/>
  <c r="AC32" i="269"/>
  <c r="AF32" i="269" s="1"/>
  <c r="AT31" i="269"/>
  <c r="AS31" i="269"/>
  <c r="AR31" i="269"/>
  <c r="AQ31" i="269"/>
  <c r="AP31" i="269"/>
  <c r="AO31" i="269"/>
  <c r="AK31" i="269"/>
  <c r="AI31" i="269"/>
  <c r="AH31" i="269"/>
  <c r="AC31" i="269"/>
  <c r="AR30" i="269"/>
  <c r="AQ30" i="269"/>
  <c r="AT30" i="269" s="1"/>
  <c r="AP30" i="269"/>
  <c r="AS30" i="269" s="1"/>
  <c r="AO30" i="269"/>
  <c r="AM30" i="269"/>
  <c r="AK30" i="269"/>
  <c r="AI30" i="269"/>
  <c r="AH30" i="269"/>
  <c r="AF30" i="269"/>
  <c r="AC30" i="269"/>
  <c r="AT29" i="269"/>
  <c r="AQ29" i="269"/>
  <c r="AP29" i="269"/>
  <c r="AS29" i="269" s="1"/>
  <c r="AO29" i="269"/>
  <c r="AR29" i="269" s="1"/>
  <c r="AU29" i="269" s="1"/>
  <c r="AV29" i="269" s="1"/>
  <c r="Q29" i="269" s="1"/>
  <c r="AK29" i="269"/>
  <c r="AI29" i="269"/>
  <c r="AH29" i="269"/>
  <c r="AC29" i="269"/>
  <c r="AF29" i="269" s="1"/>
  <c r="AW29" i="269" s="1"/>
  <c r="AT28" i="269"/>
  <c r="AS28" i="269"/>
  <c r="AR28" i="269"/>
  <c r="AU28" i="269" s="1"/>
  <c r="AV28" i="269" s="1"/>
  <c r="Q28" i="269" s="1"/>
  <c r="AQ28" i="269"/>
  <c r="AP28" i="269"/>
  <c r="AO28" i="269"/>
  <c r="AK28" i="269"/>
  <c r="AI28" i="269"/>
  <c r="AH28" i="269"/>
  <c r="AC28" i="269"/>
  <c r="AR27" i="269"/>
  <c r="AQ27" i="269"/>
  <c r="AT27" i="269" s="1"/>
  <c r="AP27" i="269"/>
  <c r="AS27" i="269" s="1"/>
  <c r="AO27" i="269"/>
  <c r="AM27" i="269"/>
  <c r="AK27" i="269"/>
  <c r="AI27" i="269"/>
  <c r="AH27" i="269"/>
  <c r="AF27" i="269"/>
  <c r="AC27" i="269"/>
  <c r="AT26" i="269"/>
  <c r="AQ26" i="269"/>
  <c r="AP26" i="269"/>
  <c r="AS26" i="269" s="1"/>
  <c r="AO26" i="269"/>
  <c r="AR26" i="269" s="1"/>
  <c r="AU26" i="269" s="1"/>
  <c r="AV26" i="269" s="1"/>
  <c r="Q26" i="269" s="1"/>
  <c r="AK26" i="269"/>
  <c r="AI26" i="269"/>
  <c r="AH26" i="269"/>
  <c r="AC26" i="269"/>
  <c r="AF26" i="269" s="1"/>
  <c r="AW26" i="269" s="1"/>
  <c r="AT25" i="269"/>
  <c r="AS25" i="269"/>
  <c r="AR25" i="269"/>
  <c r="AQ25" i="269"/>
  <c r="AP25" i="269"/>
  <c r="AO25" i="269"/>
  <c r="AK25" i="269"/>
  <c r="AI25" i="269"/>
  <c r="AH25" i="269"/>
  <c r="AC25" i="269"/>
  <c r="AR24" i="269"/>
  <c r="AU24" i="269" s="1"/>
  <c r="AV24" i="269" s="1"/>
  <c r="Q24" i="269" s="1"/>
  <c r="AQ24" i="269"/>
  <c r="AT24" i="269" s="1"/>
  <c r="AP24" i="269"/>
  <c r="AS24" i="269" s="1"/>
  <c r="AO24" i="269"/>
  <c r="AM24" i="269"/>
  <c r="AK24" i="269"/>
  <c r="AI24" i="269"/>
  <c r="AH24" i="269"/>
  <c r="AF24" i="269"/>
  <c r="AC24" i="269"/>
  <c r="AT23" i="269"/>
  <c r="AQ23" i="269"/>
  <c r="AP23" i="269"/>
  <c r="AS23" i="269" s="1"/>
  <c r="AO23" i="269"/>
  <c r="AR23" i="269" s="1"/>
  <c r="AU23" i="269" s="1"/>
  <c r="AV23" i="269" s="1"/>
  <c r="Q23" i="269" s="1"/>
  <c r="AK23" i="269"/>
  <c r="AI23" i="269"/>
  <c r="AH23" i="269"/>
  <c r="AC23" i="269"/>
  <c r="AF23" i="269" s="1"/>
  <c r="AT22" i="269"/>
  <c r="AS22" i="269"/>
  <c r="AR22" i="269"/>
  <c r="AQ22" i="269"/>
  <c r="AP22" i="269"/>
  <c r="AO22" i="269"/>
  <c r="AK22" i="269"/>
  <c r="AI22" i="269"/>
  <c r="AH22" i="269"/>
  <c r="AC22" i="269"/>
  <c r="AR21" i="269"/>
  <c r="AQ21" i="269"/>
  <c r="AT21" i="269" s="1"/>
  <c r="AP21" i="269"/>
  <c r="AS21" i="269" s="1"/>
  <c r="AO21" i="269"/>
  <c r="AM21" i="269"/>
  <c r="AK21" i="269"/>
  <c r="AI21" i="269"/>
  <c r="AH21" i="269"/>
  <c r="AF21" i="269"/>
  <c r="AC21" i="269"/>
  <c r="AT20" i="269"/>
  <c r="AQ20" i="269"/>
  <c r="AP20" i="269"/>
  <c r="AS20" i="269" s="1"/>
  <c r="AO20" i="269"/>
  <c r="AR20" i="269" s="1"/>
  <c r="AU20" i="269" s="1"/>
  <c r="AV20" i="269" s="1"/>
  <c r="Q20" i="269" s="1"/>
  <c r="AK20" i="269"/>
  <c r="AI20" i="269"/>
  <c r="AH20" i="269"/>
  <c r="AC20" i="269"/>
  <c r="AF20" i="269" s="1"/>
  <c r="AW20" i="269" s="1"/>
  <c r="AT19" i="269"/>
  <c r="AS19" i="269"/>
  <c r="AR19" i="269"/>
  <c r="AU19" i="269" s="1"/>
  <c r="AV19" i="269" s="1"/>
  <c r="Q19" i="269" s="1"/>
  <c r="AQ19" i="269"/>
  <c r="AP19" i="269"/>
  <c r="AO19" i="269"/>
  <c r="AK19" i="269"/>
  <c r="AI19" i="269"/>
  <c r="AH19" i="269"/>
  <c r="AC19" i="269"/>
  <c r="AR18" i="269"/>
  <c r="AU18" i="269" s="1"/>
  <c r="AV18" i="269" s="1"/>
  <c r="Q18" i="269" s="1"/>
  <c r="AQ18" i="269"/>
  <c r="AT18" i="269" s="1"/>
  <c r="AP18" i="269"/>
  <c r="AS18" i="269" s="1"/>
  <c r="AO18" i="269"/>
  <c r="AM18" i="269"/>
  <c r="AK18" i="269"/>
  <c r="AI18" i="269"/>
  <c r="AH18" i="269"/>
  <c r="AF18" i="269"/>
  <c r="AC18" i="269"/>
  <c r="AT17" i="269"/>
  <c r="AQ17" i="269"/>
  <c r="AP17" i="269"/>
  <c r="AS17" i="269" s="1"/>
  <c r="AO17" i="269"/>
  <c r="AR17" i="269" s="1"/>
  <c r="AU17" i="269" s="1"/>
  <c r="AV17" i="269" s="1"/>
  <c r="Q17" i="269" s="1"/>
  <c r="AK17" i="269"/>
  <c r="AI17" i="269"/>
  <c r="AH17" i="269"/>
  <c r="AC17" i="269"/>
  <c r="AF17" i="269" s="1"/>
  <c r="AW17" i="269" s="1"/>
  <c r="AT16" i="269"/>
  <c r="AS16" i="269"/>
  <c r="AR16" i="269"/>
  <c r="AQ16" i="269"/>
  <c r="AP16" i="269"/>
  <c r="AO16" i="269"/>
  <c r="AK16" i="269"/>
  <c r="AI16" i="269"/>
  <c r="AH16" i="269"/>
  <c r="AC16" i="269"/>
  <c r="AR15" i="269"/>
  <c r="AU15" i="269" s="1"/>
  <c r="AV15" i="269" s="1"/>
  <c r="Q15" i="269" s="1"/>
  <c r="AQ15" i="269"/>
  <c r="AT15" i="269" s="1"/>
  <c r="AP15" i="269"/>
  <c r="AS15" i="269" s="1"/>
  <c r="AO15" i="269"/>
  <c r="AM15" i="269"/>
  <c r="AK15" i="269"/>
  <c r="AI15" i="269"/>
  <c r="AH15" i="269"/>
  <c r="AF15" i="269"/>
  <c r="AC15" i="269"/>
  <c r="AT14" i="269"/>
  <c r="AQ14" i="269"/>
  <c r="AP14" i="269"/>
  <c r="AS14" i="269" s="1"/>
  <c r="AO14" i="269"/>
  <c r="AR14" i="269" s="1"/>
  <c r="AU14" i="269" s="1"/>
  <c r="AV14" i="269" s="1"/>
  <c r="Q14" i="269" s="1"/>
  <c r="AK14" i="269"/>
  <c r="AI14" i="269"/>
  <c r="AH14" i="269"/>
  <c r="AC14" i="269"/>
  <c r="AM14" i="269" s="1"/>
  <c r="A9" i="269"/>
  <c r="A8" i="269"/>
  <c r="AU5" i="269"/>
  <c r="AT5" i="269"/>
  <c r="AS5" i="269"/>
  <c r="AR5" i="269"/>
  <c r="AQ5" i="269"/>
  <c r="AP5" i="269"/>
  <c r="AO5" i="269"/>
  <c r="L5" i="269"/>
  <c r="I5" i="269"/>
  <c r="G6" i="269" s="1"/>
  <c r="AV4" i="269"/>
  <c r="AU3" i="269"/>
  <c r="AT3" i="269"/>
  <c r="AS3" i="269"/>
  <c r="AR3" i="269"/>
  <c r="AQ3" i="269"/>
  <c r="AP3" i="269"/>
  <c r="AO3" i="269"/>
  <c r="AV2" i="269"/>
  <c r="AH1" i="269"/>
  <c r="AW35" i="268"/>
  <c r="AG34" i="268"/>
  <c r="AE34" i="268"/>
  <c r="AD34" i="268"/>
  <c r="AB34" i="268"/>
  <c r="AA34" i="268"/>
  <c r="Y34" i="268"/>
  <c r="V34" i="268"/>
  <c r="S34" i="268"/>
  <c r="G34" i="268"/>
  <c r="AT33" i="268"/>
  <c r="AQ33" i="268"/>
  <c r="AP33" i="268"/>
  <c r="AS33" i="268" s="1"/>
  <c r="AO33" i="268"/>
  <c r="AR33" i="268" s="1"/>
  <c r="AU33" i="268" s="1"/>
  <c r="AV33" i="268" s="1"/>
  <c r="Q33" i="268" s="1"/>
  <c r="AM33" i="268"/>
  <c r="AK33" i="268"/>
  <c r="AI33" i="268"/>
  <c r="AH33" i="268"/>
  <c r="AF33" i="268"/>
  <c r="AC33" i="268"/>
  <c r="AT32" i="268"/>
  <c r="AS32" i="268"/>
  <c r="AR32" i="268"/>
  <c r="AU32" i="268" s="1"/>
  <c r="AV32" i="268" s="1"/>
  <c r="Q32" i="268" s="1"/>
  <c r="AQ32" i="268"/>
  <c r="AP32" i="268"/>
  <c r="AO32" i="268"/>
  <c r="AK32" i="268"/>
  <c r="AI32" i="268"/>
  <c r="AH32" i="268"/>
  <c r="AC32" i="268"/>
  <c r="AF32" i="268" s="1"/>
  <c r="AS31" i="268"/>
  <c r="AR31" i="268"/>
  <c r="AQ31" i="268"/>
  <c r="AT31" i="268" s="1"/>
  <c r="AP31" i="268"/>
  <c r="AO31" i="268"/>
  <c r="AK31" i="268"/>
  <c r="AI31" i="268"/>
  <c r="AH31" i="268"/>
  <c r="AF31" i="268"/>
  <c r="AC31" i="268"/>
  <c r="AM31" i="268" s="1"/>
  <c r="AQ30" i="268"/>
  <c r="AT30" i="268" s="1"/>
  <c r="AU30" i="268" s="1"/>
  <c r="AV30" i="268" s="1"/>
  <c r="Q30" i="268" s="1"/>
  <c r="AP30" i="268"/>
  <c r="AS30" i="268" s="1"/>
  <c r="AO30" i="268"/>
  <c r="AR30" i="268" s="1"/>
  <c r="AK30" i="268"/>
  <c r="AI30" i="268"/>
  <c r="AH30" i="268"/>
  <c r="AF30" i="268"/>
  <c r="AC30" i="268"/>
  <c r="AM30" i="268" s="1"/>
  <c r="AU29" i="268"/>
  <c r="AV29" i="268" s="1"/>
  <c r="Q29" i="268" s="1"/>
  <c r="AT29" i="268"/>
  <c r="AS29" i="268"/>
  <c r="AQ29" i="268"/>
  <c r="AP29" i="268"/>
  <c r="AO29" i="268"/>
  <c r="AR29" i="268" s="1"/>
  <c r="AM29" i="268"/>
  <c r="AK29" i="268"/>
  <c r="AI29" i="268"/>
  <c r="AH29" i="268"/>
  <c r="AC29" i="268"/>
  <c r="AF29" i="268" s="1"/>
  <c r="AR28" i="268"/>
  <c r="AQ28" i="268"/>
  <c r="AT28" i="268" s="1"/>
  <c r="AP28" i="268"/>
  <c r="AS28" i="268" s="1"/>
  <c r="AO28" i="268"/>
  <c r="AK28" i="268"/>
  <c r="AI28" i="268"/>
  <c r="AH28" i="268"/>
  <c r="AF28" i="268"/>
  <c r="AC28" i="268"/>
  <c r="AM28" i="268" s="1"/>
  <c r="AT27" i="268"/>
  <c r="AQ27" i="268"/>
  <c r="AP27" i="268"/>
  <c r="AS27" i="268" s="1"/>
  <c r="AO27" i="268"/>
  <c r="AR27" i="268" s="1"/>
  <c r="AU27" i="268" s="1"/>
  <c r="AV27" i="268" s="1"/>
  <c r="Q27" i="268" s="1"/>
  <c r="AM27" i="268"/>
  <c r="AK27" i="268"/>
  <c r="AI27" i="268"/>
  <c r="AH27" i="268"/>
  <c r="AF27" i="268"/>
  <c r="AC27" i="268"/>
  <c r="AT26" i="268"/>
  <c r="AS26" i="268"/>
  <c r="AR26" i="268"/>
  <c r="AU26" i="268" s="1"/>
  <c r="AV26" i="268" s="1"/>
  <c r="Q26" i="268" s="1"/>
  <c r="AQ26" i="268"/>
  <c r="AP26" i="268"/>
  <c r="AO26" i="268"/>
  <c r="AK26" i="268"/>
  <c r="AI26" i="268"/>
  <c r="AH26" i="268"/>
  <c r="AC26" i="268"/>
  <c r="AF26" i="268" s="1"/>
  <c r="AS25" i="268"/>
  <c r="AR25" i="268"/>
  <c r="AQ25" i="268"/>
  <c r="AT25" i="268" s="1"/>
  <c r="AP25" i="268"/>
  <c r="AO25" i="268"/>
  <c r="AK25" i="268"/>
  <c r="AI25" i="268"/>
  <c r="AH25" i="268"/>
  <c r="AF25" i="268"/>
  <c r="AC25" i="268"/>
  <c r="AM25" i="268" s="1"/>
  <c r="AQ24" i="268"/>
  <c r="AT24" i="268" s="1"/>
  <c r="AU24" i="268" s="1"/>
  <c r="AV24" i="268" s="1"/>
  <c r="Q24" i="268" s="1"/>
  <c r="AP24" i="268"/>
  <c r="AS24" i="268" s="1"/>
  <c r="AO24" i="268"/>
  <c r="AR24" i="268" s="1"/>
  <c r="AK24" i="268"/>
  <c r="AI24" i="268"/>
  <c r="AH24" i="268"/>
  <c r="AF24" i="268"/>
  <c r="AC24" i="268"/>
  <c r="AM24" i="268" s="1"/>
  <c r="AU23" i="268"/>
  <c r="AV23" i="268" s="1"/>
  <c r="Q23" i="268" s="1"/>
  <c r="AT23" i="268"/>
  <c r="AS23" i="268"/>
  <c r="AQ23" i="268"/>
  <c r="AP23" i="268"/>
  <c r="AO23" i="268"/>
  <c r="AR23" i="268" s="1"/>
  <c r="AM23" i="268"/>
  <c r="AK23" i="268"/>
  <c r="AI23" i="268"/>
  <c r="AH23" i="268"/>
  <c r="AC23" i="268"/>
  <c r="AF23" i="268" s="1"/>
  <c r="AR22" i="268"/>
  <c r="AQ22" i="268"/>
  <c r="AT22" i="268" s="1"/>
  <c r="AP22" i="268"/>
  <c r="AS22" i="268" s="1"/>
  <c r="AO22" i="268"/>
  <c r="AK22" i="268"/>
  <c r="AI22" i="268"/>
  <c r="AH22" i="268"/>
  <c r="AF22" i="268"/>
  <c r="AC22" i="268"/>
  <c r="AM22" i="268" s="1"/>
  <c r="AT21" i="268"/>
  <c r="AQ21" i="268"/>
  <c r="AP21" i="268"/>
  <c r="AS21" i="268" s="1"/>
  <c r="AO21" i="268"/>
  <c r="AR21" i="268" s="1"/>
  <c r="AU21" i="268" s="1"/>
  <c r="AV21" i="268" s="1"/>
  <c r="Q21" i="268" s="1"/>
  <c r="AM21" i="268"/>
  <c r="AK21" i="268"/>
  <c r="AI21" i="268"/>
  <c r="AH21" i="268"/>
  <c r="AF21" i="268"/>
  <c r="AC21" i="268"/>
  <c r="AT20" i="268"/>
  <c r="AS20" i="268"/>
  <c r="AR20" i="268"/>
  <c r="AU20" i="268" s="1"/>
  <c r="AV20" i="268" s="1"/>
  <c r="Q20" i="268" s="1"/>
  <c r="AQ20" i="268"/>
  <c r="AP20" i="268"/>
  <c r="AO20" i="268"/>
  <c r="AK20" i="268"/>
  <c r="AI20" i="268"/>
  <c r="AH20" i="268"/>
  <c r="AC20" i="268"/>
  <c r="AF20" i="268" s="1"/>
  <c r="AU19" i="268"/>
  <c r="AV19" i="268" s="1"/>
  <c r="Q19" i="268" s="1"/>
  <c r="AS19" i="268"/>
  <c r="AR19" i="268"/>
  <c r="AQ19" i="268"/>
  <c r="AT19" i="268" s="1"/>
  <c r="AP19" i="268"/>
  <c r="AO19" i="268"/>
  <c r="AK19" i="268"/>
  <c r="AI19" i="268"/>
  <c r="AH19" i="268"/>
  <c r="AF19" i="268"/>
  <c r="AW19" i="268" s="1"/>
  <c r="AC19" i="268"/>
  <c r="AM19" i="268" s="1"/>
  <c r="AV18" i="268"/>
  <c r="Q18" i="268" s="1"/>
  <c r="AT18" i="268"/>
  <c r="AS18" i="268"/>
  <c r="AQ18" i="268"/>
  <c r="AP18" i="268"/>
  <c r="AO18" i="268"/>
  <c r="AR18" i="268" s="1"/>
  <c r="AU18" i="268" s="1"/>
  <c r="AK18" i="268"/>
  <c r="AI18" i="268"/>
  <c r="AH18" i="268"/>
  <c r="AC18" i="268"/>
  <c r="AS17" i="268"/>
  <c r="AR17" i="268"/>
  <c r="AQ17" i="268"/>
  <c r="AT17" i="268" s="1"/>
  <c r="AP17" i="268"/>
  <c r="AO17" i="268"/>
  <c r="AK17" i="268"/>
  <c r="AI17" i="268"/>
  <c r="AH17" i="268"/>
  <c r="AC17" i="268"/>
  <c r="AF17" i="268" s="1"/>
  <c r="AU16" i="268"/>
  <c r="AV16" i="268" s="1"/>
  <c r="AS16" i="268"/>
  <c r="AR16" i="268"/>
  <c r="AQ16" i="268"/>
  <c r="AT16" i="268" s="1"/>
  <c r="AP16" i="268"/>
  <c r="AO16" i="268"/>
  <c r="AM16" i="268"/>
  <c r="AK16" i="268"/>
  <c r="AI16" i="268"/>
  <c r="AH16" i="268"/>
  <c r="AF16" i="268"/>
  <c r="AC16" i="268"/>
  <c r="Q16" i="268"/>
  <c r="AR15" i="268"/>
  <c r="AQ15" i="268"/>
  <c r="AT15" i="268" s="1"/>
  <c r="AP15" i="268"/>
  <c r="AS15" i="268" s="1"/>
  <c r="AO15" i="268"/>
  <c r="AK15" i="268"/>
  <c r="AI15" i="268"/>
  <c r="AH15" i="268"/>
  <c r="AF15" i="268"/>
  <c r="AC15" i="268"/>
  <c r="AM15" i="268" s="1"/>
  <c r="AT14" i="268"/>
  <c r="AQ14" i="268"/>
  <c r="AP14" i="268"/>
  <c r="AS14" i="268" s="1"/>
  <c r="AO14" i="268"/>
  <c r="AR14" i="268" s="1"/>
  <c r="AM14" i="268"/>
  <c r="AK14" i="268"/>
  <c r="AI14" i="268"/>
  <c r="AH14" i="268"/>
  <c r="AF14" i="268"/>
  <c r="AC14" i="268"/>
  <c r="A10" i="268" s="1"/>
  <c r="A9" i="268"/>
  <c r="A8" i="268"/>
  <c r="AU5" i="268"/>
  <c r="AT5" i="268"/>
  <c r="AS5" i="268"/>
  <c r="AR5" i="268"/>
  <c r="AQ5" i="268"/>
  <c r="AP5" i="268"/>
  <c r="AO5" i="268"/>
  <c r="I5" i="268"/>
  <c r="L5" i="268" s="1"/>
  <c r="AV4" i="268"/>
  <c r="AU3" i="268"/>
  <c r="AT3" i="268"/>
  <c r="AS3" i="268"/>
  <c r="AR3" i="268"/>
  <c r="AQ3" i="268"/>
  <c r="AP3" i="268"/>
  <c r="AO3" i="268"/>
  <c r="AV2" i="268"/>
  <c r="AH1" i="268"/>
  <c r="AG34" i="267"/>
  <c r="AE34" i="267"/>
  <c r="AW35" i="267" s="1"/>
  <c r="AD34" i="267"/>
  <c r="AB34" i="267"/>
  <c r="AA34" i="267"/>
  <c r="Y34" i="267"/>
  <c r="V34" i="267"/>
  <c r="S34" i="267"/>
  <c r="G34" i="267"/>
  <c r="AT33" i="267"/>
  <c r="AQ33" i="267"/>
  <c r="AP33" i="267"/>
  <c r="AS33" i="267" s="1"/>
  <c r="AO33" i="267"/>
  <c r="AR33" i="267" s="1"/>
  <c r="AM33" i="267"/>
  <c r="AK33" i="267"/>
  <c r="AI33" i="267"/>
  <c r="AH33" i="267"/>
  <c r="AF33" i="267"/>
  <c r="AC33" i="267"/>
  <c r="AT32" i="267"/>
  <c r="AS32" i="267"/>
  <c r="AR32" i="267"/>
  <c r="AQ32" i="267"/>
  <c r="AP32" i="267"/>
  <c r="AO32" i="267"/>
  <c r="AM32" i="267"/>
  <c r="AK32" i="267"/>
  <c r="AI32" i="267"/>
  <c r="AH32" i="267"/>
  <c r="AF32" i="267"/>
  <c r="AC32" i="267"/>
  <c r="AR31" i="267"/>
  <c r="AQ31" i="267"/>
  <c r="AT31" i="267" s="1"/>
  <c r="AP31" i="267"/>
  <c r="AS31" i="267" s="1"/>
  <c r="AO31" i="267"/>
  <c r="AK31" i="267"/>
  <c r="AI31" i="267"/>
  <c r="AH31" i="267"/>
  <c r="AF31" i="267"/>
  <c r="AC31" i="267"/>
  <c r="AM31" i="267" s="1"/>
  <c r="AT30" i="267"/>
  <c r="AQ30" i="267"/>
  <c r="AP30" i="267"/>
  <c r="AS30" i="267" s="1"/>
  <c r="AO30" i="267"/>
  <c r="AR30" i="267" s="1"/>
  <c r="AU30" i="267" s="1"/>
  <c r="AV30" i="267" s="1"/>
  <c r="Q30" i="267" s="1"/>
  <c r="AM30" i="267"/>
  <c r="AK30" i="267"/>
  <c r="AI30" i="267"/>
  <c r="AH30" i="267"/>
  <c r="AF30" i="267"/>
  <c r="AC30" i="267"/>
  <c r="AT29" i="267"/>
  <c r="AS29" i="267"/>
  <c r="AR29" i="267"/>
  <c r="AQ29" i="267"/>
  <c r="AP29" i="267"/>
  <c r="AO29" i="267"/>
  <c r="AM29" i="267"/>
  <c r="AK29" i="267"/>
  <c r="AI29" i="267"/>
  <c r="AH29" i="267"/>
  <c r="AF29" i="267"/>
  <c r="AC29" i="267"/>
  <c r="AR28" i="267"/>
  <c r="AQ28" i="267"/>
  <c r="AT28" i="267" s="1"/>
  <c r="AP28" i="267"/>
  <c r="AS28" i="267" s="1"/>
  <c r="AO28" i="267"/>
  <c r="AK28" i="267"/>
  <c r="AI28" i="267"/>
  <c r="AH28" i="267"/>
  <c r="AF28" i="267"/>
  <c r="AC28" i="267"/>
  <c r="AM28" i="267" s="1"/>
  <c r="AT27" i="267"/>
  <c r="AQ27" i="267"/>
  <c r="AP27" i="267"/>
  <c r="AS27" i="267" s="1"/>
  <c r="AO27" i="267"/>
  <c r="AR27" i="267" s="1"/>
  <c r="AM27" i="267"/>
  <c r="AK27" i="267"/>
  <c r="AI27" i="267"/>
  <c r="AH27" i="267"/>
  <c r="AF27" i="267"/>
  <c r="AC27" i="267"/>
  <c r="AT26" i="267"/>
  <c r="AS26" i="267"/>
  <c r="AR26" i="267"/>
  <c r="AQ26" i="267"/>
  <c r="AP26" i="267"/>
  <c r="AO26" i="267"/>
  <c r="AM26" i="267"/>
  <c r="AK26" i="267"/>
  <c r="AI26" i="267"/>
  <c r="AH26" i="267"/>
  <c r="AF26" i="267"/>
  <c r="AC26" i="267"/>
  <c r="AR25" i="267"/>
  <c r="AQ25" i="267"/>
  <c r="AT25" i="267" s="1"/>
  <c r="AP25" i="267"/>
  <c r="AS25" i="267" s="1"/>
  <c r="AO25" i="267"/>
  <c r="AK25" i="267"/>
  <c r="AI25" i="267"/>
  <c r="AH25" i="267"/>
  <c r="AF25" i="267"/>
  <c r="AC25" i="267"/>
  <c r="AM25" i="267" s="1"/>
  <c r="AT24" i="267"/>
  <c r="AQ24" i="267"/>
  <c r="AP24" i="267"/>
  <c r="AS24" i="267" s="1"/>
  <c r="AO24" i="267"/>
  <c r="AR24" i="267" s="1"/>
  <c r="AU24" i="267" s="1"/>
  <c r="AV24" i="267" s="1"/>
  <c r="Q24" i="267" s="1"/>
  <c r="AM24" i="267"/>
  <c r="AK24" i="267"/>
  <c r="AI24" i="267"/>
  <c r="AH24" i="267"/>
  <c r="AF24" i="267"/>
  <c r="AC24" i="267"/>
  <c r="AT23" i="267"/>
  <c r="AS23" i="267"/>
  <c r="AR23" i="267"/>
  <c r="AQ23" i="267"/>
  <c r="AP23" i="267"/>
  <c r="AO23" i="267"/>
  <c r="AM23" i="267"/>
  <c r="AK23" i="267"/>
  <c r="AI23" i="267"/>
  <c r="AH23" i="267"/>
  <c r="AF23" i="267"/>
  <c r="AC23" i="267"/>
  <c r="AR22" i="267"/>
  <c r="AQ22" i="267"/>
  <c r="AT22" i="267" s="1"/>
  <c r="AP22" i="267"/>
  <c r="AS22" i="267" s="1"/>
  <c r="AO22" i="267"/>
  <c r="AK22" i="267"/>
  <c r="AI22" i="267"/>
  <c r="AH22" i="267"/>
  <c r="AF22" i="267"/>
  <c r="AC22" i="267"/>
  <c r="AM22" i="267" s="1"/>
  <c r="AT21" i="267"/>
  <c r="AQ21" i="267"/>
  <c r="AP21" i="267"/>
  <c r="AS21" i="267" s="1"/>
  <c r="AO21" i="267"/>
  <c r="AR21" i="267" s="1"/>
  <c r="AM21" i="267"/>
  <c r="AK21" i="267"/>
  <c r="AI21" i="267"/>
  <c r="AH21" i="267"/>
  <c r="AF21" i="267"/>
  <c r="AC21" i="267"/>
  <c r="AT20" i="267"/>
  <c r="AS20" i="267"/>
  <c r="AR20" i="267"/>
  <c r="AQ20" i="267"/>
  <c r="AP20" i="267"/>
  <c r="AO20" i="267"/>
  <c r="AM20" i="267"/>
  <c r="AK20" i="267"/>
  <c r="AI20" i="267"/>
  <c r="AH20" i="267"/>
  <c r="AF20" i="267"/>
  <c r="AC20" i="267"/>
  <c r="AR19" i="267"/>
  <c r="AQ19" i="267"/>
  <c r="AT19" i="267" s="1"/>
  <c r="AP19" i="267"/>
  <c r="AS19" i="267" s="1"/>
  <c r="AO19" i="267"/>
  <c r="AK19" i="267"/>
  <c r="AI19" i="267"/>
  <c r="AH19" i="267"/>
  <c r="AF19" i="267"/>
  <c r="AC19" i="267"/>
  <c r="AM19" i="267" s="1"/>
  <c r="AT18" i="267"/>
  <c r="AQ18" i="267"/>
  <c r="AP18" i="267"/>
  <c r="AS18" i="267" s="1"/>
  <c r="AO18" i="267"/>
  <c r="AR18" i="267" s="1"/>
  <c r="AU18" i="267" s="1"/>
  <c r="AV18" i="267" s="1"/>
  <c r="Q18" i="267" s="1"/>
  <c r="AM18" i="267"/>
  <c r="AK18" i="267"/>
  <c r="AI18" i="267"/>
  <c r="AH18" i="267"/>
  <c r="AF18" i="267"/>
  <c r="AC18" i="267"/>
  <c r="AT17" i="267"/>
  <c r="AS17" i="267"/>
  <c r="AR17" i="267"/>
  <c r="AQ17" i="267"/>
  <c r="AP17" i="267"/>
  <c r="AO17" i="267"/>
  <c r="AM17" i="267"/>
  <c r="AK17" i="267"/>
  <c r="AI17" i="267"/>
  <c r="AH17" i="267"/>
  <c r="AF17" i="267"/>
  <c r="AC17" i="267"/>
  <c r="AR16" i="267"/>
  <c r="AQ16" i="267"/>
  <c r="AT16" i="267" s="1"/>
  <c r="AP16" i="267"/>
  <c r="AS16" i="267" s="1"/>
  <c r="AO16" i="267"/>
  <c r="AK16" i="267"/>
  <c r="AI16" i="267"/>
  <c r="AH16" i="267"/>
  <c r="AF16" i="267"/>
  <c r="AC16" i="267"/>
  <c r="AM16" i="267" s="1"/>
  <c r="AT15" i="267"/>
  <c r="AQ15" i="267"/>
  <c r="AP15" i="267"/>
  <c r="AS15" i="267" s="1"/>
  <c r="AO15" i="267"/>
  <c r="AR15" i="267" s="1"/>
  <c r="AM15" i="267"/>
  <c r="AK15" i="267"/>
  <c r="AI15" i="267"/>
  <c r="AH15" i="267"/>
  <c r="AF15" i="267"/>
  <c r="AC15" i="267"/>
  <c r="AC34" i="267" s="1"/>
  <c r="AT14" i="267"/>
  <c r="AS14" i="267"/>
  <c r="AR14" i="267"/>
  <c r="AQ14" i="267"/>
  <c r="AP14" i="267"/>
  <c r="AO14" i="267"/>
  <c r="AM14" i="267"/>
  <c r="AK14" i="267"/>
  <c r="AI14" i="267"/>
  <c r="AH14" i="267"/>
  <c r="AF14" i="267"/>
  <c r="AF34" i="267" s="1"/>
  <c r="AC14" i="267"/>
  <c r="A10" i="267"/>
  <c r="A9" i="267"/>
  <c r="A8" i="267"/>
  <c r="AU5" i="267"/>
  <c r="AT5" i="267"/>
  <c r="AS5" i="267"/>
  <c r="AR5" i="267"/>
  <c r="AQ5" i="267"/>
  <c r="AP5" i="267"/>
  <c r="AO5" i="267"/>
  <c r="I5" i="267"/>
  <c r="AV4" i="267"/>
  <c r="AU3" i="267"/>
  <c r="AT3" i="267"/>
  <c r="AS3" i="267"/>
  <c r="AR3" i="267"/>
  <c r="AQ3" i="267"/>
  <c r="AP3" i="267"/>
  <c r="AO3" i="267"/>
  <c r="AV2" i="267"/>
  <c r="AH1" i="267"/>
  <c r="AG34" i="266"/>
  <c r="AE34" i="266"/>
  <c r="AD34" i="266"/>
  <c r="AB34" i="266"/>
  <c r="AA34" i="266"/>
  <c r="Y34" i="266"/>
  <c r="V34" i="266"/>
  <c r="AW35" i="266" s="1"/>
  <c r="S34" i="266"/>
  <c r="G34" i="266"/>
  <c r="AT33" i="266"/>
  <c r="AS33" i="266"/>
  <c r="AR33" i="266"/>
  <c r="AQ33" i="266"/>
  <c r="AP33" i="266"/>
  <c r="AO33" i="266"/>
  <c r="AM33" i="266"/>
  <c r="AK33" i="266"/>
  <c r="AI33" i="266"/>
  <c r="AH33" i="266"/>
  <c r="AF33" i="266"/>
  <c r="AC33" i="266"/>
  <c r="AR32" i="266"/>
  <c r="AQ32" i="266"/>
  <c r="AT32" i="266" s="1"/>
  <c r="AP32" i="266"/>
  <c r="AS32" i="266" s="1"/>
  <c r="AO32" i="266"/>
  <c r="AK32" i="266"/>
  <c r="AI32" i="266"/>
  <c r="AH32" i="266"/>
  <c r="AF32" i="266"/>
  <c r="AC32" i="266"/>
  <c r="AM32" i="266" s="1"/>
  <c r="AT31" i="266"/>
  <c r="AQ31" i="266"/>
  <c r="AP31" i="266"/>
  <c r="AS31" i="266" s="1"/>
  <c r="AO31" i="266"/>
  <c r="AR31" i="266" s="1"/>
  <c r="AM31" i="266"/>
  <c r="AK31" i="266"/>
  <c r="AI31" i="266"/>
  <c r="AH31" i="266"/>
  <c r="AF31" i="266"/>
  <c r="AC31" i="266"/>
  <c r="AT30" i="266"/>
  <c r="AS30" i="266"/>
  <c r="AR30" i="266"/>
  <c r="AQ30" i="266"/>
  <c r="AP30" i="266"/>
  <c r="AO30" i="266"/>
  <c r="AM30" i="266"/>
  <c r="AK30" i="266"/>
  <c r="AI30" i="266"/>
  <c r="AH30" i="266"/>
  <c r="AF30" i="266"/>
  <c r="AC30" i="266"/>
  <c r="AR29" i="266"/>
  <c r="AQ29" i="266"/>
  <c r="AT29" i="266" s="1"/>
  <c r="AP29" i="266"/>
  <c r="AS29" i="266" s="1"/>
  <c r="AO29" i="266"/>
  <c r="AK29" i="266"/>
  <c r="AI29" i="266"/>
  <c r="AH29" i="266"/>
  <c r="AF29" i="266"/>
  <c r="AC29" i="266"/>
  <c r="AM29" i="266" s="1"/>
  <c r="AT28" i="266"/>
  <c r="AQ28" i="266"/>
  <c r="AP28" i="266"/>
  <c r="AS28" i="266" s="1"/>
  <c r="AO28" i="266"/>
  <c r="AR28" i="266" s="1"/>
  <c r="AU28" i="266" s="1"/>
  <c r="AV28" i="266" s="1"/>
  <c r="Q28" i="266" s="1"/>
  <c r="AM28" i="266"/>
  <c r="AK28" i="266"/>
  <c r="AI28" i="266"/>
  <c r="AH28" i="266"/>
  <c r="AF28" i="266"/>
  <c r="AC28" i="266"/>
  <c r="AT27" i="266"/>
  <c r="AS27" i="266"/>
  <c r="AR27" i="266"/>
  <c r="AQ27" i="266"/>
  <c r="AP27" i="266"/>
  <c r="AO27" i="266"/>
  <c r="AM27" i="266"/>
  <c r="AK27" i="266"/>
  <c r="AI27" i="266"/>
  <c r="AH27" i="266"/>
  <c r="AF27" i="266"/>
  <c r="AC27" i="266"/>
  <c r="AR26" i="266"/>
  <c r="AQ26" i="266"/>
  <c r="AT26" i="266" s="1"/>
  <c r="AP26" i="266"/>
  <c r="AS26" i="266" s="1"/>
  <c r="AO26" i="266"/>
  <c r="AK26" i="266"/>
  <c r="AI26" i="266"/>
  <c r="AH26" i="266"/>
  <c r="AF26" i="266"/>
  <c r="AC26" i="266"/>
  <c r="AM26" i="266" s="1"/>
  <c r="AT25" i="266"/>
  <c r="AQ25" i="266"/>
  <c r="AP25" i="266"/>
  <c r="AS25" i="266" s="1"/>
  <c r="AO25" i="266"/>
  <c r="AR25" i="266" s="1"/>
  <c r="AM25" i="266"/>
  <c r="AK25" i="266"/>
  <c r="AI25" i="266"/>
  <c r="AH25" i="266"/>
  <c r="AF25" i="266"/>
  <c r="AC25" i="266"/>
  <c r="AT24" i="266"/>
  <c r="AS24" i="266"/>
  <c r="AR24" i="266"/>
  <c r="AQ24" i="266"/>
  <c r="AP24" i="266"/>
  <c r="AO24" i="266"/>
  <c r="AM24" i="266"/>
  <c r="AK24" i="266"/>
  <c r="AI24" i="266"/>
  <c r="AH24" i="266"/>
  <c r="AF24" i="266"/>
  <c r="AC24" i="266"/>
  <c r="AR23" i="266"/>
  <c r="AQ23" i="266"/>
  <c r="AT23" i="266" s="1"/>
  <c r="AP23" i="266"/>
  <c r="AS23" i="266" s="1"/>
  <c r="AO23" i="266"/>
  <c r="AK23" i="266"/>
  <c r="AI23" i="266"/>
  <c r="AH23" i="266"/>
  <c r="AF23" i="266"/>
  <c r="AC23" i="266"/>
  <c r="AM23" i="266" s="1"/>
  <c r="AT22" i="266"/>
  <c r="AQ22" i="266"/>
  <c r="AP22" i="266"/>
  <c r="AS22" i="266" s="1"/>
  <c r="AO22" i="266"/>
  <c r="AR22" i="266" s="1"/>
  <c r="AU22" i="266" s="1"/>
  <c r="AV22" i="266" s="1"/>
  <c r="Q22" i="266" s="1"/>
  <c r="AM22" i="266"/>
  <c r="AK22" i="266"/>
  <c r="AI22" i="266"/>
  <c r="AH22" i="266"/>
  <c r="AF22" i="266"/>
  <c r="AC22" i="266"/>
  <c r="AT21" i="266"/>
  <c r="AS21" i="266"/>
  <c r="AR21" i="266"/>
  <c r="AQ21" i="266"/>
  <c r="AP21" i="266"/>
  <c r="AO21" i="266"/>
  <c r="AM21" i="266"/>
  <c r="AK21" i="266"/>
  <c r="AI21" i="266"/>
  <c r="AH21" i="266"/>
  <c r="AF21" i="266"/>
  <c r="AC21" i="266"/>
  <c r="AR20" i="266"/>
  <c r="AQ20" i="266"/>
  <c r="AT20" i="266" s="1"/>
  <c r="AP20" i="266"/>
  <c r="AS20" i="266" s="1"/>
  <c r="AO20" i="266"/>
  <c r="AK20" i="266"/>
  <c r="AI20" i="266"/>
  <c r="AH20" i="266"/>
  <c r="AF20" i="266"/>
  <c r="AC20" i="266"/>
  <c r="AM20" i="266" s="1"/>
  <c r="AT19" i="266"/>
  <c r="AQ19" i="266"/>
  <c r="AP19" i="266"/>
  <c r="AS19" i="266" s="1"/>
  <c r="AO19" i="266"/>
  <c r="AR19" i="266" s="1"/>
  <c r="AM19" i="266"/>
  <c r="AK19" i="266"/>
  <c r="AI19" i="266"/>
  <c r="AH19" i="266"/>
  <c r="AF19" i="266"/>
  <c r="AC19" i="266"/>
  <c r="AT18" i="266"/>
  <c r="AS18" i="266"/>
  <c r="AR18" i="266"/>
  <c r="AQ18" i="266"/>
  <c r="AP18" i="266"/>
  <c r="AO18" i="266"/>
  <c r="AM18" i="266"/>
  <c r="AK18" i="266"/>
  <c r="AI18" i="266"/>
  <c r="AH18" i="266"/>
  <c r="AF18" i="266"/>
  <c r="AC18" i="266"/>
  <c r="AR17" i="266"/>
  <c r="AQ17" i="266"/>
  <c r="AT17" i="266" s="1"/>
  <c r="AP17" i="266"/>
  <c r="AS17" i="266" s="1"/>
  <c r="AO17" i="266"/>
  <c r="AK17" i="266"/>
  <c r="AI17" i="266"/>
  <c r="AH17" i="266"/>
  <c r="AF17" i="266"/>
  <c r="AC17" i="266"/>
  <c r="AM17" i="266" s="1"/>
  <c r="AT16" i="266"/>
  <c r="AQ16" i="266"/>
  <c r="AP16" i="266"/>
  <c r="AS16" i="266" s="1"/>
  <c r="AO16" i="266"/>
  <c r="AR16" i="266" s="1"/>
  <c r="AU16" i="266" s="1"/>
  <c r="AV16" i="266" s="1"/>
  <c r="Q16" i="266" s="1"/>
  <c r="AM16" i="266"/>
  <c r="AK16" i="266"/>
  <c r="AI16" i="266"/>
  <c r="AH16" i="266"/>
  <c r="AF16" i="266"/>
  <c r="AC16" i="266"/>
  <c r="AT15" i="266"/>
  <c r="AS15" i="266"/>
  <c r="AR15" i="266"/>
  <c r="AQ15" i="266"/>
  <c r="AP15" i="266"/>
  <c r="AO15" i="266"/>
  <c r="AM15" i="266"/>
  <c r="AK15" i="266"/>
  <c r="AI15" i="266"/>
  <c r="AH15" i="266"/>
  <c r="AF15" i="266"/>
  <c r="AC15" i="266"/>
  <c r="AR14" i="266"/>
  <c r="AQ14" i="266"/>
  <c r="AT14" i="266" s="1"/>
  <c r="AP14" i="266"/>
  <c r="AS14" i="266" s="1"/>
  <c r="AO14" i="266"/>
  <c r="AK14" i="266"/>
  <c r="AI14" i="266"/>
  <c r="AH14" i="266"/>
  <c r="AF14" i="266"/>
  <c r="AC14" i="266"/>
  <c r="AC34" i="266" s="1"/>
  <c r="A10" i="266"/>
  <c r="A9" i="266"/>
  <c r="A8" i="266"/>
  <c r="G7" i="266"/>
  <c r="H6" i="266"/>
  <c r="G6" i="266"/>
  <c r="AU5" i="266"/>
  <c r="AT5" i="266"/>
  <c r="AS5" i="266"/>
  <c r="AR5" i="266"/>
  <c r="AQ5" i="266"/>
  <c r="AP5" i="266"/>
  <c r="AO5" i="266"/>
  <c r="L5" i="266"/>
  <c r="I5" i="266"/>
  <c r="AV4" i="266"/>
  <c r="AU3" i="266"/>
  <c r="AT3" i="266"/>
  <c r="AS3" i="266"/>
  <c r="AR3" i="266"/>
  <c r="AQ3" i="266"/>
  <c r="AP3" i="266"/>
  <c r="AO3" i="266"/>
  <c r="AH3" i="266"/>
  <c r="AV2" i="266"/>
  <c r="AH1" i="266"/>
  <c r="AG34" i="265"/>
  <c r="AE34" i="265"/>
  <c r="AW35" i="265" s="1"/>
  <c r="AD34" i="265"/>
  <c r="AB34" i="265"/>
  <c r="AA34" i="265"/>
  <c r="Y34" i="265"/>
  <c r="V34" i="265"/>
  <c r="S34" i="265"/>
  <c r="G34" i="265"/>
  <c r="AR33" i="265"/>
  <c r="AU33" i="265" s="1"/>
  <c r="AV33" i="265" s="1"/>
  <c r="Q33" i="265" s="1"/>
  <c r="AQ33" i="265"/>
  <c r="AT33" i="265" s="1"/>
  <c r="AP33" i="265"/>
  <c r="AS33" i="265" s="1"/>
  <c r="AO33" i="265"/>
  <c r="AK33" i="265"/>
  <c r="AI33" i="265"/>
  <c r="AH33" i="265"/>
  <c r="AF33" i="265"/>
  <c r="AC33" i="265"/>
  <c r="AM33" i="265" s="1"/>
  <c r="AT32" i="265"/>
  <c r="AQ32" i="265"/>
  <c r="AP32" i="265"/>
  <c r="AS32" i="265" s="1"/>
  <c r="AO32" i="265"/>
  <c r="AR32" i="265" s="1"/>
  <c r="AM32" i="265"/>
  <c r="AK32" i="265"/>
  <c r="AI32" i="265"/>
  <c r="AH32" i="265"/>
  <c r="AF32" i="265"/>
  <c r="AC32" i="265"/>
  <c r="AT31" i="265"/>
  <c r="AS31" i="265"/>
  <c r="AR31" i="265"/>
  <c r="AU31" i="265" s="1"/>
  <c r="AV31" i="265" s="1"/>
  <c r="Q31" i="265" s="1"/>
  <c r="AW31" i="265" s="1"/>
  <c r="AQ31" i="265"/>
  <c r="AP31" i="265"/>
  <c r="AO31" i="265"/>
  <c r="AM31" i="265"/>
  <c r="AK31" i="265"/>
  <c r="AI31" i="265"/>
  <c r="AH31" i="265"/>
  <c r="AF31" i="265"/>
  <c r="AC31" i="265"/>
  <c r="AR30" i="265"/>
  <c r="AQ30" i="265"/>
  <c r="AT30" i="265" s="1"/>
  <c r="AP30" i="265"/>
  <c r="AS30" i="265" s="1"/>
  <c r="AO30" i="265"/>
  <c r="AK30" i="265"/>
  <c r="AI30" i="265"/>
  <c r="AH30" i="265"/>
  <c r="AF30" i="265"/>
  <c r="AC30" i="265"/>
  <c r="AM30" i="265" s="1"/>
  <c r="AT29" i="265"/>
  <c r="AQ29" i="265"/>
  <c r="AP29" i="265"/>
  <c r="AS29" i="265" s="1"/>
  <c r="AO29" i="265"/>
  <c r="AR29" i="265" s="1"/>
  <c r="AU29" i="265" s="1"/>
  <c r="AV29" i="265" s="1"/>
  <c r="Q29" i="265" s="1"/>
  <c r="AM29" i="265"/>
  <c r="AK29" i="265"/>
  <c r="AI29" i="265"/>
  <c r="AH29" i="265"/>
  <c r="AF29" i="265"/>
  <c r="AC29" i="265"/>
  <c r="AT28" i="265"/>
  <c r="AS28" i="265"/>
  <c r="AR28" i="265"/>
  <c r="AQ28" i="265"/>
  <c r="AP28" i="265"/>
  <c r="AO28" i="265"/>
  <c r="AM28" i="265"/>
  <c r="AK28" i="265"/>
  <c r="AI28" i="265"/>
  <c r="AH28" i="265"/>
  <c r="AF28" i="265"/>
  <c r="AC28" i="265"/>
  <c r="AR27" i="265"/>
  <c r="AQ27" i="265"/>
  <c r="AT27" i="265" s="1"/>
  <c r="AP27" i="265"/>
  <c r="AS27" i="265" s="1"/>
  <c r="AO27" i="265"/>
  <c r="AK27" i="265"/>
  <c r="AI27" i="265"/>
  <c r="AH27" i="265"/>
  <c r="AF27" i="265"/>
  <c r="AC27" i="265"/>
  <c r="AM27" i="265" s="1"/>
  <c r="AT26" i="265"/>
  <c r="AQ26" i="265"/>
  <c r="AP26" i="265"/>
  <c r="AS26" i="265" s="1"/>
  <c r="AO26" i="265"/>
  <c r="AR26" i="265" s="1"/>
  <c r="AM26" i="265"/>
  <c r="AK26" i="265"/>
  <c r="AI26" i="265"/>
  <c r="AH26" i="265"/>
  <c r="AF26" i="265"/>
  <c r="AC26" i="265"/>
  <c r="AT25" i="265"/>
  <c r="AS25" i="265"/>
  <c r="AR25" i="265"/>
  <c r="AU25" i="265" s="1"/>
  <c r="AV25" i="265" s="1"/>
  <c r="Q25" i="265" s="1"/>
  <c r="AW25" i="265" s="1"/>
  <c r="AQ25" i="265"/>
  <c r="AP25" i="265"/>
  <c r="AO25" i="265"/>
  <c r="AM25" i="265"/>
  <c r="AK25" i="265"/>
  <c r="AI25" i="265"/>
  <c r="AH25" i="265"/>
  <c r="AF25" i="265"/>
  <c r="AC25" i="265"/>
  <c r="AR24" i="265"/>
  <c r="AQ24" i="265"/>
  <c r="AT24" i="265" s="1"/>
  <c r="AP24" i="265"/>
  <c r="AS24" i="265" s="1"/>
  <c r="AO24" i="265"/>
  <c r="AK24" i="265"/>
  <c r="AI24" i="265"/>
  <c r="AH24" i="265"/>
  <c r="AF24" i="265"/>
  <c r="AC24" i="265"/>
  <c r="AM24" i="265" s="1"/>
  <c r="AT23" i="265"/>
  <c r="AQ23" i="265"/>
  <c r="AP23" i="265"/>
  <c r="AS23" i="265" s="1"/>
  <c r="AO23" i="265"/>
  <c r="AR23" i="265" s="1"/>
  <c r="AU23" i="265" s="1"/>
  <c r="AV23" i="265" s="1"/>
  <c r="Q23" i="265" s="1"/>
  <c r="AK23" i="265"/>
  <c r="AI23" i="265"/>
  <c r="AH23" i="265"/>
  <c r="AC23" i="265"/>
  <c r="AT22" i="265"/>
  <c r="AS22" i="265"/>
  <c r="AR22" i="265"/>
  <c r="AQ22" i="265"/>
  <c r="AP22" i="265"/>
  <c r="AO22" i="265"/>
  <c r="AM22" i="265"/>
  <c r="AK22" i="265"/>
  <c r="AI22" i="265"/>
  <c r="AH22" i="265"/>
  <c r="AF22" i="265"/>
  <c r="AC22" i="265"/>
  <c r="AR21" i="265"/>
  <c r="AQ21" i="265"/>
  <c r="AT21" i="265" s="1"/>
  <c r="AP21" i="265"/>
  <c r="AS21" i="265" s="1"/>
  <c r="AO21" i="265"/>
  <c r="AK21" i="265"/>
  <c r="AI21" i="265"/>
  <c r="AH21" i="265"/>
  <c r="AF21" i="265"/>
  <c r="AC21" i="265"/>
  <c r="AM21" i="265" s="1"/>
  <c r="AT20" i="265"/>
  <c r="AQ20" i="265"/>
  <c r="AP20" i="265"/>
  <c r="AS20" i="265" s="1"/>
  <c r="AU20" i="265" s="1"/>
  <c r="AV20" i="265" s="1"/>
  <c r="Q20" i="265" s="1"/>
  <c r="AO20" i="265"/>
  <c r="AR20" i="265" s="1"/>
  <c r="AM20" i="265"/>
  <c r="AK20" i="265"/>
  <c r="AI20" i="265"/>
  <c r="AH20" i="265"/>
  <c r="AF20" i="265"/>
  <c r="AW20" i="265" s="1"/>
  <c r="AC20" i="265"/>
  <c r="AT19" i="265"/>
  <c r="AS19" i="265"/>
  <c r="AR19" i="265"/>
  <c r="AU19" i="265" s="1"/>
  <c r="AV19" i="265" s="1"/>
  <c r="Q19" i="265" s="1"/>
  <c r="AW19" i="265" s="1"/>
  <c r="AQ19" i="265"/>
  <c r="AP19" i="265"/>
  <c r="AO19" i="265"/>
  <c r="AM19" i="265"/>
  <c r="AK19" i="265"/>
  <c r="AI19" i="265"/>
  <c r="AH19" i="265"/>
  <c r="AF19" i="265"/>
  <c r="AC19" i="265"/>
  <c r="AR18" i="265"/>
  <c r="AU18" i="265" s="1"/>
  <c r="AV18" i="265" s="1"/>
  <c r="Q18" i="265" s="1"/>
  <c r="AW18" i="265" s="1"/>
  <c r="AQ18" i="265"/>
  <c r="AT18" i="265" s="1"/>
  <c r="AP18" i="265"/>
  <c r="AS18" i="265" s="1"/>
  <c r="AO18" i="265"/>
  <c r="AK18" i="265"/>
  <c r="AI18" i="265"/>
  <c r="AH18" i="265"/>
  <c r="AF18" i="265"/>
  <c r="AC18" i="265"/>
  <c r="AM18" i="265" s="1"/>
  <c r="AT17" i="265"/>
  <c r="AQ17" i="265"/>
  <c r="AP17" i="265"/>
  <c r="AS17" i="265" s="1"/>
  <c r="AO17" i="265"/>
  <c r="AR17" i="265" s="1"/>
  <c r="AU17" i="265" s="1"/>
  <c r="AV17" i="265" s="1"/>
  <c r="Q17" i="265" s="1"/>
  <c r="AK17" i="265"/>
  <c r="AI17" i="265"/>
  <c r="AH17" i="265"/>
  <c r="AC17" i="265"/>
  <c r="AF17" i="265" s="1"/>
  <c r="AT16" i="265"/>
  <c r="AS16" i="265"/>
  <c r="AR16" i="265"/>
  <c r="AU16" i="265" s="1"/>
  <c r="AV16" i="265" s="1"/>
  <c r="Q16" i="265" s="1"/>
  <c r="AW16" i="265" s="1"/>
  <c r="AQ16" i="265"/>
  <c r="AP16" i="265"/>
  <c r="AO16" i="265"/>
  <c r="AM16" i="265"/>
  <c r="AK16" i="265"/>
  <c r="AI16" i="265"/>
  <c r="AH16" i="265"/>
  <c r="AF16" i="265"/>
  <c r="AC16" i="265"/>
  <c r="AR15" i="265"/>
  <c r="AQ15" i="265"/>
  <c r="AT15" i="265" s="1"/>
  <c r="AP15" i="265"/>
  <c r="AS15" i="265" s="1"/>
  <c r="AO15" i="265"/>
  <c r="AK15" i="265"/>
  <c r="AI15" i="265"/>
  <c r="AH15" i="265"/>
  <c r="AF15" i="265"/>
  <c r="AC15" i="265"/>
  <c r="AM15" i="265" s="1"/>
  <c r="AT14" i="265"/>
  <c r="AQ14" i="265"/>
  <c r="AP14" i="265"/>
  <c r="AS14" i="265" s="1"/>
  <c r="AO14" i="265"/>
  <c r="AR14" i="265" s="1"/>
  <c r="AK14" i="265"/>
  <c r="AI14" i="265"/>
  <c r="AH14" i="265"/>
  <c r="AF14" i="265"/>
  <c r="AC14" i="265"/>
  <c r="AM14" i="265" s="1"/>
  <c r="A9" i="265"/>
  <c r="A8" i="265"/>
  <c r="AU5" i="265"/>
  <c r="AT5" i="265"/>
  <c r="AS5" i="265"/>
  <c r="AR5" i="265"/>
  <c r="AQ5" i="265"/>
  <c r="AP5" i="265"/>
  <c r="AO5" i="265"/>
  <c r="I5" i="265"/>
  <c r="AV4" i="265"/>
  <c r="AU3" i="265"/>
  <c r="AT3" i="265"/>
  <c r="AS3" i="265"/>
  <c r="AR3" i="265"/>
  <c r="AQ3" i="265"/>
  <c r="AP3" i="265"/>
  <c r="AO3" i="265"/>
  <c r="AV2" i="265"/>
  <c r="AH1" i="265"/>
  <c r="AG34" i="264"/>
  <c r="AE34" i="264"/>
  <c r="AD34" i="264"/>
  <c r="AB34" i="264"/>
  <c r="AA34" i="264"/>
  <c r="Y34" i="264"/>
  <c r="V34" i="264"/>
  <c r="AW35" i="264" s="1"/>
  <c r="S34" i="264"/>
  <c r="G34" i="264"/>
  <c r="AU33" i="264"/>
  <c r="AV33" i="264" s="1"/>
  <c r="Q33" i="264" s="1"/>
  <c r="AT33" i="264"/>
  <c r="AS33" i="264"/>
  <c r="AQ33" i="264"/>
  <c r="AP33" i="264"/>
  <c r="AO33" i="264"/>
  <c r="AR33" i="264" s="1"/>
  <c r="AM33" i="264"/>
  <c r="AK33" i="264"/>
  <c r="AI33" i="264"/>
  <c r="AH33" i="264"/>
  <c r="AC33" i="264"/>
  <c r="AF33" i="264" s="1"/>
  <c r="AW33" i="264" s="1"/>
  <c r="AT32" i="264"/>
  <c r="AS32" i="264"/>
  <c r="AR32" i="264"/>
  <c r="AQ32" i="264"/>
  <c r="AP32" i="264"/>
  <c r="AO32" i="264"/>
  <c r="AM32" i="264"/>
  <c r="AK32" i="264"/>
  <c r="AI32" i="264"/>
  <c r="AH32" i="264"/>
  <c r="AF32" i="264"/>
  <c r="AC32" i="264"/>
  <c r="AR31" i="264"/>
  <c r="AU31" i="264" s="1"/>
  <c r="AV31" i="264" s="1"/>
  <c r="Q31" i="264" s="1"/>
  <c r="AQ31" i="264"/>
  <c r="AT31" i="264" s="1"/>
  <c r="AP31" i="264"/>
  <c r="AS31" i="264" s="1"/>
  <c r="AO31" i="264"/>
  <c r="AK31" i="264"/>
  <c r="AI31" i="264"/>
  <c r="AH31" i="264"/>
  <c r="AC31" i="264"/>
  <c r="AM31" i="264" s="1"/>
  <c r="AT30" i="264"/>
  <c r="AS30" i="264"/>
  <c r="AQ30" i="264"/>
  <c r="AP30" i="264"/>
  <c r="AO30" i="264"/>
  <c r="AR30" i="264" s="1"/>
  <c r="AU30" i="264" s="1"/>
  <c r="AV30" i="264" s="1"/>
  <c r="Q30" i="264" s="1"/>
  <c r="AK30" i="264"/>
  <c r="AI30" i="264"/>
  <c r="AH30" i="264"/>
  <c r="AF30" i="264"/>
  <c r="AC30" i="264"/>
  <c r="AM30" i="264" s="1"/>
  <c r="AT29" i="264"/>
  <c r="AS29" i="264"/>
  <c r="AR29" i="264"/>
  <c r="AQ29" i="264"/>
  <c r="AP29" i="264"/>
  <c r="AO29" i="264"/>
  <c r="AM29" i="264"/>
  <c r="AK29" i="264"/>
  <c r="AI29" i="264"/>
  <c r="AH29" i="264"/>
  <c r="AF29" i="264"/>
  <c r="AC29" i="264"/>
  <c r="AR28" i="264"/>
  <c r="AQ28" i="264"/>
  <c r="AT28" i="264" s="1"/>
  <c r="AP28" i="264"/>
  <c r="AS28" i="264" s="1"/>
  <c r="AU28" i="264" s="1"/>
  <c r="AV28" i="264" s="1"/>
  <c r="Q28" i="264" s="1"/>
  <c r="AO28" i="264"/>
  <c r="AK28" i="264"/>
  <c r="AI28" i="264"/>
  <c r="AH28" i="264"/>
  <c r="AC28" i="264"/>
  <c r="AT27" i="264"/>
  <c r="AQ27" i="264"/>
  <c r="AP27" i="264"/>
  <c r="AS27" i="264" s="1"/>
  <c r="AU27" i="264" s="1"/>
  <c r="AV27" i="264" s="1"/>
  <c r="Q27" i="264" s="1"/>
  <c r="AO27" i="264"/>
  <c r="AR27" i="264" s="1"/>
  <c r="AM27" i="264"/>
  <c r="AK27" i="264"/>
  <c r="AI27" i="264"/>
  <c r="AH27" i="264"/>
  <c r="AF27" i="264"/>
  <c r="AW27" i="264" s="1"/>
  <c r="AC27" i="264"/>
  <c r="AT26" i="264"/>
  <c r="AS26" i="264"/>
  <c r="AR26" i="264"/>
  <c r="AU26" i="264" s="1"/>
  <c r="AV26" i="264" s="1"/>
  <c r="Q26" i="264" s="1"/>
  <c r="AW26" i="264" s="1"/>
  <c r="AQ26" i="264"/>
  <c r="AP26" i="264"/>
  <c r="AO26" i="264"/>
  <c r="AM26" i="264"/>
  <c r="AK26" i="264"/>
  <c r="AI26" i="264"/>
  <c r="AH26" i="264"/>
  <c r="AF26" i="264"/>
  <c r="AC26" i="264"/>
  <c r="AR25" i="264"/>
  <c r="AU25" i="264" s="1"/>
  <c r="AV25" i="264" s="1"/>
  <c r="Q25" i="264" s="1"/>
  <c r="AW25" i="264" s="1"/>
  <c r="AQ25" i="264"/>
  <c r="AT25" i="264" s="1"/>
  <c r="AP25" i="264"/>
  <c r="AS25" i="264" s="1"/>
  <c r="AO25" i="264"/>
  <c r="AK25" i="264"/>
  <c r="AI25" i="264"/>
  <c r="AH25" i="264"/>
  <c r="AF25" i="264"/>
  <c r="AC25" i="264"/>
  <c r="AM25" i="264" s="1"/>
  <c r="AT24" i="264"/>
  <c r="AR24" i="264"/>
  <c r="AQ24" i="264"/>
  <c r="AP24" i="264"/>
  <c r="AS24" i="264" s="1"/>
  <c r="AO24" i="264"/>
  <c r="AM24" i="264"/>
  <c r="AK24" i="264"/>
  <c r="AI24" i="264"/>
  <c r="AH24" i="264"/>
  <c r="AF24" i="264"/>
  <c r="AC24" i="264"/>
  <c r="AS23" i="264"/>
  <c r="AR23" i="264"/>
  <c r="AQ23" i="264"/>
  <c r="AT23" i="264" s="1"/>
  <c r="AP23" i="264"/>
  <c r="AO23" i="264"/>
  <c r="AM23" i="264"/>
  <c r="AK23" i="264"/>
  <c r="AI23" i="264"/>
  <c r="AH23" i="264"/>
  <c r="AF23" i="264"/>
  <c r="AC23" i="264"/>
  <c r="AR22" i="264"/>
  <c r="AQ22" i="264"/>
  <c r="AT22" i="264" s="1"/>
  <c r="AP22" i="264"/>
  <c r="AS22" i="264" s="1"/>
  <c r="AO22" i="264"/>
  <c r="AM22" i="264"/>
  <c r="AK22" i="264"/>
  <c r="AI22" i="264"/>
  <c r="AH22" i="264"/>
  <c r="AF22" i="264"/>
  <c r="AC22" i="264"/>
  <c r="AT21" i="264"/>
  <c r="AS21" i="264"/>
  <c r="AQ21" i="264"/>
  <c r="AP21" i="264"/>
  <c r="AO21" i="264"/>
  <c r="AR21" i="264" s="1"/>
  <c r="AM21" i="264"/>
  <c r="AK21" i="264"/>
  <c r="AI21" i="264"/>
  <c r="AH21" i="264"/>
  <c r="AF21" i="264"/>
  <c r="AC21" i="264"/>
  <c r="AT20" i="264"/>
  <c r="AR20" i="264"/>
  <c r="AQ20" i="264"/>
  <c r="AP20" i="264"/>
  <c r="AS20" i="264" s="1"/>
  <c r="AO20" i="264"/>
  <c r="AM20" i="264"/>
  <c r="AK20" i="264"/>
  <c r="AI20" i="264"/>
  <c r="AH20" i="264"/>
  <c r="AF20" i="264"/>
  <c r="AC20" i="264"/>
  <c r="AT19" i="264"/>
  <c r="AQ19" i="264"/>
  <c r="AP19" i="264"/>
  <c r="AS19" i="264" s="1"/>
  <c r="AO19" i="264"/>
  <c r="AR19" i="264" s="1"/>
  <c r="AM19" i="264"/>
  <c r="AK19" i="264"/>
  <c r="AI19" i="264"/>
  <c r="AH19" i="264"/>
  <c r="AF19" i="264"/>
  <c r="AC19" i="264"/>
  <c r="AT18" i="264"/>
  <c r="AR18" i="264"/>
  <c r="AQ18" i="264"/>
  <c r="AP18" i="264"/>
  <c r="AS18" i="264" s="1"/>
  <c r="AO18" i="264"/>
  <c r="AM18" i="264"/>
  <c r="AK18" i="264"/>
  <c r="AI18" i="264"/>
  <c r="AH18" i="264"/>
  <c r="AF18" i="264"/>
  <c r="AC18" i="264"/>
  <c r="AS17" i="264"/>
  <c r="AR17" i="264"/>
  <c r="AQ17" i="264"/>
  <c r="AT17" i="264" s="1"/>
  <c r="AP17" i="264"/>
  <c r="AO17" i="264"/>
  <c r="AM17" i="264"/>
  <c r="AK17" i="264"/>
  <c r="AI17" i="264"/>
  <c r="AH17" i="264"/>
  <c r="AF17" i="264"/>
  <c r="AC17" i="264"/>
  <c r="AR16" i="264"/>
  <c r="AQ16" i="264"/>
  <c r="AT16" i="264" s="1"/>
  <c r="AP16" i="264"/>
  <c r="AS16" i="264" s="1"/>
  <c r="AU16" i="264" s="1"/>
  <c r="AV16" i="264" s="1"/>
  <c r="Q16" i="264" s="1"/>
  <c r="AO16" i="264"/>
  <c r="AM16" i="264"/>
  <c r="AK16" i="264"/>
  <c r="AI16" i="264"/>
  <c r="AH16" i="264"/>
  <c r="AF16" i="264"/>
  <c r="AW16" i="264" s="1"/>
  <c r="AC16" i="264"/>
  <c r="AT15" i="264"/>
  <c r="AS15" i="264"/>
  <c r="AQ15" i="264"/>
  <c r="AP15" i="264"/>
  <c r="AO15" i="264"/>
  <c r="AR15" i="264" s="1"/>
  <c r="AU15" i="264" s="1"/>
  <c r="AV15" i="264" s="1"/>
  <c r="Q15" i="264" s="1"/>
  <c r="AM15" i="264"/>
  <c r="AK15" i="264"/>
  <c r="AI15" i="264"/>
  <c r="AH15" i="264"/>
  <c r="AF15" i="264"/>
  <c r="AC15" i="264"/>
  <c r="AT14" i="264"/>
  <c r="AR14" i="264"/>
  <c r="AQ14" i="264"/>
  <c r="AP14" i="264"/>
  <c r="AS14" i="264" s="1"/>
  <c r="AO14" i="264"/>
  <c r="AM14" i="264"/>
  <c r="AK14" i="264"/>
  <c r="AI14" i="264"/>
  <c r="AH14" i="264"/>
  <c r="AF14" i="264"/>
  <c r="AC14" i="264"/>
  <c r="A9" i="264"/>
  <c r="A8" i="264"/>
  <c r="AU5" i="264"/>
  <c r="AT5" i="264"/>
  <c r="AS5" i="264"/>
  <c r="AR5" i="264"/>
  <c r="AQ5" i="264"/>
  <c r="AP5" i="264"/>
  <c r="AO5" i="264"/>
  <c r="I5" i="264"/>
  <c r="AV4" i="264"/>
  <c r="AU3" i="264"/>
  <c r="AT3" i="264"/>
  <c r="AS3" i="264"/>
  <c r="AR3" i="264"/>
  <c r="AQ3" i="264"/>
  <c r="AP3" i="264"/>
  <c r="AO3" i="264"/>
  <c r="AV2" i="264"/>
  <c r="AH1" i="264"/>
  <c r="AW35" i="263"/>
  <c r="AG34" i="263"/>
  <c r="AE34" i="263"/>
  <c r="AD34" i="263"/>
  <c r="AB34" i="263"/>
  <c r="AA34" i="263"/>
  <c r="Y34" i="263"/>
  <c r="V34" i="263"/>
  <c r="S34" i="263"/>
  <c r="G34" i="263"/>
  <c r="AT33" i="263"/>
  <c r="AR33" i="263"/>
  <c r="AU33" i="263" s="1"/>
  <c r="AV33" i="263" s="1"/>
  <c r="Q33" i="263" s="1"/>
  <c r="AQ33" i="263"/>
  <c r="AP33" i="263"/>
  <c r="AS33" i="263" s="1"/>
  <c r="AO33" i="263"/>
  <c r="AK33" i="263"/>
  <c r="AI33" i="263"/>
  <c r="AH33" i="263"/>
  <c r="AF33" i="263"/>
  <c r="AW33" i="263" s="1"/>
  <c r="AC33" i="263"/>
  <c r="AM33" i="263" s="1"/>
  <c r="AT32" i="263"/>
  <c r="AR32" i="263"/>
  <c r="AQ32" i="263"/>
  <c r="AP32" i="263"/>
  <c r="AS32" i="263" s="1"/>
  <c r="AO32" i="263"/>
  <c r="AM32" i="263"/>
  <c r="AK32" i="263"/>
  <c r="AI32" i="263"/>
  <c r="AH32" i="263"/>
  <c r="AF32" i="263"/>
  <c r="AC32" i="263"/>
  <c r="AT31" i="263"/>
  <c r="AR31" i="263"/>
  <c r="AQ31" i="263"/>
  <c r="AP31" i="263"/>
  <c r="AS31" i="263" s="1"/>
  <c r="AO31" i="263"/>
  <c r="AM31" i="263"/>
  <c r="AK31" i="263"/>
  <c r="AI31" i="263"/>
  <c r="AH31" i="263"/>
  <c r="AC31" i="263"/>
  <c r="AF31" i="263" s="1"/>
  <c r="AT30" i="263"/>
  <c r="AR30" i="263"/>
  <c r="AU30" i="263" s="1"/>
  <c r="AV30" i="263" s="1"/>
  <c r="Q30" i="263" s="1"/>
  <c r="AQ30" i="263"/>
  <c r="AP30" i="263"/>
  <c r="AS30" i="263" s="1"/>
  <c r="AO30" i="263"/>
  <c r="AK30" i="263"/>
  <c r="AI30" i="263"/>
  <c r="AH30" i="263"/>
  <c r="AF30" i="263"/>
  <c r="AC30" i="263"/>
  <c r="AM30" i="263" s="1"/>
  <c r="AT29" i="263"/>
  <c r="AR29" i="263"/>
  <c r="AQ29" i="263"/>
  <c r="AP29" i="263"/>
  <c r="AS29" i="263" s="1"/>
  <c r="AO29" i="263"/>
  <c r="AM29" i="263"/>
  <c r="AK29" i="263"/>
  <c r="AI29" i="263"/>
  <c r="AH29" i="263"/>
  <c r="AF29" i="263"/>
  <c r="AC29" i="263"/>
  <c r="AT28" i="263"/>
  <c r="AR28" i="263"/>
  <c r="AQ28" i="263"/>
  <c r="AP28" i="263"/>
  <c r="AS28" i="263" s="1"/>
  <c r="AO28" i="263"/>
  <c r="AM28" i="263"/>
  <c r="AK28" i="263"/>
  <c r="AI28" i="263"/>
  <c r="AH28" i="263"/>
  <c r="AC28" i="263"/>
  <c r="AF28" i="263" s="1"/>
  <c r="AT27" i="263"/>
  <c r="AR27" i="263"/>
  <c r="AU27" i="263" s="1"/>
  <c r="AV27" i="263" s="1"/>
  <c r="Q27" i="263" s="1"/>
  <c r="AQ27" i="263"/>
  <c r="AP27" i="263"/>
  <c r="AS27" i="263" s="1"/>
  <c r="AO27" i="263"/>
  <c r="AK27" i="263"/>
  <c r="AI27" i="263"/>
  <c r="AH27" i="263"/>
  <c r="AF27" i="263"/>
  <c r="AW27" i="263" s="1"/>
  <c r="AC27" i="263"/>
  <c r="AM27" i="263" s="1"/>
  <c r="AT26" i="263"/>
  <c r="AR26" i="263"/>
  <c r="AQ26" i="263"/>
  <c r="AP26" i="263"/>
  <c r="AS26" i="263" s="1"/>
  <c r="AO26" i="263"/>
  <c r="AM26" i="263"/>
  <c r="AK26" i="263"/>
  <c r="AI26" i="263"/>
  <c r="AH26" i="263"/>
  <c r="AF26" i="263"/>
  <c r="AC26" i="263"/>
  <c r="AT25" i="263"/>
  <c r="AR25" i="263"/>
  <c r="AQ25" i="263"/>
  <c r="AP25" i="263"/>
  <c r="AS25" i="263" s="1"/>
  <c r="AO25" i="263"/>
  <c r="AM25" i="263"/>
  <c r="AK25" i="263"/>
  <c r="AI25" i="263"/>
  <c r="AH25" i="263"/>
  <c r="AC25" i="263"/>
  <c r="AF25" i="263" s="1"/>
  <c r="AT24" i="263"/>
  <c r="AR24" i="263"/>
  <c r="AU24" i="263" s="1"/>
  <c r="AV24" i="263" s="1"/>
  <c r="Q24" i="263" s="1"/>
  <c r="AQ24" i="263"/>
  <c r="AP24" i="263"/>
  <c r="AS24" i="263" s="1"/>
  <c r="AO24" i="263"/>
  <c r="AK24" i="263"/>
  <c r="AI24" i="263"/>
  <c r="AH24" i="263"/>
  <c r="AF24" i="263"/>
  <c r="AC24" i="263"/>
  <c r="AM24" i="263" s="1"/>
  <c r="AT23" i="263"/>
  <c r="AR23" i="263"/>
  <c r="AQ23" i="263"/>
  <c r="AP23" i="263"/>
  <c r="AS23" i="263" s="1"/>
  <c r="AO23" i="263"/>
  <c r="AM23" i="263"/>
  <c r="AK23" i="263"/>
  <c r="AI23" i="263"/>
  <c r="AH23" i="263"/>
  <c r="AF23" i="263"/>
  <c r="AC23" i="263"/>
  <c r="AT22" i="263"/>
  <c r="AR22" i="263"/>
  <c r="AQ22" i="263"/>
  <c r="AP22" i="263"/>
  <c r="AS22" i="263" s="1"/>
  <c r="AO22" i="263"/>
  <c r="AM22" i="263"/>
  <c r="AK22" i="263"/>
  <c r="AI22" i="263"/>
  <c r="AH22" i="263"/>
  <c r="AC22" i="263"/>
  <c r="AF22" i="263" s="1"/>
  <c r="AT21" i="263"/>
  <c r="AR21" i="263"/>
  <c r="AQ21" i="263"/>
  <c r="AP21" i="263"/>
  <c r="AS21" i="263" s="1"/>
  <c r="AO21" i="263"/>
  <c r="AK21" i="263"/>
  <c r="AI21" i="263"/>
  <c r="AH21" i="263"/>
  <c r="AF21" i="263"/>
  <c r="AC21" i="263"/>
  <c r="AM21" i="263" s="1"/>
  <c r="AT20" i="263"/>
  <c r="AR20" i="263"/>
  <c r="AQ20" i="263"/>
  <c r="AP20" i="263"/>
  <c r="AS20" i="263" s="1"/>
  <c r="AO20" i="263"/>
  <c r="AM20" i="263"/>
  <c r="AK20" i="263"/>
  <c r="AI20" i="263"/>
  <c r="AH20" i="263"/>
  <c r="AF20" i="263"/>
  <c r="AC20" i="263"/>
  <c r="AT19" i="263"/>
  <c r="AR19" i="263"/>
  <c r="AQ19" i="263"/>
  <c r="AP19" i="263"/>
  <c r="AS19" i="263" s="1"/>
  <c r="AO19" i="263"/>
  <c r="AM19" i="263"/>
  <c r="AK19" i="263"/>
  <c r="AI19" i="263"/>
  <c r="AH19" i="263"/>
  <c r="AC19" i="263"/>
  <c r="AF19" i="263" s="1"/>
  <c r="AT18" i="263"/>
  <c r="AR18" i="263"/>
  <c r="AU18" i="263" s="1"/>
  <c r="AV18" i="263" s="1"/>
  <c r="Q18" i="263" s="1"/>
  <c r="AQ18" i="263"/>
  <c r="AP18" i="263"/>
  <c r="AS18" i="263" s="1"/>
  <c r="AO18" i="263"/>
  <c r="AK18" i="263"/>
  <c r="AI18" i="263"/>
  <c r="AH18" i="263"/>
  <c r="AF18" i="263"/>
  <c r="AC18" i="263"/>
  <c r="AM18" i="263" s="1"/>
  <c r="AT17" i="263"/>
  <c r="AR17" i="263"/>
  <c r="AQ17" i="263"/>
  <c r="AP17" i="263"/>
  <c r="AS17" i="263" s="1"/>
  <c r="AO17" i="263"/>
  <c r="AM17" i="263"/>
  <c r="AK17" i="263"/>
  <c r="AI17" i="263"/>
  <c r="AH17" i="263"/>
  <c r="AF17" i="263"/>
  <c r="AC17" i="263"/>
  <c r="AT16" i="263"/>
  <c r="AR16" i="263"/>
  <c r="AQ16" i="263"/>
  <c r="AP16" i="263"/>
  <c r="AS16" i="263" s="1"/>
  <c r="AO16" i="263"/>
  <c r="AM16" i="263"/>
  <c r="AK16" i="263"/>
  <c r="AI16" i="263"/>
  <c r="AH16" i="263"/>
  <c r="AC16" i="263"/>
  <c r="AF16" i="263" s="1"/>
  <c r="AT15" i="263"/>
  <c r="AR15" i="263"/>
  <c r="AQ15" i="263"/>
  <c r="AP15" i="263"/>
  <c r="AS15" i="263" s="1"/>
  <c r="AO15" i="263"/>
  <c r="AK15" i="263"/>
  <c r="AI15" i="263"/>
  <c r="AH15" i="263"/>
  <c r="AF15" i="263"/>
  <c r="AC15" i="263"/>
  <c r="AM15" i="263" s="1"/>
  <c r="AV14" i="263"/>
  <c r="Q14" i="263" s="1"/>
  <c r="AT14" i="263"/>
  <c r="AQ14" i="263"/>
  <c r="AP14" i="263"/>
  <c r="AS14" i="263" s="1"/>
  <c r="AO14" i="263"/>
  <c r="AR14" i="263" s="1"/>
  <c r="AU14" i="263" s="1"/>
  <c r="AM14" i="263"/>
  <c r="AK14" i="263"/>
  <c r="AI14" i="263"/>
  <c r="AH14" i="263"/>
  <c r="AF14" i="263"/>
  <c r="AC14" i="263"/>
  <c r="AC34" i="263" s="1"/>
  <c r="A9" i="263"/>
  <c r="A8" i="263"/>
  <c r="AU5" i="263"/>
  <c r="AT5" i="263"/>
  <c r="AS5" i="263"/>
  <c r="AR5" i="263"/>
  <c r="AQ5" i="263"/>
  <c r="AP5" i="263"/>
  <c r="AO5" i="263"/>
  <c r="I5" i="263"/>
  <c r="L5" i="263" s="1"/>
  <c r="AV4" i="263"/>
  <c r="AU3" i="263"/>
  <c r="AT3" i="263"/>
  <c r="AS3" i="263"/>
  <c r="AR3" i="263"/>
  <c r="AQ3" i="263"/>
  <c r="AP3" i="263"/>
  <c r="AO3" i="263"/>
  <c r="AV2" i="263"/>
  <c r="AH1" i="263"/>
  <c r="AG34" i="262"/>
  <c r="AE34" i="262"/>
  <c r="AW35" i="262" s="1"/>
  <c r="AD34" i="262"/>
  <c r="AB34" i="262"/>
  <c r="AA34" i="262"/>
  <c r="Y34" i="262"/>
  <c r="V34" i="262"/>
  <c r="S34" i="262"/>
  <c r="G34" i="262"/>
  <c r="AT33" i="262"/>
  <c r="AR33" i="262"/>
  <c r="AQ33" i="262"/>
  <c r="AP33" i="262"/>
  <c r="AS33" i="262" s="1"/>
  <c r="AO33" i="262"/>
  <c r="AM33" i="262"/>
  <c r="AK33" i="262"/>
  <c r="AI33" i="262"/>
  <c r="AH33" i="262"/>
  <c r="AF33" i="262"/>
  <c r="AC33" i="262"/>
  <c r="AT32" i="262"/>
  <c r="AR32" i="262"/>
  <c r="AQ32" i="262"/>
  <c r="AP32" i="262"/>
  <c r="AS32" i="262" s="1"/>
  <c r="AO32" i="262"/>
  <c r="AM32" i="262"/>
  <c r="AK32" i="262"/>
  <c r="AI32" i="262"/>
  <c r="AH32" i="262"/>
  <c r="AC32" i="262"/>
  <c r="AF32" i="262" s="1"/>
  <c r="AT31" i="262"/>
  <c r="AR31" i="262"/>
  <c r="AU31" i="262" s="1"/>
  <c r="AV31" i="262" s="1"/>
  <c r="Q31" i="262" s="1"/>
  <c r="AQ31" i="262"/>
  <c r="AP31" i="262"/>
  <c r="AS31" i="262" s="1"/>
  <c r="AO31" i="262"/>
  <c r="AK31" i="262"/>
  <c r="AI31" i="262"/>
  <c r="AH31" i="262"/>
  <c r="AF31" i="262"/>
  <c r="AC31" i="262"/>
  <c r="AM31" i="262" s="1"/>
  <c r="AT30" i="262"/>
  <c r="AR30" i="262"/>
  <c r="AQ30" i="262"/>
  <c r="AP30" i="262"/>
  <c r="AS30" i="262" s="1"/>
  <c r="AO30" i="262"/>
  <c r="AM30" i="262"/>
  <c r="AK30" i="262"/>
  <c r="AI30" i="262"/>
  <c r="AH30" i="262"/>
  <c r="AF30" i="262"/>
  <c r="AC30" i="262"/>
  <c r="AT29" i="262"/>
  <c r="AR29" i="262"/>
  <c r="AQ29" i="262"/>
  <c r="AP29" i="262"/>
  <c r="AS29" i="262" s="1"/>
  <c r="AO29" i="262"/>
  <c r="AM29" i="262"/>
  <c r="AK29" i="262"/>
  <c r="AI29" i="262"/>
  <c r="AH29" i="262"/>
  <c r="AC29" i="262"/>
  <c r="AF29" i="262" s="1"/>
  <c r="AR28" i="262"/>
  <c r="AQ28" i="262"/>
  <c r="AT28" i="262" s="1"/>
  <c r="AP28" i="262"/>
  <c r="AS28" i="262" s="1"/>
  <c r="AO28" i="262"/>
  <c r="AK28" i="262"/>
  <c r="AI28" i="262"/>
  <c r="AH28" i="262"/>
  <c r="AF28" i="262"/>
  <c r="AC28" i="262"/>
  <c r="AM28" i="262" s="1"/>
  <c r="AT27" i="262"/>
  <c r="AQ27" i="262"/>
  <c r="AP27" i="262"/>
  <c r="AS27" i="262" s="1"/>
  <c r="AO27" i="262"/>
  <c r="AR27" i="262" s="1"/>
  <c r="AM27" i="262"/>
  <c r="AK27" i="262"/>
  <c r="AI27" i="262"/>
  <c r="AH27" i="262"/>
  <c r="AF27" i="262"/>
  <c r="AC27" i="262"/>
  <c r="AT26" i="262"/>
  <c r="AS26" i="262"/>
  <c r="AR26" i="262"/>
  <c r="AU26" i="262" s="1"/>
  <c r="AV26" i="262" s="1"/>
  <c r="Q26" i="262" s="1"/>
  <c r="AQ26" i="262"/>
  <c r="AP26" i="262"/>
  <c r="AO26" i="262"/>
  <c r="AM26" i="262"/>
  <c r="AK26" i="262"/>
  <c r="AI26" i="262"/>
  <c r="AH26" i="262"/>
  <c r="AC26" i="262"/>
  <c r="AF26" i="262" s="1"/>
  <c r="AR25" i="262"/>
  <c r="AQ25" i="262"/>
  <c r="AT25" i="262" s="1"/>
  <c r="AP25" i="262"/>
  <c r="AS25" i="262" s="1"/>
  <c r="AO25" i="262"/>
  <c r="AK25" i="262"/>
  <c r="AI25" i="262"/>
  <c r="AH25" i="262"/>
  <c r="AF25" i="262"/>
  <c r="AC25" i="262"/>
  <c r="AM25" i="262" s="1"/>
  <c r="AT24" i="262"/>
  <c r="AQ24" i="262"/>
  <c r="AP24" i="262"/>
  <c r="AS24" i="262" s="1"/>
  <c r="AO24" i="262"/>
  <c r="AR24" i="262" s="1"/>
  <c r="AM24" i="262"/>
  <c r="AK24" i="262"/>
  <c r="AI24" i="262"/>
  <c r="AH24" i="262"/>
  <c r="AF24" i="262"/>
  <c r="AC24" i="262"/>
  <c r="AT23" i="262"/>
  <c r="AS23" i="262"/>
  <c r="AR23" i="262"/>
  <c r="AQ23" i="262"/>
  <c r="AP23" i="262"/>
  <c r="AO23" i="262"/>
  <c r="AM23" i="262"/>
  <c r="AK23" i="262"/>
  <c r="AI23" i="262"/>
  <c r="AH23" i="262"/>
  <c r="AC23" i="262"/>
  <c r="AF23" i="262" s="1"/>
  <c r="AR22" i="262"/>
  <c r="AU22" i="262" s="1"/>
  <c r="AV22" i="262" s="1"/>
  <c r="Q22" i="262" s="1"/>
  <c r="AQ22" i="262"/>
  <c r="AT22" i="262" s="1"/>
  <c r="AP22" i="262"/>
  <c r="AS22" i="262" s="1"/>
  <c r="AO22" i="262"/>
  <c r="AK22" i="262"/>
  <c r="AI22" i="262"/>
  <c r="AH22" i="262"/>
  <c r="AF22" i="262"/>
  <c r="AC22" i="262"/>
  <c r="AM22" i="262" s="1"/>
  <c r="AT21" i="262"/>
  <c r="AQ21" i="262"/>
  <c r="AP21" i="262"/>
  <c r="AS21" i="262" s="1"/>
  <c r="AO21" i="262"/>
  <c r="AR21" i="262" s="1"/>
  <c r="AM21" i="262"/>
  <c r="AK21" i="262"/>
  <c r="AI21" i="262"/>
  <c r="AH21" i="262"/>
  <c r="AF21" i="262"/>
  <c r="AC21" i="262"/>
  <c r="AT20" i="262"/>
  <c r="AS20" i="262"/>
  <c r="AR20" i="262"/>
  <c r="AU20" i="262" s="1"/>
  <c r="AV20" i="262" s="1"/>
  <c r="Q20" i="262" s="1"/>
  <c r="AQ20" i="262"/>
  <c r="AP20" i="262"/>
  <c r="AO20" i="262"/>
  <c r="AM20" i="262"/>
  <c r="AK20" i="262"/>
  <c r="AI20" i="262"/>
  <c r="AH20" i="262"/>
  <c r="AC20" i="262"/>
  <c r="AF20" i="262" s="1"/>
  <c r="AR19" i="262"/>
  <c r="AQ19" i="262"/>
  <c r="AT19" i="262" s="1"/>
  <c r="AP19" i="262"/>
  <c r="AS19" i="262" s="1"/>
  <c r="AO19" i="262"/>
  <c r="AK19" i="262"/>
  <c r="AI19" i="262"/>
  <c r="AH19" i="262"/>
  <c r="AF19" i="262"/>
  <c r="AC19" i="262"/>
  <c r="AM19" i="262" s="1"/>
  <c r="AT18" i="262"/>
  <c r="AQ18" i="262"/>
  <c r="AP18" i="262"/>
  <c r="AS18" i="262" s="1"/>
  <c r="AO18" i="262"/>
  <c r="AR18" i="262" s="1"/>
  <c r="AM18" i="262"/>
  <c r="AK18" i="262"/>
  <c r="AI18" i="262"/>
  <c r="AH18" i="262"/>
  <c r="AF18" i="262"/>
  <c r="AC18" i="262"/>
  <c r="AT17" i="262"/>
  <c r="AS17" i="262"/>
  <c r="AR17" i="262"/>
  <c r="AU17" i="262" s="1"/>
  <c r="AV17" i="262" s="1"/>
  <c r="Q17" i="262" s="1"/>
  <c r="AQ17" i="262"/>
  <c r="AP17" i="262"/>
  <c r="AO17" i="262"/>
  <c r="AM17" i="262"/>
  <c r="AK17" i="262"/>
  <c r="AI17" i="262"/>
  <c r="AH17" i="262"/>
  <c r="AC17" i="262"/>
  <c r="AF17" i="262" s="1"/>
  <c r="AR16" i="262"/>
  <c r="AQ16" i="262"/>
  <c r="AT16" i="262" s="1"/>
  <c r="AP16" i="262"/>
  <c r="AS16" i="262" s="1"/>
  <c r="AO16" i="262"/>
  <c r="AK16" i="262"/>
  <c r="AI16" i="262"/>
  <c r="AH16" i="262"/>
  <c r="AF16" i="262"/>
  <c r="AC16" i="262"/>
  <c r="AM16" i="262" s="1"/>
  <c r="AT15" i="262"/>
  <c r="AQ15" i="262"/>
  <c r="AP15" i="262"/>
  <c r="AS15" i="262" s="1"/>
  <c r="AO15" i="262"/>
  <c r="AR15" i="262" s="1"/>
  <c r="AM15" i="262"/>
  <c r="AK15" i="262"/>
  <c r="AI15" i="262"/>
  <c r="AH15" i="262"/>
  <c r="AF15" i="262"/>
  <c r="AC15" i="262"/>
  <c r="AT14" i="262"/>
  <c r="AS14" i="262"/>
  <c r="AR14" i="262"/>
  <c r="AQ14" i="262"/>
  <c r="AP14" i="262"/>
  <c r="AO14" i="262"/>
  <c r="AM14" i="262"/>
  <c r="AK14" i="262"/>
  <c r="AI14" i="262"/>
  <c r="AH14" i="262"/>
  <c r="AC14" i="262"/>
  <c r="AC34" i="262" s="1"/>
  <c r="A10" i="262"/>
  <c r="A9" i="262"/>
  <c r="A8" i="262"/>
  <c r="AU5" i="262"/>
  <c r="AT5" i="262"/>
  <c r="AS5" i="262"/>
  <c r="AR5" i="262"/>
  <c r="AQ5" i="262"/>
  <c r="AP5" i="262"/>
  <c r="AO5" i="262"/>
  <c r="I5" i="262"/>
  <c r="AV4" i="262"/>
  <c r="AU3" i="262"/>
  <c r="AT3" i="262"/>
  <c r="AS3" i="262"/>
  <c r="AR3" i="262"/>
  <c r="AQ3" i="262"/>
  <c r="AP3" i="262"/>
  <c r="AO3" i="262"/>
  <c r="AV2" i="262"/>
  <c r="AH1" i="262"/>
  <c r="AG34" i="261"/>
  <c r="AE34" i="261"/>
  <c r="AW35" i="261" s="1"/>
  <c r="AD34" i="261"/>
  <c r="AB34" i="261"/>
  <c r="AA34" i="261"/>
  <c r="Y34" i="261"/>
  <c r="V34" i="261"/>
  <c r="S34" i="261"/>
  <c r="G34" i="261"/>
  <c r="AT33" i="261"/>
  <c r="AS33" i="261"/>
  <c r="AR33" i="261"/>
  <c r="AU33" i="261" s="1"/>
  <c r="AV33" i="261" s="1"/>
  <c r="Q33" i="261" s="1"/>
  <c r="AQ33" i="261"/>
  <c r="AP33" i="261"/>
  <c r="AO33" i="261"/>
  <c r="AM33" i="261"/>
  <c r="AK33" i="261"/>
  <c r="AI33" i="261"/>
  <c r="AH33" i="261"/>
  <c r="AC33" i="261"/>
  <c r="AF33" i="261" s="1"/>
  <c r="AR32" i="261"/>
  <c r="AQ32" i="261"/>
  <c r="AT32" i="261" s="1"/>
  <c r="AP32" i="261"/>
  <c r="AS32" i="261" s="1"/>
  <c r="AO32" i="261"/>
  <c r="AK32" i="261"/>
  <c r="AI32" i="261"/>
  <c r="AH32" i="261"/>
  <c r="AF32" i="261"/>
  <c r="AC32" i="261"/>
  <c r="AM32" i="261" s="1"/>
  <c r="AT31" i="261"/>
  <c r="AQ31" i="261"/>
  <c r="AP31" i="261"/>
  <c r="AS31" i="261" s="1"/>
  <c r="AO31" i="261"/>
  <c r="AR31" i="261" s="1"/>
  <c r="AM31" i="261"/>
  <c r="AK31" i="261"/>
  <c r="AI31" i="261"/>
  <c r="AH31" i="261"/>
  <c r="AF31" i="261"/>
  <c r="AC31" i="261"/>
  <c r="AT30" i="261"/>
  <c r="AS30" i="261"/>
  <c r="AR30" i="261"/>
  <c r="AU30" i="261" s="1"/>
  <c r="AV30" i="261" s="1"/>
  <c r="Q30" i="261" s="1"/>
  <c r="AQ30" i="261"/>
  <c r="AP30" i="261"/>
  <c r="AO30" i="261"/>
  <c r="AM30" i="261"/>
  <c r="AK30" i="261"/>
  <c r="AI30" i="261"/>
  <c r="AH30" i="261"/>
  <c r="AC30" i="261"/>
  <c r="AF30" i="261" s="1"/>
  <c r="AR29" i="261"/>
  <c r="AQ29" i="261"/>
  <c r="AT29" i="261" s="1"/>
  <c r="AP29" i="261"/>
  <c r="AS29" i="261" s="1"/>
  <c r="AO29" i="261"/>
  <c r="AK29" i="261"/>
  <c r="AI29" i="261"/>
  <c r="AH29" i="261"/>
  <c r="AF29" i="261"/>
  <c r="AC29" i="261"/>
  <c r="AM29" i="261" s="1"/>
  <c r="AT28" i="261"/>
  <c r="AQ28" i="261"/>
  <c r="AP28" i="261"/>
  <c r="AS28" i="261" s="1"/>
  <c r="AO28" i="261"/>
  <c r="AR28" i="261" s="1"/>
  <c r="AM28" i="261"/>
  <c r="AK28" i="261"/>
  <c r="AI28" i="261"/>
  <c r="AH28" i="261"/>
  <c r="AF28" i="261"/>
  <c r="AC28" i="261"/>
  <c r="AT27" i="261"/>
  <c r="AS27" i="261"/>
  <c r="AR27" i="261"/>
  <c r="AQ27" i="261"/>
  <c r="AP27" i="261"/>
  <c r="AO27" i="261"/>
  <c r="AM27" i="261"/>
  <c r="AK27" i="261"/>
  <c r="AI27" i="261"/>
  <c r="AH27" i="261"/>
  <c r="AC27" i="261"/>
  <c r="AF27" i="261" s="1"/>
  <c r="AR26" i="261"/>
  <c r="AU26" i="261" s="1"/>
  <c r="AV26" i="261" s="1"/>
  <c r="Q26" i="261" s="1"/>
  <c r="AQ26" i="261"/>
  <c r="AT26" i="261" s="1"/>
  <c r="AP26" i="261"/>
  <c r="AS26" i="261" s="1"/>
  <c r="AO26" i="261"/>
  <c r="AK26" i="261"/>
  <c r="AI26" i="261"/>
  <c r="AH26" i="261"/>
  <c r="AF26" i="261"/>
  <c r="AC26" i="261"/>
  <c r="AM26" i="261" s="1"/>
  <c r="AT25" i="261"/>
  <c r="AQ25" i="261"/>
  <c r="AP25" i="261"/>
  <c r="AS25" i="261" s="1"/>
  <c r="AO25" i="261"/>
  <c r="AR25" i="261" s="1"/>
  <c r="AM25" i="261"/>
  <c r="AK25" i="261"/>
  <c r="AI25" i="261"/>
  <c r="AH25" i="261"/>
  <c r="AF25" i="261"/>
  <c r="AC25" i="261"/>
  <c r="AT24" i="261"/>
  <c r="AS24" i="261"/>
  <c r="AR24" i="261"/>
  <c r="AU24" i="261" s="1"/>
  <c r="AV24" i="261" s="1"/>
  <c r="Q24" i="261" s="1"/>
  <c r="AQ24" i="261"/>
  <c r="AP24" i="261"/>
  <c r="AO24" i="261"/>
  <c r="AM24" i="261"/>
  <c r="AK24" i="261"/>
  <c r="AI24" i="261"/>
  <c r="AH24" i="261"/>
  <c r="AC24" i="261"/>
  <c r="AF24" i="261" s="1"/>
  <c r="AR23" i="261"/>
  <c r="AQ23" i="261"/>
  <c r="AT23" i="261" s="1"/>
  <c r="AP23" i="261"/>
  <c r="AS23" i="261" s="1"/>
  <c r="AO23" i="261"/>
  <c r="AK23" i="261"/>
  <c r="AI23" i="261"/>
  <c r="AH23" i="261"/>
  <c r="AF23" i="261"/>
  <c r="AC23" i="261"/>
  <c r="AM23" i="261" s="1"/>
  <c r="AT22" i="261"/>
  <c r="AQ22" i="261"/>
  <c r="AP22" i="261"/>
  <c r="AS22" i="261" s="1"/>
  <c r="AO22" i="261"/>
  <c r="AR22" i="261" s="1"/>
  <c r="AM22" i="261"/>
  <c r="AK22" i="261"/>
  <c r="AI22" i="261"/>
  <c r="AH22" i="261"/>
  <c r="AF22" i="261"/>
  <c r="AC22" i="261"/>
  <c r="AT21" i="261"/>
  <c r="AS21" i="261"/>
  <c r="AR21" i="261"/>
  <c r="AU21" i="261" s="1"/>
  <c r="AV21" i="261" s="1"/>
  <c r="Q21" i="261" s="1"/>
  <c r="AQ21" i="261"/>
  <c r="AP21" i="261"/>
  <c r="AO21" i="261"/>
  <c r="AM21" i="261"/>
  <c r="AK21" i="261"/>
  <c r="AI21" i="261"/>
  <c r="AH21" i="261"/>
  <c r="AC21" i="261"/>
  <c r="AF21" i="261" s="1"/>
  <c r="AR20" i="261"/>
  <c r="AQ20" i="261"/>
  <c r="AT20" i="261" s="1"/>
  <c r="AP20" i="261"/>
  <c r="AS20" i="261" s="1"/>
  <c r="AO20" i="261"/>
  <c r="AK20" i="261"/>
  <c r="AI20" i="261"/>
  <c r="AH20" i="261"/>
  <c r="AF20" i="261"/>
  <c r="AC20" i="261"/>
  <c r="AM20" i="261" s="1"/>
  <c r="AT19" i="261"/>
  <c r="AQ19" i="261"/>
  <c r="AP19" i="261"/>
  <c r="AS19" i="261" s="1"/>
  <c r="AO19" i="261"/>
  <c r="AR19" i="261" s="1"/>
  <c r="AM19" i="261"/>
  <c r="AK19" i="261"/>
  <c r="AI19" i="261"/>
  <c r="AH19" i="261"/>
  <c r="AF19" i="261"/>
  <c r="AC19" i="261"/>
  <c r="AT18" i="261"/>
  <c r="AS18" i="261"/>
  <c r="AR18" i="261"/>
  <c r="AQ18" i="261"/>
  <c r="AP18" i="261"/>
  <c r="AO18" i="261"/>
  <c r="AM18" i="261"/>
  <c r="AK18" i="261"/>
  <c r="AI18" i="261"/>
  <c r="AH18" i="261"/>
  <c r="AC18" i="261"/>
  <c r="AF18" i="261" s="1"/>
  <c r="AR17" i="261"/>
  <c r="AU17" i="261" s="1"/>
  <c r="AV17" i="261" s="1"/>
  <c r="Q17" i="261" s="1"/>
  <c r="AQ17" i="261"/>
  <c r="AT17" i="261" s="1"/>
  <c r="AP17" i="261"/>
  <c r="AS17" i="261" s="1"/>
  <c r="AO17" i="261"/>
  <c r="AK17" i="261"/>
  <c r="AI17" i="261"/>
  <c r="AH17" i="261"/>
  <c r="AF17" i="261"/>
  <c r="AC17" i="261"/>
  <c r="AM17" i="261" s="1"/>
  <c r="AT16" i="261"/>
  <c r="AQ16" i="261"/>
  <c r="AP16" i="261"/>
  <c r="AS16" i="261" s="1"/>
  <c r="AO16" i="261"/>
  <c r="AR16" i="261" s="1"/>
  <c r="AM16" i="261"/>
  <c r="AK16" i="261"/>
  <c r="AI16" i="261"/>
  <c r="AH16" i="261"/>
  <c r="AF16" i="261"/>
  <c r="AC16" i="261"/>
  <c r="AT15" i="261"/>
  <c r="AS15" i="261"/>
  <c r="AR15" i="261"/>
  <c r="AU15" i="261" s="1"/>
  <c r="AV15" i="261" s="1"/>
  <c r="Q15" i="261" s="1"/>
  <c r="AQ15" i="261"/>
  <c r="AP15" i="261"/>
  <c r="AO15" i="261"/>
  <c r="AM15" i="261"/>
  <c r="AK15" i="261"/>
  <c r="AI15" i="261"/>
  <c r="AH15" i="261"/>
  <c r="AC15" i="261"/>
  <c r="AF15" i="261" s="1"/>
  <c r="AR14" i="261"/>
  <c r="AQ14" i="261"/>
  <c r="AT14" i="261" s="1"/>
  <c r="AP14" i="261"/>
  <c r="AS14" i="261" s="1"/>
  <c r="AO14" i="261"/>
  <c r="AK14" i="261"/>
  <c r="AI14" i="261"/>
  <c r="AH14" i="261"/>
  <c r="AF14" i="261"/>
  <c r="AC14" i="261"/>
  <c r="AC34" i="261" s="1"/>
  <c r="A10" i="261"/>
  <c r="A9" i="261"/>
  <c r="A8" i="261"/>
  <c r="G7" i="261"/>
  <c r="H6" i="261"/>
  <c r="G6" i="261"/>
  <c r="AU5" i="261"/>
  <c r="AT5" i="261"/>
  <c r="AS5" i="261"/>
  <c r="AR5" i="261"/>
  <c r="AQ5" i="261"/>
  <c r="AP5" i="261"/>
  <c r="AO5" i="261"/>
  <c r="L5" i="261"/>
  <c r="I5" i="261"/>
  <c r="AV4" i="261"/>
  <c r="AU3" i="261"/>
  <c r="AT3" i="261"/>
  <c r="AS3" i="261"/>
  <c r="AR3" i="261"/>
  <c r="AQ3" i="261"/>
  <c r="AP3" i="261"/>
  <c r="AO3" i="261"/>
  <c r="AH3" i="261"/>
  <c r="AV2" i="261"/>
  <c r="AH1" i="261"/>
  <c r="AG34" i="260"/>
  <c r="AE34" i="260"/>
  <c r="AW35" i="260" s="1"/>
  <c r="AD34" i="260"/>
  <c r="AC34" i="260"/>
  <c r="AB34" i="260"/>
  <c r="AA34" i="260"/>
  <c r="Y34" i="260"/>
  <c r="V34" i="260"/>
  <c r="S34" i="260"/>
  <c r="G34" i="260"/>
  <c r="AR33" i="260"/>
  <c r="AU33" i="260" s="1"/>
  <c r="AV33" i="260" s="1"/>
  <c r="Q33" i="260" s="1"/>
  <c r="AQ33" i="260"/>
  <c r="AT33" i="260" s="1"/>
  <c r="AP33" i="260"/>
  <c r="AS33" i="260" s="1"/>
  <c r="AO33" i="260"/>
  <c r="AK33" i="260"/>
  <c r="AI33" i="260"/>
  <c r="AH33" i="260"/>
  <c r="AF33" i="260"/>
  <c r="AC33" i="260"/>
  <c r="AM33" i="260" s="1"/>
  <c r="AQ32" i="260"/>
  <c r="AT32" i="260" s="1"/>
  <c r="AP32" i="260"/>
  <c r="AS32" i="260" s="1"/>
  <c r="AO32" i="260"/>
  <c r="AR32" i="260" s="1"/>
  <c r="AU32" i="260" s="1"/>
  <c r="AV32" i="260" s="1"/>
  <c r="Q32" i="260" s="1"/>
  <c r="AM32" i="260"/>
  <c r="AK32" i="260"/>
  <c r="AI32" i="260"/>
  <c r="AH32" i="260"/>
  <c r="AF32" i="260"/>
  <c r="AC32" i="260"/>
  <c r="AT31" i="260"/>
  <c r="AS31" i="260"/>
  <c r="AR31" i="260"/>
  <c r="AQ31" i="260"/>
  <c r="AP31" i="260"/>
  <c r="AO31" i="260"/>
  <c r="AM31" i="260"/>
  <c r="AK31" i="260"/>
  <c r="AI31" i="260"/>
  <c r="AH31" i="260"/>
  <c r="AC31" i="260"/>
  <c r="AF31" i="260" s="1"/>
  <c r="AR30" i="260"/>
  <c r="AQ30" i="260"/>
  <c r="AT30" i="260" s="1"/>
  <c r="AP30" i="260"/>
  <c r="AS30" i="260" s="1"/>
  <c r="AO30" i="260"/>
  <c r="AK30" i="260"/>
  <c r="AI30" i="260"/>
  <c r="AH30" i="260"/>
  <c r="AF30" i="260"/>
  <c r="AC30" i="260"/>
  <c r="AM30" i="260" s="1"/>
  <c r="AQ29" i="260"/>
  <c r="AT29" i="260" s="1"/>
  <c r="AP29" i="260"/>
  <c r="AS29" i="260" s="1"/>
  <c r="AO29" i="260"/>
  <c r="AR29" i="260" s="1"/>
  <c r="AM29" i="260"/>
  <c r="AK29" i="260"/>
  <c r="AI29" i="260"/>
  <c r="AH29" i="260"/>
  <c r="AF29" i="260"/>
  <c r="AC29" i="260"/>
  <c r="AT28" i="260"/>
  <c r="AS28" i="260"/>
  <c r="AQ28" i="260"/>
  <c r="AP28" i="260"/>
  <c r="AO28" i="260"/>
  <c r="AR28" i="260" s="1"/>
  <c r="AU28" i="260" s="1"/>
  <c r="AV28" i="260" s="1"/>
  <c r="AM28" i="260"/>
  <c r="AK28" i="260"/>
  <c r="AI28" i="260"/>
  <c r="AH28" i="260"/>
  <c r="AC28" i="260"/>
  <c r="AF28" i="260" s="1"/>
  <c r="Q28" i="260"/>
  <c r="AS27" i="260"/>
  <c r="AR27" i="260"/>
  <c r="AU27" i="260" s="1"/>
  <c r="AV27" i="260" s="1"/>
  <c r="Q27" i="260" s="1"/>
  <c r="AQ27" i="260"/>
  <c r="AT27" i="260" s="1"/>
  <c r="AP27" i="260"/>
  <c r="AO27" i="260"/>
  <c r="AK27" i="260"/>
  <c r="AI27" i="260"/>
  <c r="AH27" i="260"/>
  <c r="AF27" i="260"/>
  <c r="AC27" i="260"/>
  <c r="AM27" i="260" s="1"/>
  <c r="AQ26" i="260"/>
  <c r="AT26" i="260" s="1"/>
  <c r="AP26" i="260"/>
  <c r="AS26" i="260" s="1"/>
  <c r="AO26" i="260"/>
  <c r="AR26" i="260" s="1"/>
  <c r="AM26" i="260"/>
  <c r="AK26" i="260"/>
  <c r="AI26" i="260"/>
  <c r="AH26" i="260"/>
  <c r="AF26" i="260"/>
  <c r="AC26" i="260"/>
  <c r="AT25" i="260"/>
  <c r="AS25" i="260"/>
  <c r="AQ25" i="260"/>
  <c r="AP25" i="260"/>
  <c r="AO25" i="260"/>
  <c r="AR25" i="260" s="1"/>
  <c r="AU25" i="260" s="1"/>
  <c r="AV25" i="260" s="1"/>
  <c r="AM25" i="260"/>
  <c r="AK25" i="260"/>
  <c r="AI25" i="260"/>
  <c r="AH25" i="260"/>
  <c r="AC25" i="260"/>
  <c r="AF25" i="260" s="1"/>
  <c r="AW25" i="260" s="1"/>
  <c r="Q25" i="260"/>
  <c r="AS24" i="260"/>
  <c r="AR24" i="260"/>
  <c r="AQ24" i="260"/>
  <c r="AT24" i="260" s="1"/>
  <c r="AP24" i="260"/>
  <c r="AO24" i="260"/>
  <c r="AK24" i="260"/>
  <c r="AI24" i="260"/>
  <c r="AH24" i="260"/>
  <c r="AF24" i="260"/>
  <c r="AC24" i="260"/>
  <c r="AM24" i="260" s="1"/>
  <c r="AQ23" i="260"/>
  <c r="AT23" i="260" s="1"/>
  <c r="AP23" i="260"/>
  <c r="AS23" i="260" s="1"/>
  <c r="AO23" i="260"/>
  <c r="AR23" i="260" s="1"/>
  <c r="AM23" i="260"/>
  <c r="AK23" i="260"/>
  <c r="AI23" i="260"/>
  <c r="AH23" i="260"/>
  <c r="AF23" i="260"/>
  <c r="AC23" i="260"/>
  <c r="AT22" i="260"/>
  <c r="AS22" i="260"/>
  <c r="AQ22" i="260"/>
  <c r="AP22" i="260"/>
  <c r="AO22" i="260"/>
  <c r="AR22" i="260" s="1"/>
  <c r="AM22" i="260"/>
  <c r="AK22" i="260"/>
  <c r="AI22" i="260"/>
  <c r="AH22" i="260"/>
  <c r="AC22" i="260"/>
  <c r="AF22" i="260" s="1"/>
  <c r="AS21" i="260"/>
  <c r="AR21" i="260"/>
  <c r="AU21" i="260" s="1"/>
  <c r="AV21" i="260" s="1"/>
  <c r="Q21" i="260" s="1"/>
  <c r="AQ21" i="260"/>
  <c r="AT21" i="260" s="1"/>
  <c r="AP21" i="260"/>
  <c r="AO21" i="260"/>
  <c r="AK21" i="260"/>
  <c r="AI21" i="260"/>
  <c r="AH21" i="260"/>
  <c r="AF21" i="260"/>
  <c r="AC21" i="260"/>
  <c r="AM21" i="260" s="1"/>
  <c r="AQ20" i="260"/>
  <c r="AT20" i="260" s="1"/>
  <c r="AP20" i="260"/>
  <c r="AS20" i="260" s="1"/>
  <c r="AO20" i="260"/>
  <c r="AR20" i="260" s="1"/>
  <c r="AU20" i="260" s="1"/>
  <c r="AV20" i="260" s="1"/>
  <c r="Q20" i="260" s="1"/>
  <c r="AM20" i="260"/>
  <c r="AK20" i="260"/>
  <c r="AI20" i="260"/>
  <c r="AH20" i="260"/>
  <c r="AF20" i="260"/>
  <c r="AC20" i="260"/>
  <c r="AT19" i="260"/>
  <c r="AS19" i="260"/>
  <c r="AQ19" i="260"/>
  <c r="AP19" i="260"/>
  <c r="AO19" i="260"/>
  <c r="AR19" i="260" s="1"/>
  <c r="AU19" i="260" s="1"/>
  <c r="AV19" i="260" s="1"/>
  <c r="AM19" i="260"/>
  <c r="AK19" i="260"/>
  <c r="AI19" i="260"/>
  <c r="AH19" i="260"/>
  <c r="AC19" i="260"/>
  <c r="AF19" i="260" s="1"/>
  <c r="AW19" i="260" s="1"/>
  <c r="Q19" i="260"/>
  <c r="AS18" i="260"/>
  <c r="AR18" i="260"/>
  <c r="AQ18" i="260"/>
  <c r="AT18" i="260" s="1"/>
  <c r="AP18" i="260"/>
  <c r="AO18" i="260"/>
  <c r="AK18" i="260"/>
  <c r="AI18" i="260"/>
  <c r="AH18" i="260"/>
  <c r="AF18" i="260"/>
  <c r="AC18" i="260"/>
  <c r="AM18" i="260" s="1"/>
  <c r="AQ17" i="260"/>
  <c r="AT17" i="260" s="1"/>
  <c r="AP17" i="260"/>
  <c r="AS17" i="260" s="1"/>
  <c r="AO17" i="260"/>
  <c r="AR17" i="260" s="1"/>
  <c r="AM17" i="260"/>
  <c r="AK17" i="260"/>
  <c r="AI17" i="260"/>
  <c r="AH17" i="260"/>
  <c r="AF17" i="260"/>
  <c r="AC17" i="260"/>
  <c r="AT16" i="260"/>
  <c r="AS16" i="260"/>
  <c r="AQ16" i="260"/>
  <c r="AP16" i="260"/>
  <c r="AO16" i="260"/>
  <c r="AR16" i="260" s="1"/>
  <c r="AM16" i="260"/>
  <c r="AK16" i="260"/>
  <c r="AI16" i="260"/>
  <c r="AH16" i="260"/>
  <c r="AC16" i="260"/>
  <c r="AF16" i="260" s="1"/>
  <c r="AS15" i="260"/>
  <c r="AR15" i="260"/>
  <c r="AU15" i="260" s="1"/>
  <c r="AV15" i="260" s="1"/>
  <c r="Q15" i="260" s="1"/>
  <c r="AQ15" i="260"/>
  <c r="AT15" i="260" s="1"/>
  <c r="AP15" i="260"/>
  <c r="AO15" i="260"/>
  <c r="AK15" i="260"/>
  <c r="AI15" i="260"/>
  <c r="AH15" i="260"/>
  <c r="AF15" i="260"/>
  <c r="AC15" i="260"/>
  <c r="AM15" i="260" s="1"/>
  <c r="AQ14" i="260"/>
  <c r="AT14" i="260" s="1"/>
  <c r="AP14" i="260"/>
  <c r="AS14" i="260" s="1"/>
  <c r="AO14" i="260"/>
  <c r="AR14" i="260" s="1"/>
  <c r="AU14" i="260" s="1"/>
  <c r="AV14" i="260" s="1"/>
  <c r="Q14" i="260" s="1"/>
  <c r="AM14" i="260"/>
  <c r="AK14" i="260"/>
  <c r="AI14" i="260"/>
  <c r="AH14" i="260"/>
  <c r="AF14" i="260"/>
  <c r="AC14" i="260"/>
  <c r="A10" i="260" s="1"/>
  <c r="A9" i="260"/>
  <c r="A8" i="260"/>
  <c r="G6" i="260"/>
  <c r="G7" i="260" s="1"/>
  <c r="AU5" i="260"/>
  <c r="AT5" i="260"/>
  <c r="AS5" i="260"/>
  <c r="AR5" i="260"/>
  <c r="AQ5" i="260"/>
  <c r="AP5" i="260"/>
  <c r="AO5" i="260"/>
  <c r="G9" i="260" s="1"/>
  <c r="I5" i="260"/>
  <c r="L5" i="260" s="1"/>
  <c r="AV4" i="260"/>
  <c r="AU3" i="260"/>
  <c r="AT3" i="260"/>
  <c r="AS3" i="260"/>
  <c r="AR3" i="260"/>
  <c r="AQ3" i="260"/>
  <c r="AP3" i="260"/>
  <c r="AO3" i="260"/>
  <c r="AH3" i="260"/>
  <c r="AV2" i="260"/>
  <c r="AH1" i="260"/>
  <c r="AG34" i="259"/>
  <c r="AE34" i="259"/>
  <c r="AW35" i="259" s="1"/>
  <c r="AD34" i="259"/>
  <c r="AB34" i="259"/>
  <c r="AA34" i="259"/>
  <c r="Y34" i="259"/>
  <c r="V34" i="259"/>
  <c r="S34" i="259"/>
  <c r="G34" i="259"/>
  <c r="AQ33" i="259"/>
  <c r="AT33" i="259" s="1"/>
  <c r="AP33" i="259"/>
  <c r="AS33" i="259" s="1"/>
  <c r="AO33" i="259"/>
  <c r="AR33" i="259" s="1"/>
  <c r="AK33" i="259"/>
  <c r="AI33" i="259"/>
  <c r="AH33" i="259"/>
  <c r="AF33" i="259"/>
  <c r="AC33" i="259"/>
  <c r="AM33" i="259" s="1"/>
  <c r="AT32" i="259"/>
  <c r="AS32" i="259"/>
  <c r="AQ32" i="259"/>
  <c r="AP32" i="259"/>
  <c r="AO32" i="259"/>
  <c r="AR32" i="259" s="1"/>
  <c r="AU32" i="259" s="1"/>
  <c r="AV32" i="259" s="1"/>
  <c r="AM32" i="259"/>
  <c r="AK32" i="259"/>
  <c r="AI32" i="259"/>
  <c r="AH32" i="259"/>
  <c r="AC32" i="259"/>
  <c r="AF32" i="259" s="1"/>
  <c r="Q32" i="259"/>
  <c r="AS31" i="259"/>
  <c r="AR31" i="259"/>
  <c r="AU31" i="259" s="1"/>
  <c r="AV31" i="259" s="1"/>
  <c r="Q31" i="259" s="1"/>
  <c r="AQ31" i="259"/>
  <c r="AT31" i="259" s="1"/>
  <c r="AP31" i="259"/>
  <c r="AO31" i="259"/>
  <c r="AK31" i="259"/>
  <c r="AI31" i="259"/>
  <c r="AH31" i="259"/>
  <c r="AC31" i="259"/>
  <c r="AF31" i="259" s="1"/>
  <c r="AQ30" i="259"/>
  <c r="AT30" i="259" s="1"/>
  <c r="AP30" i="259"/>
  <c r="AS30" i="259" s="1"/>
  <c r="AO30" i="259"/>
  <c r="AR30" i="259" s="1"/>
  <c r="AK30" i="259"/>
  <c r="AI30" i="259"/>
  <c r="AH30" i="259"/>
  <c r="AF30" i="259"/>
  <c r="AC30" i="259"/>
  <c r="AM30" i="259" s="1"/>
  <c r="AS29" i="259"/>
  <c r="AQ29" i="259"/>
  <c r="AT29" i="259" s="1"/>
  <c r="AU29" i="259" s="1"/>
  <c r="AV29" i="259" s="1"/>
  <c r="Q29" i="259" s="1"/>
  <c r="AP29" i="259"/>
  <c r="AO29" i="259"/>
  <c r="AR29" i="259" s="1"/>
  <c r="AK29" i="259"/>
  <c r="AI29" i="259"/>
  <c r="AH29" i="259"/>
  <c r="AC29" i="259"/>
  <c r="AS28" i="259"/>
  <c r="AR28" i="259"/>
  <c r="AU28" i="259" s="1"/>
  <c r="AV28" i="259" s="1"/>
  <c r="Q28" i="259" s="1"/>
  <c r="AQ28" i="259"/>
  <c r="AT28" i="259" s="1"/>
  <c r="AP28" i="259"/>
  <c r="AO28" i="259"/>
  <c r="AK28" i="259"/>
  <c r="AI28" i="259"/>
  <c r="AH28" i="259"/>
  <c r="AC28" i="259"/>
  <c r="AW27" i="259"/>
  <c r="AQ27" i="259"/>
  <c r="AT27" i="259" s="1"/>
  <c r="AP27" i="259"/>
  <c r="AS27" i="259" s="1"/>
  <c r="AO27" i="259"/>
  <c r="AR27" i="259" s="1"/>
  <c r="AU27" i="259" s="1"/>
  <c r="AV27" i="259" s="1"/>
  <c r="Q27" i="259" s="1"/>
  <c r="AK27" i="259"/>
  <c r="AI27" i="259"/>
  <c r="AH27" i="259"/>
  <c r="AF27" i="259"/>
  <c r="AC27" i="259"/>
  <c r="AM27" i="259" s="1"/>
  <c r="AS26" i="259"/>
  <c r="AQ26" i="259"/>
  <c r="AT26" i="259" s="1"/>
  <c r="AP26" i="259"/>
  <c r="AO26" i="259"/>
  <c r="AR26" i="259" s="1"/>
  <c r="AM26" i="259"/>
  <c r="AK26" i="259"/>
  <c r="AI26" i="259"/>
  <c r="AH26" i="259"/>
  <c r="AC26" i="259"/>
  <c r="AF26" i="259" s="1"/>
  <c r="AS25" i="259"/>
  <c r="AR25" i="259"/>
  <c r="AU25" i="259" s="1"/>
  <c r="AV25" i="259" s="1"/>
  <c r="Q25" i="259" s="1"/>
  <c r="AQ25" i="259"/>
  <c r="AT25" i="259" s="1"/>
  <c r="AP25" i="259"/>
  <c r="AO25" i="259"/>
  <c r="AK25" i="259"/>
  <c r="AI25" i="259"/>
  <c r="AH25" i="259"/>
  <c r="AC25" i="259"/>
  <c r="AQ24" i="259"/>
  <c r="AT24" i="259" s="1"/>
  <c r="AP24" i="259"/>
  <c r="AS24" i="259" s="1"/>
  <c r="AO24" i="259"/>
  <c r="AR24" i="259" s="1"/>
  <c r="AU24" i="259" s="1"/>
  <c r="AV24" i="259" s="1"/>
  <c r="Q24" i="259" s="1"/>
  <c r="AK24" i="259"/>
  <c r="AI24" i="259"/>
  <c r="AH24" i="259"/>
  <c r="AC24" i="259"/>
  <c r="AT23" i="259"/>
  <c r="AS23" i="259"/>
  <c r="AR23" i="259"/>
  <c r="AU23" i="259" s="1"/>
  <c r="AV23" i="259" s="1"/>
  <c r="Q23" i="259" s="1"/>
  <c r="AQ23" i="259"/>
  <c r="AP23" i="259"/>
  <c r="AO23" i="259"/>
  <c r="AM23" i="259"/>
  <c r="AK23" i="259"/>
  <c r="AI23" i="259"/>
  <c r="AH23" i="259"/>
  <c r="AC23" i="259"/>
  <c r="AF23" i="259" s="1"/>
  <c r="AU22" i="259"/>
  <c r="AV22" i="259" s="1"/>
  <c r="Q22" i="259" s="1"/>
  <c r="AR22" i="259"/>
  <c r="AQ22" i="259"/>
  <c r="AT22" i="259" s="1"/>
  <c r="AP22" i="259"/>
  <c r="AS22" i="259" s="1"/>
  <c r="AO22" i="259"/>
  <c r="AK22" i="259"/>
  <c r="AI22" i="259"/>
  <c r="AH22" i="259"/>
  <c r="AC22" i="259"/>
  <c r="AM22" i="259" s="1"/>
  <c r="AQ21" i="259"/>
  <c r="AT21" i="259" s="1"/>
  <c r="AP21" i="259"/>
  <c r="AS21" i="259" s="1"/>
  <c r="AO21" i="259"/>
  <c r="AR21" i="259" s="1"/>
  <c r="AU21" i="259" s="1"/>
  <c r="AV21" i="259" s="1"/>
  <c r="Q21" i="259" s="1"/>
  <c r="AK21" i="259"/>
  <c r="AI21" i="259"/>
  <c r="AH21" i="259"/>
  <c r="AC21" i="259"/>
  <c r="AT20" i="259"/>
  <c r="AS20" i="259"/>
  <c r="AR20" i="259"/>
  <c r="AU20" i="259" s="1"/>
  <c r="AV20" i="259" s="1"/>
  <c r="Q20" i="259" s="1"/>
  <c r="AQ20" i="259"/>
  <c r="AP20" i="259"/>
  <c r="AO20" i="259"/>
  <c r="AM20" i="259"/>
  <c r="AK20" i="259"/>
  <c r="AI20" i="259"/>
  <c r="AH20" i="259"/>
  <c r="AC20" i="259"/>
  <c r="AF20" i="259" s="1"/>
  <c r="AW20" i="259" s="1"/>
  <c r="AU19" i="259"/>
  <c r="AV19" i="259" s="1"/>
  <c r="Q19" i="259" s="1"/>
  <c r="AR19" i="259"/>
  <c r="AQ19" i="259"/>
  <c r="AT19" i="259" s="1"/>
  <c r="AP19" i="259"/>
  <c r="AS19" i="259" s="1"/>
  <c r="AO19" i="259"/>
  <c r="AK19" i="259"/>
  <c r="AI19" i="259"/>
  <c r="AH19" i="259"/>
  <c r="AC19" i="259"/>
  <c r="AM19" i="259" s="1"/>
  <c r="AQ18" i="259"/>
  <c r="AT18" i="259" s="1"/>
  <c r="AP18" i="259"/>
  <c r="AS18" i="259" s="1"/>
  <c r="AO18" i="259"/>
  <c r="AR18" i="259" s="1"/>
  <c r="AK18" i="259"/>
  <c r="AI18" i="259"/>
  <c r="AH18" i="259"/>
  <c r="AC18" i="259"/>
  <c r="AT17" i="259"/>
  <c r="AS17" i="259"/>
  <c r="AR17" i="259"/>
  <c r="AU17" i="259" s="1"/>
  <c r="AV17" i="259" s="1"/>
  <c r="Q17" i="259" s="1"/>
  <c r="AQ17" i="259"/>
  <c r="AP17" i="259"/>
  <c r="AO17" i="259"/>
  <c r="AM17" i="259"/>
  <c r="AK17" i="259"/>
  <c r="AI17" i="259"/>
  <c r="AH17" i="259"/>
  <c r="AC17" i="259"/>
  <c r="AF17" i="259" s="1"/>
  <c r="AU16" i="259"/>
  <c r="AV16" i="259" s="1"/>
  <c r="Q16" i="259" s="1"/>
  <c r="AR16" i="259"/>
  <c r="AQ16" i="259"/>
  <c r="AT16" i="259" s="1"/>
  <c r="AP16" i="259"/>
  <c r="AS16" i="259" s="1"/>
  <c r="AO16" i="259"/>
  <c r="AK16" i="259"/>
  <c r="AI16" i="259"/>
  <c r="AH16" i="259"/>
  <c r="AC16" i="259"/>
  <c r="AM16" i="259" s="1"/>
  <c r="AQ15" i="259"/>
  <c r="AT15" i="259" s="1"/>
  <c r="AP15" i="259"/>
  <c r="AS15" i="259" s="1"/>
  <c r="AO15" i="259"/>
  <c r="AR15" i="259" s="1"/>
  <c r="AK15" i="259"/>
  <c r="AI15" i="259"/>
  <c r="AH15" i="259"/>
  <c r="AC15" i="259"/>
  <c r="AT14" i="259"/>
  <c r="AS14" i="259"/>
  <c r="AR14" i="259"/>
  <c r="AU14" i="259" s="1"/>
  <c r="AV14" i="259" s="1"/>
  <c r="Q14" i="259" s="1"/>
  <c r="AQ14" i="259"/>
  <c r="AP14" i="259"/>
  <c r="AO14" i="259"/>
  <c r="AM14" i="259"/>
  <c r="AK14" i="259"/>
  <c r="AI14" i="259"/>
  <c r="AH14" i="259"/>
  <c r="AC14" i="259"/>
  <c r="A9" i="259"/>
  <c r="A8" i="259"/>
  <c r="G6" i="259"/>
  <c r="G7" i="259" s="1"/>
  <c r="AU5" i="259"/>
  <c r="AT5" i="259"/>
  <c r="AS5" i="259"/>
  <c r="AR5" i="259"/>
  <c r="AQ5" i="259"/>
  <c r="AP5" i="259"/>
  <c r="AO5" i="259"/>
  <c r="L5" i="259"/>
  <c r="I5" i="259"/>
  <c r="AV4" i="259"/>
  <c r="AU3" i="259"/>
  <c r="AT3" i="259"/>
  <c r="AS3" i="259"/>
  <c r="AR3" i="259"/>
  <c r="AQ3" i="259"/>
  <c r="AP3" i="259"/>
  <c r="AO3" i="259"/>
  <c r="AH3" i="259"/>
  <c r="AV2" i="259"/>
  <c r="AH1" i="259"/>
  <c r="AG34" i="258"/>
  <c r="AE34" i="258"/>
  <c r="AW35" i="258" s="1"/>
  <c r="AD34" i="258"/>
  <c r="AB34" i="258"/>
  <c r="AA34" i="258"/>
  <c r="Y34" i="258"/>
  <c r="V34" i="258"/>
  <c r="S34" i="258"/>
  <c r="G34" i="258"/>
  <c r="AS33" i="258"/>
  <c r="AQ33" i="258"/>
  <c r="AT33" i="258" s="1"/>
  <c r="AP33" i="258"/>
  <c r="AO33" i="258"/>
  <c r="AR33" i="258" s="1"/>
  <c r="AU33" i="258" s="1"/>
  <c r="AV33" i="258" s="1"/>
  <c r="Q33" i="258" s="1"/>
  <c r="AK33" i="258"/>
  <c r="AI33" i="258"/>
  <c r="AH33" i="258"/>
  <c r="AC33" i="258"/>
  <c r="AS32" i="258"/>
  <c r="AQ32" i="258"/>
  <c r="AT32" i="258" s="1"/>
  <c r="AP32" i="258"/>
  <c r="AO32" i="258"/>
  <c r="AR32" i="258" s="1"/>
  <c r="AK32" i="258"/>
  <c r="AI32" i="258"/>
  <c r="AH32" i="258"/>
  <c r="AC32" i="258"/>
  <c r="AF32" i="258" s="1"/>
  <c r="AS31" i="258"/>
  <c r="AQ31" i="258"/>
  <c r="AT31" i="258" s="1"/>
  <c r="AP31" i="258"/>
  <c r="AO31" i="258"/>
  <c r="AR31" i="258" s="1"/>
  <c r="AK31" i="258"/>
  <c r="AI31" i="258"/>
  <c r="AH31" i="258"/>
  <c r="AC31" i="258"/>
  <c r="AF31" i="258" s="1"/>
  <c r="AS30" i="258"/>
  <c r="AQ30" i="258"/>
  <c r="AT30" i="258" s="1"/>
  <c r="AP30" i="258"/>
  <c r="AO30" i="258"/>
  <c r="AR30" i="258" s="1"/>
  <c r="AK30" i="258"/>
  <c r="AI30" i="258"/>
  <c r="AH30" i="258"/>
  <c r="AC30" i="258"/>
  <c r="AS29" i="258"/>
  <c r="AQ29" i="258"/>
  <c r="AT29" i="258" s="1"/>
  <c r="AP29" i="258"/>
  <c r="AO29" i="258"/>
  <c r="AR29" i="258" s="1"/>
  <c r="AK29" i="258"/>
  <c r="AI29" i="258"/>
  <c r="AH29" i="258"/>
  <c r="AC29" i="258"/>
  <c r="AF29" i="258" s="1"/>
  <c r="AW28" i="258"/>
  <c r="AS28" i="258"/>
  <c r="AQ28" i="258"/>
  <c r="AT28" i="258" s="1"/>
  <c r="AP28" i="258"/>
  <c r="AO28" i="258"/>
  <c r="AR28" i="258" s="1"/>
  <c r="AU28" i="258" s="1"/>
  <c r="AV28" i="258" s="1"/>
  <c r="Q28" i="258" s="1"/>
  <c r="AK28" i="258"/>
  <c r="AI28" i="258"/>
  <c r="AH28" i="258"/>
  <c r="AC28" i="258"/>
  <c r="AF28" i="258" s="1"/>
  <c r="AU27" i="258"/>
  <c r="AV27" i="258" s="1"/>
  <c r="Q27" i="258" s="1"/>
  <c r="AS27" i="258"/>
  <c r="AQ27" i="258"/>
  <c r="AT27" i="258" s="1"/>
  <c r="AP27" i="258"/>
  <c r="AO27" i="258"/>
  <c r="AR27" i="258" s="1"/>
  <c r="AK27" i="258"/>
  <c r="AI27" i="258"/>
  <c r="AH27" i="258"/>
  <c r="AC27" i="258"/>
  <c r="AS26" i="258"/>
  <c r="AQ26" i="258"/>
  <c r="AT26" i="258" s="1"/>
  <c r="AP26" i="258"/>
  <c r="AO26" i="258"/>
  <c r="AR26" i="258" s="1"/>
  <c r="AU26" i="258" s="1"/>
  <c r="AV26" i="258" s="1"/>
  <c r="Q26" i="258" s="1"/>
  <c r="AK26" i="258"/>
  <c r="AI26" i="258"/>
  <c r="AH26" i="258"/>
  <c r="AC26" i="258"/>
  <c r="AF26" i="258" s="1"/>
  <c r="AS25" i="258"/>
  <c r="AQ25" i="258"/>
  <c r="AT25" i="258" s="1"/>
  <c r="AP25" i="258"/>
  <c r="AO25" i="258"/>
  <c r="AR25" i="258" s="1"/>
  <c r="AU25" i="258" s="1"/>
  <c r="AV25" i="258" s="1"/>
  <c r="Q25" i="258" s="1"/>
  <c r="AK25" i="258"/>
  <c r="AI25" i="258"/>
  <c r="AH25" i="258"/>
  <c r="AC25" i="258"/>
  <c r="AF25" i="258" s="1"/>
  <c r="AW25" i="258" s="1"/>
  <c r="AS24" i="258"/>
  <c r="AQ24" i="258"/>
  <c r="AT24" i="258" s="1"/>
  <c r="AP24" i="258"/>
  <c r="AO24" i="258"/>
  <c r="AR24" i="258" s="1"/>
  <c r="AU24" i="258" s="1"/>
  <c r="AV24" i="258" s="1"/>
  <c r="Q24" i="258" s="1"/>
  <c r="AK24" i="258"/>
  <c r="AI24" i="258"/>
  <c r="AH24" i="258"/>
  <c r="AC24" i="258"/>
  <c r="AS23" i="258"/>
  <c r="AQ23" i="258"/>
  <c r="AT23" i="258" s="1"/>
  <c r="AP23" i="258"/>
  <c r="AO23" i="258"/>
  <c r="AR23" i="258" s="1"/>
  <c r="AK23" i="258"/>
  <c r="AI23" i="258"/>
  <c r="AH23" i="258"/>
  <c r="AC23" i="258"/>
  <c r="AF23" i="258" s="1"/>
  <c r="AS22" i="258"/>
  <c r="AQ22" i="258"/>
  <c r="AT22" i="258" s="1"/>
  <c r="AP22" i="258"/>
  <c r="AO22" i="258"/>
  <c r="AR22" i="258" s="1"/>
  <c r="AK22" i="258"/>
  <c r="AI22" i="258"/>
  <c r="AH22" i="258"/>
  <c r="AC22" i="258"/>
  <c r="AF22" i="258" s="1"/>
  <c r="AS21" i="258"/>
  <c r="AQ21" i="258"/>
  <c r="AT21" i="258" s="1"/>
  <c r="AP21" i="258"/>
  <c r="AO21" i="258"/>
  <c r="AR21" i="258" s="1"/>
  <c r="AU21" i="258" s="1"/>
  <c r="AV21" i="258" s="1"/>
  <c r="Q21" i="258" s="1"/>
  <c r="AK21" i="258"/>
  <c r="AI21" i="258"/>
  <c r="AH21" i="258"/>
  <c r="AC21" i="258"/>
  <c r="AS20" i="258"/>
  <c r="AQ20" i="258"/>
  <c r="AT20" i="258" s="1"/>
  <c r="AP20" i="258"/>
  <c r="AO20" i="258"/>
  <c r="AR20" i="258" s="1"/>
  <c r="AK20" i="258"/>
  <c r="AI20" i="258"/>
  <c r="AH20" i="258"/>
  <c r="AC20" i="258"/>
  <c r="AF20" i="258" s="1"/>
  <c r="AW19" i="258"/>
  <c r="AS19" i="258"/>
  <c r="AQ19" i="258"/>
  <c r="AT19" i="258" s="1"/>
  <c r="AP19" i="258"/>
  <c r="AO19" i="258"/>
  <c r="AR19" i="258" s="1"/>
  <c r="AU19" i="258" s="1"/>
  <c r="AV19" i="258" s="1"/>
  <c r="Q19" i="258" s="1"/>
  <c r="AK19" i="258"/>
  <c r="AI19" i="258"/>
  <c r="AH19" i="258"/>
  <c r="AC19" i="258"/>
  <c r="AF19" i="258" s="1"/>
  <c r="AU18" i="258"/>
  <c r="AV18" i="258" s="1"/>
  <c r="Q18" i="258" s="1"/>
  <c r="AS18" i="258"/>
  <c r="AQ18" i="258"/>
  <c r="AT18" i="258" s="1"/>
  <c r="AP18" i="258"/>
  <c r="AO18" i="258"/>
  <c r="AR18" i="258" s="1"/>
  <c r="AK18" i="258"/>
  <c r="AI18" i="258"/>
  <c r="AH18" i="258"/>
  <c r="AC18" i="258"/>
  <c r="AS17" i="258"/>
  <c r="AQ17" i="258"/>
  <c r="AT17" i="258" s="1"/>
  <c r="AP17" i="258"/>
  <c r="AO17" i="258"/>
  <c r="AR17" i="258" s="1"/>
  <c r="AU17" i="258" s="1"/>
  <c r="AV17" i="258" s="1"/>
  <c r="Q17" i="258" s="1"/>
  <c r="AK17" i="258"/>
  <c r="AI17" i="258"/>
  <c r="AH17" i="258"/>
  <c r="AC17" i="258"/>
  <c r="AF17" i="258" s="1"/>
  <c r="AS16" i="258"/>
  <c r="AQ16" i="258"/>
  <c r="AT16" i="258" s="1"/>
  <c r="AP16" i="258"/>
  <c r="AO16" i="258"/>
  <c r="AR16" i="258" s="1"/>
  <c r="AU16" i="258" s="1"/>
  <c r="AV16" i="258" s="1"/>
  <c r="Q16" i="258" s="1"/>
  <c r="AK16" i="258"/>
  <c r="AI16" i="258"/>
  <c r="AH16" i="258"/>
  <c r="AC16" i="258"/>
  <c r="AF16" i="258" s="1"/>
  <c r="AW16" i="258" s="1"/>
  <c r="AS15" i="258"/>
  <c r="AQ15" i="258"/>
  <c r="AT15" i="258" s="1"/>
  <c r="AP15" i="258"/>
  <c r="AO15" i="258"/>
  <c r="AR15" i="258" s="1"/>
  <c r="AU15" i="258" s="1"/>
  <c r="AV15" i="258" s="1"/>
  <c r="Q15" i="258" s="1"/>
  <c r="AK15" i="258"/>
  <c r="AI15" i="258"/>
  <c r="AH15" i="258"/>
  <c r="AC15" i="258"/>
  <c r="AS14" i="258"/>
  <c r="AQ14" i="258"/>
  <c r="AT14" i="258" s="1"/>
  <c r="AP14" i="258"/>
  <c r="AO14" i="258"/>
  <c r="AR14" i="258" s="1"/>
  <c r="AK14" i="258"/>
  <c r="AI14" i="258"/>
  <c r="AH14" i="258"/>
  <c r="AC14" i="258"/>
  <c r="A10" i="258" s="1"/>
  <c r="A9" i="258"/>
  <c r="BA8" i="258"/>
  <c r="A8" i="258"/>
  <c r="G6" i="258"/>
  <c r="G7" i="258" s="1"/>
  <c r="AU5" i="258"/>
  <c r="AT5" i="258"/>
  <c r="AS5" i="258"/>
  <c r="AR5" i="258"/>
  <c r="AQ5" i="258"/>
  <c r="AP5" i="258"/>
  <c r="AO5" i="258"/>
  <c r="L5" i="258"/>
  <c r="I5" i="258"/>
  <c r="AV4" i="258"/>
  <c r="AU3" i="258"/>
  <c r="AT3" i="258"/>
  <c r="AS3" i="258"/>
  <c r="AR3" i="258"/>
  <c r="AQ3" i="258"/>
  <c r="AP3" i="258"/>
  <c r="AO3" i="258"/>
  <c r="AH3" i="258"/>
  <c r="AV2" i="258"/>
  <c r="AH1" i="258"/>
  <c r="AG34" i="257"/>
  <c r="AE34" i="257"/>
  <c r="AW35" i="257" s="1"/>
  <c r="AD34" i="257"/>
  <c r="AB34" i="257"/>
  <c r="AA34" i="257"/>
  <c r="Y34" i="257"/>
  <c r="V34" i="257"/>
  <c r="S34" i="257"/>
  <c r="G34" i="257"/>
  <c r="AU33" i="257"/>
  <c r="AV33" i="257" s="1"/>
  <c r="Q33" i="257" s="1"/>
  <c r="AS33" i="257"/>
  <c r="AQ33" i="257"/>
  <c r="AT33" i="257" s="1"/>
  <c r="AP33" i="257"/>
  <c r="AO33" i="257"/>
  <c r="AR33" i="257" s="1"/>
  <c r="AK33" i="257"/>
  <c r="AI33" i="257"/>
  <c r="AH33" i="257"/>
  <c r="AC33" i="257"/>
  <c r="AS32" i="257"/>
  <c r="AQ32" i="257"/>
  <c r="AT32" i="257" s="1"/>
  <c r="AP32" i="257"/>
  <c r="AO32" i="257"/>
  <c r="AR32" i="257" s="1"/>
  <c r="AK32" i="257"/>
  <c r="AI32" i="257"/>
  <c r="AH32" i="257"/>
  <c r="AC32" i="257"/>
  <c r="AF32" i="257" s="1"/>
  <c r="AS31" i="257"/>
  <c r="AQ31" i="257"/>
  <c r="AT31" i="257" s="1"/>
  <c r="AP31" i="257"/>
  <c r="AO31" i="257"/>
  <c r="AR31" i="257" s="1"/>
  <c r="AK31" i="257"/>
  <c r="AI31" i="257"/>
  <c r="AH31" i="257"/>
  <c r="AC31" i="257"/>
  <c r="AS30" i="257"/>
  <c r="AU30" i="257" s="1"/>
  <c r="AV30" i="257" s="1"/>
  <c r="Q30" i="257" s="1"/>
  <c r="AQ30" i="257"/>
  <c r="AT30" i="257" s="1"/>
  <c r="AP30" i="257"/>
  <c r="AO30" i="257"/>
  <c r="AR30" i="257" s="1"/>
  <c r="AK30" i="257"/>
  <c r="AI30" i="257"/>
  <c r="AH30" i="257"/>
  <c r="AC30" i="257"/>
  <c r="AS29" i="257"/>
  <c r="AQ29" i="257"/>
  <c r="AT29" i="257" s="1"/>
  <c r="AP29" i="257"/>
  <c r="AO29" i="257"/>
  <c r="AR29" i="257" s="1"/>
  <c r="AK29" i="257"/>
  <c r="AI29" i="257"/>
  <c r="AH29" i="257"/>
  <c r="AC29" i="257"/>
  <c r="AF29" i="257" s="1"/>
  <c r="AS28" i="257"/>
  <c r="AQ28" i="257"/>
  <c r="AT28" i="257" s="1"/>
  <c r="AP28" i="257"/>
  <c r="AO28" i="257"/>
  <c r="AR28" i="257" s="1"/>
  <c r="AU28" i="257" s="1"/>
  <c r="AV28" i="257" s="1"/>
  <c r="Q28" i="257" s="1"/>
  <c r="AK28" i="257"/>
  <c r="AI28" i="257"/>
  <c r="AH28" i="257"/>
  <c r="AC28" i="257"/>
  <c r="AS27" i="257"/>
  <c r="AQ27" i="257"/>
  <c r="AT27" i="257" s="1"/>
  <c r="AP27" i="257"/>
  <c r="AO27" i="257"/>
  <c r="AR27" i="257" s="1"/>
  <c r="AU27" i="257" s="1"/>
  <c r="AV27" i="257" s="1"/>
  <c r="Q27" i="257" s="1"/>
  <c r="AK27" i="257"/>
  <c r="AI27" i="257"/>
  <c r="AH27" i="257"/>
  <c r="AC27" i="257"/>
  <c r="AS26" i="257"/>
  <c r="AQ26" i="257"/>
  <c r="AT26" i="257" s="1"/>
  <c r="AP26" i="257"/>
  <c r="AO26" i="257"/>
  <c r="AR26" i="257" s="1"/>
  <c r="AU26" i="257" s="1"/>
  <c r="AV26" i="257" s="1"/>
  <c r="Q26" i="257" s="1"/>
  <c r="AW26" i="257" s="1"/>
  <c r="AK26" i="257"/>
  <c r="AI26" i="257"/>
  <c r="AH26" i="257"/>
  <c r="AC26" i="257"/>
  <c r="AF26" i="257" s="1"/>
  <c r="AU25" i="257"/>
  <c r="AV25" i="257" s="1"/>
  <c r="Q25" i="257" s="1"/>
  <c r="AS25" i="257"/>
  <c r="AQ25" i="257"/>
  <c r="AT25" i="257" s="1"/>
  <c r="AP25" i="257"/>
  <c r="AO25" i="257"/>
  <c r="AR25" i="257" s="1"/>
  <c r="AK25" i="257"/>
  <c r="AI25" i="257"/>
  <c r="AH25" i="257"/>
  <c r="AC25" i="257"/>
  <c r="AU24" i="257"/>
  <c r="AV24" i="257" s="1"/>
  <c r="Q24" i="257" s="1"/>
  <c r="AS24" i="257"/>
  <c r="AQ24" i="257"/>
  <c r="AT24" i="257" s="1"/>
  <c r="AP24" i="257"/>
  <c r="AO24" i="257"/>
  <c r="AR24" i="257" s="1"/>
  <c r="AK24" i="257"/>
  <c r="AI24" i="257"/>
  <c r="AH24" i="257"/>
  <c r="AC24" i="257"/>
  <c r="AS23" i="257"/>
  <c r="AQ23" i="257"/>
  <c r="AT23" i="257" s="1"/>
  <c r="AP23" i="257"/>
  <c r="AO23" i="257"/>
  <c r="AR23" i="257" s="1"/>
  <c r="AK23" i="257"/>
  <c r="AI23" i="257"/>
  <c r="AH23" i="257"/>
  <c r="AC23" i="257"/>
  <c r="AF23" i="257" s="1"/>
  <c r="AS22" i="257"/>
  <c r="AQ22" i="257"/>
  <c r="AT22" i="257" s="1"/>
  <c r="AP22" i="257"/>
  <c r="AO22" i="257"/>
  <c r="AR22" i="257" s="1"/>
  <c r="AU22" i="257" s="1"/>
  <c r="AV22" i="257" s="1"/>
  <c r="Q22" i="257" s="1"/>
  <c r="AK22" i="257"/>
  <c r="AI22" i="257"/>
  <c r="AH22" i="257"/>
  <c r="AC22" i="257"/>
  <c r="AS21" i="257"/>
  <c r="AU21" i="257" s="1"/>
  <c r="AV21" i="257" s="1"/>
  <c r="Q21" i="257" s="1"/>
  <c r="AQ21" i="257"/>
  <c r="AT21" i="257" s="1"/>
  <c r="AP21" i="257"/>
  <c r="AO21" i="257"/>
  <c r="AR21" i="257" s="1"/>
  <c r="AK21" i="257"/>
  <c r="AI21" i="257"/>
  <c r="AH21" i="257"/>
  <c r="AC21" i="257"/>
  <c r="AS20" i="257"/>
  <c r="AQ20" i="257"/>
  <c r="AT20" i="257" s="1"/>
  <c r="AP20" i="257"/>
  <c r="AO20" i="257"/>
  <c r="AR20" i="257" s="1"/>
  <c r="AK20" i="257"/>
  <c r="AI20" i="257"/>
  <c r="AH20" i="257"/>
  <c r="AC20" i="257"/>
  <c r="AF20" i="257" s="1"/>
  <c r="AS19" i="257"/>
  <c r="AQ19" i="257"/>
  <c r="AT19" i="257" s="1"/>
  <c r="AP19" i="257"/>
  <c r="AO19" i="257"/>
  <c r="AR19" i="257" s="1"/>
  <c r="AU19" i="257" s="1"/>
  <c r="AV19" i="257" s="1"/>
  <c r="Q19" i="257" s="1"/>
  <c r="AK19" i="257"/>
  <c r="AI19" i="257"/>
  <c r="AH19" i="257"/>
  <c r="AC19" i="257"/>
  <c r="AS18" i="257"/>
  <c r="AQ18" i="257"/>
  <c r="AT18" i="257" s="1"/>
  <c r="AP18" i="257"/>
  <c r="AO18" i="257"/>
  <c r="AR18" i="257" s="1"/>
  <c r="AK18" i="257"/>
  <c r="AI18" i="257"/>
  <c r="AH18" i="257"/>
  <c r="AC18" i="257"/>
  <c r="AS17" i="257"/>
  <c r="AQ17" i="257"/>
  <c r="AT17" i="257" s="1"/>
  <c r="AP17" i="257"/>
  <c r="AO17" i="257"/>
  <c r="AR17" i="257" s="1"/>
  <c r="AU17" i="257" s="1"/>
  <c r="AV17" i="257" s="1"/>
  <c r="Q17" i="257" s="1"/>
  <c r="AK17" i="257"/>
  <c r="AI17" i="257"/>
  <c r="AH17" i="257"/>
  <c r="AC17" i="257"/>
  <c r="AU16" i="257"/>
  <c r="AV16" i="257" s="1"/>
  <c r="Q16" i="257" s="1"/>
  <c r="AS16" i="257"/>
  <c r="AQ16" i="257"/>
  <c r="AT16" i="257" s="1"/>
  <c r="AP16" i="257"/>
  <c r="AO16" i="257"/>
  <c r="AR16" i="257" s="1"/>
  <c r="AK16" i="257"/>
  <c r="AI16" i="257"/>
  <c r="AH16" i="257"/>
  <c r="AC16" i="257"/>
  <c r="AS15" i="257"/>
  <c r="AQ15" i="257"/>
  <c r="AT15" i="257" s="1"/>
  <c r="AP15" i="257"/>
  <c r="AO15" i="257"/>
  <c r="AR15" i="257" s="1"/>
  <c r="AK15" i="257"/>
  <c r="AI15" i="257"/>
  <c r="AH15" i="257"/>
  <c r="AC15" i="257"/>
  <c r="AS14" i="257"/>
  <c r="AQ14" i="257"/>
  <c r="AT14" i="257" s="1"/>
  <c r="AP14" i="257"/>
  <c r="AO14" i="257"/>
  <c r="AR14" i="257" s="1"/>
  <c r="AU14" i="257" s="1"/>
  <c r="AV14" i="257" s="1"/>
  <c r="Q14" i="257" s="1"/>
  <c r="AK14" i="257"/>
  <c r="AI14" i="257"/>
  <c r="AH14" i="257"/>
  <c r="AC14" i="257"/>
  <c r="A9" i="257"/>
  <c r="A8" i="257"/>
  <c r="G6" i="257"/>
  <c r="AU5" i="257"/>
  <c r="AT5" i="257"/>
  <c r="AS5" i="257"/>
  <c r="AR5" i="257"/>
  <c r="AQ5" i="257"/>
  <c r="AP5" i="257"/>
  <c r="AO5" i="257"/>
  <c r="L5" i="257"/>
  <c r="I5" i="257"/>
  <c r="AV4" i="257"/>
  <c r="AU3" i="257"/>
  <c r="AT3" i="257"/>
  <c r="AS3" i="257"/>
  <c r="AR3" i="257"/>
  <c r="AQ3" i="257"/>
  <c r="AP3" i="257"/>
  <c r="AO3" i="257"/>
  <c r="AH3" i="257"/>
  <c r="AV2" i="257"/>
  <c r="AH1" i="257"/>
  <c r="AG34" i="256"/>
  <c r="AE34" i="256"/>
  <c r="AD34" i="256"/>
  <c r="AB34" i="256"/>
  <c r="AA34" i="256"/>
  <c r="Y34" i="256"/>
  <c r="V34" i="256"/>
  <c r="S34" i="256"/>
  <c r="G34" i="256"/>
  <c r="AS33" i="256"/>
  <c r="AQ33" i="256"/>
  <c r="AT33" i="256" s="1"/>
  <c r="AP33" i="256"/>
  <c r="AO33" i="256"/>
  <c r="AR33" i="256" s="1"/>
  <c r="AK33" i="256"/>
  <c r="AI33" i="256"/>
  <c r="AH33" i="256"/>
  <c r="AC33" i="256"/>
  <c r="AU32" i="256"/>
  <c r="AV32" i="256" s="1"/>
  <c r="Q32" i="256" s="1"/>
  <c r="AS32" i="256"/>
  <c r="AQ32" i="256"/>
  <c r="AT32" i="256" s="1"/>
  <c r="AP32" i="256"/>
  <c r="AO32" i="256"/>
  <c r="AR32" i="256" s="1"/>
  <c r="AK32" i="256"/>
  <c r="AI32" i="256"/>
  <c r="AH32" i="256"/>
  <c r="AC32" i="256"/>
  <c r="AS31" i="256"/>
  <c r="AU31" i="256" s="1"/>
  <c r="AV31" i="256" s="1"/>
  <c r="Q31" i="256" s="1"/>
  <c r="AQ31" i="256"/>
  <c r="AT31" i="256" s="1"/>
  <c r="AP31" i="256"/>
  <c r="AO31" i="256"/>
  <c r="AR31" i="256" s="1"/>
  <c r="AK31" i="256"/>
  <c r="AI31" i="256"/>
  <c r="AH31" i="256"/>
  <c r="AC31" i="256"/>
  <c r="AS30" i="256"/>
  <c r="AQ30" i="256"/>
  <c r="AT30" i="256" s="1"/>
  <c r="AP30" i="256"/>
  <c r="AO30" i="256"/>
  <c r="AR30" i="256" s="1"/>
  <c r="AK30" i="256"/>
  <c r="AI30" i="256"/>
  <c r="AH30" i="256"/>
  <c r="AC30" i="256"/>
  <c r="AU29" i="256"/>
  <c r="AV29" i="256" s="1"/>
  <c r="Q29" i="256" s="1"/>
  <c r="AS29" i="256"/>
  <c r="AQ29" i="256"/>
  <c r="AT29" i="256" s="1"/>
  <c r="AP29" i="256"/>
  <c r="AO29" i="256"/>
  <c r="AR29" i="256" s="1"/>
  <c r="AK29" i="256"/>
  <c r="AI29" i="256"/>
  <c r="AH29" i="256"/>
  <c r="AC29" i="256"/>
  <c r="AS28" i="256"/>
  <c r="AU28" i="256" s="1"/>
  <c r="AV28" i="256" s="1"/>
  <c r="Q28" i="256" s="1"/>
  <c r="AQ28" i="256"/>
  <c r="AT28" i="256" s="1"/>
  <c r="AP28" i="256"/>
  <c r="AO28" i="256"/>
  <c r="AR28" i="256" s="1"/>
  <c r="AK28" i="256"/>
  <c r="AI28" i="256"/>
  <c r="AH28" i="256"/>
  <c r="AC28" i="256"/>
  <c r="AS27" i="256"/>
  <c r="AQ27" i="256"/>
  <c r="AT27" i="256" s="1"/>
  <c r="AP27" i="256"/>
  <c r="AO27" i="256"/>
  <c r="AR27" i="256" s="1"/>
  <c r="AK27" i="256"/>
  <c r="AI27" i="256"/>
  <c r="AH27" i="256"/>
  <c r="AC27" i="256"/>
  <c r="AU26" i="256"/>
  <c r="AV26" i="256" s="1"/>
  <c r="Q26" i="256" s="1"/>
  <c r="AS26" i="256"/>
  <c r="AQ26" i="256"/>
  <c r="AT26" i="256" s="1"/>
  <c r="AP26" i="256"/>
  <c r="AO26" i="256"/>
  <c r="AR26" i="256" s="1"/>
  <c r="AK26" i="256"/>
  <c r="AI26" i="256"/>
  <c r="AH26" i="256"/>
  <c r="AC26" i="256"/>
  <c r="AS25" i="256"/>
  <c r="AU25" i="256" s="1"/>
  <c r="AV25" i="256" s="1"/>
  <c r="Q25" i="256" s="1"/>
  <c r="AQ25" i="256"/>
  <c r="AT25" i="256" s="1"/>
  <c r="AP25" i="256"/>
  <c r="AO25" i="256"/>
  <c r="AR25" i="256" s="1"/>
  <c r="AK25" i="256"/>
  <c r="AI25" i="256"/>
  <c r="AH25" i="256"/>
  <c r="AC25" i="256"/>
  <c r="AS24" i="256"/>
  <c r="AQ24" i="256"/>
  <c r="AT24" i="256" s="1"/>
  <c r="AP24" i="256"/>
  <c r="AO24" i="256"/>
  <c r="AR24" i="256" s="1"/>
  <c r="AK24" i="256"/>
  <c r="AI24" i="256"/>
  <c r="AH24" i="256"/>
  <c r="AC24" i="256"/>
  <c r="AU23" i="256"/>
  <c r="AV23" i="256" s="1"/>
  <c r="Q23" i="256" s="1"/>
  <c r="AS23" i="256"/>
  <c r="AQ23" i="256"/>
  <c r="AT23" i="256" s="1"/>
  <c r="AP23" i="256"/>
  <c r="AO23" i="256"/>
  <c r="AR23" i="256" s="1"/>
  <c r="AK23" i="256"/>
  <c r="AI23" i="256"/>
  <c r="AH23" i="256"/>
  <c r="AC23" i="256"/>
  <c r="AS22" i="256"/>
  <c r="AU22" i="256" s="1"/>
  <c r="AV22" i="256" s="1"/>
  <c r="Q22" i="256" s="1"/>
  <c r="AQ22" i="256"/>
  <c r="AT22" i="256" s="1"/>
  <c r="AP22" i="256"/>
  <c r="AO22" i="256"/>
  <c r="AR22" i="256" s="1"/>
  <c r="AK22" i="256"/>
  <c r="AI22" i="256"/>
  <c r="AH22" i="256"/>
  <c r="AC22" i="256"/>
  <c r="AS21" i="256"/>
  <c r="AQ21" i="256"/>
  <c r="AT21" i="256" s="1"/>
  <c r="AP21" i="256"/>
  <c r="AO21" i="256"/>
  <c r="AR21" i="256" s="1"/>
  <c r="AK21" i="256"/>
  <c r="AI21" i="256"/>
  <c r="AH21" i="256"/>
  <c r="AC21" i="256"/>
  <c r="AU20" i="256"/>
  <c r="AV20" i="256" s="1"/>
  <c r="Q20" i="256" s="1"/>
  <c r="AS20" i="256"/>
  <c r="AQ20" i="256"/>
  <c r="AT20" i="256" s="1"/>
  <c r="AP20" i="256"/>
  <c r="AO20" i="256"/>
  <c r="AR20" i="256" s="1"/>
  <c r="AK20" i="256"/>
  <c r="AI20" i="256"/>
  <c r="AH20" i="256"/>
  <c r="AC20" i="256"/>
  <c r="AS19" i="256"/>
  <c r="AU19" i="256" s="1"/>
  <c r="AV19" i="256" s="1"/>
  <c r="Q19" i="256" s="1"/>
  <c r="AQ19" i="256"/>
  <c r="AT19" i="256" s="1"/>
  <c r="AP19" i="256"/>
  <c r="AO19" i="256"/>
  <c r="AR19" i="256" s="1"/>
  <c r="AK19" i="256"/>
  <c r="AI19" i="256"/>
  <c r="AH19" i="256"/>
  <c r="AC19" i="256"/>
  <c r="AS18" i="256"/>
  <c r="AQ18" i="256"/>
  <c r="AT18" i="256" s="1"/>
  <c r="AP18" i="256"/>
  <c r="AO18" i="256"/>
  <c r="AR18" i="256" s="1"/>
  <c r="AK18" i="256"/>
  <c r="AI18" i="256"/>
  <c r="AH18" i="256"/>
  <c r="AC18" i="256"/>
  <c r="AU17" i="256"/>
  <c r="AV17" i="256" s="1"/>
  <c r="Q17" i="256" s="1"/>
  <c r="AS17" i="256"/>
  <c r="AQ17" i="256"/>
  <c r="AT17" i="256" s="1"/>
  <c r="AP17" i="256"/>
  <c r="AO17" i="256"/>
  <c r="AR17" i="256" s="1"/>
  <c r="AK17" i="256"/>
  <c r="AI17" i="256"/>
  <c r="AH17" i="256"/>
  <c r="AC17" i="256"/>
  <c r="AS16" i="256"/>
  <c r="AU16" i="256" s="1"/>
  <c r="AV16" i="256" s="1"/>
  <c r="Q16" i="256" s="1"/>
  <c r="AQ16" i="256"/>
  <c r="AT16" i="256" s="1"/>
  <c r="AP16" i="256"/>
  <c r="AO16" i="256"/>
  <c r="AR16" i="256" s="1"/>
  <c r="AK16" i="256"/>
  <c r="AI16" i="256"/>
  <c r="AH16" i="256"/>
  <c r="AC16" i="256"/>
  <c r="AS15" i="256"/>
  <c r="AQ15" i="256"/>
  <c r="AT15" i="256" s="1"/>
  <c r="AP15" i="256"/>
  <c r="AO15" i="256"/>
  <c r="AR15" i="256" s="1"/>
  <c r="AK15" i="256"/>
  <c r="AI15" i="256"/>
  <c r="AH15" i="256"/>
  <c r="AC15" i="256"/>
  <c r="AU14" i="256"/>
  <c r="AV14" i="256" s="1"/>
  <c r="Q14" i="256" s="1"/>
  <c r="AS14" i="256"/>
  <c r="AQ14" i="256"/>
  <c r="AT14" i="256" s="1"/>
  <c r="AP14" i="256"/>
  <c r="AO14" i="256"/>
  <c r="AR14" i="256" s="1"/>
  <c r="AK14" i="256"/>
  <c r="AI14" i="256"/>
  <c r="AH14" i="256"/>
  <c r="AC14" i="256"/>
  <c r="A9" i="256"/>
  <c r="A8" i="256"/>
  <c r="AU5" i="256"/>
  <c r="AT5" i="256"/>
  <c r="AS5" i="256"/>
  <c r="AR5" i="256"/>
  <c r="AQ5" i="256"/>
  <c r="AP5" i="256"/>
  <c r="AO5" i="256"/>
  <c r="L5" i="256"/>
  <c r="I5" i="256"/>
  <c r="G6" i="256" s="1"/>
  <c r="AV4" i="256"/>
  <c r="AU3" i="256"/>
  <c r="AT3" i="256"/>
  <c r="AS3" i="256"/>
  <c r="AR3" i="256"/>
  <c r="AQ3" i="256"/>
  <c r="AP3" i="256"/>
  <c r="AO3" i="256"/>
  <c r="AV2" i="256"/>
  <c r="AH1" i="256"/>
  <c r="AG34" i="255"/>
  <c r="AE34" i="255"/>
  <c r="AD34" i="255"/>
  <c r="AB34" i="255"/>
  <c r="AA34" i="255"/>
  <c r="Y34" i="255"/>
  <c r="V34" i="255"/>
  <c r="S34" i="255"/>
  <c r="G34" i="255"/>
  <c r="AS33" i="255"/>
  <c r="AQ33" i="255"/>
  <c r="AT33" i="255" s="1"/>
  <c r="AP33" i="255"/>
  <c r="AO33" i="255"/>
  <c r="AR33" i="255" s="1"/>
  <c r="AU33" i="255" s="1"/>
  <c r="AV33" i="255" s="1"/>
  <c r="Q33" i="255" s="1"/>
  <c r="AW33" i="255" s="1"/>
  <c r="AK33" i="255"/>
  <c r="AI33" i="255"/>
  <c r="AH33" i="255"/>
  <c r="AC33" i="255"/>
  <c r="AF33" i="255" s="1"/>
  <c r="AS32" i="255"/>
  <c r="AR32" i="255"/>
  <c r="AU32" i="255" s="1"/>
  <c r="AV32" i="255" s="1"/>
  <c r="Q32" i="255" s="1"/>
  <c r="AQ32" i="255"/>
  <c r="AT32" i="255" s="1"/>
  <c r="AP32" i="255"/>
  <c r="AO32" i="255"/>
  <c r="AK32" i="255"/>
  <c r="AI32" i="255"/>
  <c r="AH32" i="255"/>
  <c r="AC32" i="255"/>
  <c r="AS31" i="255"/>
  <c r="AQ31" i="255"/>
  <c r="AT31" i="255" s="1"/>
  <c r="AP31" i="255"/>
  <c r="AO31" i="255"/>
  <c r="AR31" i="255" s="1"/>
  <c r="AK31" i="255"/>
  <c r="AI31" i="255"/>
  <c r="AH31" i="255"/>
  <c r="AF31" i="255"/>
  <c r="AC31" i="255"/>
  <c r="AM31" i="255" s="1"/>
  <c r="AS30" i="255"/>
  <c r="AQ30" i="255"/>
  <c r="AT30" i="255" s="1"/>
  <c r="AP30" i="255"/>
  <c r="AO30" i="255"/>
  <c r="AR30" i="255" s="1"/>
  <c r="AK30" i="255"/>
  <c r="AI30" i="255"/>
  <c r="AH30" i="255"/>
  <c r="AC30" i="255"/>
  <c r="AF30" i="255" s="1"/>
  <c r="AS29" i="255"/>
  <c r="AR29" i="255"/>
  <c r="AU29" i="255" s="1"/>
  <c r="AV29" i="255" s="1"/>
  <c r="Q29" i="255" s="1"/>
  <c r="AQ29" i="255"/>
  <c r="AT29" i="255" s="1"/>
  <c r="AP29" i="255"/>
  <c r="AO29" i="255"/>
  <c r="AK29" i="255"/>
  <c r="AI29" i="255"/>
  <c r="AH29" i="255"/>
  <c r="AC29" i="255"/>
  <c r="AS28" i="255"/>
  <c r="AQ28" i="255"/>
  <c r="AT28" i="255" s="1"/>
  <c r="AP28" i="255"/>
  <c r="AO28" i="255"/>
  <c r="AR28" i="255" s="1"/>
  <c r="AK28" i="255"/>
  <c r="AI28" i="255"/>
  <c r="AH28" i="255"/>
  <c r="AF28" i="255"/>
  <c r="AC28" i="255"/>
  <c r="AM28" i="255" s="1"/>
  <c r="AS27" i="255"/>
  <c r="AQ27" i="255"/>
  <c r="AT27" i="255" s="1"/>
  <c r="AP27" i="255"/>
  <c r="AO27" i="255"/>
  <c r="AR27" i="255" s="1"/>
  <c r="AU27" i="255" s="1"/>
  <c r="AV27" i="255" s="1"/>
  <c r="Q27" i="255" s="1"/>
  <c r="AW27" i="255" s="1"/>
  <c r="AK27" i="255"/>
  <c r="AI27" i="255"/>
  <c r="AH27" i="255"/>
  <c r="AC27" i="255"/>
  <c r="AF27" i="255" s="1"/>
  <c r="AS26" i="255"/>
  <c r="AR26" i="255"/>
  <c r="AU26" i="255" s="1"/>
  <c r="AV26" i="255" s="1"/>
  <c r="Q26" i="255" s="1"/>
  <c r="AQ26" i="255"/>
  <c r="AT26" i="255" s="1"/>
  <c r="AP26" i="255"/>
  <c r="AO26" i="255"/>
  <c r="AK26" i="255"/>
  <c r="AI26" i="255"/>
  <c r="AH26" i="255"/>
  <c r="AC26" i="255"/>
  <c r="AS25" i="255"/>
  <c r="AQ25" i="255"/>
  <c r="AT25" i="255" s="1"/>
  <c r="AP25" i="255"/>
  <c r="AO25" i="255"/>
  <c r="AR25" i="255" s="1"/>
  <c r="AK25" i="255"/>
  <c r="AI25" i="255"/>
  <c r="AH25" i="255"/>
  <c r="AF25" i="255"/>
  <c r="AC25" i="255"/>
  <c r="AM25" i="255" s="1"/>
  <c r="AS24" i="255"/>
  <c r="AQ24" i="255"/>
  <c r="AT24" i="255" s="1"/>
  <c r="AP24" i="255"/>
  <c r="AO24" i="255"/>
  <c r="AR24" i="255" s="1"/>
  <c r="AU24" i="255" s="1"/>
  <c r="AV24" i="255" s="1"/>
  <c r="Q24" i="255" s="1"/>
  <c r="AW24" i="255" s="1"/>
  <c r="AK24" i="255"/>
  <c r="AI24" i="255"/>
  <c r="AH24" i="255"/>
  <c r="AC24" i="255"/>
  <c r="AF24" i="255" s="1"/>
  <c r="AS23" i="255"/>
  <c r="AR23" i="255"/>
  <c r="AU23" i="255" s="1"/>
  <c r="AV23" i="255" s="1"/>
  <c r="Q23" i="255" s="1"/>
  <c r="AQ23" i="255"/>
  <c r="AT23" i="255" s="1"/>
  <c r="AP23" i="255"/>
  <c r="AO23" i="255"/>
  <c r="AK23" i="255"/>
  <c r="AI23" i="255"/>
  <c r="AH23" i="255"/>
  <c r="AC23" i="255"/>
  <c r="AS22" i="255"/>
  <c r="AQ22" i="255"/>
  <c r="AT22" i="255" s="1"/>
  <c r="AP22" i="255"/>
  <c r="AO22" i="255"/>
  <c r="AR22" i="255" s="1"/>
  <c r="AK22" i="255"/>
  <c r="AI22" i="255"/>
  <c r="AH22" i="255"/>
  <c r="AF22" i="255"/>
  <c r="AC22" i="255"/>
  <c r="AM22" i="255" s="1"/>
  <c r="AS21" i="255"/>
  <c r="AQ21" i="255"/>
  <c r="AT21" i="255" s="1"/>
  <c r="AP21" i="255"/>
  <c r="AO21" i="255"/>
  <c r="AR21" i="255" s="1"/>
  <c r="AK21" i="255"/>
  <c r="AI21" i="255"/>
  <c r="AH21" i="255"/>
  <c r="AC21" i="255"/>
  <c r="AF21" i="255" s="1"/>
  <c r="AS20" i="255"/>
  <c r="AR20" i="255"/>
  <c r="AU20" i="255" s="1"/>
  <c r="AV20" i="255" s="1"/>
  <c r="Q20" i="255" s="1"/>
  <c r="AQ20" i="255"/>
  <c r="AT20" i="255" s="1"/>
  <c r="AP20" i="255"/>
  <c r="AO20" i="255"/>
  <c r="AK20" i="255"/>
  <c r="AI20" i="255"/>
  <c r="AH20" i="255"/>
  <c r="AC20" i="255"/>
  <c r="AS19" i="255"/>
  <c r="AQ19" i="255"/>
  <c r="AT19" i="255" s="1"/>
  <c r="AP19" i="255"/>
  <c r="AO19" i="255"/>
  <c r="AR19" i="255" s="1"/>
  <c r="AK19" i="255"/>
  <c r="AI19" i="255"/>
  <c r="AH19" i="255"/>
  <c r="AF19" i="255"/>
  <c r="AC19" i="255"/>
  <c r="AM19" i="255" s="1"/>
  <c r="AS18" i="255"/>
  <c r="AQ18" i="255"/>
  <c r="AT18" i="255" s="1"/>
  <c r="AP18" i="255"/>
  <c r="AO18" i="255"/>
  <c r="AR18" i="255" s="1"/>
  <c r="AU18" i="255" s="1"/>
  <c r="AV18" i="255" s="1"/>
  <c r="Q18" i="255" s="1"/>
  <c r="AW18" i="255" s="1"/>
  <c r="AK18" i="255"/>
  <c r="AI18" i="255"/>
  <c r="AH18" i="255"/>
  <c r="AC18" i="255"/>
  <c r="AF18" i="255" s="1"/>
  <c r="AS17" i="255"/>
  <c r="AR17" i="255"/>
  <c r="AU17" i="255" s="1"/>
  <c r="AV17" i="255" s="1"/>
  <c r="Q17" i="255" s="1"/>
  <c r="AQ17" i="255"/>
  <c r="AT17" i="255" s="1"/>
  <c r="AP17" i="255"/>
  <c r="AO17" i="255"/>
  <c r="AK17" i="255"/>
  <c r="AI17" i="255"/>
  <c r="AH17" i="255"/>
  <c r="AC17" i="255"/>
  <c r="AS16" i="255"/>
  <c r="AQ16" i="255"/>
  <c r="AT16" i="255" s="1"/>
  <c r="AP16" i="255"/>
  <c r="AO16" i="255"/>
  <c r="AR16" i="255" s="1"/>
  <c r="AK16" i="255"/>
  <c r="AI16" i="255"/>
  <c r="AH16" i="255"/>
  <c r="AF16" i="255"/>
  <c r="AC16" i="255"/>
  <c r="AM16" i="255" s="1"/>
  <c r="AT15" i="255"/>
  <c r="AQ15" i="255"/>
  <c r="AP15" i="255"/>
  <c r="AS15" i="255" s="1"/>
  <c r="AO15" i="255"/>
  <c r="AR15" i="255" s="1"/>
  <c r="AU15" i="255" s="1"/>
  <c r="AV15" i="255" s="1"/>
  <c r="Q15" i="255" s="1"/>
  <c r="AK15" i="255"/>
  <c r="AI15" i="255"/>
  <c r="AH15" i="255"/>
  <c r="AF15" i="255"/>
  <c r="AC15" i="255"/>
  <c r="AM15" i="255" s="1"/>
  <c r="AQ14" i="255"/>
  <c r="AT14" i="255" s="1"/>
  <c r="AP14" i="255"/>
  <c r="AS14" i="255" s="1"/>
  <c r="AO14" i="255"/>
  <c r="AR14" i="255" s="1"/>
  <c r="AM14" i="255"/>
  <c r="AK14" i="255"/>
  <c r="AI14" i="255"/>
  <c r="AH14" i="255"/>
  <c r="AF14" i="255"/>
  <c r="AC14" i="255"/>
  <c r="AC34" i="255" s="1"/>
  <c r="A9" i="255"/>
  <c r="A8" i="255"/>
  <c r="G6" i="255"/>
  <c r="AU5" i="255"/>
  <c r="AT5" i="255"/>
  <c r="AS5" i="255"/>
  <c r="AR5" i="255"/>
  <c r="AQ5" i="255"/>
  <c r="AP5" i="255"/>
  <c r="AO5" i="255"/>
  <c r="I5" i="255"/>
  <c r="L5" i="255" s="1"/>
  <c r="AV4" i="255"/>
  <c r="AU3" i="255"/>
  <c r="AT3" i="255"/>
  <c r="AS3" i="255"/>
  <c r="AR3" i="255"/>
  <c r="AQ3" i="255"/>
  <c r="AP3" i="255"/>
  <c r="AO3" i="255"/>
  <c r="AH3" i="255"/>
  <c r="AV2" i="255"/>
  <c r="AH1" i="255"/>
  <c r="AG34" i="254"/>
  <c r="AE34" i="254"/>
  <c r="AW35" i="254" s="1"/>
  <c r="AD34" i="254"/>
  <c r="AB34" i="254"/>
  <c r="AA34" i="254"/>
  <c r="Y34" i="254"/>
  <c r="V34" i="254"/>
  <c r="S34" i="254"/>
  <c r="G34" i="254"/>
  <c r="AQ33" i="254"/>
  <c r="AT33" i="254" s="1"/>
  <c r="AP33" i="254"/>
  <c r="AS33" i="254" s="1"/>
  <c r="AO33" i="254"/>
  <c r="AR33" i="254" s="1"/>
  <c r="AM33" i="254"/>
  <c r="AK33" i="254"/>
  <c r="AI33" i="254"/>
  <c r="AH33" i="254"/>
  <c r="AF33" i="254"/>
  <c r="AC33" i="254"/>
  <c r="AU32" i="254"/>
  <c r="AV32" i="254" s="1"/>
  <c r="Q32" i="254" s="1"/>
  <c r="AT32" i="254"/>
  <c r="AS32" i="254"/>
  <c r="AQ32" i="254"/>
  <c r="AP32" i="254"/>
  <c r="AO32" i="254"/>
  <c r="AR32" i="254" s="1"/>
  <c r="AK32" i="254"/>
  <c r="AI32" i="254"/>
  <c r="AH32" i="254"/>
  <c r="AC32" i="254"/>
  <c r="AS31" i="254"/>
  <c r="AR31" i="254"/>
  <c r="AQ31" i="254"/>
  <c r="AT31" i="254" s="1"/>
  <c r="AP31" i="254"/>
  <c r="AO31" i="254"/>
  <c r="AK31" i="254"/>
  <c r="AI31" i="254"/>
  <c r="AH31" i="254"/>
  <c r="AF31" i="254"/>
  <c r="AC31" i="254"/>
  <c r="AM31" i="254" s="1"/>
  <c r="AQ30" i="254"/>
  <c r="AT30" i="254" s="1"/>
  <c r="AP30" i="254"/>
  <c r="AS30" i="254" s="1"/>
  <c r="AO30" i="254"/>
  <c r="AR30" i="254" s="1"/>
  <c r="AM30" i="254"/>
  <c r="AK30" i="254"/>
  <c r="AI30" i="254"/>
  <c r="AH30" i="254"/>
  <c r="AC30" i="254"/>
  <c r="AF30" i="254" s="1"/>
  <c r="AT29" i="254"/>
  <c r="AS29" i="254"/>
  <c r="AQ29" i="254"/>
  <c r="AP29" i="254"/>
  <c r="AO29" i="254"/>
  <c r="AR29" i="254" s="1"/>
  <c r="AU29" i="254" s="1"/>
  <c r="AV29" i="254" s="1"/>
  <c r="Q29" i="254" s="1"/>
  <c r="AK29" i="254"/>
  <c r="AI29" i="254"/>
  <c r="AH29" i="254"/>
  <c r="AC29" i="254"/>
  <c r="AS28" i="254"/>
  <c r="AR28" i="254"/>
  <c r="AU28" i="254" s="1"/>
  <c r="AV28" i="254" s="1"/>
  <c r="Q28" i="254" s="1"/>
  <c r="AQ28" i="254"/>
  <c r="AT28" i="254" s="1"/>
  <c r="AP28" i="254"/>
  <c r="AO28" i="254"/>
  <c r="AK28" i="254"/>
  <c r="AI28" i="254"/>
  <c r="AH28" i="254"/>
  <c r="AF28" i="254"/>
  <c r="AC28" i="254"/>
  <c r="AM28" i="254" s="1"/>
  <c r="AQ27" i="254"/>
  <c r="AT27" i="254" s="1"/>
  <c r="AP27" i="254"/>
  <c r="AS27" i="254" s="1"/>
  <c r="AO27" i="254"/>
  <c r="AR27" i="254" s="1"/>
  <c r="AU27" i="254" s="1"/>
  <c r="AV27" i="254" s="1"/>
  <c r="Q27" i="254" s="1"/>
  <c r="AW27" i="254" s="1"/>
  <c r="AM27" i="254"/>
  <c r="AK27" i="254"/>
  <c r="AI27" i="254"/>
  <c r="AH27" i="254"/>
  <c r="AC27" i="254"/>
  <c r="AF27" i="254" s="1"/>
  <c r="AU26" i="254"/>
  <c r="AV26" i="254" s="1"/>
  <c r="Q26" i="254" s="1"/>
  <c r="AT26" i="254"/>
  <c r="AS26" i="254"/>
  <c r="AQ26" i="254"/>
  <c r="AP26" i="254"/>
  <c r="AO26" i="254"/>
  <c r="AR26" i="254" s="1"/>
  <c r="AK26" i="254"/>
  <c r="AI26" i="254"/>
  <c r="AH26" i="254"/>
  <c r="AC26" i="254"/>
  <c r="AS25" i="254"/>
  <c r="AR25" i="254"/>
  <c r="AQ25" i="254"/>
  <c r="AT25" i="254" s="1"/>
  <c r="AP25" i="254"/>
  <c r="AO25" i="254"/>
  <c r="AK25" i="254"/>
  <c r="AI25" i="254"/>
  <c r="AH25" i="254"/>
  <c r="AF25" i="254"/>
  <c r="AC25" i="254"/>
  <c r="AM25" i="254" s="1"/>
  <c r="AQ24" i="254"/>
  <c r="AT24" i="254" s="1"/>
  <c r="AP24" i="254"/>
  <c r="AS24" i="254" s="1"/>
  <c r="AO24" i="254"/>
  <c r="AR24" i="254" s="1"/>
  <c r="AM24" i="254"/>
  <c r="AK24" i="254"/>
  <c r="AI24" i="254"/>
  <c r="AH24" i="254"/>
  <c r="AC24" i="254"/>
  <c r="AF24" i="254" s="1"/>
  <c r="AT23" i="254"/>
  <c r="AS23" i="254"/>
  <c r="AQ23" i="254"/>
  <c r="AP23" i="254"/>
  <c r="AO23" i="254"/>
  <c r="AR23" i="254" s="1"/>
  <c r="AU23" i="254" s="1"/>
  <c r="AV23" i="254" s="1"/>
  <c r="Q23" i="254" s="1"/>
  <c r="AK23" i="254"/>
  <c r="AI23" i="254"/>
  <c r="AH23" i="254"/>
  <c r="AC23" i="254"/>
  <c r="AS22" i="254"/>
  <c r="AR22" i="254"/>
  <c r="AU22" i="254" s="1"/>
  <c r="AV22" i="254" s="1"/>
  <c r="Q22" i="254" s="1"/>
  <c r="AQ22" i="254"/>
  <c r="AT22" i="254" s="1"/>
  <c r="AP22" i="254"/>
  <c r="AO22" i="254"/>
  <c r="AK22" i="254"/>
  <c r="AI22" i="254"/>
  <c r="AH22" i="254"/>
  <c r="AF22" i="254"/>
  <c r="AC22" i="254"/>
  <c r="AM22" i="254" s="1"/>
  <c r="AQ21" i="254"/>
  <c r="AT21" i="254" s="1"/>
  <c r="AP21" i="254"/>
  <c r="AS21" i="254" s="1"/>
  <c r="AO21" i="254"/>
  <c r="AR21" i="254" s="1"/>
  <c r="AM21" i="254"/>
  <c r="AK21" i="254"/>
  <c r="AI21" i="254"/>
  <c r="AH21" i="254"/>
  <c r="AC21" i="254"/>
  <c r="AF21" i="254" s="1"/>
  <c r="AU20" i="254"/>
  <c r="AV20" i="254" s="1"/>
  <c r="Q20" i="254" s="1"/>
  <c r="AT20" i="254"/>
  <c r="AS20" i="254"/>
  <c r="AQ20" i="254"/>
  <c r="AP20" i="254"/>
  <c r="AO20" i="254"/>
  <c r="AR20" i="254" s="1"/>
  <c r="AK20" i="254"/>
  <c r="AI20" i="254"/>
  <c r="AH20" i="254"/>
  <c r="AC20" i="254"/>
  <c r="AS19" i="254"/>
  <c r="AR19" i="254"/>
  <c r="AQ19" i="254"/>
  <c r="AT19" i="254" s="1"/>
  <c r="AP19" i="254"/>
  <c r="AO19" i="254"/>
  <c r="AK19" i="254"/>
  <c r="AI19" i="254"/>
  <c r="AH19" i="254"/>
  <c r="AF19" i="254"/>
  <c r="AC19" i="254"/>
  <c r="AM19" i="254" s="1"/>
  <c r="AQ18" i="254"/>
  <c r="AT18" i="254" s="1"/>
  <c r="AP18" i="254"/>
  <c r="AS18" i="254" s="1"/>
  <c r="AO18" i="254"/>
  <c r="AR18" i="254" s="1"/>
  <c r="AM18" i="254"/>
  <c r="AK18" i="254"/>
  <c r="AI18" i="254"/>
  <c r="AH18" i="254"/>
  <c r="AC18" i="254"/>
  <c r="AF18" i="254" s="1"/>
  <c r="AT17" i="254"/>
  <c r="AS17" i="254"/>
  <c r="AQ17" i="254"/>
  <c r="AP17" i="254"/>
  <c r="AO17" i="254"/>
  <c r="AR17" i="254" s="1"/>
  <c r="AU17" i="254" s="1"/>
  <c r="AV17" i="254" s="1"/>
  <c r="Q17" i="254" s="1"/>
  <c r="AK17" i="254"/>
  <c r="AI17" i="254"/>
  <c r="AH17" i="254"/>
  <c r="AC17" i="254"/>
  <c r="AS16" i="254"/>
  <c r="AR16" i="254"/>
  <c r="AU16" i="254" s="1"/>
  <c r="AV16" i="254" s="1"/>
  <c r="Q16" i="254" s="1"/>
  <c r="AQ16" i="254"/>
  <c r="AT16" i="254" s="1"/>
  <c r="AP16" i="254"/>
  <c r="AO16" i="254"/>
  <c r="AK16" i="254"/>
  <c r="AI16" i="254"/>
  <c r="AH16" i="254"/>
  <c r="AF16" i="254"/>
  <c r="AC16" i="254"/>
  <c r="AM16" i="254" s="1"/>
  <c r="AQ15" i="254"/>
  <c r="AT15" i="254" s="1"/>
  <c r="AP15" i="254"/>
  <c r="AS15" i="254" s="1"/>
  <c r="AO15" i="254"/>
  <c r="AR15" i="254" s="1"/>
  <c r="AU15" i="254" s="1"/>
  <c r="AV15" i="254" s="1"/>
  <c r="Q15" i="254" s="1"/>
  <c r="AW15" i="254" s="1"/>
  <c r="AM15" i="254"/>
  <c r="AK15" i="254"/>
  <c r="AI15" i="254"/>
  <c r="AH15" i="254"/>
  <c r="AC15" i="254"/>
  <c r="AF15" i="254" s="1"/>
  <c r="AU14" i="254"/>
  <c r="AV14" i="254" s="1"/>
  <c r="Q14" i="254" s="1"/>
  <c r="AT14" i="254"/>
  <c r="AS14" i="254"/>
  <c r="AQ14" i="254"/>
  <c r="AP14" i="254"/>
  <c r="AO14" i="254"/>
  <c r="AR14" i="254" s="1"/>
  <c r="AK14" i="254"/>
  <c r="AI14" i="254"/>
  <c r="AH14" i="254"/>
  <c r="AC14" i="254"/>
  <c r="A9" i="254"/>
  <c r="A8" i="254"/>
  <c r="AU5" i="254"/>
  <c r="AT5" i="254"/>
  <c r="AS5" i="254"/>
  <c r="AR5" i="254"/>
  <c r="AQ5" i="254"/>
  <c r="AP5" i="254"/>
  <c r="AO5" i="254"/>
  <c r="L5" i="254"/>
  <c r="I5" i="254"/>
  <c r="G6" i="254" s="1"/>
  <c r="AV4" i="254"/>
  <c r="AU3" i="254"/>
  <c r="AT3" i="254"/>
  <c r="AS3" i="254"/>
  <c r="AR3" i="254"/>
  <c r="AQ3" i="254"/>
  <c r="AP3" i="254"/>
  <c r="AO3" i="254"/>
  <c r="AV2" i="254"/>
  <c r="AH1" i="254"/>
  <c r="AG34" i="253"/>
  <c r="AE34" i="253"/>
  <c r="AW35" i="253" s="1"/>
  <c r="AD34" i="253"/>
  <c r="AB34" i="253"/>
  <c r="AA34" i="253"/>
  <c r="Y34" i="253"/>
  <c r="V34" i="253"/>
  <c r="S34" i="253"/>
  <c r="G34" i="253"/>
  <c r="AU33" i="253"/>
  <c r="AV33" i="253" s="1"/>
  <c r="Q33" i="253" s="1"/>
  <c r="AT33" i="253"/>
  <c r="AS33" i="253"/>
  <c r="AQ33" i="253"/>
  <c r="AP33" i="253"/>
  <c r="AO33" i="253"/>
  <c r="AR33" i="253" s="1"/>
  <c r="AK33" i="253"/>
  <c r="AI33" i="253"/>
  <c r="AH33" i="253"/>
  <c r="AC33" i="253"/>
  <c r="AS32" i="253"/>
  <c r="AR32" i="253"/>
  <c r="AQ32" i="253"/>
  <c r="AT32" i="253" s="1"/>
  <c r="AP32" i="253"/>
  <c r="AO32" i="253"/>
  <c r="AK32" i="253"/>
  <c r="AI32" i="253"/>
  <c r="AH32" i="253"/>
  <c r="AF32" i="253"/>
  <c r="AC32" i="253"/>
  <c r="AM32" i="253" s="1"/>
  <c r="AQ31" i="253"/>
  <c r="AT31" i="253" s="1"/>
  <c r="AP31" i="253"/>
  <c r="AS31" i="253" s="1"/>
  <c r="AO31" i="253"/>
  <c r="AR31" i="253" s="1"/>
  <c r="AM31" i="253"/>
  <c r="AK31" i="253"/>
  <c r="AI31" i="253"/>
  <c r="AH31" i="253"/>
  <c r="AC31" i="253"/>
  <c r="AF31" i="253" s="1"/>
  <c r="AT30" i="253"/>
  <c r="AS30" i="253"/>
  <c r="AQ30" i="253"/>
  <c r="AP30" i="253"/>
  <c r="AO30" i="253"/>
  <c r="AR30" i="253" s="1"/>
  <c r="AU30" i="253" s="1"/>
  <c r="AV30" i="253" s="1"/>
  <c r="Q30" i="253" s="1"/>
  <c r="AK30" i="253"/>
  <c r="AI30" i="253"/>
  <c r="AH30" i="253"/>
  <c r="AC30" i="253"/>
  <c r="AS29" i="253"/>
  <c r="AR29" i="253"/>
  <c r="AU29" i="253" s="1"/>
  <c r="AV29" i="253" s="1"/>
  <c r="Q29" i="253" s="1"/>
  <c r="AQ29" i="253"/>
  <c r="AT29" i="253" s="1"/>
  <c r="AP29" i="253"/>
  <c r="AO29" i="253"/>
  <c r="AK29" i="253"/>
  <c r="AI29" i="253"/>
  <c r="AH29" i="253"/>
  <c r="AF29" i="253"/>
  <c r="AC29" i="253"/>
  <c r="AM29" i="253" s="1"/>
  <c r="AQ28" i="253"/>
  <c r="AT28" i="253" s="1"/>
  <c r="AP28" i="253"/>
  <c r="AS28" i="253" s="1"/>
  <c r="AO28" i="253"/>
  <c r="AR28" i="253" s="1"/>
  <c r="AU28" i="253" s="1"/>
  <c r="AV28" i="253" s="1"/>
  <c r="Q28" i="253" s="1"/>
  <c r="AW28" i="253" s="1"/>
  <c r="AM28" i="253"/>
  <c r="AK28" i="253"/>
  <c r="AI28" i="253"/>
  <c r="AH28" i="253"/>
  <c r="AC28" i="253"/>
  <c r="AF28" i="253" s="1"/>
  <c r="AU27" i="253"/>
  <c r="AV27" i="253" s="1"/>
  <c r="Q27" i="253" s="1"/>
  <c r="AT27" i="253"/>
  <c r="AS27" i="253"/>
  <c r="AQ27" i="253"/>
  <c r="AP27" i="253"/>
  <c r="AO27" i="253"/>
  <c r="AR27" i="253" s="1"/>
  <c r="AK27" i="253"/>
  <c r="AI27" i="253"/>
  <c r="AH27" i="253"/>
  <c r="AC27" i="253"/>
  <c r="AS26" i="253"/>
  <c r="AR26" i="253"/>
  <c r="AQ26" i="253"/>
  <c r="AT26" i="253" s="1"/>
  <c r="AP26" i="253"/>
  <c r="AO26" i="253"/>
  <c r="AK26" i="253"/>
  <c r="AI26" i="253"/>
  <c r="AH26" i="253"/>
  <c r="AF26" i="253"/>
  <c r="AC26" i="253"/>
  <c r="AM26" i="253" s="1"/>
  <c r="AQ25" i="253"/>
  <c r="AT25" i="253" s="1"/>
  <c r="AP25" i="253"/>
  <c r="AS25" i="253" s="1"/>
  <c r="AO25" i="253"/>
  <c r="AR25" i="253" s="1"/>
  <c r="AM25" i="253"/>
  <c r="AK25" i="253"/>
  <c r="AI25" i="253"/>
  <c r="AH25" i="253"/>
  <c r="AC25" i="253"/>
  <c r="AF25" i="253" s="1"/>
  <c r="AT24" i="253"/>
  <c r="AS24" i="253"/>
  <c r="AQ24" i="253"/>
  <c r="AP24" i="253"/>
  <c r="AO24" i="253"/>
  <c r="AR24" i="253" s="1"/>
  <c r="AU24" i="253" s="1"/>
  <c r="AV24" i="253" s="1"/>
  <c r="Q24" i="253" s="1"/>
  <c r="AK24" i="253"/>
  <c r="AI24" i="253"/>
  <c r="AH24" i="253"/>
  <c r="AC24" i="253"/>
  <c r="AS23" i="253"/>
  <c r="AR23" i="253"/>
  <c r="AU23" i="253" s="1"/>
  <c r="AV23" i="253" s="1"/>
  <c r="Q23" i="253" s="1"/>
  <c r="AQ23" i="253"/>
  <c r="AT23" i="253" s="1"/>
  <c r="AP23" i="253"/>
  <c r="AO23" i="253"/>
  <c r="AK23" i="253"/>
  <c r="AI23" i="253"/>
  <c r="AH23" i="253"/>
  <c r="AF23" i="253"/>
  <c r="AC23" i="253"/>
  <c r="AM23" i="253" s="1"/>
  <c r="AQ22" i="253"/>
  <c r="AT22" i="253" s="1"/>
  <c r="AP22" i="253"/>
  <c r="AS22" i="253" s="1"/>
  <c r="AO22" i="253"/>
  <c r="AR22" i="253" s="1"/>
  <c r="AM22" i="253"/>
  <c r="AK22" i="253"/>
  <c r="AI22" i="253"/>
  <c r="AH22" i="253"/>
  <c r="AC22" i="253"/>
  <c r="AF22" i="253" s="1"/>
  <c r="AU21" i="253"/>
  <c r="AV21" i="253" s="1"/>
  <c r="Q21" i="253" s="1"/>
  <c r="AT21" i="253"/>
  <c r="AS21" i="253"/>
  <c r="AQ21" i="253"/>
  <c r="AP21" i="253"/>
  <c r="AO21" i="253"/>
  <c r="AR21" i="253" s="1"/>
  <c r="AK21" i="253"/>
  <c r="AI21" i="253"/>
  <c r="AH21" i="253"/>
  <c r="AC21" i="253"/>
  <c r="AS20" i="253"/>
  <c r="AR20" i="253"/>
  <c r="AQ20" i="253"/>
  <c r="AT20" i="253" s="1"/>
  <c r="AP20" i="253"/>
  <c r="AO20" i="253"/>
  <c r="AK20" i="253"/>
  <c r="AI20" i="253"/>
  <c r="AH20" i="253"/>
  <c r="AF20" i="253"/>
  <c r="AC20" i="253"/>
  <c r="AM20" i="253" s="1"/>
  <c r="AQ19" i="253"/>
  <c r="AT19" i="253" s="1"/>
  <c r="AP19" i="253"/>
  <c r="AS19" i="253" s="1"/>
  <c r="AO19" i="253"/>
  <c r="AR19" i="253" s="1"/>
  <c r="AM19" i="253"/>
  <c r="AK19" i="253"/>
  <c r="AI19" i="253"/>
  <c r="AH19" i="253"/>
  <c r="AC19" i="253"/>
  <c r="AF19" i="253" s="1"/>
  <c r="AT18" i="253"/>
  <c r="AS18" i="253"/>
  <c r="AQ18" i="253"/>
  <c r="AP18" i="253"/>
  <c r="AO18" i="253"/>
  <c r="AR18" i="253" s="1"/>
  <c r="AU18" i="253" s="1"/>
  <c r="AV18" i="253" s="1"/>
  <c r="Q18" i="253" s="1"/>
  <c r="AK18" i="253"/>
  <c r="AI18" i="253"/>
  <c r="AH18" i="253"/>
  <c r="AC18" i="253"/>
  <c r="AS17" i="253"/>
  <c r="AR17" i="253"/>
  <c r="AU17" i="253" s="1"/>
  <c r="AV17" i="253" s="1"/>
  <c r="Q17" i="253" s="1"/>
  <c r="AQ17" i="253"/>
  <c r="AT17" i="253" s="1"/>
  <c r="AP17" i="253"/>
  <c r="AO17" i="253"/>
  <c r="AK17" i="253"/>
  <c r="AI17" i="253"/>
  <c r="AH17" i="253"/>
  <c r="AF17" i="253"/>
  <c r="AC17" i="253"/>
  <c r="AM17" i="253" s="1"/>
  <c r="AQ16" i="253"/>
  <c r="AT16" i="253" s="1"/>
  <c r="AP16" i="253"/>
  <c r="AS16" i="253" s="1"/>
  <c r="AO16" i="253"/>
  <c r="AR16" i="253" s="1"/>
  <c r="AU16" i="253" s="1"/>
  <c r="AV16" i="253" s="1"/>
  <c r="Q16" i="253" s="1"/>
  <c r="AW16" i="253" s="1"/>
  <c r="AM16" i="253"/>
  <c r="AK16" i="253"/>
  <c r="AI16" i="253"/>
  <c r="AH16" i="253"/>
  <c r="AC16" i="253"/>
  <c r="AF16" i="253" s="1"/>
  <c r="AU15" i="253"/>
  <c r="AV15" i="253" s="1"/>
  <c r="Q15" i="253" s="1"/>
  <c r="AT15" i="253"/>
  <c r="AS15" i="253"/>
  <c r="AQ15" i="253"/>
  <c r="AP15" i="253"/>
  <c r="AO15" i="253"/>
  <c r="AR15" i="253" s="1"/>
  <c r="AK15" i="253"/>
  <c r="AI15" i="253"/>
  <c r="AH15" i="253"/>
  <c r="AC15" i="253"/>
  <c r="AS14" i="253"/>
  <c r="AR14" i="253"/>
  <c r="AQ14" i="253"/>
  <c r="AT14" i="253" s="1"/>
  <c r="AP14" i="253"/>
  <c r="AO14" i="253"/>
  <c r="AK14" i="253"/>
  <c r="AI14" i="253"/>
  <c r="AH14" i="253"/>
  <c r="AF14" i="253"/>
  <c r="AC14" i="253"/>
  <c r="AM14" i="253" s="1"/>
  <c r="A9" i="253"/>
  <c r="BA8" i="253"/>
  <c r="A8" i="253"/>
  <c r="G6" i="253"/>
  <c r="G7" i="253" s="1"/>
  <c r="AU5" i="253"/>
  <c r="AT5" i="253"/>
  <c r="AS5" i="253"/>
  <c r="AR5" i="253"/>
  <c r="AQ5" i="253"/>
  <c r="AP5" i="253"/>
  <c r="AO5" i="253"/>
  <c r="L5" i="253"/>
  <c r="I5" i="253"/>
  <c r="AV4" i="253"/>
  <c r="AU3" i="253"/>
  <c r="AT3" i="253"/>
  <c r="AS3" i="253"/>
  <c r="AR3" i="253"/>
  <c r="AQ3" i="253"/>
  <c r="AP3" i="253"/>
  <c r="AO3" i="253"/>
  <c r="AH3" i="253"/>
  <c r="AV2" i="253"/>
  <c r="AH1" i="253"/>
  <c r="AG34" i="252"/>
  <c r="AE34" i="252"/>
  <c r="X118" i="11" s="1"/>
  <c r="AD34" i="252"/>
  <c r="AB34" i="252"/>
  <c r="AA34" i="252"/>
  <c r="Y34" i="252"/>
  <c r="R118" i="11" s="1"/>
  <c r="V34" i="252"/>
  <c r="S34" i="252"/>
  <c r="G34" i="252"/>
  <c r="J118" i="11" s="1"/>
  <c r="K118" i="11" s="1"/>
  <c r="AQ33" i="252"/>
  <c r="AT33" i="252" s="1"/>
  <c r="AP33" i="252"/>
  <c r="AS33" i="252" s="1"/>
  <c r="AO33" i="252"/>
  <c r="AR33" i="252" s="1"/>
  <c r="AK33" i="252"/>
  <c r="AI33" i="252"/>
  <c r="AH33" i="252"/>
  <c r="AF33" i="252"/>
  <c r="AC33" i="252"/>
  <c r="AM33" i="252" s="1"/>
  <c r="AQ32" i="252"/>
  <c r="AT32" i="252" s="1"/>
  <c r="AP32" i="252"/>
  <c r="AS32" i="252" s="1"/>
  <c r="AO32" i="252"/>
  <c r="AR32" i="252" s="1"/>
  <c r="AM32" i="252"/>
  <c r="AK32" i="252"/>
  <c r="AI32" i="252"/>
  <c r="AH32" i="252"/>
  <c r="AC32" i="252"/>
  <c r="AF32" i="252" s="1"/>
  <c r="AT31" i="252"/>
  <c r="AS31" i="252"/>
  <c r="AQ31" i="252"/>
  <c r="AP31" i="252"/>
  <c r="AO31" i="252"/>
  <c r="AR31" i="252" s="1"/>
  <c r="AU31" i="252" s="1"/>
  <c r="AV31" i="252" s="1"/>
  <c r="Q31" i="252" s="1"/>
  <c r="AK31" i="252"/>
  <c r="AI31" i="252"/>
  <c r="AH31" i="252"/>
  <c r="AC31" i="252"/>
  <c r="AQ30" i="252"/>
  <c r="AT30" i="252" s="1"/>
  <c r="AP30" i="252"/>
  <c r="AS30" i="252" s="1"/>
  <c r="AO30" i="252"/>
  <c r="AR30" i="252" s="1"/>
  <c r="AK30" i="252"/>
  <c r="AI30" i="252"/>
  <c r="AH30" i="252"/>
  <c r="AF30" i="252"/>
  <c r="AC30" i="252"/>
  <c r="AM30" i="252" s="1"/>
  <c r="AQ29" i="252"/>
  <c r="AT29" i="252" s="1"/>
  <c r="AP29" i="252"/>
  <c r="AS29" i="252" s="1"/>
  <c r="AO29" i="252"/>
  <c r="AR29" i="252" s="1"/>
  <c r="AM29" i="252"/>
  <c r="AK29" i="252"/>
  <c r="AI29" i="252"/>
  <c r="AH29" i="252"/>
  <c r="AC29" i="252"/>
  <c r="AF29" i="252" s="1"/>
  <c r="AT28" i="252"/>
  <c r="AQ28" i="252"/>
  <c r="AP28" i="252"/>
  <c r="AS28" i="252" s="1"/>
  <c r="AO28" i="252"/>
  <c r="AR28" i="252" s="1"/>
  <c r="AU28" i="252" s="1"/>
  <c r="AV28" i="252" s="1"/>
  <c r="Q28" i="252" s="1"/>
  <c r="AK28" i="252"/>
  <c r="AI28" i="252"/>
  <c r="AH28" i="252"/>
  <c r="AC28" i="252"/>
  <c r="AQ27" i="252"/>
  <c r="AT27" i="252" s="1"/>
  <c r="AP27" i="252"/>
  <c r="AS27" i="252" s="1"/>
  <c r="AO27" i="252"/>
  <c r="AR27" i="252" s="1"/>
  <c r="AK27" i="252"/>
  <c r="AI27" i="252"/>
  <c r="AH27" i="252"/>
  <c r="AF27" i="252"/>
  <c r="AC27" i="252"/>
  <c r="AM27" i="252" s="1"/>
  <c r="AQ26" i="252"/>
  <c r="AT26" i="252" s="1"/>
  <c r="AP26" i="252"/>
  <c r="AS26" i="252" s="1"/>
  <c r="AO26" i="252"/>
  <c r="AR26" i="252" s="1"/>
  <c r="AM26" i="252"/>
  <c r="AK26" i="252"/>
  <c r="AI26" i="252"/>
  <c r="AH26" i="252"/>
  <c r="AC26" i="252"/>
  <c r="AF26" i="252" s="1"/>
  <c r="AT25" i="252"/>
  <c r="AS25" i="252"/>
  <c r="AQ25" i="252"/>
  <c r="AP25" i="252"/>
  <c r="AO25" i="252"/>
  <c r="AR25" i="252" s="1"/>
  <c r="AK25" i="252"/>
  <c r="AI25" i="252"/>
  <c r="AH25" i="252"/>
  <c r="AC25" i="252"/>
  <c r="AS24" i="252"/>
  <c r="AQ24" i="252"/>
  <c r="AT24" i="252" s="1"/>
  <c r="AP24" i="252"/>
  <c r="AO24" i="252"/>
  <c r="AR24" i="252" s="1"/>
  <c r="AU24" i="252" s="1"/>
  <c r="AV24" i="252" s="1"/>
  <c r="Q24" i="252" s="1"/>
  <c r="AK24" i="252"/>
  <c r="AI24" i="252"/>
  <c r="AH24" i="252"/>
  <c r="AF24" i="252"/>
  <c r="AC24" i="252"/>
  <c r="AM24" i="252" s="1"/>
  <c r="AQ23" i="252"/>
  <c r="AT23" i="252" s="1"/>
  <c r="AP23" i="252"/>
  <c r="AS23" i="252" s="1"/>
  <c r="AO23" i="252"/>
  <c r="AR23" i="252" s="1"/>
  <c r="AU23" i="252" s="1"/>
  <c r="AV23" i="252" s="1"/>
  <c r="Q23" i="252" s="1"/>
  <c r="AW23" i="252" s="1"/>
  <c r="AM23" i="252"/>
  <c r="AK23" i="252"/>
  <c r="AI23" i="252"/>
  <c r="AH23" i="252"/>
  <c r="AC23" i="252"/>
  <c r="AF23" i="252" s="1"/>
  <c r="AT22" i="252"/>
  <c r="AS22" i="252"/>
  <c r="AQ22" i="252"/>
  <c r="AP22" i="252"/>
  <c r="AO22" i="252"/>
  <c r="AR22" i="252" s="1"/>
  <c r="AU22" i="252" s="1"/>
  <c r="AV22" i="252" s="1"/>
  <c r="Q22" i="252" s="1"/>
  <c r="AK22" i="252"/>
  <c r="AI22" i="252"/>
  <c r="AH22" i="252"/>
  <c r="AC22" i="252"/>
  <c r="AS21" i="252"/>
  <c r="AQ21" i="252"/>
  <c r="AT21" i="252" s="1"/>
  <c r="AP21" i="252"/>
  <c r="AO21" i="252"/>
  <c r="AR21" i="252" s="1"/>
  <c r="AK21" i="252"/>
  <c r="AI21" i="252"/>
  <c r="AH21" i="252"/>
  <c r="AF21" i="252"/>
  <c r="AC21" i="252"/>
  <c r="AM21" i="252" s="1"/>
  <c r="AQ20" i="252"/>
  <c r="AT20" i="252" s="1"/>
  <c r="AP20" i="252"/>
  <c r="AS20" i="252" s="1"/>
  <c r="AO20" i="252"/>
  <c r="AR20" i="252" s="1"/>
  <c r="AM20" i="252"/>
  <c r="AK20" i="252"/>
  <c r="AI20" i="252"/>
  <c r="AH20" i="252"/>
  <c r="AC20" i="252"/>
  <c r="AF20" i="252" s="1"/>
  <c r="AS19" i="252"/>
  <c r="AQ19" i="252"/>
  <c r="AT19" i="252" s="1"/>
  <c r="AP19" i="252"/>
  <c r="AO19" i="252"/>
  <c r="AR19" i="252" s="1"/>
  <c r="AK19" i="252"/>
  <c r="AI19" i="252"/>
  <c r="AH19" i="252"/>
  <c r="AC19" i="252"/>
  <c r="AS18" i="252"/>
  <c r="AR18" i="252"/>
  <c r="AU18" i="252" s="1"/>
  <c r="AV18" i="252" s="1"/>
  <c r="Q18" i="252" s="1"/>
  <c r="AQ18" i="252"/>
  <c r="AT18" i="252" s="1"/>
  <c r="AP18" i="252"/>
  <c r="AO18" i="252"/>
  <c r="AK18" i="252"/>
  <c r="AI18" i="252"/>
  <c r="AH18" i="252"/>
  <c r="AF18" i="252"/>
  <c r="AC18" i="252"/>
  <c r="AM18" i="252" s="1"/>
  <c r="AQ17" i="252"/>
  <c r="AT17" i="252" s="1"/>
  <c r="AP17" i="252"/>
  <c r="AS17" i="252" s="1"/>
  <c r="AO17" i="252"/>
  <c r="AR17" i="252" s="1"/>
  <c r="AM17" i="252"/>
  <c r="AK17" i="252"/>
  <c r="AI17" i="252"/>
  <c r="AH17" i="252"/>
  <c r="AC17" i="252"/>
  <c r="AF17" i="252" s="1"/>
  <c r="AS16" i="252"/>
  <c r="AQ16" i="252"/>
  <c r="AT16" i="252" s="1"/>
  <c r="AP16" i="252"/>
  <c r="AO16" i="252"/>
  <c r="AR16" i="252" s="1"/>
  <c r="AU16" i="252" s="1"/>
  <c r="AV16" i="252" s="1"/>
  <c r="Q16" i="252" s="1"/>
  <c r="AK16" i="252"/>
  <c r="AI16" i="252"/>
  <c r="AH16" i="252"/>
  <c r="AC16" i="252"/>
  <c r="AR15" i="252"/>
  <c r="AQ15" i="252"/>
  <c r="AT15" i="252" s="1"/>
  <c r="AP15" i="252"/>
  <c r="AS15" i="252" s="1"/>
  <c r="AO15" i="252"/>
  <c r="AI15" i="252"/>
  <c r="AK15" i="252" s="1"/>
  <c r="AH15" i="252"/>
  <c r="AC15" i="252"/>
  <c r="AM15" i="252" s="1"/>
  <c r="AQ14" i="252"/>
  <c r="AT14" i="252" s="1"/>
  <c r="AP14" i="252"/>
  <c r="AS14" i="252" s="1"/>
  <c r="AO14" i="252"/>
  <c r="AR14" i="252" s="1"/>
  <c r="AM14" i="252"/>
  <c r="AK14" i="252"/>
  <c r="AI14" i="252"/>
  <c r="AH14" i="252"/>
  <c r="AC14" i="252"/>
  <c r="A9" i="252"/>
  <c r="A8" i="252"/>
  <c r="G6" i="252"/>
  <c r="AU5" i="252"/>
  <c r="AT5" i="252"/>
  <c r="AS5" i="252"/>
  <c r="AR5" i="252"/>
  <c r="AQ5" i="252"/>
  <c r="AP5" i="252"/>
  <c r="AO5" i="252"/>
  <c r="I5" i="252"/>
  <c r="L5" i="252" s="1"/>
  <c r="AV4" i="252"/>
  <c r="AU3" i="252"/>
  <c r="AT3" i="252"/>
  <c r="AS3" i="252"/>
  <c r="AR3" i="252"/>
  <c r="AQ3" i="252"/>
  <c r="AP3" i="252"/>
  <c r="AO3" i="252"/>
  <c r="AH3" i="252"/>
  <c r="AV2" i="252"/>
  <c r="M118" i="11" s="1"/>
  <c r="AH1" i="252"/>
  <c r="AG34" i="251"/>
  <c r="AD34" i="251"/>
  <c r="AB34" i="251"/>
  <c r="AA34" i="251"/>
  <c r="Y34" i="251"/>
  <c r="R116" i="11" s="1"/>
  <c r="V34" i="251"/>
  <c r="S34" i="251"/>
  <c r="G34" i="251"/>
  <c r="J116" i="11" s="1"/>
  <c r="K116" i="11" s="1"/>
  <c r="AQ33" i="251"/>
  <c r="AT33" i="251" s="1"/>
  <c r="AP33" i="251"/>
  <c r="AS33" i="251" s="1"/>
  <c r="AO33" i="251"/>
  <c r="AR33" i="251" s="1"/>
  <c r="AM33" i="251"/>
  <c r="AK33" i="251"/>
  <c r="AI33" i="251"/>
  <c r="AH33" i="251"/>
  <c r="AC33" i="251"/>
  <c r="AF33" i="251" s="1"/>
  <c r="AT32" i="251"/>
  <c r="AS32" i="251"/>
  <c r="AQ32" i="251"/>
  <c r="AP32" i="251"/>
  <c r="AO32" i="251"/>
  <c r="AR32" i="251" s="1"/>
  <c r="AU32" i="251" s="1"/>
  <c r="AV32" i="251" s="1"/>
  <c r="Q32" i="251" s="1"/>
  <c r="AK32" i="251"/>
  <c r="AI32" i="251"/>
  <c r="AH32" i="251"/>
  <c r="AC32" i="251"/>
  <c r="AS31" i="251"/>
  <c r="AQ31" i="251"/>
  <c r="AT31" i="251" s="1"/>
  <c r="AP31" i="251"/>
  <c r="AO31" i="251"/>
  <c r="AR31" i="251" s="1"/>
  <c r="AK31" i="251"/>
  <c r="AI31" i="251"/>
  <c r="AH31" i="251"/>
  <c r="AF31" i="251"/>
  <c r="AC31" i="251"/>
  <c r="AM31" i="251" s="1"/>
  <c r="AQ30" i="251"/>
  <c r="AT30" i="251" s="1"/>
  <c r="AP30" i="251"/>
  <c r="AS30" i="251" s="1"/>
  <c r="AO30" i="251"/>
  <c r="AR30" i="251" s="1"/>
  <c r="AM30" i="251"/>
  <c r="AK30" i="251"/>
  <c r="AI30" i="251"/>
  <c r="AH30" i="251"/>
  <c r="AC30" i="251"/>
  <c r="AF30" i="251" s="1"/>
  <c r="AS29" i="251"/>
  <c r="AQ29" i="251"/>
  <c r="AT29" i="251" s="1"/>
  <c r="AP29" i="251"/>
  <c r="AO29" i="251"/>
  <c r="AR29" i="251" s="1"/>
  <c r="AK29" i="251"/>
  <c r="AI29" i="251"/>
  <c r="AH29" i="251"/>
  <c r="AC29" i="251"/>
  <c r="AR28" i="251"/>
  <c r="AQ28" i="251"/>
  <c r="AT28" i="251" s="1"/>
  <c r="AP28" i="251"/>
  <c r="AS28" i="251" s="1"/>
  <c r="AO28" i="251"/>
  <c r="AK28" i="251"/>
  <c r="AI28" i="251"/>
  <c r="AH28" i="251"/>
  <c r="AF28" i="251"/>
  <c r="AC28" i="251"/>
  <c r="AM28" i="251" s="1"/>
  <c r="AQ27" i="251"/>
  <c r="AT27" i="251" s="1"/>
  <c r="AP27" i="251"/>
  <c r="AS27" i="251" s="1"/>
  <c r="AO27" i="251"/>
  <c r="AR27" i="251" s="1"/>
  <c r="AM27" i="251"/>
  <c r="AK27" i="251"/>
  <c r="AI27" i="251"/>
  <c r="AH27" i="251"/>
  <c r="AC27" i="251"/>
  <c r="AF27" i="251" s="1"/>
  <c r="AQ26" i="251"/>
  <c r="AT26" i="251" s="1"/>
  <c r="AP26" i="251"/>
  <c r="AS26" i="251" s="1"/>
  <c r="AO26" i="251"/>
  <c r="AR26" i="251" s="1"/>
  <c r="AK26" i="251"/>
  <c r="AI26" i="251"/>
  <c r="AH26" i="251"/>
  <c r="AC26" i="251"/>
  <c r="AR25" i="251"/>
  <c r="AQ25" i="251"/>
  <c r="AT25" i="251" s="1"/>
  <c r="AP25" i="251"/>
  <c r="AS25" i="251" s="1"/>
  <c r="AO25" i="251"/>
  <c r="AK25" i="251"/>
  <c r="AI25" i="251"/>
  <c r="AH25" i="251"/>
  <c r="AF25" i="251"/>
  <c r="AC25" i="251"/>
  <c r="AM25" i="251" s="1"/>
  <c r="AQ24" i="251"/>
  <c r="AT24" i="251" s="1"/>
  <c r="AP24" i="251"/>
  <c r="AS24" i="251" s="1"/>
  <c r="AO24" i="251"/>
  <c r="AR24" i="251" s="1"/>
  <c r="AM24" i="251"/>
  <c r="AK24" i="251"/>
  <c r="AI24" i="251"/>
  <c r="AH24" i="251"/>
  <c r="AC24" i="251"/>
  <c r="AF24" i="251" s="1"/>
  <c r="AQ23" i="251"/>
  <c r="AT23" i="251" s="1"/>
  <c r="AP23" i="251"/>
  <c r="AS23" i="251" s="1"/>
  <c r="AO23" i="251"/>
  <c r="AR23" i="251" s="1"/>
  <c r="AK23" i="251"/>
  <c r="AI23" i="251"/>
  <c r="AH23" i="251"/>
  <c r="AC23" i="251"/>
  <c r="AQ22" i="251"/>
  <c r="AT22" i="251" s="1"/>
  <c r="AP22" i="251"/>
  <c r="AS22" i="251" s="1"/>
  <c r="AO22" i="251"/>
  <c r="AR22" i="251" s="1"/>
  <c r="AU22" i="251" s="1"/>
  <c r="AV22" i="251" s="1"/>
  <c r="Q22" i="251" s="1"/>
  <c r="AK22" i="251"/>
  <c r="AI22" i="251"/>
  <c r="AH22" i="251"/>
  <c r="AF22" i="251"/>
  <c r="AC22" i="251"/>
  <c r="AM22" i="251" s="1"/>
  <c r="AQ21" i="251"/>
  <c r="AT21" i="251" s="1"/>
  <c r="AP21" i="251"/>
  <c r="AS21" i="251" s="1"/>
  <c r="AO21" i="251"/>
  <c r="AR21" i="251" s="1"/>
  <c r="AM21" i="251"/>
  <c r="AK21" i="251"/>
  <c r="AI21" i="251"/>
  <c r="AH21" i="251"/>
  <c r="AC21" i="251"/>
  <c r="AF21" i="251" s="1"/>
  <c r="AT20" i="251"/>
  <c r="AQ20" i="251"/>
  <c r="AP20" i="251"/>
  <c r="AS20" i="251" s="1"/>
  <c r="AU20" i="251" s="1"/>
  <c r="AV20" i="251" s="1"/>
  <c r="Q20" i="251" s="1"/>
  <c r="AO20" i="251"/>
  <c r="AR20" i="251" s="1"/>
  <c r="AK20" i="251"/>
  <c r="AI20" i="251"/>
  <c r="AH20" i="251"/>
  <c r="AC20" i="251"/>
  <c r="AQ19" i="251"/>
  <c r="AT19" i="251" s="1"/>
  <c r="AP19" i="251"/>
  <c r="AS19" i="251" s="1"/>
  <c r="AO19" i="251"/>
  <c r="AR19" i="251" s="1"/>
  <c r="AC19" i="251"/>
  <c r="AM19" i="251" s="1"/>
  <c r="AQ18" i="251"/>
  <c r="AT18" i="251" s="1"/>
  <c r="AP18" i="251"/>
  <c r="AS18" i="251" s="1"/>
  <c r="AO18" i="251"/>
  <c r="AR18" i="251" s="1"/>
  <c r="AM18" i="251"/>
  <c r="AK18" i="251"/>
  <c r="AI18" i="251"/>
  <c r="AH18" i="251"/>
  <c r="AC18" i="251"/>
  <c r="AF18" i="251" s="1"/>
  <c r="AT17" i="251"/>
  <c r="AQ17" i="251"/>
  <c r="AP17" i="251"/>
  <c r="AS17" i="251" s="1"/>
  <c r="AO17" i="251"/>
  <c r="AR17" i="251" s="1"/>
  <c r="AC17" i="251"/>
  <c r="AQ16" i="251"/>
  <c r="AT16" i="251" s="1"/>
  <c r="AP16" i="251"/>
  <c r="AS16" i="251" s="1"/>
  <c r="AO16" i="251"/>
  <c r="AR16" i="251" s="1"/>
  <c r="AK16" i="251"/>
  <c r="AI16" i="251"/>
  <c r="AH16" i="251"/>
  <c r="AF16" i="251"/>
  <c r="AC16" i="251"/>
  <c r="AM16" i="251" s="1"/>
  <c r="AQ15" i="251"/>
  <c r="AT15" i="251" s="1"/>
  <c r="AP15" i="251"/>
  <c r="AS15" i="251" s="1"/>
  <c r="AO15" i="251"/>
  <c r="AR15" i="251" s="1"/>
  <c r="AM15" i="251"/>
  <c r="AK15" i="251"/>
  <c r="AI15" i="251"/>
  <c r="AH15" i="251"/>
  <c r="AC15" i="251"/>
  <c r="AF15" i="251" s="1"/>
  <c r="AQ14" i="251"/>
  <c r="AT14" i="251" s="1"/>
  <c r="AP14" i="251"/>
  <c r="AS14" i="251" s="1"/>
  <c r="AO14" i="251"/>
  <c r="AR14" i="251" s="1"/>
  <c r="AC14" i="251"/>
  <c r="A9" i="251"/>
  <c r="A8" i="251"/>
  <c r="G7" i="251"/>
  <c r="H6" i="251"/>
  <c r="G6" i="251"/>
  <c r="AU5" i="251"/>
  <c r="AT5" i="251"/>
  <c r="AS5" i="251"/>
  <c r="AR5" i="251"/>
  <c r="AQ5" i="251"/>
  <c r="AP5" i="251"/>
  <c r="AO5" i="251"/>
  <c r="L5" i="251"/>
  <c r="I5" i="251"/>
  <c r="AV4" i="251"/>
  <c r="AU3" i="251"/>
  <c r="AT3" i="251"/>
  <c r="AS3" i="251"/>
  <c r="AR3" i="251"/>
  <c r="AQ3" i="251"/>
  <c r="AP3" i="251"/>
  <c r="AO3" i="251"/>
  <c r="AH3" i="251"/>
  <c r="AV2" i="251"/>
  <c r="M116" i="11" s="1"/>
  <c r="AH1" i="251"/>
  <c r="AG34" i="250"/>
  <c r="AE34" i="250"/>
  <c r="X114" i="11" s="1"/>
  <c r="AD34" i="250"/>
  <c r="AB34" i="250"/>
  <c r="AA34" i="250"/>
  <c r="Y34" i="250"/>
  <c r="R114" i="11" s="1"/>
  <c r="V34" i="250"/>
  <c r="S34" i="250"/>
  <c r="G34" i="250"/>
  <c r="J114" i="11" s="1"/>
  <c r="K114" i="11" s="1"/>
  <c r="AS33" i="250"/>
  <c r="AQ33" i="250"/>
  <c r="AT33" i="250" s="1"/>
  <c r="AP33" i="250"/>
  <c r="AO33" i="250"/>
  <c r="AR33" i="250" s="1"/>
  <c r="AU33" i="250" s="1"/>
  <c r="AV33" i="250" s="1"/>
  <c r="Q33" i="250" s="1"/>
  <c r="AK33" i="250"/>
  <c r="AI33" i="250"/>
  <c r="AH33" i="250"/>
  <c r="AC33" i="250"/>
  <c r="AQ32" i="250"/>
  <c r="AT32" i="250" s="1"/>
  <c r="AP32" i="250"/>
  <c r="AS32" i="250" s="1"/>
  <c r="AO32" i="250"/>
  <c r="AR32" i="250" s="1"/>
  <c r="AK32" i="250"/>
  <c r="AI32" i="250"/>
  <c r="AH32" i="250"/>
  <c r="AF32" i="250"/>
  <c r="AC32" i="250"/>
  <c r="AM32" i="250" s="1"/>
  <c r="AQ31" i="250"/>
  <c r="AT31" i="250" s="1"/>
  <c r="AP31" i="250"/>
  <c r="AS31" i="250" s="1"/>
  <c r="AO31" i="250"/>
  <c r="AR31" i="250" s="1"/>
  <c r="AM31" i="250"/>
  <c r="AK31" i="250"/>
  <c r="AI31" i="250"/>
  <c r="AH31" i="250"/>
  <c r="AC31" i="250"/>
  <c r="AF31" i="250" s="1"/>
  <c r="AS30" i="250"/>
  <c r="AQ30" i="250"/>
  <c r="AT30" i="250" s="1"/>
  <c r="AP30" i="250"/>
  <c r="AO30" i="250"/>
  <c r="AR30" i="250" s="1"/>
  <c r="AU30" i="250" s="1"/>
  <c r="AV30" i="250" s="1"/>
  <c r="Q30" i="250" s="1"/>
  <c r="AK30" i="250"/>
  <c r="AI30" i="250"/>
  <c r="AH30" i="250"/>
  <c r="AC30" i="250"/>
  <c r="AQ29" i="250"/>
  <c r="AT29" i="250" s="1"/>
  <c r="AP29" i="250"/>
  <c r="AS29" i="250" s="1"/>
  <c r="AO29" i="250"/>
  <c r="AR29" i="250" s="1"/>
  <c r="AK29" i="250"/>
  <c r="AI29" i="250"/>
  <c r="AH29" i="250"/>
  <c r="AF29" i="250"/>
  <c r="AC29" i="250"/>
  <c r="AM29" i="250" s="1"/>
  <c r="AQ28" i="250"/>
  <c r="AT28" i="250" s="1"/>
  <c r="AP28" i="250"/>
  <c r="AS28" i="250" s="1"/>
  <c r="AO28" i="250"/>
  <c r="AR28" i="250" s="1"/>
  <c r="AM28" i="250"/>
  <c r="AK28" i="250"/>
  <c r="AI28" i="250"/>
  <c r="AH28" i="250"/>
  <c r="AC28" i="250"/>
  <c r="AF28" i="250" s="1"/>
  <c r="AR27" i="250"/>
  <c r="AQ27" i="250"/>
  <c r="AT27" i="250" s="1"/>
  <c r="AP27" i="250"/>
  <c r="AS27" i="250" s="1"/>
  <c r="AU27" i="250" s="1"/>
  <c r="AV27" i="250" s="1"/>
  <c r="Q27" i="250" s="1"/>
  <c r="AO27" i="250"/>
  <c r="AK27" i="250"/>
  <c r="AI27" i="250"/>
  <c r="AH27" i="250"/>
  <c r="AC27" i="250"/>
  <c r="AQ26" i="250"/>
  <c r="AT26" i="250" s="1"/>
  <c r="AP26" i="250"/>
  <c r="AS26" i="250" s="1"/>
  <c r="AO26" i="250"/>
  <c r="AR26" i="250" s="1"/>
  <c r="AK26" i="250"/>
  <c r="AI26" i="250"/>
  <c r="AH26" i="250"/>
  <c r="AF26" i="250"/>
  <c r="AC26" i="250"/>
  <c r="AM26" i="250" s="1"/>
  <c r="AS25" i="250"/>
  <c r="AQ25" i="250"/>
  <c r="AT25" i="250" s="1"/>
  <c r="AP25" i="250"/>
  <c r="AO25" i="250"/>
  <c r="AR25" i="250" s="1"/>
  <c r="AM25" i="250"/>
  <c r="AK25" i="250"/>
  <c r="AI25" i="250"/>
  <c r="AH25" i="250"/>
  <c r="AC25" i="250"/>
  <c r="AF25" i="250" s="1"/>
  <c r="AR24" i="250"/>
  <c r="AQ24" i="250"/>
  <c r="AT24" i="250" s="1"/>
  <c r="AP24" i="250"/>
  <c r="AS24" i="250" s="1"/>
  <c r="AO24" i="250"/>
  <c r="AK24" i="250"/>
  <c r="AI24" i="250"/>
  <c r="AH24" i="250"/>
  <c r="AC24" i="250"/>
  <c r="AS23" i="250"/>
  <c r="AQ23" i="250"/>
  <c r="AT23" i="250" s="1"/>
  <c r="AP23" i="250"/>
  <c r="AO23" i="250"/>
  <c r="AR23" i="250" s="1"/>
  <c r="AK23" i="250"/>
  <c r="AI23" i="250"/>
  <c r="AH23" i="250"/>
  <c r="AF23" i="250"/>
  <c r="AC23" i="250"/>
  <c r="AM23" i="250" s="1"/>
  <c r="AS22" i="250"/>
  <c r="AQ22" i="250"/>
  <c r="AT22" i="250" s="1"/>
  <c r="AP22" i="250"/>
  <c r="AO22" i="250"/>
  <c r="AR22" i="250" s="1"/>
  <c r="AM22" i="250"/>
  <c r="AK22" i="250"/>
  <c r="AI22" i="250"/>
  <c r="AH22" i="250"/>
  <c r="AC22" i="250"/>
  <c r="AF22" i="250" s="1"/>
  <c r="AR21" i="250"/>
  <c r="AQ21" i="250"/>
  <c r="AT21" i="250" s="1"/>
  <c r="AP21" i="250"/>
  <c r="AS21" i="250" s="1"/>
  <c r="AO21" i="250"/>
  <c r="AI21" i="250"/>
  <c r="AK21" i="250" s="1"/>
  <c r="AH21" i="250"/>
  <c r="AC21" i="250"/>
  <c r="AQ20" i="250"/>
  <c r="AT20" i="250" s="1"/>
  <c r="AP20" i="250"/>
  <c r="AS20" i="250" s="1"/>
  <c r="AO20" i="250"/>
  <c r="AR20" i="250" s="1"/>
  <c r="AK20" i="250"/>
  <c r="AI20" i="250"/>
  <c r="AH20" i="250"/>
  <c r="AF20" i="250"/>
  <c r="AC20" i="250"/>
  <c r="AM20" i="250" s="1"/>
  <c r="AT19" i="250"/>
  <c r="AS19" i="250"/>
  <c r="AQ19" i="250"/>
  <c r="AP19" i="250"/>
  <c r="AO19" i="250"/>
  <c r="AR19" i="250" s="1"/>
  <c r="AM19" i="250"/>
  <c r="AK19" i="250"/>
  <c r="AI19" i="250"/>
  <c r="AH19" i="250"/>
  <c r="AC19" i="250"/>
  <c r="AF19" i="250" s="1"/>
  <c r="AS18" i="250"/>
  <c r="AR18" i="250"/>
  <c r="AU18" i="250" s="1"/>
  <c r="AV18" i="250" s="1"/>
  <c r="Q18" i="250" s="1"/>
  <c r="AQ18" i="250"/>
  <c r="AT18" i="250" s="1"/>
  <c r="AP18" i="250"/>
  <c r="AO18" i="250"/>
  <c r="AI18" i="250"/>
  <c r="AK18" i="250" s="1"/>
  <c r="AH18" i="250"/>
  <c r="AC18" i="250"/>
  <c r="AQ17" i="250"/>
  <c r="AT17" i="250" s="1"/>
  <c r="AP17" i="250"/>
  <c r="AS17" i="250" s="1"/>
  <c r="AO17" i="250"/>
  <c r="AR17" i="250" s="1"/>
  <c r="AK17" i="250"/>
  <c r="AI17" i="250"/>
  <c r="AH17" i="250"/>
  <c r="AF17" i="250"/>
  <c r="AC17" i="250"/>
  <c r="AM17" i="250" s="1"/>
  <c r="AT16" i="250"/>
  <c r="AS16" i="250"/>
  <c r="AQ16" i="250"/>
  <c r="AP16" i="250"/>
  <c r="AO16" i="250"/>
  <c r="AR16" i="250" s="1"/>
  <c r="AI16" i="250"/>
  <c r="AK16" i="250" s="1"/>
  <c r="AH16" i="250"/>
  <c r="AC16" i="250"/>
  <c r="AF16" i="250" s="1"/>
  <c r="AR15" i="250"/>
  <c r="AQ15" i="250"/>
  <c r="AT15" i="250" s="1"/>
  <c r="AP15" i="250"/>
  <c r="AS15" i="250" s="1"/>
  <c r="AO15" i="250"/>
  <c r="AK15" i="250"/>
  <c r="AI15" i="250"/>
  <c r="AH15" i="250"/>
  <c r="AC15" i="250"/>
  <c r="AS14" i="250"/>
  <c r="AQ14" i="250"/>
  <c r="AT14" i="250" s="1"/>
  <c r="AP14" i="250"/>
  <c r="AO14" i="250"/>
  <c r="AR14" i="250" s="1"/>
  <c r="AK14" i="250"/>
  <c r="AI14" i="250"/>
  <c r="AH14" i="250"/>
  <c r="AF14" i="250"/>
  <c r="AC14" i="250"/>
  <c r="A9" i="250"/>
  <c r="A8" i="250"/>
  <c r="G6" i="250"/>
  <c r="AU5" i="250"/>
  <c r="AT5" i="250"/>
  <c r="AS5" i="250"/>
  <c r="AR5" i="250"/>
  <c r="AQ5" i="250"/>
  <c r="AP5" i="250"/>
  <c r="AO5" i="250"/>
  <c r="L5" i="250"/>
  <c r="I5" i="250"/>
  <c r="AV4" i="250"/>
  <c r="AU3" i="250"/>
  <c r="AT3" i="250"/>
  <c r="AS3" i="250"/>
  <c r="AR3" i="250"/>
  <c r="AQ3" i="250"/>
  <c r="AP3" i="250"/>
  <c r="AO3" i="250"/>
  <c r="AH3" i="250"/>
  <c r="AV2" i="250"/>
  <c r="M114" i="11" s="1"/>
  <c r="AH1" i="250"/>
  <c r="AG34" i="249"/>
  <c r="AE34" i="249"/>
  <c r="AW35" i="249" s="1"/>
  <c r="AE112" i="11" s="1"/>
  <c r="AD34" i="249"/>
  <c r="AB34" i="249"/>
  <c r="AA34" i="249"/>
  <c r="Y34" i="249"/>
  <c r="V34" i="249"/>
  <c r="S34" i="249"/>
  <c r="G34" i="249"/>
  <c r="AQ33" i="249"/>
  <c r="AT33" i="249" s="1"/>
  <c r="AP33" i="249"/>
  <c r="AS33" i="249" s="1"/>
  <c r="AO33" i="249"/>
  <c r="AR33" i="249" s="1"/>
  <c r="AK33" i="249"/>
  <c r="AI33" i="249"/>
  <c r="AH33" i="249"/>
  <c r="AF33" i="249"/>
  <c r="AC33" i="249"/>
  <c r="AM33" i="249" s="1"/>
  <c r="AT32" i="249"/>
  <c r="AQ32" i="249"/>
  <c r="AP32" i="249"/>
  <c r="AS32" i="249" s="1"/>
  <c r="AO32" i="249"/>
  <c r="AR32" i="249" s="1"/>
  <c r="AM32" i="249"/>
  <c r="AK32" i="249"/>
  <c r="AI32" i="249"/>
  <c r="AH32" i="249"/>
  <c r="AC32" i="249"/>
  <c r="AF32" i="249" s="1"/>
  <c r="AQ31" i="249"/>
  <c r="AT31" i="249" s="1"/>
  <c r="AP31" i="249"/>
  <c r="AS31" i="249" s="1"/>
  <c r="AO31" i="249"/>
  <c r="AR31" i="249" s="1"/>
  <c r="AK31" i="249"/>
  <c r="AI31" i="249"/>
  <c r="AH31" i="249"/>
  <c r="AC31" i="249"/>
  <c r="AQ30" i="249"/>
  <c r="AT30" i="249" s="1"/>
  <c r="AP30" i="249"/>
  <c r="AS30" i="249" s="1"/>
  <c r="AO30" i="249"/>
  <c r="AR30" i="249" s="1"/>
  <c r="AK30" i="249"/>
  <c r="AI30" i="249"/>
  <c r="AH30" i="249"/>
  <c r="AF30" i="249"/>
  <c r="AC30" i="249"/>
  <c r="AM30" i="249" s="1"/>
  <c r="AQ29" i="249"/>
  <c r="AT29" i="249" s="1"/>
  <c r="AP29" i="249"/>
  <c r="AS29" i="249" s="1"/>
  <c r="AO29" i="249"/>
  <c r="AR29" i="249" s="1"/>
  <c r="AM29" i="249"/>
  <c r="AK29" i="249"/>
  <c r="AI29" i="249"/>
  <c r="AH29" i="249"/>
  <c r="AC29" i="249"/>
  <c r="AF29" i="249" s="1"/>
  <c r="AS28" i="249"/>
  <c r="AQ28" i="249"/>
  <c r="AT28" i="249" s="1"/>
  <c r="AP28" i="249"/>
  <c r="AO28" i="249"/>
  <c r="AR28" i="249" s="1"/>
  <c r="AU28" i="249" s="1"/>
  <c r="AV28" i="249" s="1"/>
  <c r="Q28" i="249" s="1"/>
  <c r="AK28" i="249"/>
  <c r="AI28" i="249"/>
  <c r="AH28" i="249"/>
  <c r="AC28" i="249"/>
  <c r="AQ27" i="249"/>
  <c r="AT27" i="249" s="1"/>
  <c r="AP27" i="249"/>
  <c r="AS27" i="249" s="1"/>
  <c r="AO27" i="249"/>
  <c r="AR27" i="249" s="1"/>
  <c r="AK27" i="249"/>
  <c r="AI27" i="249"/>
  <c r="AH27" i="249"/>
  <c r="AF27" i="249"/>
  <c r="AC27" i="249"/>
  <c r="AM27" i="249" s="1"/>
  <c r="AQ26" i="249"/>
  <c r="AT26" i="249" s="1"/>
  <c r="AP26" i="249"/>
  <c r="AS26" i="249" s="1"/>
  <c r="AO26" i="249"/>
  <c r="AR26" i="249" s="1"/>
  <c r="AU26" i="249" s="1"/>
  <c r="AV26" i="249" s="1"/>
  <c r="Q26" i="249" s="1"/>
  <c r="AK26" i="249"/>
  <c r="AI26" i="249"/>
  <c r="AH26" i="249"/>
  <c r="AC26" i="249"/>
  <c r="AF26" i="249" s="1"/>
  <c r="AR25" i="249"/>
  <c r="AQ25" i="249"/>
  <c r="AT25" i="249" s="1"/>
  <c r="AP25" i="249"/>
  <c r="AS25" i="249" s="1"/>
  <c r="AO25" i="249"/>
  <c r="AK25" i="249"/>
  <c r="AI25" i="249"/>
  <c r="AH25" i="249"/>
  <c r="AC25" i="249"/>
  <c r="AQ24" i="249"/>
  <c r="AT24" i="249" s="1"/>
  <c r="AP24" i="249"/>
  <c r="AS24" i="249" s="1"/>
  <c r="AO24" i="249"/>
  <c r="AR24" i="249" s="1"/>
  <c r="AK24" i="249"/>
  <c r="AI24" i="249"/>
  <c r="AH24" i="249"/>
  <c r="AF24" i="249"/>
  <c r="AC24" i="249"/>
  <c r="AM24" i="249" s="1"/>
  <c r="AT23" i="249"/>
  <c r="AQ23" i="249"/>
  <c r="AP23" i="249"/>
  <c r="AS23" i="249" s="1"/>
  <c r="AO23" i="249"/>
  <c r="AR23" i="249" s="1"/>
  <c r="AU23" i="249" s="1"/>
  <c r="AV23" i="249" s="1"/>
  <c r="Q23" i="249" s="1"/>
  <c r="AM23" i="249"/>
  <c r="AK23" i="249"/>
  <c r="AI23" i="249"/>
  <c r="AH23" i="249"/>
  <c r="AC23" i="249"/>
  <c r="AF23" i="249" s="1"/>
  <c r="AS22" i="249"/>
  <c r="AQ22" i="249"/>
  <c r="AT22" i="249" s="1"/>
  <c r="AP22" i="249"/>
  <c r="AO22" i="249"/>
  <c r="AR22" i="249" s="1"/>
  <c r="AU22" i="249" s="1"/>
  <c r="AV22" i="249" s="1"/>
  <c r="Q22" i="249" s="1"/>
  <c r="AK22" i="249"/>
  <c r="AI22" i="249"/>
  <c r="AH22" i="249"/>
  <c r="AC22" i="249"/>
  <c r="AS21" i="249"/>
  <c r="AQ21" i="249"/>
  <c r="AT21" i="249" s="1"/>
  <c r="AP21" i="249"/>
  <c r="AO21" i="249"/>
  <c r="AR21" i="249" s="1"/>
  <c r="AK21" i="249"/>
  <c r="AI21" i="249"/>
  <c r="AH21" i="249"/>
  <c r="AF21" i="249"/>
  <c r="AC21" i="249"/>
  <c r="AM21" i="249" s="1"/>
  <c r="AQ20" i="249"/>
  <c r="AT20" i="249" s="1"/>
  <c r="AP20" i="249"/>
  <c r="AS20" i="249" s="1"/>
  <c r="AO20" i="249"/>
  <c r="AR20" i="249" s="1"/>
  <c r="AM20" i="249"/>
  <c r="AK20" i="249"/>
  <c r="AI20" i="249"/>
  <c r="AH20" i="249"/>
  <c r="AC20" i="249"/>
  <c r="AF20" i="249" s="1"/>
  <c r="AR19" i="249"/>
  <c r="AQ19" i="249"/>
  <c r="AT19" i="249" s="1"/>
  <c r="AP19" i="249"/>
  <c r="AS19" i="249" s="1"/>
  <c r="AO19" i="249"/>
  <c r="AK19" i="249"/>
  <c r="AI19" i="249"/>
  <c r="AH19" i="249"/>
  <c r="AC19" i="249"/>
  <c r="AQ18" i="249"/>
  <c r="AT18" i="249" s="1"/>
  <c r="AP18" i="249"/>
  <c r="AS18" i="249" s="1"/>
  <c r="AO18" i="249"/>
  <c r="AR18" i="249" s="1"/>
  <c r="AK18" i="249"/>
  <c r="AI18" i="249"/>
  <c r="AH18" i="249"/>
  <c r="AF18" i="249"/>
  <c r="AC18" i="249"/>
  <c r="AM18" i="249" s="1"/>
  <c r="AT17" i="249"/>
  <c r="AQ17" i="249"/>
  <c r="AP17" i="249"/>
  <c r="AS17" i="249" s="1"/>
  <c r="AO17" i="249"/>
  <c r="AR17" i="249" s="1"/>
  <c r="AK17" i="249"/>
  <c r="AI17" i="249"/>
  <c r="AH17" i="249"/>
  <c r="AC17" i="249"/>
  <c r="AF17" i="249" s="1"/>
  <c r="AQ16" i="249"/>
  <c r="AT16" i="249" s="1"/>
  <c r="AP16" i="249"/>
  <c r="AS16" i="249" s="1"/>
  <c r="AO16" i="249"/>
  <c r="AR16" i="249" s="1"/>
  <c r="AK16" i="249"/>
  <c r="AI16" i="249"/>
  <c r="AH16" i="249"/>
  <c r="AC16" i="249"/>
  <c r="AQ15" i="249"/>
  <c r="AT15" i="249" s="1"/>
  <c r="AP15" i="249"/>
  <c r="AS15" i="249" s="1"/>
  <c r="AO15" i="249"/>
  <c r="AR15" i="249" s="1"/>
  <c r="AK15" i="249"/>
  <c r="AI15" i="249"/>
  <c r="AH15" i="249"/>
  <c r="AF15" i="249"/>
  <c r="AC15" i="249"/>
  <c r="AM15" i="249" s="1"/>
  <c r="AT14" i="249"/>
  <c r="AS14" i="249"/>
  <c r="AQ14" i="249"/>
  <c r="AP14" i="249"/>
  <c r="AO14" i="249"/>
  <c r="AR14" i="249" s="1"/>
  <c r="AU14" i="249" s="1"/>
  <c r="AV14" i="249" s="1"/>
  <c r="Q14" i="249" s="1"/>
  <c r="AM14" i="249"/>
  <c r="AK14" i="249"/>
  <c r="AI14" i="249"/>
  <c r="AH14" i="249"/>
  <c r="AC14" i="249"/>
  <c r="A9" i="249"/>
  <c r="A8" i="249"/>
  <c r="G6" i="249"/>
  <c r="AU5" i="249"/>
  <c r="AT5" i="249"/>
  <c r="AS5" i="249"/>
  <c r="AR5" i="249"/>
  <c r="AQ5" i="249"/>
  <c r="AP5" i="249"/>
  <c r="AO5" i="249"/>
  <c r="L5" i="249"/>
  <c r="I5" i="249"/>
  <c r="AV4" i="249"/>
  <c r="AU3" i="249"/>
  <c r="AT3" i="249"/>
  <c r="AS3" i="249"/>
  <c r="AR3" i="249"/>
  <c r="AQ3" i="249"/>
  <c r="AP3" i="249"/>
  <c r="AO3" i="249"/>
  <c r="AH3" i="249"/>
  <c r="AV2" i="249"/>
  <c r="M112" i="11" s="1"/>
  <c r="AH1" i="249"/>
  <c r="AG34" i="248"/>
  <c r="AD34" i="248"/>
  <c r="AB34" i="248"/>
  <c r="AA34" i="248"/>
  <c r="Y34" i="248"/>
  <c r="R110" i="11" s="1"/>
  <c r="V34" i="248"/>
  <c r="S34" i="248"/>
  <c r="G34" i="248"/>
  <c r="J110" i="11" s="1"/>
  <c r="K110" i="11" s="1"/>
  <c r="AQ33" i="248"/>
  <c r="AT33" i="248" s="1"/>
  <c r="AP33" i="248"/>
  <c r="AS33" i="248" s="1"/>
  <c r="AO33" i="248"/>
  <c r="AR33" i="248" s="1"/>
  <c r="AM33" i="248"/>
  <c r="AK33" i="248"/>
  <c r="AI33" i="248"/>
  <c r="AH33" i="248"/>
  <c r="AC33" i="248"/>
  <c r="AF33" i="248" s="1"/>
  <c r="AS32" i="248"/>
  <c r="AQ32" i="248"/>
  <c r="AT32" i="248" s="1"/>
  <c r="AP32" i="248"/>
  <c r="AO32" i="248"/>
  <c r="AR32" i="248" s="1"/>
  <c r="AU32" i="248" s="1"/>
  <c r="AV32" i="248" s="1"/>
  <c r="Q32" i="248" s="1"/>
  <c r="AK32" i="248"/>
  <c r="AI32" i="248"/>
  <c r="AH32" i="248"/>
  <c r="AC32" i="248"/>
  <c r="AQ31" i="248"/>
  <c r="AT31" i="248" s="1"/>
  <c r="AP31" i="248"/>
  <c r="AS31" i="248" s="1"/>
  <c r="AO31" i="248"/>
  <c r="AR31" i="248" s="1"/>
  <c r="AK31" i="248"/>
  <c r="AI31" i="248"/>
  <c r="AH31" i="248"/>
  <c r="AF31" i="248"/>
  <c r="AC31" i="248"/>
  <c r="AM31" i="248" s="1"/>
  <c r="AQ30" i="248"/>
  <c r="AT30" i="248" s="1"/>
  <c r="AP30" i="248"/>
  <c r="AS30" i="248" s="1"/>
  <c r="AO30" i="248"/>
  <c r="AR30" i="248" s="1"/>
  <c r="AM30" i="248"/>
  <c r="AK30" i="248"/>
  <c r="AI30" i="248"/>
  <c r="AH30" i="248"/>
  <c r="AC30" i="248"/>
  <c r="AF30" i="248" s="1"/>
  <c r="AS29" i="248"/>
  <c r="AQ29" i="248"/>
  <c r="AT29" i="248" s="1"/>
  <c r="AP29" i="248"/>
  <c r="AO29" i="248"/>
  <c r="AR29" i="248" s="1"/>
  <c r="AU29" i="248" s="1"/>
  <c r="AV29" i="248" s="1"/>
  <c r="Q29" i="248" s="1"/>
  <c r="AK29" i="248"/>
  <c r="AI29" i="248"/>
  <c r="AH29" i="248"/>
  <c r="AC29" i="248"/>
  <c r="AQ28" i="248"/>
  <c r="AT28" i="248" s="1"/>
  <c r="AP28" i="248"/>
  <c r="AS28" i="248" s="1"/>
  <c r="AO28" i="248"/>
  <c r="AR28" i="248" s="1"/>
  <c r="AK28" i="248"/>
  <c r="AI28" i="248"/>
  <c r="AH28" i="248"/>
  <c r="AF28" i="248"/>
  <c r="AC28" i="248"/>
  <c r="AM28" i="248" s="1"/>
  <c r="AQ27" i="248"/>
  <c r="AT27" i="248" s="1"/>
  <c r="AP27" i="248"/>
  <c r="AS27" i="248" s="1"/>
  <c r="AO27" i="248"/>
  <c r="AR27" i="248" s="1"/>
  <c r="AK27" i="248"/>
  <c r="AI27" i="248"/>
  <c r="AH27" i="248"/>
  <c r="AC27" i="248"/>
  <c r="AM27" i="248" s="1"/>
  <c r="AQ26" i="248"/>
  <c r="AT26" i="248" s="1"/>
  <c r="AP26" i="248"/>
  <c r="AS26" i="248" s="1"/>
  <c r="AO26" i="248"/>
  <c r="AR26" i="248" s="1"/>
  <c r="AK26" i="248"/>
  <c r="AI26" i="248"/>
  <c r="AH26" i="248"/>
  <c r="AC26" i="248"/>
  <c r="AF26" i="248" s="1"/>
  <c r="AQ25" i="248"/>
  <c r="AT25" i="248" s="1"/>
  <c r="AP25" i="248"/>
  <c r="AS25" i="248" s="1"/>
  <c r="AO25" i="248"/>
  <c r="AR25" i="248" s="1"/>
  <c r="AK25" i="248"/>
  <c r="AI25" i="248"/>
  <c r="AH25" i="248"/>
  <c r="AC25" i="248"/>
  <c r="AF25" i="248" s="1"/>
  <c r="AQ24" i="248"/>
  <c r="AT24" i="248" s="1"/>
  <c r="AP24" i="248"/>
  <c r="AS24" i="248" s="1"/>
  <c r="AO24" i="248"/>
  <c r="AR24" i="248" s="1"/>
  <c r="AK24" i="248"/>
  <c r="AI24" i="248"/>
  <c r="AH24" i="248"/>
  <c r="AC24" i="248"/>
  <c r="AM24" i="248" s="1"/>
  <c r="AQ23" i="248"/>
  <c r="AT23" i="248" s="1"/>
  <c r="AP23" i="248"/>
  <c r="AS23" i="248" s="1"/>
  <c r="AO23" i="248"/>
  <c r="AR23" i="248" s="1"/>
  <c r="AK23" i="248"/>
  <c r="AI23" i="248"/>
  <c r="AH23" i="248"/>
  <c r="AC23" i="248"/>
  <c r="AF23" i="248" s="1"/>
  <c r="AQ22" i="248"/>
  <c r="AT22" i="248" s="1"/>
  <c r="AP22" i="248"/>
  <c r="AS22" i="248" s="1"/>
  <c r="AO22" i="248"/>
  <c r="AR22" i="248" s="1"/>
  <c r="AK22" i="248"/>
  <c r="AI22" i="248"/>
  <c r="AH22" i="248"/>
  <c r="AC22" i="248"/>
  <c r="AF22" i="248" s="1"/>
  <c r="AQ21" i="248"/>
  <c r="AT21" i="248" s="1"/>
  <c r="AP21" i="248"/>
  <c r="AS21" i="248" s="1"/>
  <c r="AO21" i="248"/>
  <c r="AR21" i="248" s="1"/>
  <c r="AK21" i="248"/>
  <c r="AI21" i="248"/>
  <c r="AH21" i="248"/>
  <c r="AC21" i="248"/>
  <c r="AM21" i="248" s="1"/>
  <c r="AQ20" i="248"/>
  <c r="AT20" i="248" s="1"/>
  <c r="AP20" i="248"/>
  <c r="AS20" i="248" s="1"/>
  <c r="AO20" i="248"/>
  <c r="AR20" i="248" s="1"/>
  <c r="AK20" i="248"/>
  <c r="AI20" i="248"/>
  <c r="AH20" i="248"/>
  <c r="AC20" i="248"/>
  <c r="AF20" i="248" s="1"/>
  <c r="AQ19" i="248"/>
  <c r="AT19" i="248" s="1"/>
  <c r="AP19" i="248"/>
  <c r="AS19" i="248" s="1"/>
  <c r="AO19" i="248"/>
  <c r="AR19" i="248" s="1"/>
  <c r="AI19" i="248"/>
  <c r="AK19" i="248" s="1"/>
  <c r="AH19" i="248"/>
  <c r="AC19" i="248"/>
  <c r="AF19" i="248" s="1"/>
  <c r="AQ18" i="248"/>
  <c r="AT18" i="248" s="1"/>
  <c r="AP18" i="248"/>
  <c r="AS18" i="248" s="1"/>
  <c r="AO18" i="248"/>
  <c r="AR18" i="248" s="1"/>
  <c r="AK18" i="248"/>
  <c r="AI18" i="248"/>
  <c r="AH18" i="248"/>
  <c r="AC18" i="248"/>
  <c r="AM18" i="248" s="1"/>
  <c r="AQ17" i="248"/>
  <c r="AT17" i="248" s="1"/>
  <c r="AP17" i="248"/>
  <c r="AS17" i="248" s="1"/>
  <c r="AO17" i="248"/>
  <c r="AR17" i="248" s="1"/>
  <c r="AC17" i="248"/>
  <c r="AQ16" i="248"/>
  <c r="AT16" i="248" s="1"/>
  <c r="AP16" i="248"/>
  <c r="AS16" i="248" s="1"/>
  <c r="AO16" i="248"/>
  <c r="AR16" i="248" s="1"/>
  <c r="AK16" i="248"/>
  <c r="AI16" i="248"/>
  <c r="AH16" i="248"/>
  <c r="AC16" i="248"/>
  <c r="AF16" i="248" s="1"/>
  <c r="AQ15" i="248"/>
  <c r="AT15" i="248" s="1"/>
  <c r="AP15" i="248"/>
  <c r="AS15" i="248" s="1"/>
  <c r="AO15" i="248"/>
  <c r="AR15" i="248" s="1"/>
  <c r="AK15" i="248"/>
  <c r="AI15" i="248"/>
  <c r="AH15" i="248"/>
  <c r="AC15" i="248"/>
  <c r="AM15" i="248" s="1"/>
  <c r="AQ14" i="248"/>
  <c r="AT14" i="248" s="1"/>
  <c r="AP14" i="248"/>
  <c r="AS14" i="248" s="1"/>
  <c r="AO14" i="248"/>
  <c r="AR14" i="248" s="1"/>
  <c r="AK14" i="248"/>
  <c r="AI14" i="248"/>
  <c r="AH14" i="248"/>
  <c r="AC14" i="248"/>
  <c r="AM14" i="248" s="1"/>
  <c r="A9" i="248"/>
  <c r="A8" i="248"/>
  <c r="G6" i="248"/>
  <c r="G7" i="248" s="1"/>
  <c r="AU5" i="248"/>
  <c r="AT5" i="248"/>
  <c r="AS5" i="248"/>
  <c r="AR5" i="248"/>
  <c r="AQ5" i="248"/>
  <c r="AP5" i="248"/>
  <c r="AO5" i="248"/>
  <c r="L5" i="248"/>
  <c r="I5" i="248"/>
  <c r="AV4" i="248"/>
  <c r="AU3" i="248"/>
  <c r="AT3" i="248"/>
  <c r="AS3" i="248"/>
  <c r="AR3" i="248"/>
  <c r="AQ3" i="248"/>
  <c r="AP3" i="248"/>
  <c r="AO3" i="248"/>
  <c r="AH3" i="248"/>
  <c r="AV2" i="248"/>
  <c r="M110" i="11" s="1"/>
  <c r="AH1" i="248"/>
  <c r="AG34" i="247"/>
  <c r="AD34" i="247"/>
  <c r="AB34" i="247"/>
  <c r="AA34" i="247"/>
  <c r="Y34" i="247"/>
  <c r="R108" i="11" s="1"/>
  <c r="V34" i="247"/>
  <c r="S34" i="247"/>
  <c r="G34" i="247"/>
  <c r="J108" i="11" s="1"/>
  <c r="K108" i="11" s="1"/>
  <c r="AQ33" i="247"/>
  <c r="AT33" i="247" s="1"/>
  <c r="AP33" i="247"/>
  <c r="AS33" i="247" s="1"/>
  <c r="AO33" i="247"/>
  <c r="AR33" i="247" s="1"/>
  <c r="AK33" i="247"/>
  <c r="AI33" i="247"/>
  <c r="AH33" i="247"/>
  <c r="AC33" i="247"/>
  <c r="AF33" i="247" s="1"/>
  <c r="AQ32" i="247"/>
  <c r="AT32" i="247" s="1"/>
  <c r="AP32" i="247"/>
  <c r="AS32" i="247" s="1"/>
  <c r="AO32" i="247"/>
  <c r="AR32" i="247" s="1"/>
  <c r="AK32" i="247"/>
  <c r="AI32" i="247"/>
  <c r="AH32" i="247"/>
  <c r="AC32" i="247"/>
  <c r="AF32" i="247" s="1"/>
  <c r="AQ31" i="247"/>
  <c r="AT31" i="247" s="1"/>
  <c r="AP31" i="247"/>
  <c r="AS31" i="247" s="1"/>
  <c r="AO31" i="247"/>
  <c r="AR31" i="247" s="1"/>
  <c r="AK31" i="247"/>
  <c r="AI31" i="247"/>
  <c r="AH31" i="247"/>
  <c r="AC31" i="247"/>
  <c r="AM31" i="247" s="1"/>
  <c r="AQ30" i="247"/>
  <c r="AT30" i="247" s="1"/>
  <c r="AP30" i="247"/>
  <c r="AS30" i="247" s="1"/>
  <c r="AO30" i="247"/>
  <c r="AR30" i="247" s="1"/>
  <c r="AK30" i="247"/>
  <c r="AI30" i="247"/>
  <c r="AH30" i="247"/>
  <c r="AC30" i="247"/>
  <c r="AF30" i="247" s="1"/>
  <c r="AQ29" i="247"/>
  <c r="AT29" i="247" s="1"/>
  <c r="AP29" i="247"/>
  <c r="AS29" i="247" s="1"/>
  <c r="AO29" i="247"/>
  <c r="AR29" i="247" s="1"/>
  <c r="AK29" i="247"/>
  <c r="AI29" i="247"/>
  <c r="AH29" i="247"/>
  <c r="AC29" i="247"/>
  <c r="AF29" i="247" s="1"/>
  <c r="AQ28" i="247"/>
  <c r="AT28" i="247" s="1"/>
  <c r="AP28" i="247"/>
  <c r="AS28" i="247" s="1"/>
  <c r="AO28" i="247"/>
  <c r="AR28" i="247" s="1"/>
  <c r="AK28" i="247"/>
  <c r="AI28" i="247"/>
  <c r="AH28" i="247"/>
  <c r="AC28" i="247"/>
  <c r="AM28" i="247" s="1"/>
  <c r="AQ27" i="247"/>
  <c r="AT27" i="247" s="1"/>
  <c r="AP27" i="247"/>
  <c r="AS27" i="247" s="1"/>
  <c r="AO27" i="247"/>
  <c r="AR27" i="247" s="1"/>
  <c r="AK27" i="247"/>
  <c r="AI27" i="247"/>
  <c r="AH27" i="247"/>
  <c r="AC27" i="247"/>
  <c r="AF27" i="247" s="1"/>
  <c r="AQ26" i="247"/>
  <c r="AT26" i="247" s="1"/>
  <c r="AP26" i="247"/>
  <c r="AS26" i="247" s="1"/>
  <c r="AO26" i="247"/>
  <c r="AR26" i="247" s="1"/>
  <c r="AK26" i="247"/>
  <c r="AI26" i="247"/>
  <c r="AH26" i="247"/>
  <c r="AC26" i="247"/>
  <c r="AF26" i="247" s="1"/>
  <c r="AQ25" i="247"/>
  <c r="AT25" i="247" s="1"/>
  <c r="AP25" i="247"/>
  <c r="AS25" i="247" s="1"/>
  <c r="AO25" i="247"/>
  <c r="AR25" i="247" s="1"/>
  <c r="AK25" i="247"/>
  <c r="AI25" i="247"/>
  <c r="AH25" i="247"/>
  <c r="AC25" i="247"/>
  <c r="AM25" i="247" s="1"/>
  <c r="AQ24" i="247"/>
  <c r="AT24" i="247" s="1"/>
  <c r="AP24" i="247"/>
  <c r="AS24" i="247" s="1"/>
  <c r="AO24" i="247"/>
  <c r="AR24" i="247" s="1"/>
  <c r="AK24" i="247"/>
  <c r="AI24" i="247"/>
  <c r="AH24" i="247"/>
  <c r="AC24" i="247"/>
  <c r="AF24" i="247" s="1"/>
  <c r="AQ23" i="247"/>
  <c r="AT23" i="247" s="1"/>
  <c r="AP23" i="247"/>
  <c r="AS23" i="247" s="1"/>
  <c r="AO23" i="247"/>
  <c r="AR23" i="247" s="1"/>
  <c r="AK23" i="247"/>
  <c r="AI23" i="247"/>
  <c r="AH23" i="247"/>
  <c r="AC23" i="247"/>
  <c r="AF23" i="247" s="1"/>
  <c r="AQ22" i="247"/>
  <c r="AT22" i="247" s="1"/>
  <c r="AP22" i="247"/>
  <c r="AS22" i="247" s="1"/>
  <c r="AO22" i="247"/>
  <c r="AR22" i="247" s="1"/>
  <c r="AK22" i="247"/>
  <c r="AI22" i="247"/>
  <c r="AH22" i="247"/>
  <c r="AC22" i="247"/>
  <c r="AM22" i="247" s="1"/>
  <c r="AQ21" i="247"/>
  <c r="AT21" i="247" s="1"/>
  <c r="AP21" i="247"/>
  <c r="AS21" i="247" s="1"/>
  <c r="AO21" i="247"/>
  <c r="AR21" i="247" s="1"/>
  <c r="AK21" i="247"/>
  <c r="AI21" i="247"/>
  <c r="AH21" i="247"/>
  <c r="AC21" i="247"/>
  <c r="AF21" i="247" s="1"/>
  <c r="AQ20" i="247"/>
  <c r="AT20" i="247" s="1"/>
  <c r="AP20" i="247"/>
  <c r="AS20" i="247" s="1"/>
  <c r="AO20" i="247"/>
  <c r="AR20" i="247" s="1"/>
  <c r="AK20" i="247"/>
  <c r="AI20" i="247"/>
  <c r="AH20" i="247"/>
  <c r="AC20" i="247"/>
  <c r="AF20" i="247" s="1"/>
  <c r="AQ19" i="247"/>
  <c r="AT19" i="247" s="1"/>
  <c r="AP19" i="247"/>
  <c r="AS19" i="247" s="1"/>
  <c r="AO19" i="247"/>
  <c r="AR19" i="247" s="1"/>
  <c r="AK19" i="247"/>
  <c r="AI19" i="247"/>
  <c r="AH19" i="247"/>
  <c r="AC19" i="247"/>
  <c r="AM19" i="247" s="1"/>
  <c r="AQ18" i="247"/>
  <c r="AT18" i="247" s="1"/>
  <c r="AP18" i="247"/>
  <c r="AS18" i="247" s="1"/>
  <c r="AO18" i="247"/>
  <c r="AR18" i="247" s="1"/>
  <c r="AK18" i="247"/>
  <c r="AI18" i="247"/>
  <c r="AH18" i="247"/>
  <c r="AC18" i="247"/>
  <c r="AF18" i="247" s="1"/>
  <c r="AQ17" i="247"/>
  <c r="AT17" i="247" s="1"/>
  <c r="AP17" i="247"/>
  <c r="AS17" i="247" s="1"/>
  <c r="AO17" i="247"/>
  <c r="AR17" i="247" s="1"/>
  <c r="AK17" i="247"/>
  <c r="AI17" i="247"/>
  <c r="AH17" i="247"/>
  <c r="AC17" i="247"/>
  <c r="AF17" i="247" s="1"/>
  <c r="AQ16" i="247"/>
  <c r="AT16" i="247" s="1"/>
  <c r="AP16" i="247"/>
  <c r="AS16" i="247" s="1"/>
  <c r="AO16" i="247"/>
  <c r="AR16" i="247" s="1"/>
  <c r="AK16" i="247"/>
  <c r="AI16" i="247"/>
  <c r="AH16" i="247"/>
  <c r="AC16" i="247"/>
  <c r="AM16" i="247" s="1"/>
  <c r="AQ15" i="247"/>
  <c r="AT15" i="247" s="1"/>
  <c r="AP15" i="247"/>
  <c r="AS15" i="247" s="1"/>
  <c r="AO15" i="247"/>
  <c r="AR15" i="247" s="1"/>
  <c r="AK15" i="247"/>
  <c r="AI15" i="247"/>
  <c r="AH15" i="247"/>
  <c r="AC15" i="247"/>
  <c r="AF15" i="247" s="1"/>
  <c r="AQ14" i="247"/>
  <c r="AT14" i="247" s="1"/>
  <c r="AP14" i="247"/>
  <c r="AS14" i="247" s="1"/>
  <c r="AO14" i="247"/>
  <c r="AR14" i="247" s="1"/>
  <c r="AC14" i="247"/>
  <c r="AC34" i="247" s="1"/>
  <c r="V108" i="11" s="1"/>
  <c r="A9" i="247"/>
  <c r="A8" i="247"/>
  <c r="G6" i="247"/>
  <c r="G7" i="247" s="1"/>
  <c r="AU5" i="247"/>
  <c r="AT5" i="247"/>
  <c r="AS5" i="247"/>
  <c r="AR5" i="247"/>
  <c r="AQ5" i="247"/>
  <c r="AP5" i="247"/>
  <c r="AO5" i="247"/>
  <c r="L5" i="247"/>
  <c r="I5" i="247"/>
  <c r="AV4" i="247"/>
  <c r="AU3" i="247"/>
  <c r="AT3" i="247"/>
  <c r="AS3" i="247"/>
  <c r="AR3" i="247"/>
  <c r="AQ3" i="247"/>
  <c r="AP3" i="247"/>
  <c r="AO3" i="247"/>
  <c r="AH3" i="247"/>
  <c r="AV2" i="247"/>
  <c r="M108" i="11" s="1"/>
  <c r="AH1" i="247"/>
  <c r="AG34" i="246"/>
  <c r="AE34" i="246"/>
  <c r="AD34" i="246"/>
  <c r="AB34" i="246"/>
  <c r="AA34" i="246"/>
  <c r="Y34" i="246"/>
  <c r="V34" i="246"/>
  <c r="S34" i="246"/>
  <c r="G34" i="246"/>
  <c r="AR33" i="246"/>
  <c r="AQ33" i="246"/>
  <c r="AT33" i="246" s="1"/>
  <c r="AP33" i="246"/>
  <c r="AS33" i="246" s="1"/>
  <c r="AO33" i="246"/>
  <c r="AK33" i="246"/>
  <c r="AI33" i="246"/>
  <c r="AH33" i="246"/>
  <c r="AC33" i="246"/>
  <c r="AR32" i="246"/>
  <c r="AQ32" i="246"/>
  <c r="AT32" i="246" s="1"/>
  <c r="AP32" i="246"/>
  <c r="AS32" i="246" s="1"/>
  <c r="AO32" i="246"/>
  <c r="AK32" i="246"/>
  <c r="AI32" i="246"/>
  <c r="AH32" i="246"/>
  <c r="AF32" i="246"/>
  <c r="AC32" i="246"/>
  <c r="AM32" i="246" s="1"/>
  <c r="AQ31" i="246"/>
  <c r="AT31" i="246" s="1"/>
  <c r="AP31" i="246"/>
  <c r="AS31" i="246" s="1"/>
  <c r="AO31" i="246"/>
  <c r="AR31" i="246" s="1"/>
  <c r="AU31" i="246" s="1"/>
  <c r="AV31" i="246" s="1"/>
  <c r="Q31" i="246" s="1"/>
  <c r="AK31" i="246"/>
  <c r="AI31" i="246"/>
  <c r="AH31" i="246"/>
  <c r="AF31" i="246"/>
  <c r="AC31" i="246"/>
  <c r="AM31" i="246" s="1"/>
  <c r="AS30" i="246"/>
  <c r="AQ30" i="246"/>
  <c r="AT30" i="246" s="1"/>
  <c r="AP30" i="246"/>
  <c r="AO30" i="246"/>
  <c r="AR30" i="246" s="1"/>
  <c r="AM30" i="246"/>
  <c r="AK30" i="246"/>
  <c r="AI30" i="246"/>
  <c r="AH30" i="246"/>
  <c r="AC30" i="246"/>
  <c r="AF30" i="246" s="1"/>
  <c r="AQ29" i="246"/>
  <c r="AT29" i="246" s="1"/>
  <c r="AP29" i="246"/>
  <c r="AS29" i="246" s="1"/>
  <c r="AO29" i="246"/>
  <c r="AR29" i="246" s="1"/>
  <c r="AK29" i="246"/>
  <c r="AI29" i="246"/>
  <c r="AH29" i="246"/>
  <c r="AF29" i="246"/>
  <c r="AC29" i="246"/>
  <c r="AM29" i="246" s="1"/>
  <c r="AU28" i="246"/>
  <c r="AV28" i="246" s="1"/>
  <c r="Q28" i="246" s="1"/>
  <c r="AQ28" i="246"/>
  <c r="AT28" i="246" s="1"/>
  <c r="AP28" i="246"/>
  <c r="AS28" i="246" s="1"/>
  <c r="AO28" i="246"/>
  <c r="AR28" i="246" s="1"/>
  <c r="AM28" i="246"/>
  <c r="AK28" i="246"/>
  <c r="AI28" i="246"/>
  <c r="AH28" i="246"/>
  <c r="AF28" i="246"/>
  <c r="AC28" i="246"/>
  <c r="AS27" i="246"/>
  <c r="AQ27" i="246"/>
  <c r="AT27" i="246" s="1"/>
  <c r="AP27" i="246"/>
  <c r="AO27" i="246"/>
  <c r="AR27" i="246" s="1"/>
  <c r="AU27" i="246" s="1"/>
  <c r="AV27" i="246" s="1"/>
  <c r="Q27" i="246" s="1"/>
  <c r="AK27" i="246"/>
  <c r="AI27" i="246"/>
  <c r="AH27" i="246"/>
  <c r="AC27" i="246"/>
  <c r="AS26" i="246"/>
  <c r="AQ26" i="246"/>
  <c r="AT26" i="246" s="1"/>
  <c r="AP26" i="246"/>
  <c r="AO26" i="246"/>
  <c r="AR26" i="246" s="1"/>
  <c r="AK26" i="246"/>
  <c r="AI26" i="246"/>
  <c r="AH26" i="246"/>
  <c r="AF26" i="246"/>
  <c r="AC26" i="246"/>
  <c r="AM26" i="246" s="1"/>
  <c r="AQ25" i="246"/>
  <c r="AT25" i="246" s="1"/>
  <c r="AP25" i="246"/>
  <c r="AS25" i="246" s="1"/>
  <c r="AO25" i="246"/>
  <c r="AR25" i="246" s="1"/>
  <c r="AM25" i="246"/>
  <c r="AK25" i="246"/>
  <c r="AI25" i="246"/>
  <c r="AH25" i="246"/>
  <c r="AF25" i="246"/>
  <c r="AC25" i="246"/>
  <c r="AT24" i="246"/>
  <c r="AS24" i="246"/>
  <c r="AQ24" i="246"/>
  <c r="AP24" i="246"/>
  <c r="AO24" i="246"/>
  <c r="AR24" i="246" s="1"/>
  <c r="AM24" i="246"/>
  <c r="AK24" i="246"/>
  <c r="AI24" i="246"/>
  <c r="AH24" i="246"/>
  <c r="AC24" i="246"/>
  <c r="AF24" i="246" s="1"/>
  <c r="AQ23" i="246"/>
  <c r="AT23" i="246" s="1"/>
  <c r="AP23" i="246"/>
  <c r="AS23" i="246" s="1"/>
  <c r="AO23" i="246"/>
  <c r="AR23" i="246" s="1"/>
  <c r="AK23" i="246"/>
  <c r="AI23" i="246"/>
  <c r="AH23" i="246"/>
  <c r="AF23" i="246"/>
  <c r="AC23" i="246"/>
  <c r="AM23" i="246" s="1"/>
  <c r="AQ22" i="246"/>
  <c r="AT22" i="246" s="1"/>
  <c r="AP22" i="246"/>
  <c r="AS22" i="246" s="1"/>
  <c r="AO22" i="246"/>
  <c r="AR22" i="246" s="1"/>
  <c r="AU22" i="246" s="1"/>
  <c r="AV22" i="246" s="1"/>
  <c r="Q22" i="246" s="1"/>
  <c r="AM22" i="246"/>
  <c r="AK22" i="246"/>
  <c r="AI22" i="246"/>
  <c r="AH22" i="246"/>
  <c r="AF22" i="246"/>
  <c r="AC22" i="246"/>
  <c r="AQ21" i="246"/>
  <c r="AT21" i="246" s="1"/>
  <c r="AP21" i="246"/>
  <c r="AS21" i="246" s="1"/>
  <c r="AO21" i="246"/>
  <c r="AR21" i="246" s="1"/>
  <c r="AK21" i="246"/>
  <c r="AI21" i="246"/>
  <c r="AH21" i="246"/>
  <c r="AC21" i="246"/>
  <c r="AR20" i="246"/>
  <c r="AQ20" i="246"/>
  <c r="AT20" i="246" s="1"/>
  <c r="AP20" i="246"/>
  <c r="AS20" i="246" s="1"/>
  <c r="AO20" i="246"/>
  <c r="AK20" i="246"/>
  <c r="AI20" i="246"/>
  <c r="AH20" i="246"/>
  <c r="AF20" i="246"/>
  <c r="AC20" i="246"/>
  <c r="AM20" i="246" s="1"/>
  <c r="AQ19" i="246"/>
  <c r="AT19" i="246" s="1"/>
  <c r="AP19" i="246"/>
  <c r="AS19" i="246" s="1"/>
  <c r="AO19" i="246"/>
  <c r="AR19" i="246" s="1"/>
  <c r="AU19" i="246" s="1"/>
  <c r="AV19" i="246" s="1"/>
  <c r="Q19" i="246" s="1"/>
  <c r="AM19" i="246"/>
  <c r="AK19" i="246"/>
  <c r="AI19" i="246"/>
  <c r="AH19" i="246"/>
  <c r="AF19" i="246"/>
  <c r="AC19" i="246"/>
  <c r="AS18" i="246"/>
  <c r="AQ18" i="246"/>
  <c r="AT18" i="246" s="1"/>
  <c r="AP18" i="246"/>
  <c r="AO18" i="246"/>
  <c r="AR18" i="246" s="1"/>
  <c r="AM18" i="246"/>
  <c r="AK18" i="246"/>
  <c r="AI18" i="246"/>
  <c r="AH18" i="246"/>
  <c r="AC18" i="246"/>
  <c r="AF18" i="246" s="1"/>
  <c r="AS17" i="246"/>
  <c r="AQ17" i="246"/>
  <c r="AT17" i="246" s="1"/>
  <c r="AP17" i="246"/>
  <c r="AO17" i="246"/>
  <c r="AR17" i="246" s="1"/>
  <c r="AK17" i="246"/>
  <c r="AI17" i="246"/>
  <c r="AH17" i="246"/>
  <c r="AF17" i="246"/>
  <c r="AC17" i="246"/>
  <c r="AM17" i="246" s="1"/>
  <c r="AQ16" i="246"/>
  <c r="AT16" i="246" s="1"/>
  <c r="AP16" i="246"/>
  <c r="AS16" i="246" s="1"/>
  <c r="AO16" i="246"/>
  <c r="AR16" i="246" s="1"/>
  <c r="AM16" i="246"/>
  <c r="AK16" i="246"/>
  <c r="AI16" i="246"/>
  <c r="AH16" i="246"/>
  <c r="AF16" i="246"/>
  <c r="AC16" i="246"/>
  <c r="AS15" i="246"/>
  <c r="AQ15" i="246"/>
  <c r="AT15" i="246" s="1"/>
  <c r="AP15" i="246"/>
  <c r="AO15" i="246"/>
  <c r="AR15" i="246" s="1"/>
  <c r="AK15" i="246"/>
  <c r="AI15" i="246"/>
  <c r="AH15" i="246"/>
  <c r="AC15" i="246"/>
  <c r="AC34" i="246" s="1"/>
  <c r="AQ14" i="246"/>
  <c r="AT14" i="246" s="1"/>
  <c r="AP14" i="246"/>
  <c r="AS14" i="246" s="1"/>
  <c r="AO14" i="246"/>
  <c r="AR14" i="246" s="1"/>
  <c r="AK14" i="246"/>
  <c r="AI14" i="246"/>
  <c r="AH14" i="246"/>
  <c r="AF14" i="246"/>
  <c r="AC14" i="246"/>
  <c r="AM14" i="246" s="1"/>
  <c r="A9" i="246"/>
  <c r="A8" i="246"/>
  <c r="G7" i="246"/>
  <c r="H6" i="246"/>
  <c r="G6" i="246"/>
  <c r="AU5" i="246"/>
  <c r="AT5" i="246"/>
  <c r="AS5" i="246"/>
  <c r="AR5" i="246"/>
  <c r="AQ5" i="246"/>
  <c r="G9" i="246" s="1"/>
  <c r="AP5" i="246"/>
  <c r="AO5" i="246"/>
  <c r="L5" i="246"/>
  <c r="I5" i="246"/>
  <c r="AV4" i="246"/>
  <c r="AU3" i="246"/>
  <c r="AT3" i="246"/>
  <c r="AS3" i="246"/>
  <c r="AR3" i="246"/>
  <c r="AQ3" i="246"/>
  <c r="AP3" i="246"/>
  <c r="AO3" i="246"/>
  <c r="AH3" i="246"/>
  <c r="AV2" i="246"/>
  <c r="M106" i="11" s="1"/>
  <c r="AH1" i="246"/>
  <c r="AG34" i="245"/>
  <c r="AD34" i="245"/>
  <c r="AB34" i="245"/>
  <c r="AA34" i="245"/>
  <c r="Y34" i="245"/>
  <c r="R104" i="11" s="1"/>
  <c r="V34" i="245"/>
  <c r="S34" i="245"/>
  <c r="G34" i="245"/>
  <c r="J104" i="11" s="1"/>
  <c r="K104" i="11" s="1"/>
  <c r="AQ33" i="245"/>
  <c r="AT33" i="245" s="1"/>
  <c r="AP33" i="245"/>
  <c r="AS33" i="245" s="1"/>
  <c r="AO33" i="245"/>
  <c r="AR33" i="245" s="1"/>
  <c r="AK33" i="245"/>
  <c r="AI33" i="245"/>
  <c r="AH33" i="245"/>
  <c r="AF33" i="245"/>
  <c r="AC33" i="245"/>
  <c r="AM33" i="245" s="1"/>
  <c r="AQ32" i="245"/>
  <c r="AT32" i="245" s="1"/>
  <c r="AP32" i="245"/>
  <c r="AS32" i="245" s="1"/>
  <c r="AO32" i="245"/>
  <c r="AR32" i="245" s="1"/>
  <c r="AK32" i="245"/>
  <c r="AI32" i="245"/>
  <c r="AH32" i="245"/>
  <c r="AF32" i="245"/>
  <c r="AC32" i="245"/>
  <c r="AM32" i="245" s="1"/>
  <c r="AQ31" i="245"/>
  <c r="AT31" i="245" s="1"/>
  <c r="AP31" i="245"/>
  <c r="AS31" i="245" s="1"/>
  <c r="AO31" i="245"/>
  <c r="AR31" i="245" s="1"/>
  <c r="AK31" i="245"/>
  <c r="AI31" i="245"/>
  <c r="AH31" i="245"/>
  <c r="AC31" i="245"/>
  <c r="AR30" i="245"/>
  <c r="AQ30" i="245"/>
  <c r="AT30" i="245" s="1"/>
  <c r="AP30" i="245"/>
  <c r="AS30" i="245" s="1"/>
  <c r="AO30" i="245"/>
  <c r="AK30" i="245"/>
  <c r="AI30" i="245"/>
  <c r="AH30" i="245"/>
  <c r="AF30" i="245"/>
  <c r="AC30" i="245"/>
  <c r="AM30" i="245" s="1"/>
  <c r="AT29" i="245"/>
  <c r="AQ29" i="245"/>
  <c r="AP29" i="245"/>
  <c r="AS29" i="245" s="1"/>
  <c r="AO29" i="245"/>
  <c r="AR29" i="245" s="1"/>
  <c r="AK29" i="245"/>
  <c r="AI29" i="245"/>
  <c r="AH29" i="245"/>
  <c r="AC29" i="245"/>
  <c r="AQ28" i="245"/>
  <c r="AT28" i="245" s="1"/>
  <c r="AP28" i="245"/>
  <c r="AS28" i="245" s="1"/>
  <c r="AO28" i="245"/>
  <c r="AR28" i="245" s="1"/>
  <c r="AK28" i="245"/>
  <c r="AI28" i="245"/>
  <c r="AH28" i="245"/>
  <c r="AC28" i="245"/>
  <c r="AS27" i="245"/>
  <c r="AR27" i="245"/>
  <c r="AQ27" i="245"/>
  <c r="AT27" i="245" s="1"/>
  <c r="AP27" i="245"/>
  <c r="AO27" i="245"/>
  <c r="AK27" i="245"/>
  <c r="AI27" i="245"/>
  <c r="AH27" i="245"/>
  <c r="AC27" i="245"/>
  <c r="AS26" i="245"/>
  <c r="AQ26" i="245"/>
  <c r="AT26" i="245" s="1"/>
  <c r="AP26" i="245"/>
  <c r="AO26" i="245"/>
  <c r="AR26" i="245" s="1"/>
  <c r="AK26" i="245"/>
  <c r="AI26" i="245"/>
  <c r="AH26" i="245"/>
  <c r="AF26" i="245"/>
  <c r="AC26" i="245"/>
  <c r="AM26" i="245" s="1"/>
  <c r="AQ25" i="245"/>
  <c r="AT25" i="245" s="1"/>
  <c r="AP25" i="245"/>
  <c r="AS25" i="245" s="1"/>
  <c r="AO25" i="245"/>
  <c r="AR25" i="245" s="1"/>
  <c r="AM25" i="245"/>
  <c r="AK25" i="245"/>
  <c r="AI25" i="245"/>
  <c r="AH25" i="245"/>
  <c r="AF25" i="245"/>
  <c r="AC25" i="245"/>
  <c r="AT24" i="245"/>
  <c r="AS24" i="245"/>
  <c r="AQ24" i="245"/>
  <c r="AP24" i="245"/>
  <c r="AO24" i="245"/>
  <c r="AR24" i="245" s="1"/>
  <c r="AM24" i="245"/>
  <c r="AK24" i="245"/>
  <c r="AI24" i="245"/>
  <c r="AH24" i="245"/>
  <c r="AC24" i="245"/>
  <c r="AF24" i="245" s="1"/>
  <c r="AQ23" i="245"/>
  <c r="AT23" i="245" s="1"/>
  <c r="AP23" i="245"/>
  <c r="AS23" i="245" s="1"/>
  <c r="AO23" i="245"/>
  <c r="AR23" i="245" s="1"/>
  <c r="AK23" i="245"/>
  <c r="AI23" i="245"/>
  <c r="AH23" i="245"/>
  <c r="AF23" i="245"/>
  <c r="AC23" i="245"/>
  <c r="AM23" i="245" s="1"/>
  <c r="AQ22" i="245"/>
  <c r="AT22" i="245" s="1"/>
  <c r="AP22" i="245"/>
  <c r="AS22" i="245" s="1"/>
  <c r="AO22" i="245"/>
  <c r="AR22" i="245" s="1"/>
  <c r="AK22" i="245"/>
  <c r="AI22" i="245"/>
  <c r="AH22" i="245"/>
  <c r="AC22" i="245"/>
  <c r="AS21" i="245"/>
  <c r="AR21" i="245"/>
  <c r="AQ21" i="245"/>
  <c r="AT21" i="245" s="1"/>
  <c r="AP21" i="245"/>
  <c r="AO21" i="245"/>
  <c r="AK21" i="245"/>
  <c r="AI21" i="245"/>
  <c r="AH21" i="245"/>
  <c r="AC21" i="245"/>
  <c r="AS20" i="245"/>
  <c r="AQ20" i="245"/>
  <c r="AT20" i="245" s="1"/>
  <c r="AP20" i="245"/>
  <c r="AO20" i="245"/>
  <c r="AR20" i="245" s="1"/>
  <c r="AK20" i="245"/>
  <c r="AI20" i="245"/>
  <c r="AH20" i="245"/>
  <c r="AF20" i="245"/>
  <c r="AC20" i="245"/>
  <c r="AM20" i="245" s="1"/>
  <c r="AQ19" i="245"/>
  <c r="AT19" i="245" s="1"/>
  <c r="AP19" i="245"/>
  <c r="AS19" i="245" s="1"/>
  <c r="AO19" i="245"/>
  <c r="AR19" i="245" s="1"/>
  <c r="AM19" i="245"/>
  <c r="AK19" i="245"/>
  <c r="AI19" i="245"/>
  <c r="AH19" i="245"/>
  <c r="AF19" i="245"/>
  <c r="AC19" i="245"/>
  <c r="AT18" i="245"/>
  <c r="AS18" i="245"/>
  <c r="AQ18" i="245"/>
  <c r="AP18" i="245"/>
  <c r="AO18" i="245"/>
  <c r="AR18" i="245" s="1"/>
  <c r="AM18" i="245"/>
  <c r="AK18" i="245"/>
  <c r="AI18" i="245"/>
  <c r="AH18" i="245"/>
  <c r="AC18" i="245"/>
  <c r="AF18" i="245" s="1"/>
  <c r="AQ17" i="245"/>
  <c r="AT17" i="245" s="1"/>
  <c r="AP17" i="245"/>
  <c r="AS17" i="245" s="1"/>
  <c r="AO17" i="245"/>
  <c r="AR17" i="245" s="1"/>
  <c r="AK17" i="245"/>
  <c r="AI17" i="245"/>
  <c r="AH17" i="245"/>
  <c r="AF17" i="245"/>
  <c r="AC17" i="245"/>
  <c r="AM17" i="245" s="1"/>
  <c r="AU16" i="245"/>
  <c r="AV16" i="245" s="1"/>
  <c r="Q16" i="245" s="1"/>
  <c r="AQ16" i="245"/>
  <c r="AT16" i="245" s="1"/>
  <c r="AP16" i="245"/>
  <c r="AS16" i="245" s="1"/>
  <c r="AO16" i="245"/>
  <c r="AR16" i="245" s="1"/>
  <c r="AI16" i="245"/>
  <c r="AK16" i="245" s="1"/>
  <c r="AH16" i="245"/>
  <c r="AC16" i="245"/>
  <c r="AF16" i="245" s="1"/>
  <c r="AQ15" i="245"/>
  <c r="AT15" i="245" s="1"/>
  <c r="AP15" i="245"/>
  <c r="AS15" i="245" s="1"/>
  <c r="AO15" i="245"/>
  <c r="AR15" i="245" s="1"/>
  <c r="AI15" i="245"/>
  <c r="AK15" i="245" s="1"/>
  <c r="AH15" i="245"/>
  <c r="AC15" i="245"/>
  <c r="AR14" i="245"/>
  <c r="AQ14" i="245"/>
  <c r="AT14" i="245" s="1"/>
  <c r="AP14" i="245"/>
  <c r="AS14" i="245" s="1"/>
  <c r="AO14" i="245"/>
  <c r="AC14" i="245"/>
  <c r="AM14" i="245" s="1"/>
  <c r="A9" i="245"/>
  <c r="A8" i="245"/>
  <c r="G6" i="245"/>
  <c r="AU5" i="245"/>
  <c r="AT5" i="245"/>
  <c r="AS5" i="245"/>
  <c r="AR5" i="245"/>
  <c r="AQ5" i="245"/>
  <c r="AP5" i="245"/>
  <c r="AO5" i="245"/>
  <c r="L5" i="245"/>
  <c r="I5" i="245"/>
  <c r="AV4" i="245"/>
  <c r="AU3" i="245"/>
  <c r="AT3" i="245"/>
  <c r="AS3" i="245"/>
  <c r="AR3" i="245"/>
  <c r="AQ3" i="245"/>
  <c r="AP3" i="245"/>
  <c r="AO3" i="245"/>
  <c r="AH3" i="245"/>
  <c r="AV2" i="245"/>
  <c r="M104" i="11" s="1"/>
  <c r="AH1" i="245"/>
  <c r="AG34" i="244"/>
  <c r="AE34" i="244"/>
  <c r="AD34" i="244"/>
  <c r="AB34" i="244"/>
  <c r="AA34" i="244"/>
  <c r="Y34" i="244"/>
  <c r="V34" i="244"/>
  <c r="S34" i="244"/>
  <c r="G34" i="244"/>
  <c r="AQ33" i="244"/>
  <c r="AT33" i="244" s="1"/>
  <c r="AP33" i="244"/>
  <c r="AS33" i="244" s="1"/>
  <c r="AO33" i="244"/>
  <c r="AR33" i="244" s="1"/>
  <c r="AK33" i="244"/>
  <c r="AI33" i="244"/>
  <c r="AH33" i="244"/>
  <c r="AF33" i="244"/>
  <c r="AC33" i="244"/>
  <c r="AM33" i="244" s="1"/>
  <c r="AQ32" i="244"/>
  <c r="AT32" i="244" s="1"/>
  <c r="AP32" i="244"/>
  <c r="AS32" i="244" s="1"/>
  <c r="AO32" i="244"/>
  <c r="AR32" i="244" s="1"/>
  <c r="AK32" i="244"/>
  <c r="AI32" i="244"/>
  <c r="AH32" i="244"/>
  <c r="AC32" i="244"/>
  <c r="AM32" i="244" s="1"/>
  <c r="AT31" i="244"/>
  <c r="AS31" i="244"/>
  <c r="AQ31" i="244"/>
  <c r="AP31" i="244"/>
  <c r="AO31" i="244"/>
  <c r="AR31" i="244" s="1"/>
  <c r="AU31" i="244" s="1"/>
  <c r="AV31" i="244" s="1"/>
  <c r="Q31" i="244" s="1"/>
  <c r="AM31" i="244"/>
  <c r="AK31" i="244"/>
  <c r="AI31" i="244"/>
  <c r="AH31" i="244"/>
  <c r="AC31" i="244"/>
  <c r="AF31" i="244" s="1"/>
  <c r="AQ30" i="244"/>
  <c r="AT30" i="244" s="1"/>
  <c r="AP30" i="244"/>
  <c r="AS30" i="244" s="1"/>
  <c r="AO30" i="244"/>
  <c r="AR30" i="244" s="1"/>
  <c r="AK30" i="244"/>
  <c r="AI30" i="244"/>
  <c r="AH30" i="244"/>
  <c r="AF30" i="244"/>
  <c r="AC30" i="244"/>
  <c r="AM30" i="244" s="1"/>
  <c r="AQ29" i="244"/>
  <c r="AT29" i="244" s="1"/>
  <c r="AP29" i="244"/>
  <c r="AS29" i="244" s="1"/>
  <c r="AO29" i="244"/>
  <c r="AR29" i="244" s="1"/>
  <c r="AK29" i="244"/>
  <c r="AI29" i="244"/>
  <c r="AH29" i="244"/>
  <c r="AC29" i="244"/>
  <c r="AT28" i="244"/>
  <c r="AS28" i="244"/>
  <c r="AQ28" i="244"/>
  <c r="AP28" i="244"/>
  <c r="AO28" i="244"/>
  <c r="AR28" i="244" s="1"/>
  <c r="AU28" i="244" s="1"/>
  <c r="AV28" i="244" s="1"/>
  <c r="Q28" i="244" s="1"/>
  <c r="AM28" i="244"/>
  <c r="AK28" i="244"/>
  <c r="AI28" i="244"/>
  <c r="AH28" i="244"/>
  <c r="AC28" i="244"/>
  <c r="AF28" i="244" s="1"/>
  <c r="AQ27" i="244"/>
  <c r="AT27" i="244" s="1"/>
  <c r="AP27" i="244"/>
  <c r="AS27" i="244" s="1"/>
  <c r="AO27" i="244"/>
  <c r="AR27" i="244" s="1"/>
  <c r="AK27" i="244"/>
  <c r="AI27" i="244"/>
  <c r="AH27" i="244"/>
  <c r="AC27" i="244"/>
  <c r="AQ26" i="244"/>
  <c r="AT26" i="244" s="1"/>
  <c r="AP26" i="244"/>
  <c r="AS26" i="244" s="1"/>
  <c r="AO26" i="244"/>
  <c r="AR26" i="244" s="1"/>
  <c r="AK26" i="244"/>
  <c r="AI26" i="244"/>
  <c r="AH26" i="244"/>
  <c r="AC26" i="244"/>
  <c r="AM26" i="244" s="1"/>
  <c r="AT25" i="244"/>
  <c r="AQ25" i="244"/>
  <c r="AP25" i="244"/>
  <c r="AS25" i="244" s="1"/>
  <c r="AO25" i="244"/>
  <c r="AR25" i="244" s="1"/>
  <c r="AM25" i="244"/>
  <c r="AK25" i="244"/>
  <c r="AI25" i="244"/>
  <c r="AH25" i="244"/>
  <c r="AC25" i="244"/>
  <c r="AF25" i="244" s="1"/>
  <c r="AQ24" i="244"/>
  <c r="AT24" i="244" s="1"/>
  <c r="AP24" i="244"/>
  <c r="AS24" i="244" s="1"/>
  <c r="AO24" i="244"/>
  <c r="AR24" i="244" s="1"/>
  <c r="AU24" i="244" s="1"/>
  <c r="AV24" i="244" s="1"/>
  <c r="Q24" i="244" s="1"/>
  <c r="AK24" i="244"/>
  <c r="AI24" i="244"/>
  <c r="AH24" i="244"/>
  <c r="AC24" i="244"/>
  <c r="AM24" i="244" s="1"/>
  <c r="AQ23" i="244"/>
  <c r="AT23" i="244" s="1"/>
  <c r="AP23" i="244"/>
  <c r="AS23" i="244" s="1"/>
  <c r="AO23" i="244"/>
  <c r="AR23" i="244" s="1"/>
  <c r="AK23" i="244"/>
  <c r="AI23" i="244"/>
  <c r="AH23" i="244"/>
  <c r="AF23" i="244"/>
  <c r="AC23" i="244"/>
  <c r="AM23" i="244" s="1"/>
  <c r="AT22" i="244"/>
  <c r="AR22" i="244"/>
  <c r="AQ22" i="244"/>
  <c r="AP22" i="244"/>
  <c r="AS22" i="244" s="1"/>
  <c r="AO22" i="244"/>
  <c r="AM22" i="244"/>
  <c r="AK22" i="244"/>
  <c r="AI22" i="244"/>
  <c r="AH22" i="244"/>
  <c r="AC22" i="244"/>
  <c r="AF22" i="244" s="1"/>
  <c r="AQ21" i="244"/>
  <c r="AT21" i="244" s="1"/>
  <c r="AP21" i="244"/>
  <c r="AS21" i="244" s="1"/>
  <c r="AO21" i="244"/>
  <c r="AR21" i="244" s="1"/>
  <c r="AU21" i="244" s="1"/>
  <c r="AV21" i="244" s="1"/>
  <c r="Q21" i="244" s="1"/>
  <c r="AW21" i="244" s="1"/>
  <c r="AK21" i="244"/>
  <c r="AI21" i="244"/>
  <c r="AH21" i="244"/>
  <c r="AF21" i="244"/>
  <c r="AC21" i="244"/>
  <c r="AM21" i="244" s="1"/>
  <c r="AQ20" i="244"/>
  <c r="AT20" i="244" s="1"/>
  <c r="AP20" i="244"/>
  <c r="AS20" i="244" s="1"/>
  <c r="AO20" i="244"/>
  <c r="AR20" i="244" s="1"/>
  <c r="AK20" i="244"/>
  <c r="AI20" i="244"/>
  <c r="AH20" i="244"/>
  <c r="AF20" i="244"/>
  <c r="AC20" i="244"/>
  <c r="AM20" i="244" s="1"/>
  <c r="AS19" i="244"/>
  <c r="AQ19" i="244"/>
  <c r="AT19" i="244" s="1"/>
  <c r="AP19" i="244"/>
  <c r="AO19" i="244"/>
  <c r="AR19" i="244" s="1"/>
  <c r="AM19" i="244"/>
  <c r="AK19" i="244"/>
  <c r="AI19" i="244"/>
  <c r="AH19" i="244"/>
  <c r="AF19" i="244"/>
  <c r="AC19" i="244"/>
  <c r="AT18" i="244"/>
  <c r="AR18" i="244"/>
  <c r="AQ18" i="244"/>
  <c r="AP18" i="244"/>
  <c r="AS18" i="244" s="1"/>
  <c r="AO18" i="244"/>
  <c r="AM18" i="244"/>
  <c r="AK18" i="244"/>
  <c r="AI18" i="244"/>
  <c r="AH18" i="244"/>
  <c r="AC18" i="244"/>
  <c r="AF18" i="244" s="1"/>
  <c r="AQ17" i="244"/>
  <c r="AT17" i="244" s="1"/>
  <c r="AP17" i="244"/>
  <c r="AS17" i="244" s="1"/>
  <c r="AO17" i="244"/>
  <c r="AR17" i="244" s="1"/>
  <c r="AU17" i="244" s="1"/>
  <c r="AV17" i="244" s="1"/>
  <c r="Q17" i="244" s="1"/>
  <c r="AK17" i="244"/>
  <c r="AI17" i="244"/>
  <c r="AH17" i="244"/>
  <c r="AC17" i="244"/>
  <c r="AQ16" i="244"/>
  <c r="AT16" i="244" s="1"/>
  <c r="AP16" i="244"/>
  <c r="AS16" i="244" s="1"/>
  <c r="AO16" i="244"/>
  <c r="AR16" i="244" s="1"/>
  <c r="AK16" i="244"/>
  <c r="AI16" i="244"/>
  <c r="AH16" i="244"/>
  <c r="AF16" i="244"/>
  <c r="AC16" i="244"/>
  <c r="AM16" i="244" s="1"/>
  <c r="AS15" i="244"/>
  <c r="AQ15" i="244"/>
  <c r="AT15" i="244" s="1"/>
  <c r="AP15" i="244"/>
  <c r="AO15" i="244"/>
  <c r="AR15" i="244" s="1"/>
  <c r="AU15" i="244" s="1"/>
  <c r="AV15" i="244" s="1"/>
  <c r="Q15" i="244" s="1"/>
  <c r="AM15" i="244"/>
  <c r="AK15" i="244"/>
  <c r="AI15" i="244"/>
  <c r="AH15" i="244"/>
  <c r="AC15" i="244"/>
  <c r="AF15" i="244" s="1"/>
  <c r="AQ14" i="244"/>
  <c r="AT14" i="244" s="1"/>
  <c r="AP14" i="244"/>
  <c r="AS14" i="244" s="1"/>
  <c r="AO14" i="244"/>
  <c r="AR14" i="244" s="1"/>
  <c r="AU14" i="244" s="1"/>
  <c r="AV14" i="244" s="1"/>
  <c r="Q14" i="244" s="1"/>
  <c r="AK14" i="244"/>
  <c r="AI14" i="244"/>
  <c r="AH14" i="244"/>
  <c r="AF14" i="244"/>
  <c r="AC14" i="244"/>
  <c r="AM14" i="244" s="1"/>
  <c r="G9" i="244"/>
  <c r="A9" i="244"/>
  <c r="A8" i="244"/>
  <c r="H6" i="244"/>
  <c r="G6" i="244"/>
  <c r="G7" i="244" s="1"/>
  <c r="AU5" i="244"/>
  <c r="AT5" i="244"/>
  <c r="AS5" i="244"/>
  <c r="AR5" i="244"/>
  <c r="AQ5" i="244"/>
  <c r="AP5" i="244"/>
  <c r="AO5" i="244"/>
  <c r="L5" i="244"/>
  <c r="I5" i="244"/>
  <c r="AV4" i="244"/>
  <c r="AU3" i="244"/>
  <c r="AT3" i="244"/>
  <c r="AS3" i="244"/>
  <c r="AR3" i="244"/>
  <c r="AQ3" i="244"/>
  <c r="AP3" i="244"/>
  <c r="AO3" i="244"/>
  <c r="AH3" i="244"/>
  <c r="AV2" i="244"/>
  <c r="M102" i="11" s="1"/>
  <c r="AH1" i="244"/>
  <c r="AG34" i="243"/>
  <c r="AE34" i="243"/>
  <c r="AD34" i="243"/>
  <c r="AB34" i="243"/>
  <c r="AA34" i="243"/>
  <c r="Y34" i="243"/>
  <c r="V34" i="243"/>
  <c r="S34" i="243"/>
  <c r="G34" i="243"/>
  <c r="AQ33" i="243"/>
  <c r="AT33" i="243" s="1"/>
  <c r="AP33" i="243"/>
  <c r="AS33" i="243" s="1"/>
  <c r="AO33" i="243"/>
  <c r="AR33" i="243" s="1"/>
  <c r="AU33" i="243" s="1"/>
  <c r="AV33" i="243" s="1"/>
  <c r="Q33" i="243" s="1"/>
  <c r="AK33" i="243"/>
  <c r="AI33" i="243"/>
  <c r="AH33" i="243"/>
  <c r="AC33" i="243"/>
  <c r="AM33" i="243" s="1"/>
  <c r="AQ32" i="243"/>
  <c r="AT32" i="243" s="1"/>
  <c r="AP32" i="243"/>
  <c r="AS32" i="243" s="1"/>
  <c r="AO32" i="243"/>
  <c r="AR32" i="243" s="1"/>
  <c r="AM32" i="243"/>
  <c r="AK32" i="243"/>
  <c r="AI32" i="243"/>
  <c r="AH32" i="243"/>
  <c r="AC32" i="243"/>
  <c r="AF32" i="243" s="1"/>
  <c r="AR31" i="243"/>
  <c r="AQ31" i="243"/>
  <c r="AT31" i="243" s="1"/>
  <c r="AP31" i="243"/>
  <c r="AS31" i="243" s="1"/>
  <c r="AO31" i="243"/>
  <c r="AK31" i="243"/>
  <c r="AI31" i="243"/>
  <c r="AH31" i="243"/>
  <c r="AC31" i="243"/>
  <c r="AS30" i="243"/>
  <c r="AQ30" i="243"/>
  <c r="AT30" i="243" s="1"/>
  <c r="AP30" i="243"/>
  <c r="AO30" i="243"/>
  <c r="AR30" i="243" s="1"/>
  <c r="AK30" i="243"/>
  <c r="AI30" i="243"/>
  <c r="AH30" i="243"/>
  <c r="AF30" i="243"/>
  <c r="AC30" i="243"/>
  <c r="AM30" i="243" s="1"/>
  <c r="AQ29" i="243"/>
  <c r="AT29" i="243" s="1"/>
  <c r="AP29" i="243"/>
  <c r="AS29" i="243" s="1"/>
  <c r="AO29" i="243"/>
  <c r="AR29" i="243" s="1"/>
  <c r="AM29" i="243"/>
  <c r="AK29" i="243"/>
  <c r="AI29" i="243"/>
  <c r="AH29" i="243"/>
  <c r="AC29" i="243"/>
  <c r="AF29" i="243" s="1"/>
  <c r="AS28" i="243"/>
  <c r="AQ28" i="243"/>
  <c r="AT28" i="243" s="1"/>
  <c r="AP28" i="243"/>
  <c r="AO28" i="243"/>
  <c r="AR28" i="243" s="1"/>
  <c r="AK28" i="243"/>
  <c r="AI28" i="243"/>
  <c r="AH28" i="243"/>
  <c r="AC28" i="243"/>
  <c r="AS27" i="243"/>
  <c r="AQ27" i="243"/>
  <c r="AT27" i="243" s="1"/>
  <c r="AP27" i="243"/>
  <c r="AO27" i="243"/>
  <c r="AR27" i="243" s="1"/>
  <c r="AK27" i="243"/>
  <c r="AI27" i="243"/>
  <c r="AH27" i="243"/>
  <c r="AF27" i="243"/>
  <c r="AC27" i="243"/>
  <c r="AM27" i="243" s="1"/>
  <c r="AQ26" i="243"/>
  <c r="AT26" i="243" s="1"/>
  <c r="AP26" i="243"/>
  <c r="AS26" i="243" s="1"/>
  <c r="AO26" i="243"/>
  <c r="AR26" i="243" s="1"/>
  <c r="AM26" i="243"/>
  <c r="AK26" i="243"/>
  <c r="AI26" i="243"/>
  <c r="AH26" i="243"/>
  <c r="AC26" i="243"/>
  <c r="AF26" i="243" s="1"/>
  <c r="AS25" i="243"/>
  <c r="AQ25" i="243"/>
  <c r="AT25" i="243" s="1"/>
  <c r="AP25" i="243"/>
  <c r="AO25" i="243"/>
  <c r="AR25" i="243" s="1"/>
  <c r="AK25" i="243"/>
  <c r="AI25" i="243"/>
  <c r="AH25" i="243"/>
  <c r="AC25" i="243"/>
  <c r="AR24" i="243"/>
  <c r="AQ24" i="243"/>
  <c r="AT24" i="243" s="1"/>
  <c r="AP24" i="243"/>
  <c r="AS24" i="243" s="1"/>
  <c r="AU24" i="243" s="1"/>
  <c r="AV24" i="243" s="1"/>
  <c r="Q24" i="243" s="1"/>
  <c r="AO24" i="243"/>
  <c r="AK24" i="243"/>
  <c r="AI24" i="243"/>
  <c r="AH24" i="243"/>
  <c r="AF24" i="243"/>
  <c r="AC24" i="243"/>
  <c r="AM24" i="243" s="1"/>
  <c r="AT23" i="243"/>
  <c r="AQ23" i="243"/>
  <c r="AP23" i="243"/>
  <c r="AS23" i="243" s="1"/>
  <c r="AO23" i="243"/>
  <c r="AR23" i="243" s="1"/>
  <c r="AM23" i="243"/>
  <c r="AK23" i="243"/>
  <c r="AI23" i="243"/>
  <c r="AH23" i="243"/>
  <c r="AC23" i="243"/>
  <c r="AF23" i="243" s="1"/>
  <c r="AQ22" i="243"/>
  <c r="AT22" i="243" s="1"/>
  <c r="AP22" i="243"/>
  <c r="AS22" i="243" s="1"/>
  <c r="AO22" i="243"/>
  <c r="AR22" i="243" s="1"/>
  <c r="AK22" i="243"/>
  <c r="AI22" i="243"/>
  <c r="AH22" i="243"/>
  <c r="AC22" i="243"/>
  <c r="AS21" i="243"/>
  <c r="AQ21" i="243"/>
  <c r="AT21" i="243" s="1"/>
  <c r="AP21" i="243"/>
  <c r="AO21" i="243"/>
  <c r="AR21" i="243" s="1"/>
  <c r="AU21" i="243" s="1"/>
  <c r="AV21" i="243" s="1"/>
  <c r="Q21" i="243" s="1"/>
  <c r="AK21" i="243"/>
  <c r="AI21" i="243"/>
  <c r="AH21" i="243"/>
  <c r="AF21" i="243"/>
  <c r="AC21" i="243"/>
  <c r="AM21" i="243" s="1"/>
  <c r="AS20" i="243"/>
  <c r="AQ20" i="243"/>
  <c r="AT20" i="243" s="1"/>
  <c r="AP20" i="243"/>
  <c r="AO20" i="243"/>
  <c r="AR20" i="243" s="1"/>
  <c r="AM20" i="243"/>
  <c r="AK20" i="243"/>
  <c r="AI20" i="243"/>
  <c r="AH20" i="243"/>
  <c r="AC20" i="243"/>
  <c r="AF20" i="243" s="1"/>
  <c r="AS19" i="243"/>
  <c r="AQ19" i="243"/>
  <c r="AT19" i="243" s="1"/>
  <c r="AP19" i="243"/>
  <c r="AO19" i="243"/>
  <c r="AR19" i="243" s="1"/>
  <c r="AK19" i="243"/>
  <c r="AI19" i="243"/>
  <c r="AH19" i="243"/>
  <c r="AC19" i="243"/>
  <c r="AS18" i="243"/>
  <c r="AQ18" i="243"/>
  <c r="AT18" i="243" s="1"/>
  <c r="AP18" i="243"/>
  <c r="AO18" i="243"/>
  <c r="AR18" i="243" s="1"/>
  <c r="AU18" i="243" s="1"/>
  <c r="AV18" i="243" s="1"/>
  <c r="Q18" i="243" s="1"/>
  <c r="AK18" i="243"/>
  <c r="AI18" i="243"/>
  <c r="AH18" i="243"/>
  <c r="AF18" i="243"/>
  <c r="AC18" i="243"/>
  <c r="AM18" i="243" s="1"/>
  <c r="AQ17" i="243"/>
  <c r="AT17" i="243" s="1"/>
  <c r="AP17" i="243"/>
  <c r="AS17" i="243" s="1"/>
  <c r="AO17" i="243"/>
  <c r="AR17" i="243" s="1"/>
  <c r="AM17" i="243"/>
  <c r="AK17" i="243"/>
  <c r="AI17" i="243"/>
  <c r="AH17" i="243"/>
  <c r="AC17" i="243"/>
  <c r="AF17" i="243" s="1"/>
  <c r="AQ16" i="243"/>
  <c r="AT16" i="243" s="1"/>
  <c r="AP16" i="243"/>
  <c r="AS16" i="243" s="1"/>
  <c r="AO16" i="243"/>
  <c r="AR16" i="243" s="1"/>
  <c r="AK16" i="243"/>
  <c r="AI16" i="243"/>
  <c r="AH16" i="243"/>
  <c r="AC16" i="243"/>
  <c r="AQ15" i="243"/>
  <c r="AT15" i="243" s="1"/>
  <c r="AP15" i="243"/>
  <c r="AS15" i="243" s="1"/>
  <c r="AO15" i="243"/>
  <c r="AR15" i="243" s="1"/>
  <c r="AU15" i="243" s="1"/>
  <c r="AV15" i="243" s="1"/>
  <c r="Q15" i="243" s="1"/>
  <c r="AK15" i="243"/>
  <c r="AI15" i="243"/>
  <c r="AH15" i="243"/>
  <c r="AF15" i="243"/>
  <c r="AC15" i="243"/>
  <c r="AM15" i="243" s="1"/>
  <c r="AT14" i="243"/>
  <c r="AQ14" i="243"/>
  <c r="AP14" i="243"/>
  <c r="AS14" i="243" s="1"/>
  <c r="AO14" i="243"/>
  <c r="AR14" i="243" s="1"/>
  <c r="AM14" i="243"/>
  <c r="AK14" i="243"/>
  <c r="AI14" i="243"/>
  <c r="AH14" i="243"/>
  <c r="AC14" i="243"/>
  <c r="A9" i="243"/>
  <c r="A8" i="243"/>
  <c r="AU5" i="243"/>
  <c r="AT5" i="243"/>
  <c r="AS5" i="243"/>
  <c r="AR5" i="243"/>
  <c r="AQ5" i="243"/>
  <c r="AP5" i="243"/>
  <c r="AO5" i="243"/>
  <c r="L5" i="243"/>
  <c r="I5" i="243"/>
  <c r="AV4" i="243"/>
  <c r="AU3" i="243"/>
  <c r="AT3" i="243"/>
  <c r="AS3" i="243"/>
  <c r="AR3" i="243"/>
  <c r="AQ3" i="243"/>
  <c r="AP3" i="243"/>
  <c r="AO3" i="243"/>
  <c r="AV2" i="243"/>
  <c r="M100" i="11" s="1"/>
  <c r="AH1" i="243"/>
  <c r="AG34" i="242"/>
  <c r="AD34" i="242"/>
  <c r="AB34" i="242"/>
  <c r="AA34" i="242"/>
  <c r="Y34" i="242"/>
  <c r="R98" i="11" s="1"/>
  <c r="V34" i="242"/>
  <c r="S34" i="242"/>
  <c r="G34" i="242"/>
  <c r="J98" i="11" s="1"/>
  <c r="K98" i="11" s="1"/>
  <c r="AQ33" i="242"/>
  <c r="AT33" i="242" s="1"/>
  <c r="AP33" i="242"/>
  <c r="AS33" i="242" s="1"/>
  <c r="AO33" i="242"/>
  <c r="AR33" i="242" s="1"/>
  <c r="AM33" i="242"/>
  <c r="AK33" i="242"/>
  <c r="AI33" i="242"/>
  <c r="AH33" i="242"/>
  <c r="AC33" i="242"/>
  <c r="AF33" i="242" s="1"/>
  <c r="AR32" i="242"/>
  <c r="AQ32" i="242"/>
  <c r="AT32" i="242" s="1"/>
  <c r="AP32" i="242"/>
  <c r="AS32" i="242" s="1"/>
  <c r="AO32" i="242"/>
  <c r="AK32" i="242"/>
  <c r="AI32" i="242"/>
  <c r="AH32" i="242"/>
  <c r="AF32" i="242"/>
  <c r="AC32" i="242"/>
  <c r="AM32" i="242" s="1"/>
  <c r="AQ31" i="242"/>
  <c r="AT31" i="242" s="1"/>
  <c r="AP31" i="242"/>
  <c r="AS31" i="242" s="1"/>
  <c r="AO31" i="242"/>
  <c r="AR31" i="242" s="1"/>
  <c r="AK31" i="242"/>
  <c r="AI31" i="242"/>
  <c r="AH31" i="242"/>
  <c r="AC31" i="242"/>
  <c r="AQ30" i="242"/>
  <c r="AT30" i="242" s="1"/>
  <c r="AP30" i="242"/>
  <c r="AS30" i="242" s="1"/>
  <c r="AO30" i="242"/>
  <c r="AR30" i="242" s="1"/>
  <c r="AM30" i="242"/>
  <c r="AK30" i="242"/>
  <c r="AI30" i="242"/>
  <c r="AH30" i="242"/>
  <c r="AC30" i="242"/>
  <c r="AF30" i="242" s="1"/>
  <c r="AR29" i="242"/>
  <c r="AQ29" i="242"/>
  <c r="AT29" i="242" s="1"/>
  <c r="AP29" i="242"/>
  <c r="AS29" i="242" s="1"/>
  <c r="AO29" i="242"/>
  <c r="AK29" i="242"/>
  <c r="AI29" i="242"/>
  <c r="AH29" i="242"/>
  <c r="AF29" i="242"/>
  <c r="AC29" i="242"/>
  <c r="AM29" i="242" s="1"/>
  <c r="AT28" i="242"/>
  <c r="AQ28" i="242"/>
  <c r="AP28" i="242"/>
  <c r="AS28" i="242" s="1"/>
  <c r="AO28" i="242"/>
  <c r="AR28" i="242" s="1"/>
  <c r="AU28" i="242" s="1"/>
  <c r="AV28" i="242" s="1"/>
  <c r="Q28" i="242" s="1"/>
  <c r="AK28" i="242"/>
  <c r="AI28" i="242"/>
  <c r="AH28" i="242"/>
  <c r="AF28" i="242"/>
  <c r="AC28" i="242"/>
  <c r="AM28" i="242" s="1"/>
  <c r="AS27" i="242"/>
  <c r="AQ27" i="242"/>
  <c r="AT27" i="242" s="1"/>
  <c r="AP27" i="242"/>
  <c r="AO27" i="242"/>
  <c r="AR27" i="242" s="1"/>
  <c r="AU27" i="242" s="1"/>
  <c r="AV27" i="242" s="1"/>
  <c r="Q27" i="242" s="1"/>
  <c r="AM27" i="242"/>
  <c r="AK27" i="242"/>
  <c r="AI27" i="242"/>
  <c r="AH27" i="242"/>
  <c r="AC27" i="242"/>
  <c r="AF27" i="242" s="1"/>
  <c r="AR26" i="242"/>
  <c r="AQ26" i="242"/>
  <c r="AT26" i="242" s="1"/>
  <c r="AP26" i="242"/>
  <c r="AS26" i="242" s="1"/>
  <c r="AO26" i="242"/>
  <c r="AK26" i="242"/>
  <c r="AI26" i="242"/>
  <c r="AH26" i="242"/>
  <c r="AF26" i="242"/>
  <c r="AC26" i="242"/>
  <c r="AM26" i="242" s="1"/>
  <c r="AQ25" i="242"/>
  <c r="AT25" i="242" s="1"/>
  <c r="AP25" i="242"/>
  <c r="AS25" i="242" s="1"/>
  <c r="AO25" i="242"/>
  <c r="AR25" i="242" s="1"/>
  <c r="AK25" i="242"/>
  <c r="AI25" i="242"/>
  <c r="AH25" i="242"/>
  <c r="AC25" i="242"/>
  <c r="AS24" i="242"/>
  <c r="AQ24" i="242"/>
  <c r="AT24" i="242" s="1"/>
  <c r="AP24" i="242"/>
  <c r="AO24" i="242"/>
  <c r="AR24" i="242" s="1"/>
  <c r="AM24" i="242"/>
  <c r="AK24" i="242"/>
  <c r="AI24" i="242"/>
  <c r="AH24" i="242"/>
  <c r="AC24" i="242"/>
  <c r="AF24" i="242" s="1"/>
  <c r="AR23" i="242"/>
  <c r="AQ23" i="242"/>
  <c r="AT23" i="242" s="1"/>
  <c r="AP23" i="242"/>
  <c r="AS23" i="242" s="1"/>
  <c r="AO23" i="242"/>
  <c r="AK23" i="242"/>
  <c r="AI23" i="242"/>
  <c r="AH23" i="242"/>
  <c r="AF23" i="242"/>
  <c r="AC23" i="242"/>
  <c r="AM23" i="242" s="1"/>
  <c r="AT22" i="242"/>
  <c r="AQ22" i="242"/>
  <c r="AP22" i="242"/>
  <c r="AS22" i="242" s="1"/>
  <c r="AO22" i="242"/>
  <c r="AR22" i="242" s="1"/>
  <c r="AU22" i="242" s="1"/>
  <c r="AV22" i="242" s="1"/>
  <c r="Q22" i="242" s="1"/>
  <c r="AK22" i="242"/>
  <c r="AI22" i="242"/>
  <c r="AH22" i="242"/>
  <c r="AF22" i="242"/>
  <c r="AC22" i="242"/>
  <c r="AM22" i="242" s="1"/>
  <c r="AS21" i="242"/>
  <c r="AQ21" i="242"/>
  <c r="AT21" i="242" s="1"/>
  <c r="AP21" i="242"/>
  <c r="AO21" i="242"/>
  <c r="AR21" i="242" s="1"/>
  <c r="AU21" i="242" s="1"/>
  <c r="AV21" i="242" s="1"/>
  <c r="Q21" i="242" s="1"/>
  <c r="AM21" i="242"/>
  <c r="AK21" i="242"/>
  <c r="AI21" i="242"/>
  <c r="AH21" i="242"/>
  <c r="AC21" i="242"/>
  <c r="AF21" i="242" s="1"/>
  <c r="AR20" i="242"/>
  <c r="AQ20" i="242"/>
  <c r="AT20" i="242" s="1"/>
  <c r="AP20" i="242"/>
  <c r="AS20" i="242" s="1"/>
  <c r="AO20" i="242"/>
  <c r="AK20" i="242"/>
  <c r="AI20" i="242"/>
  <c r="AH20" i="242"/>
  <c r="AF20" i="242"/>
  <c r="AC20" i="242"/>
  <c r="AM20" i="242" s="1"/>
  <c r="AQ19" i="242"/>
  <c r="AT19" i="242" s="1"/>
  <c r="AP19" i="242"/>
  <c r="AS19" i="242" s="1"/>
  <c r="AO19" i="242"/>
  <c r="AR19" i="242" s="1"/>
  <c r="AM19" i="242"/>
  <c r="AK19" i="242"/>
  <c r="AI19" i="242"/>
  <c r="AH19" i="242"/>
  <c r="AF19" i="242"/>
  <c r="AC19" i="242"/>
  <c r="AS18" i="242"/>
  <c r="AQ18" i="242"/>
  <c r="AT18" i="242" s="1"/>
  <c r="AP18" i="242"/>
  <c r="AO18" i="242"/>
  <c r="AR18" i="242" s="1"/>
  <c r="AM18" i="242"/>
  <c r="AK18" i="242"/>
  <c r="AI18" i="242"/>
  <c r="AH18" i="242"/>
  <c r="AC18" i="242"/>
  <c r="AF18" i="242" s="1"/>
  <c r="AR17" i="242"/>
  <c r="AQ17" i="242"/>
  <c r="AT17" i="242" s="1"/>
  <c r="AP17" i="242"/>
  <c r="AS17" i="242" s="1"/>
  <c r="AO17" i="242"/>
  <c r="AK17" i="242"/>
  <c r="AI17" i="242"/>
  <c r="AH17" i="242"/>
  <c r="AF17" i="242"/>
  <c r="AC17" i="242"/>
  <c r="AM17" i="242" s="1"/>
  <c r="AQ16" i="242"/>
  <c r="AT16" i="242" s="1"/>
  <c r="AP16" i="242"/>
  <c r="AS16" i="242" s="1"/>
  <c r="AO16" i="242"/>
  <c r="AR16" i="242" s="1"/>
  <c r="AM16" i="242"/>
  <c r="AK16" i="242"/>
  <c r="AI16" i="242"/>
  <c r="AH16" i="242"/>
  <c r="AF16" i="242"/>
  <c r="AC16" i="242"/>
  <c r="AS15" i="242"/>
  <c r="AQ15" i="242"/>
  <c r="AT15" i="242" s="1"/>
  <c r="AP15" i="242"/>
  <c r="AO15" i="242"/>
  <c r="AR15" i="242" s="1"/>
  <c r="AC15" i="242"/>
  <c r="AR14" i="242"/>
  <c r="AQ14" i="242"/>
  <c r="AT14" i="242" s="1"/>
  <c r="AP14" i="242"/>
  <c r="AS14" i="242" s="1"/>
  <c r="AO14" i="242"/>
  <c r="AC14" i="242"/>
  <c r="A9" i="242"/>
  <c r="A8" i="242"/>
  <c r="G7" i="242"/>
  <c r="G6" i="242"/>
  <c r="H6" i="242" s="1"/>
  <c r="AU5" i="242"/>
  <c r="AT5" i="242"/>
  <c r="AS5" i="242"/>
  <c r="AR5" i="242"/>
  <c r="AQ5" i="242"/>
  <c r="AP5" i="242"/>
  <c r="AO5" i="242"/>
  <c r="L5" i="242"/>
  <c r="I5" i="242"/>
  <c r="AV4" i="242"/>
  <c r="AU3" i="242"/>
  <c r="AT3" i="242"/>
  <c r="AS3" i="242"/>
  <c r="AR3" i="242"/>
  <c r="AQ3" i="242"/>
  <c r="AP3" i="242"/>
  <c r="AO3" i="242"/>
  <c r="AH3" i="242"/>
  <c r="AV2" i="242"/>
  <c r="M98" i="11" s="1"/>
  <c r="AH1" i="242"/>
  <c r="AG34" i="241"/>
  <c r="AD34" i="241"/>
  <c r="AB34" i="241"/>
  <c r="AA34" i="241"/>
  <c r="Y34" i="241"/>
  <c r="R96" i="11" s="1"/>
  <c r="V34" i="241"/>
  <c r="S34" i="241"/>
  <c r="G34" i="241"/>
  <c r="J96" i="11" s="1"/>
  <c r="K96" i="11" s="1"/>
  <c r="AQ33" i="241"/>
  <c r="AT33" i="241" s="1"/>
  <c r="AP33" i="241"/>
  <c r="AS33" i="241" s="1"/>
  <c r="AO33" i="241"/>
  <c r="AR33" i="241" s="1"/>
  <c r="AU33" i="241" s="1"/>
  <c r="AV33" i="241" s="1"/>
  <c r="Q33" i="241" s="1"/>
  <c r="AK33" i="241"/>
  <c r="AI33" i="241"/>
  <c r="AH33" i="241"/>
  <c r="AF33" i="241"/>
  <c r="AC33" i="241"/>
  <c r="AM33" i="241" s="1"/>
  <c r="AT32" i="241"/>
  <c r="AS32" i="241"/>
  <c r="AQ32" i="241"/>
  <c r="AP32" i="241"/>
  <c r="AO32" i="241"/>
  <c r="AR32" i="241" s="1"/>
  <c r="AK32" i="241"/>
  <c r="AI32" i="241"/>
  <c r="AH32" i="241"/>
  <c r="AF32" i="241"/>
  <c r="AC32" i="241"/>
  <c r="AM32" i="241" s="1"/>
  <c r="AS31" i="241"/>
  <c r="AQ31" i="241"/>
  <c r="AT31" i="241" s="1"/>
  <c r="AP31" i="241"/>
  <c r="AO31" i="241"/>
  <c r="AR31" i="241" s="1"/>
  <c r="AM31" i="241"/>
  <c r="AK31" i="241"/>
  <c r="AI31" i="241"/>
  <c r="AH31" i="241"/>
  <c r="AC31" i="241"/>
  <c r="AF31" i="241" s="1"/>
  <c r="AQ30" i="241"/>
  <c r="AT30" i="241" s="1"/>
  <c r="AP30" i="241"/>
  <c r="AS30" i="241" s="1"/>
  <c r="AO30" i="241"/>
  <c r="AR30" i="241" s="1"/>
  <c r="AK30" i="241"/>
  <c r="AI30" i="241"/>
  <c r="AH30" i="241"/>
  <c r="AC30" i="241"/>
  <c r="AM30" i="241" s="1"/>
  <c r="AT29" i="241"/>
  <c r="AS29" i="241"/>
  <c r="AQ29" i="241"/>
  <c r="AP29" i="241"/>
  <c r="AO29" i="241"/>
  <c r="AR29" i="241" s="1"/>
  <c r="AU29" i="241" s="1"/>
  <c r="AV29" i="241" s="1"/>
  <c r="Q29" i="241" s="1"/>
  <c r="AK29" i="241"/>
  <c r="AI29" i="241"/>
  <c r="AH29" i="241"/>
  <c r="AC29" i="241"/>
  <c r="AR28" i="241"/>
  <c r="AQ28" i="241"/>
  <c r="AT28" i="241" s="1"/>
  <c r="AP28" i="241"/>
  <c r="AS28" i="241" s="1"/>
  <c r="AO28" i="241"/>
  <c r="AM28" i="241"/>
  <c r="AK28" i="241"/>
  <c r="AI28" i="241"/>
  <c r="AH28" i="241"/>
  <c r="AC28" i="241"/>
  <c r="AF28" i="241" s="1"/>
  <c r="AQ27" i="241"/>
  <c r="AT27" i="241" s="1"/>
  <c r="AP27" i="241"/>
  <c r="AS27" i="241" s="1"/>
  <c r="AO27" i="241"/>
  <c r="AR27" i="241" s="1"/>
  <c r="AU27" i="241" s="1"/>
  <c r="AV27" i="241" s="1"/>
  <c r="Q27" i="241" s="1"/>
  <c r="AK27" i="241"/>
  <c r="AI27" i="241"/>
  <c r="AH27" i="241"/>
  <c r="AC27" i="241"/>
  <c r="AM27" i="241" s="1"/>
  <c r="AS26" i="241"/>
  <c r="AQ26" i="241"/>
  <c r="AT26" i="241" s="1"/>
  <c r="AP26" i="241"/>
  <c r="AO26" i="241"/>
  <c r="AR26" i="241" s="1"/>
  <c r="AK26" i="241"/>
  <c r="AI26" i="241"/>
  <c r="AH26" i="241"/>
  <c r="AF26" i="241"/>
  <c r="AC26" i="241"/>
  <c r="AM26" i="241" s="1"/>
  <c r="AQ25" i="241"/>
  <c r="AT25" i="241" s="1"/>
  <c r="AP25" i="241"/>
  <c r="AS25" i="241" s="1"/>
  <c r="AO25" i="241"/>
  <c r="AR25" i="241" s="1"/>
  <c r="AM25" i="241"/>
  <c r="AK25" i="241"/>
  <c r="AI25" i="241"/>
  <c r="AH25" i="241"/>
  <c r="AC25" i="241"/>
  <c r="AF25" i="241" s="1"/>
  <c r="AQ24" i="241"/>
  <c r="AT24" i="241" s="1"/>
  <c r="AP24" i="241"/>
  <c r="AS24" i="241" s="1"/>
  <c r="AO24" i="241"/>
  <c r="AR24" i="241" s="1"/>
  <c r="AK24" i="241"/>
  <c r="AI24" i="241"/>
  <c r="AH24" i="241"/>
  <c r="AC24" i="241"/>
  <c r="AM24" i="241" s="1"/>
  <c r="AS23" i="241"/>
  <c r="AQ23" i="241"/>
  <c r="AT23" i="241" s="1"/>
  <c r="AP23" i="241"/>
  <c r="AO23" i="241"/>
  <c r="AR23" i="241" s="1"/>
  <c r="AK23" i="241"/>
  <c r="AI23" i="241"/>
  <c r="AH23" i="241"/>
  <c r="AC23" i="241"/>
  <c r="AS22" i="241"/>
  <c r="AQ22" i="241"/>
  <c r="AT22" i="241" s="1"/>
  <c r="AP22" i="241"/>
  <c r="AO22" i="241"/>
  <c r="AR22" i="241" s="1"/>
  <c r="AM22" i="241"/>
  <c r="AK22" i="241"/>
  <c r="AI22" i="241"/>
  <c r="AH22" i="241"/>
  <c r="AC22" i="241"/>
  <c r="AF22" i="241" s="1"/>
  <c r="AQ21" i="241"/>
  <c r="AT21" i="241" s="1"/>
  <c r="AP21" i="241"/>
  <c r="AS21" i="241" s="1"/>
  <c r="AO21" i="241"/>
  <c r="AR21" i="241" s="1"/>
  <c r="AU21" i="241" s="1"/>
  <c r="AV21" i="241" s="1"/>
  <c r="Q21" i="241" s="1"/>
  <c r="AK21" i="241"/>
  <c r="AI21" i="241"/>
  <c r="AH21" i="241"/>
  <c r="AC21" i="241"/>
  <c r="AM21" i="241" s="1"/>
  <c r="AQ20" i="241"/>
  <c r="AT20" i="241" s="1"/>
  <c r="AP20" i="241"/>
  <c r="AS20" i="241" s="1"/>
  <c r="AO20" i="241"/>
  <c r="AR20" i="241" s="1"/>
  <c r="AK20" i="241"/>
  <c r="AI20" i="241"/>
  <c r="AH20" i="241"/>
  <c r="AF20" i="241"/>
  <c r="AC20" i="241"/>
  <c r="AM20" i="241" s="1"/>
  <c r="AT19" i="241"/>
  <c r="AQ19" i="241"/>
  <c r="AP19" i="241"/>
  <c r="AS19" i="241" s="1"/>
  <c r="AO19" i="241"/>
  <c r="AR19" i="241" s="1"/>
  <c r="AM19" i="241"/>
  <c r="AK19" i="241"/>
  <c r="AI19" i="241"/>
  <c r="AH19" i="241"/>
  <c r="AC19" i="241"/>
  <c r="AF19" i="241" s="1"/>
  <c r="AQ18" i="241"/>
  <c r="AT18" i="241" s="1"/>
  <c r="AP18" i="241"/>
  <c r="AS18" i="241" s="1"/>
  <c r="AO18" i="241"/>
  <c r="AR18" i="241" s="1"/>
  <c r="AK18" i="241"/>
  <c r="AI18" i="241"/>
  <c r="AH18" i="241"/>
  <c r="AC18" i="241"/>
  <c r="AM18" i="241" s="1"/>
  <c r="AS17" i="241"/>
  <c r="AQ17" i="241"/>
  <c r="AT17" i="241" s="1"/>
  <c r="AP17" i="241"/>
  <c r="AO17" i="241"/>
  <c r="AR17" i="241" s="1"/>
  <c r="AK17" i="241"/>
  <c r="AI17" i="241"/>
  <c r="AH17" i="241"/>
  <c r="AC17" i="241"/>
  <c r="AQ16" i="241"/>
  <c r="AT16" i="241" s="1"/>
  <c r="AP16" i="241"/>
  <c r="AS16" i="241" s="1"/>
  <c r="AO16" i="241"/>
  <c r="AR16" i="241" s="1"/>
  <c r="AC16" i="241"/>
  <c r="AQ15" i="241"/>
  <c r="AT15" i="241" s="1"/>
  <c r="AP15" i="241"/>
  <c r="AS15" i="241" s="1"/>
  <c r="AO15" i="241"/>
  <c r="AR15" i="241" s="1"/>
  <c r="AC15" i="241"/>
  <c r="AM15" i="241" s="1"/>
  <c r="AQ14" i="241"/>
  <c r="AT14" i="241" s="1"/>
  <c r="AP14" i="241"/>
  <c r="AS14" i="241" s="1"/>
  <c r="AO14" i="241"/>
  <c r="AR14" i="241" s="1"/>
  <c r="AK14" i="241"/>
  <c r="AI14" i="241"/>
  <c r="AH14" i="241"/>
  <c r="AF14" i="241"/>
  <c r="AC14" i="241"/>
  <c r="AM14" i="241" s="1"/>
  <c r="A9" i="241"/>
  <c r="A8" i="241"/>
  <c r="AU5" i="241"/>
  <c r="AT5" i="241"/>
  <c r="AS5" i="241"/>
  <c r="AR5" i="241"/>
  <c r="AQ5" i="241"/>
  <c r="AP5" i="241"/>
  <c r="AO5" i="241"/>
  <c r="L5" i="241"/>
  <c r="I5" i="241"/>
  <c r="AV4" i="241"/>
  <c r="AU3" i="241"/>
  <c r="AT3" i="241"/>
  <c r="AS3" i="241"/>
  <c r="AR3" i="241"/>
  <c r="AQ3" i="241"/>
  <c r="AP3" i="241"/>
  <c r="AO3" i="241"/>
  <c r="AV2" i="241"/>
  <c r="M96" i="11" s="1"/>
  <c r="AH1" i="241"/>
  <c r="AG34" i="240"/>
  <c r="AE34" i="240"/>
  <c r="X94" i="11" s="1"/>
  <c r="AD34" i="240"/>
  <c r="AB34" i="240"/>
  <c r="AA34" i="240"/>
  <c r="Y34" i="240"/>
  <c r="V34" i="240"/>
  <c r="S34" i="240"/>
  <c r="G34" i="240"/>
  <c r="J94" i="11" s="1"/>
  <c r="K94" i="11" s="1"/>
  <c r="AQ33" i="240"/>
  <c r="AT33" i="240" s="1"/>
  <c r="AP33" i="240"/>
  <c r="AS33" i="240" s="1"/>
  <c r="AO33" i="240"/>
  <c r="AR33" i="240" s="1"/>
  <c r="AM33" i="240"/>
  <c r="AK33" i="240"/>
  <c r="AI33" i="240"/>
  <c r="AH33" i="240"/>
  <c r="AF33" i="240"/>
  <c r="AC33" i="240"/>
  <c r="AT32" i="240"/>
  <c r="AQ32" i="240"/>
  <c r="AP32" i="240"/>
  <c r="AS32" i="240" s="1"/>
  <c r="AO32" i="240"/>
  <c r="AR32" i="240" s="1"/>
  <c r="AM32" i="240"/>
  <c r="AK32" i="240"/>
  <c r="AI32" i="240"/>
  <c r="AH32" i="240"/>
  <c r="AC32" i="240"/>
  <c r="AF32" i="240" s="1"/>
  <c r="AQ31" i="240"/>
  <c r="AT31" i="240" s="1"/>
  <c r="AP31" i="240"/>
  <c r="AS31" i="240" s="1"/>
  <c r="AO31" i="240"/>
  <c r="AR31" i="240" s="1"/>
  <c r="AK31" i="240"/>
  <c r="AI31" i="240"/>
  <c r="AH31" i="240"/>
  <c r="AC31" i="240"/>
  <c r="AQ30" i="240"/>
  <c r="AT30" i="240" s="1"/>
  <c r="AP30" i="240"/>
  <c r="AS30" i="240" s="1"/>
  <c r="AO30" i="240"/>
  <c r="AR30" i="240" s="1"/>
  <c r="AM30" i="240"/>
  <c r="AK30" i="240"/>
  <c r="AI30" i="240"/>
  <c r="AH30" i="240"/>
  <c r="AF30" i="240"/>
  <c r="AC30" i="240"/>
  <c r="AT29" i="240"/>
  <c r="AQ29" i="240"/>
  <c r="AP29" i="240"/>
  <c r="AS29" i="240" s="1"/>
  <c r="AO29" i="240"/>
  <c r="AR29" i="240" s="1"/>
  <c r="AM29" i="240"/>
  <c r="AK29" i="240"/>
  <c r="AI29" i="240"/>
  <c r="AH29" i="240"/>
  <c r="AC29" i="240"/>
  <c r="AF29" i="240" s="1"/>
  <c r="AQ28" i="240"/>
  <c r="AT28" i="240" s="1"/>
  <c r="AP28" i="240"/>
  <c r="AS28" i="240" s="1"/>
  <c r="AO28" i="240"/>
  <c r="AR28" i="240" s="1"/>
  <c r="AU28" i="240" s="1"/>
  <c r="AV28" i="240" s="1"/>
  <c r="Q28" i="240" s="1"/>
  <c r="AK28" i="240"/>
  <c r="AI28" i="240"/>
  <c r="AH28" i="240"/>
  <c r="AC28" i="240"/>
  <c r="AQ27" i="240"/>
  <c r="AT27" i="240" s="1"/>
  <c r="AP27" i="240"/>
  <c r="AS27" i="240" s="1"/>
  <c r="AO27" i="240"/>
  <c r="AR27" i="240" s="1"/>
  <c r="AM27" i="240"/>
  <c r="AK27" i="240"/>
  <c r="AI27" i="240"/>
  <c r="AH27" i="240"/>
  <c r="AF27" i="240"/>
  <c r="AC27" i="240"/>
  <c r="AT26" i="240"/>
  <c r="AS26" i="240"/>
  <c r="AQ26" i="240"/>
  <c r="AP26" i="240"/>
  <c r="AO26" i="240"/>
  <c r="AR26" i="240" s="1"/>
  <c r="AM26" i="240"/>
  <c r="AK26" i="240"/>
  <c r="AI26" i="240"/>
  <c r="AH26" i="240"/>
  <c r="AC26" i="240"/>
  <c r="AF26" i="240" s="1"/>
  <c r="AQ25" i="240"/>
  <c r="AT25" i="240" s="1"/>
  <c r="AP25" i="240"/>
  <c r="AS25" i="240" s="1"/>
  <c r="AO25" i="240"/>
  <c r="AR25" i="240" s="1"/>
  <c r="AU25" i="240" s="1"/>
  <c r="AV25" i="240" s="1"/>
  <c r="Q25" i="240" s="1"/>
  <c r="AK25" i="240"/>
  <c r="AI25" i="240"/>
  <c r="AH25" i="240"/>
  <c r="AC25" i="240"/>
  <c r="AQ24" i="240"/>
  <c r="AT24" i="240" s="1"/>
  <c r="AP24" i="240"/>
  <c r="AS24" i="240" s="1"/>
  <c r="AO24" i="240"/>
  <c r="AR24" i="240" s="1"/>
  <c r="AM24" i="240"/>
  <c r="AK24" i="240"/>
  <c r="AI24" i="240"/>
  <c r="AH24" i="240"/>
  <c r="AF24" i="240"/>
  <c r="AC24" i="240"/>
  <c r="AQ23" i="240"/>
  <c r="AT23" i="240" s="1"/>
  <c r="AP23" i="240"/>
  <c r="AS23" i="240" s="1"/>
  <c r="AO23" i="240"/>
  <c r="AR23" i="240" s="1"/>
  <c r="AM23" i="240"/>
  <c r="AK23" i="240"/>
  <c r="AI23" i="240"/>
  <c r="AH23" i="240"/>
  <c r="AC23" i="240"/>
  <c r="AF23" i="240" s="1"/>
  <c r="AR22" i="240"/>
  <c r="AQ22" i="240"/>
  <c r="AT22" i="240" s="1"/>
  <c r="AP22" i="240"/>
  <c r="AS22" i="240" s="1"/>
  <c r="AO22" i="240"/>
  <c r="AK22" i="240"/>
  <c r="AI22" i="240"/>
  <c r="AH22" i="240"/>
  <c r="AF22" i="240"/>
  <c r="AC22" i="240"/>
  <c r="AM22" i="240" s="1"/>
  <c r="AQ21" i="240"/>
  <c r="AT21" i="240" s="1"/>
  <c r="AP21" i="240"/>
  <c r="AS21" i="240" s="1"/>
  <c r="AO21" i="240"/>
  <c r="AR21" i="240" s="1"/>
  <c r="AM21" i="240"/>
  <c r="AK21" i="240"/>
  <c r="AI21" i="240"/>
  <c r="AH21" i="240"/>
  <c r="AF21" i="240"/>
  <c r="AC21" i="240"/>
  <c r="AQ20" i="240"/>
  <c r="AT20" i="240" s="1"/>
  <c r="AP20" i="240"/>
  <c r="AS20" i="240" s="1"/>
  <c r="AO20" i="240"/>
  <c r="AR20" i="240" s="1"/>
  <c r="AM20" i="240"/>
  <c r="AK20" i="240"/>
  <c r="AI20" i="240"/>
  <c r="AH20" i="240"/>
  <c r="AC20" i="240"/>
  <c r="AF20" i="240" s="1"/>
  <c r="AR19" i="240"/>
  <c r="AQ19" i="240"/>
  <c r="AT19" i="240" s="1"/>
  <c r="AP19" i="240"/>
  <c r="AS19" i="240" s="1"/>
  <c r="AO19" i="240"/>
  <c r="AK19" i="240"/>
  <c r="AI19" i="240"/>
  <c r="AH19" i="240"/>
  <c r="AF19" i="240"/>
  <c r="AC19" i="240"/>
  <c r="AM19" i="240" s="1"/>
  <c r="AQ18" i="240"/>
  <c r="AT18" i="240" s="1"/>
  <c r="AP18" i="240"/>
  <c r="AS18" i="240" s="1"/>
  <c r="AO18" i="240"/>
  <c r="AR18" i="240" s="1"/>
  <c r="AM18" i="240"/>
  <c r="AK18" i="240"/>
  <c r="AI18" i="240"/>
  <c r="AH18" i="240"/>
  <c r="AF18" i="240"/>
  <c r="AC18" i="240"/>
  <c r="AQ17" i="240"/>
  <c r="AT17" i="240" s="1"/>
  <c r="AP17" i="240"/>
  <c r="AS17" i="240" s="1"/>
  <c r="AO17" i="240"/>
  <c r="AR17" i="240" s="1"/>
  <c r="AM17" i="240"/>
  <c r="AK17" i="240"/>
  <c r="AI17" i="240"/>
  <c r="AH17" i="240"/>
  <c r="AC17" i="240"/>
  <c r="AF17" i="240" s="1"/>
  <c r="AR16" i="240"/>
  <c r="AQ16" i="240"/>
  <c r="AT16" i="240" s="1"/>
  <c r="AP16" i="240"/>
  <c r="AS16" i="240" s="1"/>
  <c r="AO16" i="240"/>
  <c r="AI16" i="240"/>
  <c r="AK16" i="240" s="1"/>
  <c r="AH16" i="240"/>
  <c r="AC16" i="240"/>
  <c r="AM16" i="240" s="1"/>
  <c r="AQ15" i="240"/>
  <c r="AT15" i="240" s="1"/>
  <c r="AP15" i="240"/>
  <c r="AS15" i="240" s="1"/>
  <c r="AO15" i="240"/>
  <c r="AR15" i="240" s="1"/>
  <c r="AM15" i="240"/>
  <c r="AK15" i="240"/>
  <c r="AI15" i="240"/>
  <c r="AH15" i="240"/>
  <c r="AF15" i="240"/>
  <c r="AC15" i="240"/>
  <c r="AQ14" i="240"/>
  <c r="AT14" i="240" s="1"/>
  <c r="AP14" i="240"/>
  <c r="AS14" i="240" s="1"/>
  <c r="AO14" i="240"/>
  <c r="AR14" i="240" s="1"/>
  <c r="AM14" i="240"/>
  <c r="AK14" i="240"/>
  <c r="AI14" i="240"/>
  <c r="AH14" i="240"/>
  <c r="AC14" i="240"/>
  <c r="A9" i="240"/>
  <c r="A8" i="240"/>
  <c r="G6" i="240"/>
  <c r="H6" i="240" s="1"/>
  <c r="AU5" i="240"/>
  <c r="AT5" i="240"/>
  <c r="AS5" i="240"/>
  <c r="AR5" i="240"/>
  <c r="AQ5" i="240"/>
  <c r="AP5" i="240"/>
  <c r="AO5" i="240"/>
  <c r="I5" i="240"/>
  <c r="L5" i="240" s="1"/>
  <c r="AV4" i="240"/>
  <c r="AU3" i="240"/>
  <c r="AT3" i="240"/>
  <c r="AS3" i="240"/>
  <c r="AR3" i="240"/>
  <c r="AQ3" i="240"/>
  <c r="AP3" i="240"/>
  <c r="AO3" i="240"/>
  <c r="AH3" i="240"/>
  <c r="AV2" i="240"/>
  <c r="M94" i="11" s="1"/>
  <c r="AH1" i="240"/>
  <c r="AG34" i="239"/>
  <c r="AE34" i="239"/>
  <c r="AW35" i="239" s="1"/>
  <c r="AE92" i="11" s="1"/>
  <c r="AD34" i="239"/>
  <c r="AB34" i="239"/>
  <c r="AA34" i="239"/>
  <c r="Y34" i="239"/>
  <c r="V34" i="239"/>
  <c r="S34" i="239"/>
  <c r="G34" i="239"/>
  <c r="AQ33" i="239"/>
  <c r="AT33" i="239" s="1"/>
  <c r="AP33" i="239"/>
  <c r="AS33" i="239" s="1"/>
  <c r="AO33" i="239"/>
  <c r="AR33" i="239" s="1"/>
  <c r="AM33" i="239"/>
  <c r="AK33" i="239"/>
  <c r="AI33" i="239"/>
  <c r="AH33" i="239"/>
  <c r="AF33" i="239"/>
  <c r="AC33" i="239"/>
  <c r="AQ32" i="239"/>
  <c r="AT32" i="239" s="1"/>
  <c r="AP32" i="239"/>
  <c r="AS32" i="239" s="1"/>
  <c r="AO32" i="239"/>
  <c r="AR32" i="239" s="1"/>
  <c r="AK32" i="239"/>
  <c r="AI32" i="239"/>
  <c r="AH32" i="239"/>
  <c r="AF32" i="239"/>
  <c r="AC32" i="239"/>
  <c r="AM32" i="239" s="1"/>
  <c r="AT31" i="239"/>
  <c r="AQ31" i="239"/>
  <c r="AP31" i="239"/>
  <c r="AS31" i="239" s="1"/>
  <c r="AO31" i="239"/>
  <c r="AR31" i="239" s="1"/>
  <c r="AU31" i="239" s="1"/>
  <c r="AV31" i="239" s="1"/>
  <c r="Q31" i="239" s="1"/>
  <c r="AM31" i="239"/>
  <c r="AK31" i="239"/>
  <c r="AI31" i="239"/>
  <c r="AH31" i="239"/>
  <c r="AC31" i="239"/>
  <c r="AF31" i="239" s="1"/>
  <c r="AS30" i="239"/>
  <c r="AR30" i="239"/>
  <c r="AQ30" i="239"/>
  <c r="AT30" i="239" s="1"/>
  <c r="AP30" i="239"/>
  <c r="AO30" i="239"/>
  <c r="AM30" i="239"/>
  <c r="AK30" i="239"/>
  <c r="AI30" i="239"/>
  <c r="AH30" i="239"/>
  <c r="AF30" i="239"/>
  <c r="AC30" i="239"/>
  <c r="AQ29" i="239"/>
  <c r="AT29" i="239" s="1"/>
  <c r="AP29" i="239"/>
  <c r="AS29" i="239" s="1"/>
  <c r="AO29" i="239"/>
  <c r="AR29" i="239" s="1"/>
  <c r="AU29" i="239" s="1"/>
  <c r="AV29" i="239" s="1"/>
  <c r="Q29" i="239" s="1"/>
  <c r="AK29" i="239"/>
  <c r="AI29" i="239"/>
  <c r="AH29" i="239"/>
  <c r="AC29" i="239"/>
  <c r="AR28" i="239"/>
  <c r="AQ28" i="239"/>
  <c r="AT28" i="239" s="1"/>
  <c r="AP28" i="239"/>
  <c r="AS28" i="239" s="1"/>
  <c r="AO28" i="239"/>
  <c r="AK28" i="239"/>
  <c r="AI28" i="239"/>
  <c r="AH28" i="239"/>
  <c r="AC28" i="239"/>
  <c r="AF28" i="239" s="1"/>
  <c r="AS27" i="239"/>
  <c r="AR27" i="239"/>
  <c r="AU27" i="239" s="1"/>
  <c r="AV27" i="239" s="1"/>
  <c r="Q27" i="239" s="1"/>
  <c r="AQ27" i="239"/>
  <c r="AT27" i="239" s="1"/>
  <c r="AP27" i="239"/>
  <c r="AO27" i="239"/>
  <c r="AM27" i="239"/>
  <c r="AK27" i="239"/>
  <c r="AI27" i="239"/>
  <c r="AH27" i="239"/>
  <c r="AF27" i="239"/>
  <c r="AW27" i="239" s="1"/>
  <c r="AC27" i="239"/>
  <c r="AQ26" i="239"/>
  <c r="AT26" i="239" s="1"/>
  <c r="AP26" i="239"/>
  <c r="AS26" i="239" s="1"/>
  <c r="AO26" i="239"/>
  <c r="AR26" i="239" s="1"/>
  <c r="AK26" i="239"/>
  <c r="AI26" i="239"/>
  <c r="AH26" i="239"/>
  <c r="AC26" i="239"/>
  <c r="AM26" i="239" s="1"/>
  <c r="AS25" i="239"/>
  <c r="AQ25" i="239"/>
  <c r="AT25" i="239" s="1"/>
  <c r="AP25" i="239"/>
  <c r="AO25" i="239"/>
  <c r="AR25" i="239" s="1"/>
  <c r="AM25" i="239"/>
  <c r="AK25" i="239"/>
  <c r="AI25" i="239"/>
  <c r="AH25" i="239"/>
  <c r="AC25" i="239"/>
  <c r="AF25" i="239" s="1"/>
  <c r="AQ24" i="239"/>
  <c r="AT24" i="239" s="1"/>
  <c r="AP24" i="239"/>
  <c r="AS24" i="239" s="1"/>
  <c r="AO24" i="239"/>
  <c r="AR24" i="239" s="1"/>
  <c r="AM24" i="239"/>
  <c r="AK24" i="239"/>
  <c r="AI24" i="239"/>
  <c r="AH24" i="239"/>
  <c r="AF24" i="239"/>
  <c r="AC24" i="239"/>
  <c r="AQ23" i="239"/>
  <c r="AT23" i="239" s="1"/>
  <c r="AP23" i="239"/>
  <c r="AS23" i="239" s="1"/>
  <c r="AO23" i="239"/>
  <c r="AR23" i="239" s="1"/>
  <c r="AK23" i="239"/>
  <c r="AI23" i="239"/>
  <c r="AH23" i="239"/>
  <c r="AF23" i="239"/>
  <c r="AC23" i="239"/>
  <c r="AM23" i="239" s="1"/>
  <c r="AT22" i="239"/>
  <c r="AS22" i="239"/>
  <c r="AQ22" i="239"/>
  <c r="AP22" i="239"/>
  <c r="AO22" i="239"/>
  <c r="AR22" i="239" s="1"/>
  <c r="AM22" i="239"/>
  <c r="AK22" i="239"/>
  <c r="AI22" i="239"/>
  <c r="AH22" i="239"/>
  <c r="AC22" i="239"/>
  <c r="AF22" i="239" s="1"/>
  <c r="AR21" i="239"/>
  <c r="AQ21" i="239"/>
  <c r="AT21" i="239" s="1"/>
  <c r="AP21" i="239"/>
  <c r="AS21" i="239" s="1"/>
  <c r="AO21" i="239"/>
  <c r="AM21" i="239"/>
  <c r="AK21" i="239"/>
  <c r="AI21" i="239"/>
  <c r="AH21" i="239"/>
  <c r="AF21" i="239"/>
  <c r="AC21" i="239"/>
  <c r="AQ20" i="239"/>
  <c r="AT20" i="239" s="1"/>
  <c r="AP20" i="239"/>
  <c r="AS20" i="239" s="1"/>
  <c r="AO20" i="239"/>
  <c r="AR20" i="239" s="1"/>
  <c r="AU20" i="239" s="1"/>
  <c r="AV20" i="239" s="1"/>
  <c r="Q20" i="239" s="1"/>
  <c r="AK20" i="239"/>
  <c r="AI20" i="239"/>
  <c r="AH20" i="239"/>
  <c r="AC20" i="239"/>
  <c r="AQ19" i="239"/>
  <c r="AT19" i="239" s="1"/>
  <c r="AP19" i="239"/>
  <c r="AS19" i="239" s="1"/>
  <c r="AO19" i="239"/>
  <c r="AR19" i="239" s="1"/>
  <c r="AK19" i="239"/>
  <c r="AI19" i="239"/>
  <c r="AH19" i="239"/>
  <c r="AC19" i="239"/>
  <c r="AF19" i="239" s="1"/>
  <c r="AR18" i="239"/>
  <c r="AQ18" i="239"/>
  <c r="AT18" i="239" s="1"/>
  <c r="AP18" i="239"/>
  <c r="AS18" i="239" s="1"/>
  <c r="AO18" i="239"/>
  <c r="AM18" i="239"/>
  <c r="AK18" i="239"/>
  <c r="AI18" i="239"/>
  <c r="AH18" i="239"/>
  <c r="AF18" i="239"/>
  <c r="AC18" i="239"/>
  <c r="AQ17" i="239"/>
  <c r="AT17" i="239" s="1"/>
  <c r="AP17" i="239"/>
  <c r="AS17" i="239" s="1"/>
  <c r="AO17" i="239"/>
  <c r="AR17" i="239" s="1"/>
  <c r="AK17" i="239"/>
  <c r="AI17" i="239"/>
  <c r="AH17" i="239"/>
  <c r="AC17" i="239"/>
  <c r="AM17" i="239" s="1"/>
  <c r="AT16" i="239"/>
  <c r="AS16" i="239"/>
  <c r="AQ16" i="239"/>
  <c r="AP16" i="239"/>
  <c r="AO16" i="239"/>
  <c r="AR16" i="239" s="1"/>
  <c r="AU16" i="239" s="1"/>
  <c r="AV16" i="239" s="1"/>
  <c r="Q16" i="239" s="1"/>
  <c r="AM16" i="239"/>
  <c r="AK16" i="239"/>
  <c r="AI16" i="239"/>
  <c r="AH16" i="239"/>
  <c r="AC16" i="239"/>
  <c r="AF16" i="239" s="1"/>
  <c r="AQ15" i="239"/>
  <c r="AT15" i="239" s="1"/>
  <c r="AP15" i="239"/>
  <c r="AS15" i="239" s="1"/>
  <c r="AO15" i="239"/>
  <c r="AR15" i="239" s="1"/>
  <c r="AM15" i="239"/>
  <c r="AK15" i="239"/>
  <c r="AI15" i="239"/>
  <c r="AH15" i="239"/>
  <c r="AF15" i="239"/>
  <c r="AC15" i="239"/>
  <c r="AQ14" i="239"/>
  <c r="AT14" i="239" s="1"/>
  <c r="AP14" i="239"/>
  <c r="AS14" i="239" s="1"/>
  <c r="AO14" i="239"/>
  <c r="AR14" i="239" s="1"/>
  <c r="AK14" i="239"/>
  <c r="AI14" i="239"/>
  <c r="AH14" i="239"/>
  <c r="AF14" i="239"/>
  <c r="AC14" i="239"/>
  <c r="AM14" i="239" s="1"/>
  <c r="A9" i="239"/>
  <c r="A8" i="239"/>
  <c r="AU5" i="239"/>
  <c r="AT5" i="239"/>
  <c r="AS5" i="239"/>
  <c r="AR5" i="239"/>
  <c r="AQ5" i="239"/>
  <c r="AP5" i="239"/>
  <c r="AO5" i="239"/>
  <c r="L5" i="239"/>
  <c r="I5" i="239"/>
  <c r="G6" i="239" s="1"/>
  <c r="G7" i="239" s="1"/>
  <c r="AV4" i="239"/>
  <c r="AU3" i="239"/>
  <c r="AT3" i="239"/>
  <c r="AS3" i="239"/>
  <c r="AR3" i="239"/>
  <c r="AQ3" i="239"/>
  <c r="AP3" i="239"/>
  <c r="AO3" i="239"/>
  <c r="AV2" i="239"/>
  <c r="M92" i="11" s="1"/>
  <c r="AH1" i="239"/>
  <c r="AG34" i="238"/>
  <c r="AD34" i="238"/>
  <c r="AB34" i="238"/>
  <c r="AA34" i="238"/>
  <c r="Y34" i="238"/>
  <c r="R90" i="11" s="1"/>
  <c r="V34" i="238"/>
  <c r="S34" i="238"/>
  <c r="G34" i="238"/>
  <c r="J90" i="11" s="1"/>
  <c r="K90" i="11" s="1"/>
  <c r="AQ33" i="238"/>
  <c r="AT33" i="238" s="1"/>
  <c r="AP33" i="238"/>
  <c r="AS33" i="238" s="1"/>
  <c r="AO33" i="238"/>
  <c r="AR33" i="238" s="1"/>
  <c r="AK33" i="238"/>
  <c r="AI33" i="238"/>
  <c r="AH33" i="238"/>
  <c r="AF33" i="238"/>
  <c r="AC33" i="238"/>
  <c r="AM33" i="238" s="1"/>
  <c r="AT32" i="238"/>
  <c r="AS32" i="238"/>
  <c r="AQ32" i="238"/>
  <c r="AP32" i="238"/>
  <c r="AO32" i="238"/>
  <c r="AR32" i="238" s="1"/>
  <c r="AM32" i="238"/>
  <c r="AK32" i="238"/>
  <c r="AI32" i="238"/>
  <c r="AH32" i="238"/>
  <c r="AF32" i="238"/>
  <c r="AC32" i="238"/>
  <c r="AQ31" i="238"/>
  <c r="AT31" i="238" s="1"/>
  <c r="AP31" i="238"/>
  <c r="AS31" i="238" s="1"/>
  <c r="AO31" i="238"/>
  <c r="AR31" i="238" s="1"/>
  <c r="AM31" i="238"/>
  <c r="AK31" i="238"/>
  <c r="AI31" i="238"/>
  <c r="AH31" i="238"/>
  <c r="AF31" i="238"/>
  <c r="AC31" i="238"/>
  <c r="AQ30" i="238"/>
  <c r="AT30" i="238" s="1"/>
  <c r="AP30" i="238"/>
  <c r="AS30" i="238" s="1"/>
  <c r="AO30" i="238"/>
  <c r="AR30" i="238" s="1"/>
  <c r="AU30" i="238" s="1"/>
  <c r="AV30" i="238" s="1"/>
  <c r="Q30" i="238" s="1"/>
  <c r="AK30" i="238"/>
  <c r="AI30" i="238"/>
  <c r="AH30" i="238"/>
  <c r="AF30" i="238"/>
  <c r="AC30" i="238"/>
  <c r="AM30" i="238" s="1"/>
  <c r="AQ29" i="238"/>
  <c r="AT29" i="238" s="1"/>
  <c r="AP29" i="238"/>
  <c r="AS29" i="238" s="1"/>
  <c r="AO29" i="238"/>
  <c r="AR29" i="238" s="1"/>
  <c r="AM29" i="238"/>
  <c r="AK29" i="238"/>
  <c r="AI29" i="238"/>
  <c r="AH29" i="238"/>
  <c r="AF29" i="238"/>
  <c r="AC29" i="238"/>
  <c r="AT28" i="238"/>
  <c r="AQ28" i="238"/>
  <c r="AP28" i="238"/>
  <c r="AS28" i="238" s="1"/>
  <c r="AO28" i="238"/>
  <c r="AR28" i="238" s="1"/>
  <c r="AM28" i="238"/>
  <c r="AK28" i="238"/>
  <c r="AI28" i="238"/>
  <c r="AH28" i="238"/>
  <c r="AF28" i="238"/>
  <c r="AC28" i="238"/>
  <c r="AQ27" i="238"/>
  <c r="AT27" i="238" s="1"/>
  <c r="AP27" i="238"/>
  <c r="AS27" i="238" s="1"/>
  <c r="AO27" i="238"/>
  <c r="AR27" i="238" s="1"/>
  <c r="AK27" i="238"/>
  <c r="AI27" i="238"/>
  <c r="AH27" i="238"/>
  <c r="AF27" i="238"/>
  <c r="AC27" i="238"/>
  <c r="AM27" i="238" s="1"/>
  <c r="AS26" i="238"/>
  <c r="AQ26" i="238"/>
  <c r="AT26" i="238" s="1"/>
  <c r="AP26" i="238"/>
  <c r="AO26" i="238"/>
  <c r="AR26" i="238" s="1"/>
  <c r="AM26" i="238"/>
  <c r="AK26" i="238"/>
  <c r="AI26" i="238"/>
  <c r="AH26" i="238"/>
  <c r="AF26" i="238"/>
  <c r="AC26" i="238"/>
  <c r="AQ25" i="238"/>
  <c r="AT25" i="238" s="1"/>
  <c r="AP25" i="238"/>
  <c r="AS25" i="238" s="1"/>
  <c r="AO25" i="238"/>
  <c r="AR25" i="238" s="1"/>
  <c r="AM25" i="238"/>
  <c r="AK25" i="238"/>
  <c r="AI25" i="238"/>
  <c r="AH25" i="238"/>
  <c r="AF25" i="238"/>
  <c r="AC25" i="238"/>
  <c r="AQ24" i="238"/>
  <c r="AT24" i="238" s="1"/>
  <c r="AP24" i="238"/>
  <c r="AS24" i="238" s="1"/>
  <c r="AO24" i="238"/>
  <c r="AR24" i="238" s="1"/>
  <c r="AK24" i="238"/>
  <c r="AI24" i="238"/>
  <c r="AH24" i="238"/>
  <c r="AF24" i="238"/>
  <c r="AC24" i="238"/>
  <c r="AM24" i="238" s="1"/>
  <c r="AQ23" i="238"/>
  <c r="AT23" i="238" s="1"/>
  <c r="AP23" i="238"/>
  <c r="AS23" i="238" s="1"/>
  <c r="AO23" i="238"/>
  <c r="AR23" i="238" s="1"/>
  <c r="AM23" i="238"/>
  <c r="AK23" i="238"/>
  <c r="AI23" i="238"/>
  <c r="AH23" i="238"/>
  <c r="AF23" i="238"/>
  <c r="AC23" i="238"/>
  <c r="AQ22" i="238"/>
  <c r="AT22" i="238" s="1"/>
  <c r="AP22" i="238"/>
  <c r="AS22" i="238" s="1"/>
  <c r="AO22" i="238"/>
  <c r="AR22" i="238" s="1"/>
  <c r="AM22" i="238"/>
  <c r="AK22" i="238"/>
  <c r="AI22" i="238"/>
  <c r="AH22" i="238"/>
  <c r="AF22" i="238"/>
  <c r="AC22" i="238"/>
  <c r="AQ21" i="238"/>
  <c r="AT21" i="238" s="1"/>
  <c r="AP21" i="238"/>
  <c r="AS21" i="238" s="1"/>
  <c r="AO21" i="238"/>
  <c r="AR21" i="238" s="1"/>
  <c r="AK21" i="238"/>
  <c r="AI21" i="238"/>
  <c r="AH21" i="238"/>
  <c r="AF21" i="238"/>
  <c r="AC21" i="238"/>
  <c r="AM21" i="238" s="1"/>
  <c r="AQ20" i="238"/>
  <c r="AT20" i="238" s="1"/>
  <c r="AP20" i="238"/>
  <c r="AS20" i="238" s="1"/>
  <c r="AO20" i="238"/>
  <c r="AR20" i="238" s="1"/>
  <c r="AM20" i="238"/>
  <c r="AK20" i="238"/>
  <c r="AI20" i="238"/>
  <c r="AH20" i="238"/>
  <c r="AF20" i="238"/>
  <c r="AC20" i="238"/>
  <c r="AS19" i="238"/>
  <c r="AQ19" i="238"/>
  <c r="AT19" i="238" s="1"/>
  <c r="AP19" i="238"/>
  <c r="AO19" i="238"/>
  <c r="AR19" i="238" s="1"/>
  <c r="AM19" i="238"/>
  <c r="AK19" i="238"/>
  <c r="AI19" i="238"/>
  <c r="AH19" i="238"/>
  <c r="AF19" i="238"/>
  <c r="AC19" i="238"/>
  <c r="AQ18" i="238"/>
  <c r="AT18" i="238" s="1"/>
  <c r="AP18" i="238"/>
  <c r="AS18" i="238" s="1"/>
  <c r="AO18" i="238"/>
  <c r="AR18" i="238" s="1"/>
  <c r="AC18" i="238"/>
  <c r="AM18" i="238" s="1"/>
  <c r="AQ17" i="238"/>
  <c r="AT17" i="238" s="1"/>
  <c r="AP17" i="238"/>
  <c r="AS17" i="238" s="1"/>
  <c r="AO17" i="238"/>
  <c r="AR17" i="238" s="1"/>
  <c r="AM17" i="238"/>
  <c r="AK17" i="238"/>
  <c r="AI17" i="238"/>
  <c r="AH17" i="238"/>
  <c r="AF17" i="238"/>
  <c r="AC17" i="238"/>
  <c r="AS16" i="238"/>
  <c r="AQ16" i="238"/>
  <c r="AT16" i="238" s="1"/>
  <c r="AP16" i="238"/>
  <c r="AO16" i="238"/>
  <c r="AR16" i="238" s="1"/>
  <c r="AM16" i="238"/>
  <c r="AK16" i="238"/>
  <c r="AI16" i="238"/>
  <c r="AH16" i="238"/>
  <c r="AF16" i="238"/>
  <c r="AC16" i="238"/>
  <c r="AQ15" i="238"/>
  <c r="AT15" i="238" s="1"/>
  <c r="AP15" i="238"/>
  <c r="AS15" i="238" s="1"/>
  <c r="AO15" i="238"/>
  <c r="AR15" i="238" s="1"/>
  <c r="AC15" i="238"/>
  <c r="AM15" i="238" s="1"/>
  <c r="AQ14" i="238"/>
  <c r="AT14" i="238" s="1"/>
  <c r="AP14" i="238"/>
  <c r="AS14" i="238" s="1"/>
  <c r="AO14" i="238"/>
  <c r="AR14" i="238" s="1"/>
  <c r="AC14" i="238"/>
  <c r="AM14" i="238" s="1"/>
  <c r="A9" i="238"/>
  <c r="A8" i="238"/>
  <c r="AU5" i="238"/>
  <c r="AT5" i="238"/>
  <c r="AS5" i="238"/>
  <c r="AR5" i="238"/>
  <c r="AQ5" i="238"/>
  <c r="AP5" i="238"/>
  <c r="AO5" i="238"/>
  <c r="L5" i="238"/>
  <c r="I5" i="238"/>
  <c r="AV4" i="238"/>
  <c r="AU3" i="238"/>
  <c r="AT3" i="238"/>
  <c r="AS3" i="238"/>
  <c r="AR3" i="238"/>
  <c r="AQ3" i="238"/>
  <c r="AP3" i="238"/>
  <c r="AO3" i="238"/>
  <c r="AV2" i="238"/>
  <c r="M90" i="11" s="1"/>
  <c r="AH1" i="238"/>
  <c r="AG34" i="237"/>
  <c r="AD34" i="237"/>
  <c r="AB34" i="237"/>
  <c r="AA34" i="237"/>
  <c r="Y34" i="237"/>
  <c r="V34" i="237"/>
  <c r="S34" i="237"/>
  <c r="G34" i="237"/>
  <c r="J88" i="11" s="1"/>
  <c r="K88" i="11" s="1"/>
  <c r="AQ33" i="237"/>
  <c r="AT33" i="237" s="1"/>
  <c r="AP33" i="237"/>
  <c r="AS33" i="237" s="1"/>
  <c r="AO33" i="237"/>
  <c r="AR33" i="237" s="1"/>
  <c r="AM33" i="237"/>
  <c r="AK33" i="237"/>
  <c r="AI33" i="237"/>
  <c r="AH33" i="237"/>
  <c r="AF33" i="237"/>
  <c r="AC33" i="237"/>
  <c r="AQ32" i="237"/>
  <c r="AT32" i="237" s="1"/>
  <c r="AP32" i="237"/>
  <c r="AS32" i="237" s="1"/>
  <c r="AO32" i="237"/>
  <c r="AR32" i="237" s="1"/>
  <c r="AM32" i="237"/>
  <c r="AK32" i="237"/>
  <c r="AI32" i="237"/>
  <c r="AH32" i="237"/>
  <c r="AF32" i="237"/>
  <c r="AC32" i="237"/>
  <c r="AQ31" i="237"/>
  <c r="AT31" i="237" s="1"/>
  <c r="AP31" i="237"/>
  <c r="AS31" i="237" s="1"/>
  <c r="AO31" i="237"/>
  <c r="AR31" i="237" s="1"/>
  <c r="AM31" i="237"/>
  <c r="AK31" i="237"/>
  <c r="AI31" i="237"/>
  <c r="AH31" i="237"/>
  <c r="AF31" i="237"/>
  <c r="AC31" i="237"/>
  <c r="AT30" i="237"/>
  <c r="AQ30" i="237"/>
  <c r="AP30" i="237"/>
  <c r="AS30" i="237" s="1"/>
  <c r="AO30" i="237"/>
  <c r="AR30" i="237" s="1"/>
  <c r="AK30" i="237"/>
  <c r="AI30" i="237"/>
  <c r="AH30" i="237"/>
  <c r="AC30" i="237"/>
  <c r="AF30" i="237" s="1"/>
  <c r="AR29" i="237"/>
  <c r="AQ29" i="237"/>
  <c r="AT29" i="237" s="1"/>
  <c r="AP29" i="237"/>
  <c r="AS29" i="237" s="1"/>
  <c r="AO29" i="237"/>
  <c r="AM29" i="237"/>
  <c r="AK29" i="237"/>
  <c r="AI29" i="237"/>
  <c r="AH29" i="237"/>
  <c r="AF29" i="237"/>
  <c r="AC29" i="237"/>
  <c r="AQ28" i="237"/>
  <c r="AT28" i="237" s="1"/>
  <c r="AP28" i="237"/>
  <c r="AS28" i="237" s="1"/>
  <c r="AO28" i="237"/>
  <c r="AR28" i="237" s="1"/>
  <c r="AK28" i="237"/>
  <c r="AI28" i="237"/>
  <c r="AH28" i="237"/>
  <c r="AC28" i="237"/>
  <c r="AS27" i="237"/>
  <c r="AQ27" i="237"/>
  <c r="AT27" i="237" s="1"/>
  <c r="AP27" i="237"/>
  <c r="AO27" i="237"/>
  <c r="AR27" i="237" s="1"/>
  <c r="AM27" i="237"/>
  <c r="AK27" i="237"/>
  <c r="AI27" i="237"/>
  <c r="AH27" i="237"/>
  <c r="AF27" i="237"/>
  <c r="AC27" i="237"/>
  <c r="AQ26" i="237"/>
  <c r="AT26" i="237" s="1"/>
  <c r="AP26" i="237"/>
  <c r="AS26" i="237" s="1"/>
  <c r="AO26" i="237"/>
  <c r="AR26" i="237" s="1"/>
  <c r="AM26" i="237"/>
  <c r="AK26" i="237"/>
  <c r="AI26" i="237"/>
  <c r="AH26" i="237"/>
  <c r="AF26" i="237"/>
  <c r="AC26" i="237"/>
  <c r="AQ25" i="237"/>
  <c r="AT25" i="237" s="1"/>
  <c r="AP25" i="237"/>
  <c r="AS25" i="237" s="1"/>
  <c r="AO25" i="237"/>
  <c r="AR25" i="237" s="1"/>
  <c r="AU25" i="237" s="1"/>
  <c r="AV25" i="237" s="1"/>
  <c r="Q25" i="237" s="1"/>
  <c r="AM25" i="237"/>
  <c r="AK25" i="237"/>
  <c r="AI25" i="237"/>
  <c r="AH25" i="237"/>
  <c r="AF25" i="237"/>
  <c r="AC25" i="237"/>
  <c r="AQ24" i="237"/>
  <c r="AT24" i="237" s="1"/>
  <c r="AP24" i="237"/>
  <c r="AS24" i="237" s="1"/>
  <c r="AO24" i="237"/>
  <c r="AR24" i="237" s="1"/>
  <c r="AK24" i="237"/>
  <c r="AI24" i="237"/>
  <c r="AH24" i="237"/>
  <c r="AF24" i="237"/>
  <c r="AC24" i="237"/>
  <c r="AM24" i="237" s="1"/>
  <c r="AT23" i="237"/>
  <c r="AQ23" i="237"/>
  <c r="AP23" i="237"/>
  <c r="AS23" i="237" s="1"/>
  <c r="AU23" i="237" s="1"/>
  <c r="AV23" i="237" s="1"/>
  <c r="Q23" i="237" s="1"/>
  <c r="AO23" i="237"/>
  <c r="AR23" i="237" s="1"/>
  <c r="AM23" i="237"/>
  <c r="AK23" i="237"/>
  <c r="AI23" i="237"/>
  <c r="AH23" i="237"/>
  <c r="AF23" i="237"/>
  <c r="AC23" i="237"/>
  <c r="AT22" i="237"/>
  <c r="AQ22" i="237"/>
  <c r="AP22" i="237"/>
  <c r="AS22" i="237" s="1"/>
  <c r="AO22" i="237"/>
  <c r="AR22" i="237" s="1"/>
  <c r="AM22" i="237"/>
  <c r="AK22" i="237"/>
  <c r="AI22" i="237"/>
  <c r="AH22" i="237"/>
  <c r="AF22" i="237"/>
  <c r="AC22" i="237"/>
  <c r="AQ21" i="237"/>
  <c r="AT21" i="237" s="1"/>
  <c r="AP21" i="237"/>
  <c r="AS21" i="237" s="1"/>
  <c r="AO21" i="237"/>
  <c r="AR21" i="237" s="1"/>
  <c r="AK21" i="237"/>
  <c r="AI21" i="237"/>
  <c r="AH21" i="237"/>
  <c r="AF21" i="237"/>
  <c r="AC21" i="237"/>
  <c r="AM21" i="237" s="1"/>
  <c r="AT20" i="237"/>
  <c r="AQ20" i="237"/>
  <c r="AP20" i="237"/>
  <c r="AS20" i="237" s="1"/>
  <c r="AO20" i="237"/>
  <c r="AR20" i="237" s="1"/>
  <c r="AK20" i="237"/>
  <c r="AI20" i="237"/>
  <c r="AH20" i="237"/>
  <c r="AC20" i="237"/>
  <c r="AQ19" i="237"/>
  <c r="AT19" i="237" s="1"/>
  <c r="AP19" i="237"/>
  <c r="AS19" i="237" s="1"/>
  <c r="AO19" i="237"/>
  <c r="AR19" i="237" s="1"/>
  <c r="AM19" i="237"/>
  <c r="AK19" i="237"/>
  <c r="AI19" i="237"/>
  <c r="AH19" i="237"/>
  <c r="AF19" i="237"/>
  <c r="AC19" i="237"/>
  <c r="AU18" i="237"/>
  <c r="AV18" i="237" s="1"/>
  <c r="Q18" i="237" s="1"/>
  <c r="AQ18" i="237"/>
  <c r="AT18" i="237" s="1"/>
  <c r="AP18" i="237"/>
  <c r="AS18" i="237" s="1"/>
  <c r="AO18" i="237"/>
  <c r="AR18" i="237" s="1"/>
  <c r="AK18" i="237"/>
  <c r="AI18" i="237"/>
  <c r="AH18" i="237"/>
  <c r="AC18" i="237"/>
  <c r="AM18" i="237" s="1"/>
  <c r="AT17" i="237"/>
  <c r="AQ17" i="237"/>
  <c r="AP17" i="237"/>
  <c r="AS17" i="237" s="1"/>
  <c r="AO17" i="237"/>
  <c r="AR17" i="237" s="1"/>
  <c r="AK17" i="237"/>
  <c r="AI17" i="237"/>
  <c r="AH17" i="237"/>
  <c r="AF17" i="237"/>
  <c r="AC17" i="237"/>
  <c r="AM17" i="237" s="1"/>
  <c r="AQ16" i="237"/>
  <c r="AT16" i="237" s="1"/>
  <c r="AP16" i="237"/>
  <c r="AS16" i="237" s="1"/>
  <c r="AO16" i="237"/>
  <c r="AR16" i="237" s="1"/>
  <c r="AC16" i="237"/>
  <c r="AM16" i="237" s="1"/>
  <c r="AR15" i="237"/>
  <c r="AQ15" i="237"/>
  <c r="AT15" i="237" s="1"/>
  <c r="AP15" i="237"/>
  <c r="AS15" i="237" s="1"/>
  <c r="AO15" i="237"/>
  <c r="AC15" i="237"/>
  <c r="AM15" i="237" s="1"/>
  <c r="AQ14" i="237"/>
  <c r="AT14" i="237" s="1"/>
  <c r="AP14" i="237"/>
  <c r="AS14" i="237" s="1"/>
  <c r="AO14" i="237"/>
  <c r="AR14" i="237" s="1"/>
  <c r="AC14" i="237"/>
  <c r="AM14" i="237" s="1"/>
  <c r="A9" i="237"/>
  <c r="A8" i="237"/>
  <c r="AU5" i="237"/>
  <c r="AT5" i="237"/>
  <c r="AS5" i="237"/>
  <c r="AR5" i="237"/>
  <c r="AQ5" i="237"/>
  <c r="AP5" i="237"/>
  <c r="AO5" i="237"/>
  <c r="I5" i="237"/>
  <c r="L5" i="237" s="1"/>
  <c r="AV4" i="237"/>
  <c r="AU3" i="237"/>
  <c r="AT3" i="237"/>
  <c r="AS3" i="237"/>
  <c r="AR3" i="237"/>
  <c r="AQ3" i="237"/>
  <c r="AP3" i="237"/>
  <c r="AO3" i="237"/>
  <c r="AV2" i="237"/>
  <c r="M88" i="11" s="1"/>
  <c r="AH1" i="237"/>
  <c r="AG34" i="236"/>
  <c r="AD34" i="236"/>
  <c r="AB34" i="236"/>
  <c r="AA34" i="236"/>
  <c r="Y34" i="236"/>
  <c r="R86" i="11" s="1"/>
  <c r="V34" i="236"/>
  <c r="S34" i="236"/>
  <c r="G34" i="236"/>
  <c r="J86" i="11" s="1"/>
  <c r="K86" i="11" s="1"/>
  <c r="AT33" i="236"/>
  <c r="AQ33" i="236"/>
  <c r="AP33" i="236"/>
  <c r="AS33" i="236" s="1"/>
  <c r="AO33" i="236"/>
  <c r="AR33" i="236" s="1"/>
  <c r="AM33" i="236"/>
  <c r="AK33" i="236"/>
  <c r="AI33" i="236"/>
  <c r="AH33" i="236"/>
  <c r="AF33" i="236"/>
  <c r="AC33" i="236"/>
  <c r="AS32" i="236"/>
  <c r="AQ32" i="236"/>
  <c r="AT32" i="236" s="1"/>
  <c r="AP32" i="236"/>
  <c r="AO32" i="236"/>
  <c r="AR32" i="236" s="1"/>
  <c r="AM32" i="236"/>
  <c r="AK32" i="236"/>
  <c r="AI32" i="236"/>
  <c r="AH32" i="236"/>
  <c r="AF32" i="236"/>
  <c r="AC32" i="236"/>
  <c r="AQ31" i="236"/>
  <c r="AT31" i="236" s="1"/>
  <c r="AP31" i="236"/>
  <c r="AS31" i="236" s="1"/>
  <c r="AO31" i="236"/>
  <c r="AR31" i="236" s="1"/>
  <c r="AK31" i="236"/>
  <c r="AI31" i="236"/>
  <c r="AH31" i="236"/>
  <c r="AF31" i="236"/>
  <c r="AC31" i="236"/>
  <c r="AM31" i="236" s="1"/>
  <c r="AQ30" i="236"/>
  <c r="AT30" i="236" s="1"/>
  <c r="AP30" i="236"/>
  <c r="AS30" i="236" s="1"/>
  <c r="AO30" i="236"/>
  <c r="AR30" i="236" s="1"/>
  <c r="AK30" i="236"/>
  <c r="AI30" i="236"/>
  <c r="AH30" i="236"/>
  <c r="AC30" i="236"/>
  <c r="AS29" i="236"/>
  <c r="AQ29" i="236"/>
  <c r="AT29" i="236" s="1"/>
  <c r="AP29" i="236"/>
  <c r="AO29" i="236"/>
  <c r="AR29" i="236" s="1"/>
  <c r="AM29" i="236"/>
  <c r="AK29" i="236"/>
  <c r="AI29" i="236"/>
  <c r="AH29" i="236"/>
  <c r="AF29" i="236"/>
  <c r="AC29" i="236"/>
  <c r="AQ28" i="236"/>
  <c r="AT28" i="236" s="1"/>
  <c r="AP28" i="236"/>
  <c r="AS28" i="236" s="1"/>
  <c r="AO28" i="236"/>
  <c r="AR28" i="236" s="1"/>
  <c r="AU28" i="236" s="1"/>
  <c r="AV28" i="236" s="1"/>
  <c r="Q28" i="236" s="1"/>
  <c r="AK28" i="236"/>
  <c r="AI28" i="236"/>
  <c r="AH28" i="236"/>
  <c r="AC28" i="236"/>
  <c r="AM28" i="236" s="1"/>
  <c r="AQ27" i="236"/>
  <c r="AT27" i="236" s="1"/>
  <c r="AP27" i="236"/>
  <c r="AS27" i="236" s="1"/>
  <c r="AO27" i="236"/>
  <c r="AR27" i="236" s="1"/>
  <c r="AK27" i="236"/>
  <c r="AI27" i="236"/>
  <c r="AH27" i="236"/>
  <c r="AF27" i="236"/>
  <c r="AC27" i="236"/>
  <c r="AM27" i="236" s="1"/>
  <c r="AS26" i="236"/>
  <c r="AQ26" i="236"/>
  <c r="AT26" i="236" s="1"/>
  <c r="AP26" i="236"/>
  <c r="AO26" i="236"/>
  <c r="AR26" i="236" s="1"/>
  <c r="AM26" i="236"/>
  <c r="AK26" i="236"/>
  <c r="AI26" i="236"/>
  <c r="AH26" i="236"/>
  <c r="AF26" i="236"/>
  <c r="AC26" i="236"/>
  <c r="AQ25" i="236"/>
  <c r="AT25" i="236" s="1"/>
  <c r="AP25" i="236"/>
  <c r="AS25" i="236" s="1"/>
  <c r="AO25" i="236"/>
  <c r="AR25" i="236" s="1"/>
  <c r="AK25" i="236"/>
  <c r="AI25" i="236"/>
  <c r="AH25" i="236"/>
  <c r="AF25" i="236"/>
  <c r="AC25" i="236"/>
  <c r="AM25" i="236" s="1"/>
  <c r="AT24" i="236"/>
  <c r="AS24" i="236"/>
  <c r="AU24" i="236" s="1"/>
  <c r="AV24" i="236" s="1"/>
  <c r="Q24" i="236" s="1"/>
  <c r="AQ24" i="236"/>
  <c r="AP24" i="236"/>
  <c r="AO24" i="236"/>
  <c r="AR24" i="236" s="1"/>
  <c r="AM24" i="236"/>
  <c r="AK24" i="236"/>
  <c r="AI24" i="236"/>
  <c r="AH24" i="236"/>
  <c r="AF24" i="236"/>
  <c r="AC24" i="236"/>
  <c r="AT23" i="236"/>
  <c r="AR23" i="236"/>
  <c r="AQ23" i="236"/>
  <c r="AP23" i="236"/>
  <c r="AS23" i="236" s="1"/>
  <c r="AO23" i="236"/>
  <c r="AM23" i="236"/>
  <c r="AK23" i="236"/>
  <c r="AI23" i="236"/>
  <c r="AH23" i="236"/>
  <c r="AF23" i="236"/>
  <c r="AC23" i="236"/>
  <c r="AQ22" i="236"/>
  <c r="AT22" i="236" s="1"/>
  <c r="AP22" i="236"/>
  <c r="AS22" i="236" s="1"/>
  <c r="AO22" i="236"/>
  <c r="AR22" i="236" s="1"/>
  <c r="AK22" i="236"/>
  <c r="AI22" i="236"/>
  <c r="AH22" i="236"/>
  <c r="AF22" i="236"/>
  <c r="AC22" i="236"/>
  <c r="AM22" i="236" s="1"/>
  <c r="AT21" i="236"/>
  <c r="AS21" i="236"/>
  <c r="AQ21" i="236"/>
  <c r="AP21" i="236"/>
  <c r="AO21" i="236"/>
  <c r="AR21" i="236" s="1"/>
  <c r="AK21" i="236"/>
  <c r="AI21" i="236"/>
  <c r="AH21" i="236"/>
  <c r="AC21" i="236"/>
  <c r="AS20" i="236"/>
  <c r="AQ20" i="236"/>
  <c r="AT20" i="236" s="1"/>
  <c r="AP20" i="236"/>
  <c r="AO20" i="236"/>
  <c r="AR20" i="236" s="1"/>
  <c r="AM20" i="236"/>
  <c r="AK20" i="236"/>
  <c r="AI20" i="236"/>
  <c r="AH20" i="236"/>
  <c r="AF20" i="236"/>
  <c r="AC20" i="236"/>
  <c r="AQ19" i="236"/>
  <c r="AT19" i="236" s="1"/>
  <c r="AP19" i="236"/>
  <c r="AS19" i="236" s="1"/>
  <c r="AO19" i="236"/>
  <c r="AR19" i="236" s="1"/>
  <c r="AU19" i="236" s="1"/>
  <c r="AV19" i="236" s="1"/>
  <c r="Q19" i="236" s="1"/>
  <c r="AK19" i="236"/>
  <c r="AI19" i="236"/>
  <c r="AH19" i="236"/>
  <c r="AC19" i="236"/>
  <c r="AM19" i="236" s="1"/>
  <c r="AQ18" i="236"/>
  <c r="AT18" i="236" s="1"/>
  <c r="AP18" i="236"/>
  <c r="AS18" i="236" s="1"/>
  <c r="AO18" i="236"/>
  <c r="AR18" i="236" s="1"/>
  <c r="AK18" i="236"/>
  <c r="AI18" i="236"/>
  <c r="AH18" i="236"/>
  <c r="AF18" i="236"/>
  <c r="AC18" i="236"/>
  <c r="AM18" i="236" s="1"/>
  <c r="AQ17" i="236"/>
  <c r="AT17" i="236" s="1"/>
  <c r="AP17" i="236"/>
  <c r="AS17" i="236" s="1"/>
  <c r="AO17" i="236"/>
  <c r="AR17" i="236" s="1"/>
  <c r="AC17" i="236"/>
  <c r="AM17" i="236" s="1"/>
  <c r="AQ16" i="236"/>
  <c r="AT16" i="236" s="1"/>
  <c r="AP16" i="236"/>
  <c r="AS16" i="236" s="1"/>
  <c r="AO16" i="236"/>
  <c r="AR16" i="236" s="1"/>
  <c r="AI16" i="236"/>
  <c r="AK16" i="236" s="1"/>
  <c r="AH16" i="236"/>
  <c r="AC16" i="236"/>
  <c r="AM16" i="236" s="1"/>
  <c r="AQ15" i="236"/>
  <c r="AT15" i="236" s="1"/>
  <c r="AP15" i="236"/>
  <c r="AS15" i="236" s="1"/>
  <c r="AO15" i="236"/>
  <c r="AR15" i="236" s="1"/>
  <c r="AM15" i="236"/>
  <c r="AK15" i="236"/>
  <c r="AI15" i="236"/>
  <c r="AH15" i="236"/>
  <c r="AF15" i="236"/>
  <c r="AC15" i="236"/>
  <c r="AT14" i="236"/>
  <c r="AR14" i="236"/>
  <c r="AQ14" i="236"/>
  <c r="AP14" i="236"/>
  <c r="AS14" i="236" s="1"/>
  <c r="AO14" i="236"/>
  <c r="AM14" i="236"/>
  <c r="AK14" i="236"/>
  <c r="AI14" i="236"/>
  <c r="AH14" i="236"/>
  <c r="AF14" i="236"/>
  <c r="AC14" i="236"/>
  <c r="A9" i="236"/>
  <c r="A8" i="236"/>
  <c r="G6" i="236"/>
  <c r="H6" i="236" s="1"/>
  <c r="AU5" i="236"/>
  <c r="AT5" i="236"/>
  <c r="AS5" i="236"/>
  <c r="AR5" i="236"/>
  <c r="AQ5" i="236"/>
  <c r="AP5" i="236"/>
  <c r="AO5" i="236"/>
  <c r="I5" i="236"/>
  <c r="L5" i="236" s="1"/>
  <c r="AV4" i="236"/>
  <c r="AU3" i="236"/>
  <c r="AT3" i="236"/>
  <c r="AS3" i="236"/>
  <c r="AR3" i="236"/>
  <c r="AQ3" i="236"/>
  <c r="AP3" i="236"/>
  <c r="AO3" i="236"/>
  <c r="AH3" i="236"/>
  <c r="AV2" i="236"/>
  <c r="M86" i="11" s="1"/>
  <c r="AH1" i="236"/>
  <c r="AG34" i="235"/>
  <c r="AD34" i="235"/>
  <c r="AB34" i="235"/>
  <c r="AA34" i="235"/>
  <c r="Y34" i="235"/>
  <c r="R84" i="11" s="1"/>
  <c r="V34" i="235"/>
  <c r="S34" i="235"/>
  <c r="G34" i="235"/>
  <c r="J84" i="11" s="1"/>
  <c r="K84" i="11" s="1"/>
  <c r="AQ33" i="235"/>
  <c r="AT33" i="235" s="1"/>
  <c r="AP33" i="235"/>
  <c r="AS33" i="235" s="1"/>
  <c r="AO33" i="235"/>
  <c r="AR33" i="235" s="1"/>
  <c r="AM33" i="235"/>
  <c r="AK33" i="235"/>
  <c r="AI33" i="235"/>
  <c r="AH33" i="235"/>
  <c r="AF33" i="235"/>
  <c r="AC33" i="235"/>
  <c r="AQ32" i="235"/>
  <c r="AT32" i="235" s="1"/>
  <c r="AP32" i="235"/>
  <c r="AS32" i="235" s="1"/>
  <c r="AO32" i="235"/>
  <c r="AR32" i="235" s="1"/>
  <c r="AK32" i="235"/>
  <c r="AI32" i="235"/>
  <c r="AH32" i="235"/>
  <c r="AF32" i="235"/>
  <c r="AC32" i="235"/>
  <c r="AM32" i="235" s="1"/>
  <c r="AT31" i="235"/>
  <c r="AQ31" i="235"/>
  <c r="AP31" i="235"/>
  <c r="AS31" i="235" s="1"/>
  <c r="AO31" i="235"/>
  <c r="AR31" i="235" s="1"/>
  <c r="AU31" i="235" s="1"/>
  <c r="AV31" i="235" s="1"/>
  <c r="Q31" i="235" s="1"/>
  <c r="AM31" i="235"/>
  <c r="AK31" i="235"/>
  <c r="AI31" i="235"/>
  <c r="AH31" i="235"/>
  <c r="AC31" i="235"/>
  <c r="AF31" i="235" s="1"/>
  <c r="AR30" i="235"/>
  <c r="AQ30" i="235"/>
  <c r="AT30" i="235" s="1"/>
  <c r="AP30" i="235"/>
  <c r="AS30" i="235" s="1"/>
  <c r="AO30" i="235"/>
  <c r="AM30" i="235"/>
  <c r="AK30" i="235"/>
  <c r="AI30" i="235"/>
  <c r="AH30" i="235"/>
  <c r="AF30" i="235"/>
  <c r="AC30" i="235"/>
  <c r="AQ29" i="235"/>
  <c r="AT29" i="235" s="1"/>
  <c r="AP29" i="235"/>
  <c r="AS29" i="235" s="1"/>
  <c r="AO29" i="235"/>
  <c r="AR29" i="235" s="1"/>
  <c r="AU29" i="235" s="1"/>
  <c r="AV29" i="235" s="1"/>
  <c r="Q29" i="235" s="1"/>
  <c r="AW29" i="235" s="1"/>
  <c r="AK29" i="235"/>
  <c r="AI29" i="235"/>
  <c r="AH29" i="235"/>
  <c r="AF29" i="235"/>
  <c r="AC29" i="235"/>
  <c r="AM29" i="235" s="1"/>
  <c r="AS28" i="235"/>
  <c r="AQ28" i="235"/>
  <c r="AT28" i="235" s="1"/>
  <c r="AP28" i="235"/>
  <c r="AO28" i="235"/>
  <c r="AR28" i="235" s="1"/>
  <c r="AK28" i="235"/>
  <c r="AI28" i="235"/>
  <c r="AH28" i="235"/>
  <c r="AC28" i="235"/>
  <c r="AM28" i="235" s="1"/>
  <c r="AQ27" i="235"/>
  <c r="AT27" i="235" s="1"/>
  <c r="AP27" i="235"/>
  <c r="AS27" i="235" s="1"/>
  <c r="AO27" i="235"/>
  <c r="AR27" i="235" s="1"/>
  <c r="AM27" i="235"/>
  <c r="AK27" i="235"/>
  <c r="AI27" i="235"/>
  <c r="AH27" i="235"/>
  <c r="AF27" i="235"/>
  <c r="AC27" i="235"/>
  <c r="AR26" i="235"/>
  <c r="AQ26" i="235"/>
  <c r="AT26" i="235" s="1"/>
  <c r="AP26" i="235"/>
  <c r="AS26" i="235" s="1"/>
  <c r="AO26" i="235"/>
  <c r="AK26" i="235"/>
  <c r="AI26" i="235"/>
  <c r="AH26" i="235"/>
  <c r="AC26" i="235"/>
  <c r="AQ25" i="235"/>
  <c r="AT25" i="235" s="1"/>
  <c r="AP25" i="235"/>
  <c r="AS25" i="235" s="1"/>
  <c r="AO25" i="235"/>
  <c r="AR25" i="235" s="1"/>
  <c r="AK25" i="235"/>
  <c r="AI25" i="235"/>
  <c r="AH25" i="235"/>
  <c r="AF25" i="235"/>
  <c r="AC25" i="235"/>
  <c r="AM25" i="235" s="1"/>
  <c r="AT24" i="235"/>
  <c r="AQ24" i="235"/>
  <c r="AP24" i="235"/>
  <c r="AS24" i="235" s="1"/>
  <c r="AO24" i="235"/>
  <c r="AR24" i="235" s="1"/>
  <c r="AU24" i="235" s="1"/>
  <c r="AV24" i="235" s="1"/>
  <c r="Q24" i="235" s="1"/>
  <c r="AW24" i="235" s="1"/>
  <c r="AM24" i="235"/>
  <c r="AK24" i="235"/>
  <c r="AI24" i="235"/>
  <c r="AH24" i="235"/>
  <c r="AF24" i="235"/>
  <c r="AC24" i="235"/>
  <c r="AQ23" i="235"/>
  <c r="AT23" i="235" s="1"/>
  <c r="AP23" i="235"/>
  <c r="AS23" i="235" s="1"/>
  <c r="AO23" i="235"/>
  <c r="AR23" i="235" s="1"/>
  <c r="AK23" i="235"/>
  <c r="AI23" i="235"/>
  <c r="AH23" i="235"/>
  <c r="AF23" i="235"/>
  <c r="AC23" i="235"/>
  <c r="AM23" i="235" s="1"/>
  <c r="AT22" i="235"/>
  <c r="AQ22" i="235"/>
  <c r="AP22" i="235"/>
  <c r="AS22" i="235" s="1"/>
  <c r="AO22" i="235"/>
  <c r="AR22" i="235" s="1"/>
  <c r="AU22" i="235" s="1"/>
  <c r="AV22" i="235" s="1"/>
  <c r="Q22" i="235" s="1"/>
  <c r="AM22" i="235"/>
  <c r="AK22" i="235"/>
  <c r="AI22" i="235"/>
  <c r="AH22" i="235"/>
  <c r="AC22" i="235"/>
  <c r="AF22" i="235" s="1"/>
  <c r="AQ21" i="235"/>
  <c r="AT21" i="235" s="1"/>
  <c r="AP21" i="235"/>
  <c r="AS21" i="235" s="1"/>
  <c r="AO21" i="235"/>
  <c r="AR21" i="235" s="1"/>
  <c r="AM21" i="235"/>
  <c r="AK21" i="235"/>
  <c r="AI21" i="235"/>
  <c r="AH21" i="235"/>
  <c r="AC21" i="235"/>
  <c r="AF21" i="235" s="1"/>
  <c r="AR20" i="235"/>
  <c r="AU20" i="235" s="1"/>
  <c r="AV20" i="235" s="1"/>
  <c r="Q20" i="235" s="1"/>
  <c r="AQ20" i="235"/>
  <c r="AT20" i="235" s="1"/>
  <c r="AP20" i="235"/>
  <c r="AS20" i="235" s="1"/>
  <c r="AO20" i="235"/>
  <c r="AK20" i="235"/>
  <c r="AI20" i="235"/>
  <c r="AH20" i="235"/>
  <c r="AF20" i="235"/>
  <c r="AC20" i="235"/>
  <c r="AM20" i="235" s="1"/>
  <c r="AQ19" i="235"/>
  <c r="AT19" i="235" s="1"/>
  <c r="AP19" i="235"/>
  <c r="AS19" i="235" s="1"/>
  <c r="AO19" i="235"/>
  <c r="AR19" i="235" s="1"/>
  <c r="AM19" i="235"/>
  <c r="AK19" i="235"/>
  <c r="AI19" i="235"/>
  <c r="AH19" i="235"/>
  <c r="AF19" i="235"/>
  <c r="AC19" i="235"/>
  <c r="AQ18" i="235"/>
  <c r="AT18" i="235" s="1"/>
  <c r="AP18" i="235"/>
  <c r="AS18" i="235" s="1"/>
  <c r="AO18" i="235"/>
  <c r="AR18" i="235" s="1"/>
  <c r="AM18" i="235"/>
  <c r="AK18" i="235"/>
  <c r="AI18" i="235"/>
  <c r="AH18" i="235"/>
  <c r="AC18" i="235"/>
  <c r="AF18" i="235" s="1"/>
  <c r="AQ17" i="235"/>
  <c r="AT17" i="235" s="1"/>
  <c r="AP17" i="235"/>
  <c r="AS17" i="235" s="1"/>
  <c r="AO17" i="235"/>
  <c r="AR17" i="235" s="1"/>
  <c r="AK17" i="235"/>
  <c r="AI17" i="235"/>
  <c r="AH17" i="235"/>
  <c r="AF17" i="235"/>
  <c r="AC17" i="235"/>
  <c r="AM17" i="235" s="1"/>
  <c r="AQ16" i="235"/>
  <c r="AT16" i="235" s="1"/>
  <c r="AP16" i="235"/>
  <c r="AS16" i="235" s="1"/>
  <c r="AO16" i="235"/>
  <c r="AR16" i="235" s="1"/>
  <c r="AK16" i="235"/>
  <c r="AI16" i="235"/>
  <c r="AH16" i="235"/>
  <c r="AC16" i="235"/>
  <c r="AQ15" i="235"/>
  <c r="AT15" i="235" s="1"/>
  <c r="AP15" i="235"/>
  <c r="AS15" i="235" s="1"/>
  <c r="AO15" i="235"/>
  <c r="AR15" i="235" s="1"/>
  <c r="AM15" i="235"/>
  <c r="AK15" i="235"/>
  <c r="AI15" i="235"/>
  <c r="AH15" i="235"/>
  <c r="AF15" i="235"/>
  <c r="AC15" i="235"/>
  <c r="AQ14" i="235"/>
  <c r="AT14" i="235" s="1"/>
  <c r="AP14" i="235"/>
  <c r="AS14" i="235" s="1"/>
  <c r="AO14" i="235"/>
  <c r="AR14" i="235" s="1"/>
  <c r="AC14" i="235"/>
  <c r="AM14" i="235" s="1"/>
  <c r="A9" i="235"/>
  <c r="A8" i="235"/>
  <c r="G6" i="235"/>
  <c r="AU5" i="235"/>
  <c r="AT5" i="235"/>
  <c r="AS5" i="235"/>
  <c r="AR5" i="235"/>
  <c r="AQ5" i="235"/>
  <c r="AP5" i="235"/>
  <c r="AO5" i="235"/>
  <c r="I5" i="235"/>
  <c r="L5" i="235" s="1"/>
  <c r="AV4" i="235"/>
  <c r="AU3" i="235"/>
  <c r="AT3" i="235"/>
  <c r="AS3" i="235"/>
  <c r="AR3" i="235"/>
  <c r="AQ3" i="235"/>
  <c r="AP3" i="235"/>
  <c r="AO3" i="235"/>
  <c r="AV2" i="235"/>
  <c r="M84" i="11" s="1"/>
  <c r="AH1" i="235"/>
  <c r="AG34" i="234"/>
  <c r="AD34" i="234"/>
  <c r="AB34" i="234"/>
  <c r="AA34" i="234"/>
  <c r="Y34" i="234"/>
  <c r="R82" i="11" s="1"/>
  <c r="V34" i="234"/>
  <c r="S34" i="234"/>
  <c r="G34" i="234"/>
  <c r="J82" i="11" s="1"/>
  <c r="K82" i="11" s="1"/>
  <c r="AR33" i="234"/>
  <c r="AQ33" i="234"/>
  <c r="AT33" i="234" s="1"/>
  <c r="AP33" i="234"/>
  <c r="AS33" i="234" s="1"/>
  <c r="AO33" i="234"/>
  <c r="AM33" i="234"/>
  <c r="AK33" i="234"/>
  <c r="AI33" i="234"/>
  <c r="AH33" i="234"/>
  <c r="AF33" i="234"/>
  <c r="AC33" i="234"/>
  <c r="AQ32" i="234"/>
  <c r="AT32" i="234" s="1"/>
  <c r="AP32" i="234"/>
  <c r="AS32" i="234" s="1"/>
  <c r="AO32" i="234"/>
  <c r="AR32" i="234" s="1"/>
  <c r="AK32" i="234"/>
  <c r="AI32" i="234"/>
  <c r="AH32" i="234"/>
  <c r="AF32" i="234"/>
  <c r="AC32" i="234"/>
  <c r="AM32" i="234" s="1"/>
  <c r="AS31" i="234"/>
  <c r="AQ31" i="234"/>
  <c r="AT31" i="234" s="1"/>
  <c r="AP31" i="234"/>
  <c r="AO31" i="234"/>
  <c r="AR31" i="234" s="1"/>
  <c r="AK31" i="234"/>
  <c r="AI31" i="234"/>
  <c r="AH31" i="234"/>
  <c r="AC31" i="234"/>
  <c r="AS30" i="234"/>
  <c r="AQ30" i="234"/>
  <c r="AT30" i="234" s="1"/>
  <c r="AP30" i="234"/>
  <c r="AO30" i="234"/>
  <c r="AR30" i="234" s="1"/>
  <c r="AM30" i="234"/>
  <c r="AK30" i="234"/>
  <c r="AI30" i="234"/>
  <c r="AH30" i="234"/>
  <c r="AC30" i="234"/>
  <c r="AF30" i="234" s="1"/>
  <c r="AR29" i="234"/>
  <c r="AQ29" i="234"/>
  <c r="AT29" i="234" s="1"/>
  <c r="AP29" i="234"/>
  <c r="AS29" i="234" s="1"/>
  <c r="AO29" i="234"/>
  <c r="AK29" i="234"/>
  <c r="AI29" i="234"/>
  <c r="AH29" i="234"/>
  <c r="AC29" i="234"/>
  <c r="AM29" i="234" s="1"/>
  <c r="AS28" i="234"/>
  <c r="AQ28" i="234"/>
  <c r="AT28" i="234" s="1"/>
  <c r="AP28" i="234"/>
  <c r="AO28" i="234"/>
  <c r="AR28" i="234" s="1"/>
  <c r="AK28" i="234"/>
  <c r="AI28" i="234"/>
  <c r="AH28" i="234"/>
  <c r="AC28" i="234"/>
  <c r="AF28" i="234" s="1"/>
  <c r="AS27" i="234"/>
  <c r="AQ27" i="234"/>
  <c r="AT27" i="234" s="1"/>
  <c r="AP27" i="234"/>
  <c r="AO27" i="234"/>
  <c r="AR27" i="234" s="1"/>
  <c r="AM27" i="234"/>
  <c r="AK27" i="234"/>
  <c r="AI27" i="234"/>
  <c r="AH27" i="234"/>
  <c r="AC27" i="234"/>
  <c r="AF27" i="234" s="1"/>
  <c r="AQ26" i="234"/>
  <c r="AT26" i="234" s="1"/>
  <c r="AP26" i="234"/>
  <c r="AS26" i="234" s="1"/>
  <c r="AO26" i="234"/>
  <c r="AR26" i="234" s="1"/>
  <c r="AK26" i="234"/>
  <c r="AI26" i="234"/>
  <c r="AH26" i="234"/>
  <c r="AF26" i="234"/>
  <c r="AC26" i="234"/>
  <c r="AM26" i="234" s="1"/>
  <c r="AT25" i="234"/>
  <c r="AS25" i="234"/>
  <c r="AQ25" i="234"/>
  <c r="AP25" i="234"/>
  <c r="AO25" i="234"/>
  <c r="AR25" i="234" s="1"/>
  <c r="AK25" i="234"/>
  <c r="AI25" i="234"/>
  <c r="AH25" i="234"/>
  <c r="AC25" i="234"/>
  <c r="AS24" i="234"/>
  <c r="AQ24" i="234"/>
  <c r="AT24" i="234" s="1"/>
  <c r="AP24" i="234"/>
  <c r="AO24" i="234"/>
  <c r="AR24" i="234" s="1"/>
  <c r="AM24" i="234"/>
  <c r="AK24" i="234"/>
  <c r="AI24" i="234"/>
  <c r="AH24" i="234"/>
  <c r="AC24" i="234"/>
  <c r="AF24" i="234" s="1"/>
  <c r="AR23" i="234"/>
  <c r="AQ23" i="234"/>
  <c r="AT23" i="234" s="1"/>
  <c r="AP23" i="234"/>
  <c r="AS23" i="234" s="1"/>
  <c r="AO23" i="234"/>
  <c r="AK23" i="234"/>
  <c r="AI23" i="234"/>
  <c r="AH23" i="234"/>
  <c r="AC23" i="234"/>
  <c r="AM23" i="234" s="1"/>
  <c r="AS22" i="234"/>
  <c r="AQ22" i="234"/>
  <c r="AT22" i="234" s="1"/>
  <c r="AP22" i="234"/>
  <c r="AO22" i="234"/>
  <c r="AR22" i="234" s="1"/>
  <c r="AK22" i="234"/>
  <c r="AI22" i="234"/>
  <c r="AH22" i="234"/>
  <c r="AC22" i="234"/>
  <c r="AF22" i="234" s="1"/>
  <c r="AS21" i="234"/>
  <c r="AQ21" i="234"/>
  <c r="AT21" i="234" s="1"/>
  <c r="AP21" i="234"/>
  <c r="AO21" i="234"/>
  <c r="AR21" i="234" s="1"/>
  <c r="AM21" i="234"/>
  <c r="AK21" i="234"/>
  <c r="AI21" i="234"/>
  <c r="AH21" i="234"/>
  <c r="AC21" i="234"/>
  <c r="AF21" i="234" s="1"/>
  <c r="AQ20" i="234"/>
  <c r="AT20" i="234" s="1"/>
  <c r="AP20" i="234"/>
  <c r="AS20" i="234" s="1"/>
  <c r="AO20" i="234"/>
  <c r="AR20" i="234" s="1"/>
  <c r="AU20" i="234" s="1"/>
  <c r="AV20" i="234" s="1"/>
  <c r="Q20" i="234" s="1"/>
  <c r="AW20" i="234" s="1"/>
  <c r="AK20" i="234"/>
  <c r="AI20" i="234"/>
  <c r="AH20" i="234"/>
  <c r="AF20" i="234"/>
  <c r="AC20" i="234"/>
  <c r="AM20" i="234" s="1"/>
  <c r="AS19" i="234"/>
  <c r="AQ19" i="234"/>
  <c r="AT19" i="234" s="1"/>
  <c r="AP19" i="234"/>
  <c r="AO19" i="234"/>
  <c r="AR19" i="234" s="1"/>
  <c r="AK19" i="234"/>
  <c r="AI19" i="234"/>
  <c r="AH19" i="234"/>
  <c r="AC19" i="234"/>
  <c r="AR18" i="234"/>
  <c r="AQ18" i="234"/>
  <c r="AT18" i="234" s="1"/>
  <c r="AP18" i="234"/>
  <c r="AS18" i="234" s="1"/>
  <c r="AO18" i="234"/>
  <c r="AM18" i="234"/>
  <c r="AK18" i="234"/>
  <c r="AI18" i="234"/>
  <c r="AH18" i="234"/>
  <c r="AC18" i="234"/>
  <c r="AF18" i="234" s="1"/>
  <c r="AQ17" i="234"/>
  <c r="AT17" i="234" s="1"/>
  <c r="AP17" i="234"/>
  <c r="AS17" i="234" s="1"/>
  <c r="AO17" i="234"/>
  <c r="AR17" i="234" s="1"/>
  <c r="AC17" i="234"/>
  <c r="AM17" i="234" s="1"/>
  <c r="AQ16" i="234"/>
  <c r="AT16" i="234" s="1"/>
  <c r="AP16" i="234"/>
  <c r="AS16" i="234" s="1"/>
  <c r="AO16" i="234"/>
  <c r="AR16" i="234" s="1"/>
  <c r="AK16" i="234"/>
  <c r="AI16" i="234"/>
  <c r="AH16" i="234"/>
  <c r="AC16" i="234"/>
  <c r="AF16" i="234" s="1"/>
  <c r="AT15" i="234"/>
  <c r="AR15" i="234"/>
  <c r="AQ15" i="234"/>
  <c r="AP15" i="234"/>
  <c r="AS15" i="234" s="1"/>
  <c r="AO15" i="234"/>
  <c r="AM15" i="234"/>
  <c r="AK15" i="234"/>
  <c r="AI15" i="234"/>
  <c r="AH15" i="234"/>
  <c r="AC15" i="234"/>
  <c r="AF15" i="234" s="1"/>
  <c r="AQ14" i="234"/>
  <c r="AT14" i="234" s="1"/>
  <c r="AP14" i="234"/>
  <c r="AS14" i="234" s="1"/>
  <c r="AO14" i="234"/>
  <c r="AR14" i="234" s="1"/>
  <c r="AK14" i="234"/>
  <c r="AI14" i="234"/>
  <c r="AH14" i="234"/>
  <c r="AF14" i="234"/>
  <c r="AC14" i="234"/>
  <c r="AM14" i="234" s="1"/>
  <c r="A10" i="234"/>
  <c r="A9" i="234"/>
  <c r="A8" i="234"/>
  <c r="G7" i="234"/>
  <c r="G9" i="234" s="1"/>
  <c r="H6" i="234"/>
  <c r="G6" i="234"/>
  <c r="AU5" i="234"/>
  <c r="AT5" i="234"/>
  <c r="AS5" i="234"/>
  <c r="AR5" i="234"/>
  <c r="AQ5" i="234"/>
  <c r="AP5" i="234"/>
  <c r="AO5" i="234"/>
  <c r="L5" i="234"/>
  <c r="I5" i="234"/>
  <c r="AV4" i="234"/>
  <c r="AU3" i="234"/>
  <c r="AT3" i="234"/>
  <c r="AS3" i="234"/>
  <c r="AR3" i="234"/>
  <c r="AQ3" i="234"/>
  <c r="AP3" i="234"/>
  <c r="AO3" i="234"/>
  <c r="AH3" i="234"/>
  <c r="AV2" i="234"/>
  <c r="M82" i="11" s="1"/>
  <c r="AH1" i="234"/>
  <c r="AG34" i="233"/>
  <c r="AD34" i="233"/>
  <c r="AB34" i="233"/>
  <c r="AA34" i="233"/>
  <c r="Y34" i="233"/>
  <c r="R80" i="11" s="1"/>
  <c r="V34" i="233"/>
  <c r="Q80" i="11" s="1"/>
  <c r="S34" i="233"/>
  <c r="G34" i="233"/>
  <c r="J80" i="11" s="1"/>
  <c r="K80" i="11" s="1"/>
  <c r="AQ33" i="233"/>
  <c r="AT33" i="233" s="1"/>
  <c r="AP33" i="233"/>
  <c r="AS33" i="233" s="1"/>
  <c r="AO33" i="233"/>
  <c r="AR33" i="233" s="1"/>
  <c r="AK33" i="233"/>
  <c r="AI33" i="233"/>
  <c r="AH33" i="233"/>
  <c r="AF33" i="233"/>
  <c r="AC33" i="233"/>
  <c r="AM33" i="233" s="1"/>
  <c r="AQ32" i="233"/>
  <c r="AT32" i="233" s="1"/>
  <c r="AP32" i="233"/>
  <c r="AS32" i="233" s="1"/>
  <c r="AO32" i="233"/>
  <c r="AR32" i="233" s="1"/>
  <c r="AM32" i="233"/>
  <c r="AK32" i="233"/>
  <c r="AI32" i="233"/>
  <c r="AH32" i="233"/>
  <c r="AC32" i="233"/>
  <c r="AF32" i="233" s="1"/>
  <c r="AS31" i="233"/>
  <c r="AQ31" i="233"/>
  <c r="AT31" i="233" s="1"/>
  <c r="AP31" i="233"/>
  <c r="AO31" i="233"/>
  <c r="AR31" i="233" s="1"/>
  <c r="AM31" i="233"/>
  <c r="AK31" i="233"/>
  <c r="AI31" i="233"/>
  <c r="AH31" i="233"/>
  <c r="AC31" i="233"/>
  <c r="AF31" i="233" s="1"/>
  <c r="AR30" i="233"/>
  <c r="AU30" i="233" s="1"/>
  <c r="AV30" i="233" s="1"/>
  <c r="Q30" i="233" s="1"/>
  <c r="AQ30" i="233"/>
  <c r="AT30" i="233" s="1"/>
  <c r="AP30" i="233"/>
  <c r="AS30" i="233" s="1"/>
  <c r="AO30" i="233"/>
  <c r="AK30" i="233"/>
  <c r="AI30" i="233"/>
  <c r="AH30" i="233"/>
  <c r="AF30" i="233"/>
  <c r="AC30" i="233"/>
  <c r="AM30" i="233" s="1"/>
  <c r="AQ29" i="233"/>
  <c r="AT29" i="233" s="1"/>
  <c r="AP29" i="233"/>
  <c r="AS29" i="233" s="1"/>
  <c r="AO29" i="233"/>
  <c r="AR29" i="233" s="1"/>
  <c r="AU29" i="233" s="1"/>
  <c r="AV29" i="233" s="1"/>
  <c r="Q29" i="233" s="1"/>
  <c r="AM29" i="233"/>
  <c r="AK29" i="233"/>
  <c r="AI29" i="233"/>
  <c r="AH29" i="233"/>
  <c r="AF29" i="233"/>
  <c r="AC29" i="233"/>
  <c r="AR28" i="233"/>
  <c r="AQ28" i="233"/>
  <c r="AT28" i="233" s="1"/>
  <c r="AP28" i="233"/>
  <c r="AS28" i="233" s="1"/>
  <c r="AO28" i="233"/>
  <c r="AM28" i="233"/>
  <c r="AK28" i="233"/>
  <c r="AI28" i="233"/>
  <c r="AH28" i="233"/>
  <c r="AC28" i="233"/>
  <c r="AF28" i="233" s="1"/>
  <c r="AQ27" i="233"/>
  <c r="AT27" i="233" s="1"/>
  <c r="AP27" i="233"/>
  <c r="AS27" i="233" s="1"/>
  <c r="AO27" i="233"/>
  <c r="AR27" i="233" s="1"/>
  <c r="AK27" i="233"/>
  <c r="AI27" i="233"/>
  <c r="AH27" i="233"/>
  <c r="AF27" i="233"/>
  <c r="AC27" i="233"/>
  <c r="AM27" i="233" s="1"/>
  <c r="AQ26" i="233"/>
  <c r="AT26" i="233" s="1"/>
  <c r="AP26" i="233"/>
  <c r="AS26" i="233" s="1"/>
  <c r="AO26" i="233"/>
  <c r="AR26" i="233" s="1"/>
  <c r="AM26" i="233"/>
  <c r="AK26" i="233"/>
  <c r="AI26" i="233"/>
  <c r="AH26" i="233"/>
  <c r="AC26" i="233"/>
  <c r="AF26" i="233" s="1"/>
  <c r="AS25" i="233"/>
  <c r="AQ25" i="233"/>
  <c r="AT25" i="233" s="1"/>
  <c r="AP25" i="233"/>
  <c r="AO25" i="233"/>
  <c r="AR25" i="233" s="1"/>
  <c r="AM25" i="233"/>
  <c r="AK25" i="233"/>
  <c r="AI25" i="233"/>
  <c r="AH25" i="233"/>
  <c r="AC25" i="233"/>
  <c r="AF25" i="233" s="1"/>
  <c r="AQ24" i="233"/>
  <c r="AT24" i="233" s="1"/>
  <c r="AP24" i="233"/>
  <c r="AS24" i="233" s="1"/>
  <c r="AO24" i="233"/>
  <c r="AR24" i="233" s="1"/>
  <c r="AU24" i="233" s="1"/>
  <c r="AV24" i="233" s="1"/>
  <c r="Q24" i="233" s="1"/>
  <c r="AK24" i="233"/>
  <c r="AI24" i="233"/>
  <c r="AH24" i="233"/>
  <c r="AF24" i="233"/>
  <c r="AC24" i="233"/>
  <c r="AM24" i="233" s="1"/>
  <c r="AS23" i="233"/>
  <c r="AU23" i="233" s="1"/>
  <c r="AV23" i="233" s="1"/>
  <c r="Q23" i="233" s="1"/>
  <c r="AQ23" i="233"/>
  <c r="AT23" i="233" s="1"/>
  <c r="AP23" i="233"/>
  <c r="AO23" i="233"/>
  <c r="AR23" i="233" s="1"/>
  <c r="AM23" i="233"/>
  <c r="AK23" i="233"/>
  <c r="AI23" i="233"/>
  <c r="AH23" i="233"/>
  <c r="AF23" i="233"/>
  <c r="AC23" i="233"/>
  <c r="AS22" i="233"/>
  <c r="AQ22" i="233"/>
  <c r="AT22" i="233" s="1"/>
  <c r="AP22" i="233"/>
  <c r="AO22" i="233"/>
  <c r="AR22" i="233" s="1"/>
  <c r="AM22" i="233"/>
  <c r="AK22" i="233"/>
  <c r="AI22" i="233"/>
  <c r="AH22" i="233"/>
  <c r="AC22" i="233"/>
  <c r="AF22" i="233" s="1"/>
  <c r="AQ21" i="233"/>
  <c r="AT21" i="233" s="1"/>
  <c r="AP21" i="233"/>
  <c r="AS21" i="233" s="1"/>
  <c r="AO21" i="233"/>
  <c r="AR21" i="233" s="1"/>
  <c r="AU21" i="233" s="1"/>
  <c r="AV21" i="233" s="1"/>
  <c r="Q21" i="233" s="1"/>
  <c r="AK21" i="233"/>
  <c r="AI21" i="233"/>
  <c r="AH21" i="233"/>
  <c r="AF21" i="233"/>
  <c r="AC21" i="233"/>
  <c r="AM21" i="233" s="1"/>
  <c r="AT20" i="233"/>
  <c r="AQ20" i="233"/>
  <c r="AP20" i="233"/>
  <c r="AS20" i="233" s="1"/>
  <c r="AU20" i="233" s="1"/>
  <c r="AV20" i="233" s="1"/>
  <c r="Q20" i="233" s="1"/>
  <c r="AO20" i="233"/>
  <c r="AR20" i="233" s="1"/>
  <c r="AM20" i="233"/>
  <c r="AK20" i="233"/>
  <c r="AI20" i="233"/>
  <c r="AH20" i="233"/>
  <c r="AC20" i="233"/>
  <c r="AF20" i="233" s="1"/>
  <c r="AR19" i="233"/>
  <c r="AQ19" i="233"/>
  <c r="AT19" i="233" s="1"/>
  <c r="AP19" i="233"/>
  <c r="AS19" i="233" s="1"/>
  <c r="AO19" i="233"/>
  <c r="AC19" i="233"/>
  <c r="AQ18" i="233"/>
  <c r="AT18" i="233" s="1"/>
  <c r="AP18" i="233"/>
  <c r="AS18" i="233" s="1"/>
  <c r="AO18" i="233"/>
  <c r="AR18" i="233" s="1"/>
  <c r="AU18" i="233" s="1"/>
  <c r="AV18" i="233" s="1"/>
  <c r="Q18" i="233" s="1"/>
  <c r="AK18" i="233"/>
  <c r="AI18" i="233"/>
  <c r="AH18" i="233"/>
  <c r="AF18" i="233"/>
  <c r="AC18" i="233"/>
  <c r="AM18" i="233" s="1"/>
  <c r="AS17" i="233"/>
  <c r="AQ17" i="233"/>
  <c r="AT17" i="233" s="1"/>
  <c r="AP17" i="233"/>
  <c r="AO17" i="233"/>
  <c r="AR17" i="233" s="1"/>
  <c r="AM17" i="233"/>
  <c r="AC17" i="233"/>
  <c r="AS16" i="233"/>
  <c r="AQ16" i="233"/>
  <c r="AT16" i="233" s="1"/>
  <c r="AP16" i="233"/>
  <c r="AO16" i="233"/>
  <c r="AR16" i="233" s="1"/>
  <c r="AM16" i="233"/>
  <c r="AK16" i="233"/>
  <c r="AI16" i="233"/>
  <c r="AH16" i="233"/>
  <c r="AC16" i="233"/>
  <c r="AF16" i="233" s="1"/>
  <c r="AQ15" i="233"/>
  <c r="AT15" i="233" s="1"/>
  <c r="AP15" i="233"/>
  <c r="AS15" i="233" s="1"/>
  <c r="AO15" i="233"/>
  <c r="AR15" i="233" s="1"/>
  <c r="AU15" i="233" s="1"/>
  <c r="AV15" i="233" s="1"/>
  <c r="Q15" i="233" s="1"/>
  <c r="AK15" i="233"/>
  <c r="AI15" i="233"/>
  <c r="AH15" i="233"/>
  <c r="AF15" i="233"/>
  <c r="AC15" i="233"/>
  <c r="AM15" i="233" s="1"/>
  <c r="AT14" i="233"/>
  <c r="AQ14" i="233"/>
  <c r="AP14" i="233"/>
  <c r="AS14" i="233" s="1"/>
  <c r="AU14" i="233" s="1"/>
  <c r="AV14" i="233" s="1"/>
  <c r="Q14" i="233" s="1"/>
  <c r="AO14" i="233"/>
  <c r="AR14" i="233" s="1"/>
  <c r="AM14" i="233"/>
  <c r="AK14" i="233"/>
  <c r="AI14" i="233"/>
  <c r="AH14" i="233"/>
  <c r="AC14" i="233"/>
  <c r="A10" i="233" s="1"/>
  <c r="A9" i="233"/>
  <c r="A8" i="233"/>
  <c r="AU5" i="233"/>
  <c r="AT5" i="233"/>
  <c r="AS5" i="233"/>
  <c r="AR5" i="233"/>
  <c r="AQ5" i="233"/>
  <c r="AP5" i="233"/>
  <c r="AO5" i="233"/>
  <c r="I5" i="233"/>
  <c r="G6" i="233" s="1"/>
  <c r="AV4" i="233"/>
  <c r="AU3" i="233"/>
  <c r="AT3" i="233"/>
  <c r="AS3" i="233"/>
  <c r="AR3" i="233"/>
  <c r="AQ3" i="233"/>
  <c r="AP3" i="233"/>
  <c r="AO3" i="233"/>
  <c r="AH3" i="233"/>
  <c r="AV2" i="233"/>
  <c r="M80" i="11" s="1"/>
  <c r="AH1" i="233"/>
  <c r="AG34" i="232"/>
  <c r="AD34" i="232"/>
  <c r="AB34" i="232"/>
  <c r="AA34" i="232"/>
  <c r="Y34" i="232"/>
  <c r="V34" i="232"/>
  <c r="S34" i="232"/>
  <c r="G34" i="232"/>
  <c r="J78" i="11" s="1"/>
  <c r="K78" i="11" s="1"/>
  <c r="AQ33" i="232"/>
  <c r="AT33" i="232" s="1"/>
  <c r="AP33" i="232"/>
  <c r="AS33" i="232" s="1"/>
  <c r="AO33" i="232"/>
  <c r="AR33" i="232" s="1"/>
  <c r="AM33" i="232"/>
  <c r="AK33" i="232"/>
  <c r="AI33" i="232"/>
  <c r="AH33" i="232"/>
  <c r="AF33" i="232"/>
  <c r="AC33" i="232"/>
  <c r="AQ32" i="232"/>
  <c r="AT32" i="232" s="1"/>
  <c r="AP32" i="232"/>
  <c r="AS32" i="232" s="1"/>
  <c r="AO32" i="232"/>
  <c r="AR32" i="232" s="1"/>
  <c r="AK32" i="232"/>
  <c r="AI32" i="232"/>
  <c r="AH32" i="232"/>
  <c r="AC32" i="232"/>
  <c r="AF32" i="232" s="1"/>
  <c r="AQ31" i="232"/>
  <c r="AT31" i="232" s="1"/>
  <c r="AP31" i="232"/>
  <c r="AS31" i="232" s="1"/>
  <c r="AO31" i="232"/>
  <c r="AR31" i="232" s="1"/>
  <c r="AM31" i="232"/>
  <c r="AK31" i="232"/>
  <c r="AI31" i="232"/>
  <c r="AH31" i="232"/>
  <c r="AF31" i="232"/>
  <c r="AC31" i="232"/>
  <c r="AS30" i="232"/>
  <c r="AQ30" i="232"/>
  <c r="AT30" i="232" s="1"/>
  <c r="AP30" i="232"/>
  <c r="AO30" i="232"/>
  <c r="AR30" i="232" s="1"/>
  <c r="AM30" i="232"/>
  <c r="AK30" i="232"/>
  <c r="AI30" i="232"/>
  <c r="AH30" i="232"/>
  <c r="AF30" i="232"/>
  <c r="AC30" i="232"/>
  <c r="AQ29" i="232"/>
  <c r="AT29" i="232" s="1"/>
  <c r="AP29" i="232"/>
  <c r="AS29" i="232" s="1"/>
  <c r="AO29" i="232"/>
  <c r="AR29" i="232" s="1"/>
  <c r="AK29" i="232"/>
  <c r="AI29" i="232"/>
  <c r="AH29" i="232"/>
  <c r="AC29" i="232"/>
  <c r="AF29" i="232" s="1"/>
  <c r="AQ28" i="232"/>
  <c r="AT28" i="232" s="1"/>
  <c r="AP28" i="232"/>
  <c r="AS28" i="232" s="1"/>
  <c r="AO28" i="232"/>
  <c r="AR28" i="232" s="1"/>
  <c r="AM28" i="232"/>
  <c r="AK28" i="232"/>
  <c r="AI28" i="232"/>
  <c r="AH28" i="232"/>
  <c r="AF28" i="232"/>
  <c r="AC28" i="232"/>
  <c r="AS27" i="232"/>
  <c r="AQ27" i="232"/>
  <c r="AT27" i="232" s="1"/>
  <c r="AP27" i="232"/>
  <c r="AO27" i="232"/>
  <c r="AR27" i="232" s="1"/>
  <c r="AU27" i="232" s="1"/>
  <c r="AV27" i="232" s="1"/>
  <c r="Q27" i="232" s="1"/>
  <c r="AW27" i="232" s="1"/>
  <c r="AM27" i="232"/>
  <c r="AK27" i="232"/>
  <c r="AI27" i="232"/>
  <c r="AH27" i="232"/>
  <c r="AF27" i="232"/>
  <c r="AC27" i="232"/>
  <c r="AQ26" i="232"/>
  <c r="AT26" i="232" s="1"/>
  <c r="AP26" i="232"/>
  <c r="AS26" i="232" s="1"/>
  <c r="AO26" i="232"/>
  <c r="AR26" i="232" s="1"/>
  <c r="AU26" i="232" s="1"/>
  <c r="AV26" i="232" s="1"/>
  <c r="Q26" i="232" s="1"/>
  <c r="AK26" i="232"/>
  <c r="AI26" i="232"/>
  <c r="AH26" i="232"/>
  <c r="AC26" i="232"/>
  <c r="AF26" i="232" s="1"/>
  <c r="AQ25" i="232"/>
  <c r="AT25" i="232" s="1"/>
  <c r="AP25" i="232"/>
  <c r="AS25" i="232" s="1"/>
  <c r="AO25" i="232"/>
  <c r="AR25" i="232" s="1"/>
  <c r="AM25" i="232"/>
  <c r="AK25" i="232"/>
  <c r="AI25" i="232"/>
  <c r="AH25" i="232"/>
  <c r="AF25" i="232"/>
  <c r="AC25" i="232"/>
  <c r="AS24" i="232"/>
  <c r="AQ24" i="232"/>
  <c r="AT24" i="232" s="1"/>
  <c r="AP24" i="232"/>
  <c r="AO24" i="232"/>
  <c r="AR24" i="232" s="1"/>
  <c r="AM24" i="232"/>
  <c r="AK24" i="232"/>
  <c r="AI24" i="232"/>
  <c r="AH24" i="232"/>
  <c r="AF24" i="232"/>
  <c r="AC24" i="232"/>
  <c r="AQ23" i="232"/>
  <c r="AT23" i="232" s="1"/>
  <c r="AP23" i="232"/>
  <c r="AS23" i="232" s="1"/>
  <c r="AO23" i="232"/>
  <c r="AR23" i="232" s="1"/>
  <c r="AK23" i="232"/>
  <c r="AI23" i="232"/>
  <c r="AH23" i="232"/>
  <c r="AC23" i="232"/>
  <c r="AF23" i="232" s="1"/>
  <c r="AQ22" i="232"/>
  <c r="AT22" i="232" s="1"/>
  <c r="AP22" i="232"/>
  <c r="AS22" i="232" s="1"/>
  <c r="AO22" i="232"/>
  <c r="AR22" i="232" s="1"/>
  <c r="AM22" i="232"/>
  <c r="AK22" i="232"/>
  <c r="AI22" i="232"/>
  <c r="AH22" i="232"/>
  <c r="AF22" i="232"/>
  <c r="AC22" i="232"/>
  <c r="AS21" i="232"/>
  <c r="AQ21" i="232"/>
  <c r="AT21" i="232" s="1"/>
  <c r="AP21" i="232"/>
  <c r="AO21" i="232"/>
  <c r="AR21" i="232" s="1"/>
  <c r="AM21" i="232"/>
  <c r="AK21" i="232"/>
  <c r="AI21" i="232"/>
  <c r="AH21" i="232"/>
  <c r="AF21" i="232"/>
  <c r="AC21" i="232"/>
  <c r="AQ20" i="232"/>
  <c r="AT20" i="232" s="1"/>
  <c r="AP20" i="232"/>
  <c r="AS20" i="232" s="1"/>
  <c r="AO20" i="232"/>
  <c r="AR20" i="232" s="1"/>
  <c r="AK20" i="232"/>
  <c r="AI20" i="232"/>
  <c r="AH20" i="232"/>
  <c r="AC20" i="232"/>
  <c r="AF20" i="232" s="1"/>
  <c r="AQ19" i="232"/>
  <c r="AT19" i="232" s="1"/>
  <c r="AP19" i="232"/>
  <c r="AS19" i="232" s="1"/>
  <c r="AO19" i="232"/>
  <c r="AR19" i="232" s="1"/>
  <c r="AM19" i="232"/>
  <c r="AK19" i="232"/>
  <c r="AI19" i="232"/>
  <c r="AH19" i="232"/>
  <c r="AF19" i="232"/>
  <c r="AC19" i="232"/>
  <c r="AS18" i="232"/>
  <c r="AQ18" i="232"/>
  <c r="AT18" i="232" s="1"/>
  <c r="AP18" i="232"/>
  <c r="AO18" i="232"/>
  <c r="AR18" i="232" s="1"/>
  <c r="AM18" i="232"/>
  <c r="AK18" i="232"/>
  <c r="AI18" i="232"/>
  <c r="AH18" i="232"/>
  <c r="AF18" i="232"/>
  <c r="AC18" i="232"/>
  <c r="AQ17" i="232"/>
  <c r="AT17" i="232" s="1"/>
  <c r="AP17" i="232"/>
  <c r="AS17" i="232" s="1"/>
  <c r="AO17" i="232"/>
  <c r="AR17" i="232" s="1"/>
  <c r="AU17" i="232" s="1"/>
  <c r="AV17" i="232" s="1"/>
  <c r="Q17" i="232" s="1"/>
  <c r="AK17" i="232"/>
  <c r="AI17" i="232"/>
  <c r="AH17" i="232"/>
  <c r="AC17" i="232"/>
  <c r="AF17" i="232" s="1"/>
  <c r="AQ16" i="232"/>
  <c r="AT16" i="232" s="1"/>
  <c r="AP16" i="232"/>
  <c r="AS16" i="232" s="1"/>
  <c r="AO16" i="232"/>
  <c r="AR16" i="232" s="1"/>
  <c r="AM16" i="232"/>
  <c r="AK16" i="232"/>
  <c r="AI16" i="232"/>
  <c r="AH16" i="232"/>
  <c r="AF16" i="232"/>
  <c r="AC16" i="232"/>
  <c r="AQ15" i="232"/>
  <c r="AT15" i="232" s="1"/>
  <c r="AP15" i="232"/>
  <c r="AS15" i="232" s="1"/>
  <c r="AO15" i="232"/>
  <c r="AR15" i="232" s="1"/>
  <c r="AC15" i="232"/>
  <c r="AM15" i="232" s="1"/>
  <c r="AQ14" i="232"/>
  <c r="AT14" i="232" s="1"/>
  <c r="AP14" i="232"/>
  <c r="AS14" i="232" s="1"/>
  <c r="AO14" i="232"/>
  <c r="AR14" i="232" s="1"/>
  <c r="AC14" i="232"/>
  <c r="AC34" i="232" s="1"/>
  <c r="V78" i="11" s="1"/>
  <c r="A9" i="232"/>
  <c r="A8" i="232"/>
  <c r="G7" i="232"/>
  <c r="H6" i="232"/>
  <c r="G6" i="232"/>
  <c r="AU5" i="232"/>
  <c r="AT5" i="232"/>
  <c r="AS5" i="232"/>
  <c r="AR5" i="232"/>
  <c r="AQ5" i="232"/>
  <c r="AP5" i="232"/>
  <c r="AO5" i="232"/>
  <c r="L5" i="232"/>
  <c r="I5" i="232"/>
  <c r="AV4" i="232"/>
  <c r="AU3" i="232"/>
  <c r="AT3" i="232"/>
  <c r="AS3" i="232"/>
  <c r="AR3" i="232"/>
  <c r="AQ3" i="232"/>
  <c r="AP3" i="232"/>
  <c r="AO3" i="232"/>
  <c r="AH3" i="232"/>
  <c r="AV2" i="232"/>
  <c r="M78" i="11" s="1"/>
  <c r="AH1" i="232"/>
  <c r="AG34" i="231"/>
  <c r="AD34" i="231"/>
  <c r="AB34" i="231"/>
  <c r="AA34" i="231"/>
  <c r="Y34" i="231"/>
  <c r="R76" i="11" s="1"/>
  <c r="V34" i="231"/>
  <c r="S34" i="231"/>
  <c r="G34" i="231"/>
  <c r="J76" i="11" s="1"/>
  <c r="K76" i="11" s="1"/>
  <c r="AQ33" i="231"/>
  <c r="AT33" i="231" s="1"/>
  <c r="AP33" i="231"/>
  <c r="AS33" i="231" s="1"/>
  <c r="AO33" i="231"/>
  <c r="AR33" i="231" s="1"/>
  <c r="AU33" i="231" s="1"/>
  <c r="AV33" i="231" s="1"/>
  <c r="Q33" i="231" s="1"/>
  <c r="AK33" i="231"/>
  <c r="AI33" i="231"/>
  <c r="AH33" i="231"/>
  <c r="AC33" i="231"/>
  <c r="AQ32" i="231"/>
  <c r="AT32" i="231" s="1"/>
  <c r="AP32" i="231"/>
  <c r="AS32" i="231" s="1"/>
  <c r="AO32" i="231"/>
  <c r="AR32" i="231" s="1"/>
  <c r="AM32" i="231"/>
  <c r="AK32" i="231"/>
  <c r="AI32" i="231"/>
  <c r="AH32" i="231"/>
  <c r="AF32" i="231"/>
  <c r="AC32" i="231"/>
  <c r="AS31" i="231"/>
  <c r="AQ31" i="231"/>
  <c r="AT31" i="231" s="1"/>
  <c r="AP31" i="231"/>
  <c r="AO31" i="231"/>
  <c r="AR31" i="231" s="1"/>
  <c r="AU31" i="231" s="1"/>
  <c r="AV31" i="231" s="1"/>
  <c r="Q31" i="231" s="1"/>
  <c r="AW31" i="231" s="1"/>
  <c r="AM31" i="231"/>
  <c r="AK31" i="231"/>
  <c r="AI31" i="231"/>
  <c r="AH31" i="231"/>
  <c r="AC31" i="231"/>
  <c r="AF31" i="231" s="1"/>
  <c r="AQ30" i="231"/>
  <c r="AT30" i="231" s="1"/>
  <c r="AP30" i="231"/>
  <c r="AS30" i="231" s="1"/>
  <c r="AO30" i="231"/>
  <c r="AR30" i="231" s="1"/>
  <c r="AU30" i="231" s="1"/>
  <c r="AV30" i="231" s="1"/>
  <c r="Q30" i="231" s="1"/>
  <c r="AK30" i="231"/>
  <c r="AI30" i="231"/>
  <c r="AH30" i="231"/>
  <c r="AC30" i="231"/>
  <c r="AQ29" i="231"/>
  <c r="AT29" i="231" s="1"/>
  <c r="AP29" i="231"/>
  <c r="AS29" i="231" s="1"/>
  <c r="AO29" i="231"/>
  <c r="AR29" i="231" s="1"/>
  <c r="AM29" i="231"/>
  <c r="AK29" i="231"/>
  <c r="AI29" i="231"/>
  <c r="AH29" i="231"/>
  <c r="AF29" i="231"/>
  <c r="AC29" i="231"/>
  <c r="AT28" i="231"/>
  <c r="AQ28" i="231"/>
  <c r="AP28" i="231"/>
  <c r="AS28" i="231" s="1"/>
  <c r="AO28" i="231"/>
  <c r="AR28" i="231" s="1"/>
  <c r="AM28" i="231"/>
  <c r="AK28" i="231"/>
  <c r="AI28" i="231"/>
  <c r="AH28" i="231"/>
  <c r="AC28" i="231"/>
  <c r="AF28" i="231" s="1"/>
  <c r="AQ27" i="231"/>
  <c r="AT27" i="231" s="1"/>
  <c r="AP27" i="231"/>
  <c r="AS27" i="231" s="1"/>
  <c r="AO27" i="231"/>
  <c r="AR27" i="231" s="1"/>
  <c r="AK27" i="231"/>
  <c r="AI27" i="231"/>
  <c r="AH27" i="231"/>
  <c r="AC27" i="231"/>
  <c r="AQ26" i="231"/>
  <c r="AT26" i="231" s="1"/>
  <c r="AP26" i="231"/>
  <c r="AS26" i="231" s="1"/>
  <c r="AO26" i="231"/>
  <c r="AR26" i="231" s="1"/>
  <c r="AM26" i="231"/>
  <c r="AK26" i="231"/>
  <c r="AI26" i="231"/>
  <c r="AH26" i="231"/>
  <c r="AF26" i="231"/>
  <c r="AC26" i="231"/>
  <c r="AT25" i="231"/>
  <c r="AQ25" i="231"/>
  <c r="AP25" i="231"/>
  <c r="AS25" i="231" s="1"/>
  <c r="AO25" i="231"/>
  <c r="AR25" i="231" s="1"/>
  <c r="AM25" i="231"/>
  <c r="AK25" i="231"/>
  <c r="AI25" i="231"/>
  <c r="AH25" i="231"/>
  <c r="AC25" i="231"/>
  <c r="AF25" i="231" s="1"/>
  <c r="AQ24" i="231"/>
  <c r="AT24" i="231" s="1"/>
  <c r="AP24" i="231"/>
  <c r="AS24" i="231" s="1"/>
  <c r="AO24" i="231"/>
  <c r="AR24" i="231" s="1"/>
  <c r="AK24" i="231"/>
  <c r="AI24" i="231"/>
  <c r="AH24" i="231"/>
  <c r="AC24" i="231"/>
  <c r="AQ23" i="231"/>
  <c r="AT23" i="231" s="1"/>
  <c r="AP23" i="231"/>
  <c r="AS23" i="231" s="1"/>
  <c r="AO23" i="231"/>
  <c r="AR23" i="231" s="1"/>
  <c r="AM23" i="231"/>
  <c r="AK23" i="231"/>
  <c r="AI23" i="231"/>
  <c r="AH23" i="231"/>
  <c r="AF23" i="231"/>
  <c r="AC23" i="231"/>
  <c r="AS22" i="231"/>
  <c r="AQ22" i="231"/>
  <c r="AT22" i="231" s="1"/>
  <c r="AP22" i="231"/>
  <c r="AO22" i="231"/>
  <c r="AR22" i="231" s="1"/>
  <c r="AM22" i="231"/>
  <c r="AK22" i="231"/>
  <c r="AI22" i="231"/>
  <c r="AH22" i="231"/>
  <c r="AC22" i="231"/>
  <c r="AF22" i="231" s="1"/>
  <c r="AQ21" i="231"/>
  <c r="AT21" i="231" s="1"/>
  <c r="AP21" i="231"/>
  <c r="AS21" i="231" s="1"/>
  <c r="AO21" i="231"/>
  <c r="AR21" i="231" s="1"/>
  <c r="AU21" i="231" s="1"/>
  <c r="AV21" i="231" s="1"/>
  <c r="Q21" i="231" s="1"/>
  <c r="AK21" i="231"/>
  <c r="AI21" i="231"/>
  <c r="AH21" i="231"/>
  <c r="AC21" i="231"/>
  <c r="AM21" i="231" s="1"/>
  <c r="AQ20" i="231"/>
  <c r="AT20" i="231" s="1"/>
  <c r="AP20" i="231"/>
  <c r="AS20" i="231" s="1"/>
  <c r="AO20" i="231"/>
  <c r="AR20" i="231" s="1"/>
  <c r="AM20" i="231"/>
  <c r="AK20" i="231"/>
  <c r="AI20" i="231"/>
  <c r="AH20" i="231"/>
  <c r="AF20" i="231"/>
  <c r="AC20" i="231"/>
  <c r="AQ19" i="231"/>
  <c r="AT19" i="231" s="1"/>
  <c r="AP19" i="231"/>
  <c r="AS19" i="231" s="1"/>
  <c r="AO19" i="231"/>
  <c r="AR19" i="231" s="1"/>
  <c r="AC19" i="231"/>
  <c r="AR18" i="231"/>
  <c r="AQ18" i="231"/>
  <c r="AT18" i="231" s="1"/>
  <c r="AP18" i="231"/>
  <c r="AS18" i="231" s="1"/>
  <c r="AO18" i="231"/>
  <c r="AK18" i="231"/>
  <c r="AI18" i="231"/>
  <c r="AH18" i="231"/>
  <c r="AF18" i="231"/>
  <c r="AC18" i="231"/>
  <c r="AM18" i="231" s="1"/>
  <c r="AT17" i="231"/>
  <c r="AQ17" i="231"/>
  <c r="AP17" i="231"/>
  <c r="AS17" i="231" s="1"/>
  <c r="AO17" i="231"/>
  <c r="AR17" i="231" s="1"/>
  <c r="AK17" i="231"/>
  <c r="AI17" i="231"/>
  <c r="AH17" i="231"/>
  <c r="AF17" i="231"/>
  <c r="AC17" i="231"/>
  <c r="AM17" i="231" s="1"/>
  <c r="AQ16" i="231"/>
  <c r="AT16" i="231" s="1"/>
  <c r="AP16" i="231"/>
  <c r="AS16" i="231" s="1"/>
  <c r="AO16" i="231"/>
  <c r="AR16" i="231" s="1"/>
  <c r="AM16" i="231"/>
  <c r="AK16" i="231"/>
  <c r="AI16" i="231"/>
  <c r="AH16" i="231"/>
  <c r="AC16" i="231"/>
  <c r="AF16" i="231" s="1"/>
  <c r="AR15" i="231"/>
  <c r="AQ15" i="231"/>
  <c r="AT15" i="231" s="1"/>
  <c r="AP15" i="231"/>
  <c r="AS15" i="231" s="1"/>
  <c r="AO15" i="231"/>
  <c r="AK15" i="231"/>
  <c r="AI15" i="231"/>
  <c r="AH15" i="231"/>
  <c r="AC15" i="231"/>
  <c r="AM15" i="231" s="1"/>
  <c r="AQ14" i="231"/>
  <c r="AT14" i="231" s="1"/>
  <c r="AP14" i="231"/>
  <c r="AS14" i="231" s="1"/>
  <c r="AO14" i="231"/>
  <c r="AR14" i="231" s="1"/>
  <c r="AC14" i="231"/>
  <c r="AC34" i="231" s="1"/>
  <c r="V76" i="11" s="1"/>
  <c r="A9" i="231"/>
  <c r="A8" i="231"/>
  <c r="AU5" i="231"/>
  <c r="AT5" i="231"/>
  <c r="AS5" i="231"/>
  <c r="AR5" i="231"/>
  <c r="AQ5" i="231"/>
  <c r="AP5" i="231"/>
  <c r="AO5" i="231"/>
  <c r="I5" i="231"/>
  <c r="AV4" i="231"/>
  <c r="AU3" i="231"/>
  <c r="AT3" i="231"/>
  <c r="AS3" i="231"/>
  <c r="AR3" i="231"/>
  <c r="AQ3" i="231"/>
  <c r="AP3" i="231"/>
  <c r="AO3" i="231"/>
  <c r="AV2" i="231"/>
  <c r="M76" i="11" s="1"/>
  <c r="AH1" i="231"/>
  <c r="AG34" i="230"/>
  <c r="AD34" i="230"/>
  <c r="AB34" i="230"/>
  <c r="AA34" i="230"/>
  <c r="Y34" i="230"/>
  <c r="R74" i="11" s="1"/>
  <c r="V34" i="230"/>
  <c r="S34" i="230"/>
  <c r="G34" i="230"/>
  <c r="J74" i="11" s="1"/>
  <c r="K74" i="11" s="1"/>
  <c r="AQ33" i="230"/>
  <c r="AT33" i="230" s="1"/>
  <c r="AP33" i="230"/>
  <c r="AS33" i="230" s="1"/>
  <c r="AO33" i="230"/>
  <c r="AR33" i="230" s="1"/>
  <c r="AM33" i="230"/>
  <c r="AK33" i="230"/>
  <c r="AI33" i="230"/>
  <c r="AH33" i="230"/>
  <c r="AF33" i="230"/>
  <c r="AC33" i="230"/>
  <c r="AS32" i="230"/>
  <c r="AQ32" i="230"/>
  <c r="AT32" i="230" s="1"/>
  <c r="AP32" i="230"/>
  <c r="AO32" i="230"/>
  <c r="AR32" i="230" s="1"/>
  <c r="AM32" i="230"/>
  <c r="AK32" i="230"/>
  <c r="AI32" i="230"/>
  <c r="AH32" i="230"/>
  <c r="AC32" i="230"/>
  <c r="AF32" i="230" s="1"/>
  <c r="AQ31" i="230"/>
  <c r="AT31" i="230" s="1"/>
  <c r="AP31" i="230"/>
  <c r="AS31" i="230" s="1"/>
  <c r="AO31" i="230"/>
  <c r="AR31" i="230" s="1"/>
  <c r="AU31" i="230" s="1"/>
  <c r="AV31" i="230" s="1"/>
  <c r="Q31" i="230" s="1"/>
  <c r="AK31" i="230"/>
  <c r="AI31" i="230"/>
  <c r="AH31" i="230"/>
  <c r="AC31" i="230"/>
  <c r="AM31" i="230" s="1"/>
  <c r="AQ30" i="230"/>
  <c r="AT30" i="230" s="1"/>
  <c r="AP30" i="230"/>
  <c r="AS30" i="230" s="1"/>
  <c r="AO30" i="230"/>
  <c r="AR30" i="230" s="1"/>
  <c r="AK30" i="230"/>
  <c r="AI30" i="230"/>
  <c r="AH30" i="230"/>
  <c r="AF30" i="230"/>
  <c r="AC30" i="230"/>
  <c r="AM30" i="230" s="1"/>
  <c r="AS29" i="230"/>
  <c r="AR29" i="230"/>
  <c r="AQ29" i="230"/>
  <c r="AT29" i="230" s="1"/>
  <c r="AP29" i="230"/>
  <c r="AO29" i="230"/>
  <c r="AM29" i="230"/>
  <c r="AK29" i="230"/>
  <c r="AI29" i="230"/>
  <c r="AH29" i="230"/>
  <c r="AC29" i="230"/>
  <c r="AF29" i="230" s="1"/>
  <c r="AR28" i="230"/>
  <c r="AQ28" i="230"/>
  <c r="AT28" i="230" s="1"/>
  <c r="AP28" i="230"/>
  <c r="AS28" i="230" s="1"/>
  <c r="AO28" i="230"/>
  <c r="AK28" i="230"/>
  <c r="AI28" i="230"/>
  <c r="AH28" i="230"/>
  <c r="AC28" i="230"/>
  <c r="AM28" i="230" s="1"/>
  <c r="AT27" i="230"/>
  <c r="AQ27" i="230"/>
  <c r="AP27" i="230"/>
  <c r="AS27" i="230" s="1"/>
  <c r="AO27" i="230"/>
  <c r="AR27" i="230" s="1"/>
  <c r="AM27" i="230"/>
  <c r="AK27" i="230"/>
  <c r="AI27" i="230"/>
  <c r="AH27" i="230"/>
  <c r="AF27" i="230"/>
  <c r="AC27" i="230"/>
  <c r="AT26" i="230"/>
  <c r="AR26" i="230"/>
  <c r="AQ26" i="230"/>
  <c r="AP26" i="230"/>
  <c r="AS26" i="230" s="1"/>
  <c r="AO26" i="230"/>
  <c r="AM26" i="230"/>
  <c r="AK26" i="230"/>
  <c r="AI26" i="230"/>
  <c r="AH26" i="230"/>
  <c r="AC26" i="230"/>
  <c r="AF26" i="230" s="1"/>
  <c r="AQ25" i="230"/>
  <c r="AT25" i="230" s="1"/>
  <c r="AP25" i="230"/>
  <c r="AS25" i="230" s="1"/>
  <c r="AO25" i="230"/>
  <c r="AR25" i="230" s="1"/>
  <c r="AK25" i="230"/>
  <c r="AI25" i="230"/>
  <c r="AH25" i="230"/>
  <c r="AC25" i="230"/>
  <c r="AM25" i="230" s="1"/>
  <c r="AT24" i="230"/>
  <c r="AQ24" i="230"/>
  <c r="AP24" i="230"/>
  <c r="AS24" i="230" s="1"/>
  <c r="AO24" i="230"/>
  <c r="AR24" i="230" s="1"/>
  <c r="AK24" i="230"/>
  <c r="AI24" i="230"/>
  <c r="AH24" i="230"/>
  <c r="AF24" i="230"/>
  <c r="AC24" i="230"/>
  <c r="AM24" i="230" s="1"/>
  <c r="AR23" i="230"/>
  <c r="AQ23" i="230"/>
  <c r="AT23" i="230" s="1"/>
  <c r="AP23" i="230"/>
  <c r="AS23" i="230" s="1"/>
  <c r="AO23" i="230"/>
  <c r="AM23" i="230"/>
  <c r="AK23" i="230"/>
  <c r="AI23" i="230"/>
  <c r="AH23" i="230"/>
  <c r="AC23" i="230"/>
  <c r="AF23" i="230" s="1"/>
  <c r="AQ22" i="230"/>
  <c r="AT22" i="230" s="1"/>
  <c r="AP22" i="230"/>
  <c r="AS22" i="230" s="1"/>
  <c r="AO22" i="230"/>
  <c r="AR22" i="230" s="1"/>
  <c r="AK22" i="230"/>
  <c r="AI22" i="230"/>
  <c r="AH22" i="230"/>
  <c r="AC22" i="230"/>
  <c r="AM22" i="230" s="1"/>
  <c r="AQ21" i="230"/>
  <c r="AT21" i="230" s="1"/>
  <c r="AP21" i="230"/>
  <c r="AS21" i="230" s="1"/>
  <c r="AO21" i="230"/>
  <c r="AR21" i="230" s="1"/>
  <c r="AM21" i="230"/>
  <c r="AK21" i="230"/>
  <c r="AI21" i="230"/>
  <c r="AH21" i="230"/>
  <c r="AF21" i="230"/>
  <c r="AC21" i="230"/>
  <c r="AQ20" i="230"/>
  <c r="AT20" i="230" s="1"/>
  <c r="AP20" i="230"/>
  <c r="AS20" i="230" s="1"/>
  <c r="AO20" i="230"/>
  <c r="AR20" i="230" s="1"/>
  <c r="AM20" i="230"/>
  <c r="AK20" i="230"/>
  <c r="AI20" i="230"/>
  <c r="AH20" i="230"/>
  <c r="AC20" i="230"/>
  <c r="AF20" i="230" s="1"/>
  <c r="AQ19" i="230"/>
  <c r="AT19" i="230" s="1"/>
  <c r="AP19" i="230"/>
  <c r="AS19" i="230" s="1"/>
  <c r="AO19" i="230"/>
  <c r="AR19" i="230" s="1"/>
  <c r="AK19" i="230"/>
  <c r="AI19" i="230"/>
  <c r="AH19" i="230"/>
  <c r="AC19" i="230"/>
  <c r="AM19" i="230" s="1"/>
  <c r="AQ18" i="230"/>
  <c r="AT18" i="230" s="1"/>
  <c r="AP18" i="230"/>
  <c r="AS18" i="230" s="1"/>
  <c r="AO18" i="230"/>
  <c r="AR18" i="230" s="1"/>
  <c r="AK18" i="230"/>
  <c r="AI18" i="230"/>
  <c r="AH18" i="230"/>
  <c r="AF18" i="230"/>
  <c r="AC18" i="230"/>
  <c r="AM18" i="230" s="1"/>
  <c r="AS17" i="230"/>
  <c r="AQ17" i="230"/>
  <c r="AT17" i="230" s="1"/>
  <c r="AP17" i="230"/>
  <c r="AO17" i="230"/>
  <c r="AR17" i="230" s="1"/>
  <c r="AM17" i="230"/>
  <c r="AK17" i="230"/>
  <c r="AI17" i="230"/>
  <c r="AH17" i="230"/>
  <c r="AC17" i="230"/>
  <c r="AF17" i="230" s="1"/>
  <c r="AR16" i="230"/>
  <c r="AQ16" i="230"/>
  <c r="AT16" i="230" s="1"/>
  <c r="AP16" i="230"/>
  <c r="AS16" i="230" s="1"/>
  <c r="AU16" i="230" s="1"/>
  <c r="AV16" i="230" s="1"/>
  <c r="Q16" i="230" s="1"/>
  <c r="AO16" i="230"/>
  <c r="AK16" i="230"/>
  <c r="AI16" i="230"/>
  <c r="AH16" i="230"/>
  <c r="AC16" i="230"/>
  <c r="AM16" i="230" s="1"/>
  <c r="AT15" i="230"/>
  <c r="AQ15" i="230"/>
  <c r="AP15" i="230"/>
  <c r="AS15" i="230" s="1"/>
  <c r="AU15" i="230" s="1"/>
  <c r="AV15" i="230" s="1"/>
  <c r="Q15" i="230" s="1"/>
  <c r="AO15" i="230"/>
  <c r="AR15" i="230" s="1"/>
  <c r="AM15" i="230"/>
  <c r="AK15" i="230"/>
  <c r="AI15" i="230"/>
  <c r="AH15" i="230"/>
  <c r="AF15" i="230"/>
  <c r="AC15" i="230"/>
  <c r="A10" i="230" s="1"/>
  <c r="AQ14" i="230"/>
  <c r="AT14" i="230" s="1"/>
  <c r="AP14" i="230"/>
  <c r="AS14" i="230" s="1"/>
  <c r="AO14" i="230"/>
  <c r="AR14" i="230" s="1"/>
  <c r="AC14" i="230"/>
  <c r="AM14" i="230" s="1"/>
  <c r="A9" i="230"/>
  <c r="A8" i="230"/>
  <c r="G7" i="230"/>
  <c r="G9" i="230" s="1"/>
  <c r="G6" i="230"/>
  <c r="H6" i="230" s="1"/>
  <c r="AU5" i="230"/>
  <c r="AT5" i="230"/>
  <c r="AS5" i="230"/>
  <c r="AR5" i="230"/>
  <c r="AQ5" i="230"/>
  <c r="AP5" i="230"/>
  <c r="AO5" i="230"/>
  <c r="I5" i="230"/>
  <c r="L5" i="230" s="1"/>
  <c r="AV4" i="230"/>
  <c r="AU3" i="230"/>
  <c r="AT3" i="230"/>
  <c r="AS3" i="230"/>
  <c r="AR3" i="230"/>
  <c r="AQ3" i="230"/>
  <c r="AP3" i="230"/>
  <c r="AO3" i="230"/>
  <c r="AH3" i="230"/>
  <c r="AV2" i="230"/>
  <c r="M74" i="11" s="1"/>
  <c r="AH1" i="230"/>
  <c r="AG34" i="229"/>
  <c r="AE34" i="229"/>
  <c r="X72" i="11" s="1"/>
  <c r="AD34" i="229"/>
  <c r="AB34" i="229"/>
  <c r="AA34" i="229"/>
  <c r="Y34" i="229"/>
  <c r="R72" i="11" s="1"/>
  <c r="V34" i="229"/>
  <c r="S34" i="229"/>
  <c r="G34" i="229"/>
  <c r="J72" i="11" s="1"/>
  <c r="K72" i="11" s="1"/>
  <c r="AT33" i="229"/>
  <c r="AQ33" i="229"/>
  <c r="AP33" i="229"/>
  <c r="AS33" i="229" s="1"/>
  <c r="AO33" i="229"/>
  <c r="AR33" i="229" s="1"/>
  <c r="AU33" i="229" s="1"/>
  <c r="AV33" i="229" s="1"/>
  <c r="Q33" i="229" s="1"/>
  <c r="AM33" i="229"/>
  <c r="AK33" i="229"/>
  <c r="AI33" i="229"/>
  <c r="AH33" i="229"/>
  <c r="AC33" i="229"/>
  <c r="AF33" i="229" s="1"/>
  <c r="AQ32" i="229"/>
  <c r="AT32" i="229" s="1"/>
  <c r="AP32" i="229"/>
  <c r="AS32" i="229" s="1"/>
  <c r="AO32" i="229"/>
  <c r="AR32" i="229" s="1"/>
  <c r="AK32" i="229"/>
  <c r="AI32" i="229"/>
  <c r="AH32" i="229"/>
  <c r="AC32" i="229"/>
  <c r="AQ31" i="229"/>
  <c r="AT31" i="229" s="1"/>
  <c r="AP31" i="229"/>
  <c r="AS31" i="229" s="1"/>
  <c r="AO31" i="229"/>
  <c r="AR31" i="229" s="1"/>
  <c r="AK31" i="229"/>
  <c r="AI31" i="229"/>
  <c r="AH31" i="229"/>
  <c r="AC31" i="229"/>
  <c r="AF31" i="229" s="1"/>
  <c r="AR30" i="229"/>
  <c r="AQ30" i="229"/>
  <c r="AT30" i="229" s="1"/>
  <c r="AP30" i="229"/>
  <c r="AS30" i="229" s="1"/>
  <c r="AO30" i="229"/>
  <c r="AM30" i="229"/>
  <c r="AK30" i="229"/>
  <c r="AI30" i="229"/>
  <c r="AH30" i="229"/>
  <c r="AC30" i="229"/>
  <c r="AF30" i="229" s="1"/>
  <c r="AQ29" i="229"/>
  <c r="AT29" i="229" s="1"/>
  <c r="AP29" i="229"/>
  <c r="AS29" i="229" s="1"/>
  <c r="AO29" i="229"/>
  <c r="AR29" i="229" s="1"/>
  <c r="AK29" i="229"/>
  <c r="AI29" i="229"/>
  <c r="AH29" i="229"/>
  <c r="AC29" i="229"/>
  <c r="AQ28" i="229"/>
  <c r="AT28" i="229" s="1"/>
  <c r="AP28" i="229"/>
  <c r="AS28" i="229" s="1"/>
  <c r="AO28" i="229"/>
  <c r="AR28" i="229" s="1"/>
  <c r="AK28" i="229"/>
  <c r="AI28" i="229"/>
  <c r="AH28" i="229"/>
  <c r="AC28" i="229"/>
  <c r="AF28" i="229" s="1"/>
  <c r="AR27" i="229"/>
  <c r="AQ27" i="229"/>
  <c r="AT27" i="229" s="1"/>
  <c r="AP27" i="229"/>
  <c r="AS27" i="229" s="1"/>
  <c r="AO27" i="229"/>
  <c r="AM27" i="229"/>
  <c r="AK27" i="229"/>
  <c r="AI27" i="229"/>
  <c r="AH27" i="229"/>
  <c r="AC27" i="229"/>
  <c r="AF27" i="229" s="1"/>
  <c r="AQ26" i="229"/>
  <c r="AT26" i="229" s="1"/>
  <c r="AP26" i="229"/>
  <c r="AS26" i="229" s="1"/>
  <c r="AO26" i="229"/>
  <c r="AR26" i="229" s="1"/>
  <c r="AU26" i="229" s="1"/>
  <c r="AV26" i="229" s="1"/>
  <c r="Q26" i="229" s="1"/>
  <c r="AK26" i="229"/>
  <c r="AI26" i="229"/>
  <c r="AH26" i="229"/>
  <c r="AC26" i="229"/>
  <c r="AQ25" i="229"/>
  <c r="AT25" i="229" s="1"/>
  <c r="AP25" i="229"/>
  <c r="AS25" i="229" s="1"/>
  <c r="AO25" i="229"/>
  <c r="AR25" i="229" s="1"/>
  <c r="AK25" i="229"/>
  <c r="AI25" i="229"/>
  <c r="AH25" i="229"/>
  <c r="AC25" i="229"/>
  <c r="AF25" i="229" s="1"/>
  <c r="AT24" i="229"/>
  <c r="AS24" i="229"/>
  <c r="AQ24" i="229"/>
  <c r="AP24" i="229"/>
  <c r="AO24" i="229"/>
  <c r="AR24" i="229" s="1"/>
  <c r="AU24" i="229" s="1"/>
  <c r="AV24" i="229" s="1"/>
  <c r="Q24" i="229" s="1"/>
  <c r="AM24" i="229"/>
  <c r="AK24" i="229"/>
  <c r="AI24" i="229"/>
  <c r="AH24" i="229"/>
  <c r="AC24" i="229"/>
  <c r="AF24" i="229" s="1"/>
  <c r="AQ23" i="229"/>
  <c r="AT23" i="229" s="1"/>
  <c r="AP23" i="229"/>
  <c r="AS23" i="229" s="1"/>
  <c r="AO23" i="229"/>
  <c r="AR23" i="229" s="1"/>
  <c r="AK23" i="229"/>
  <c r="AI23" i="229"/>
  <c r="AH23" i="229"/>
  <c r="AC23" i="229"/>
  <c r="AQ22" i="229"/>
  <c r="AT22" i="229" s="1"/>
  <c r="AP22" i="229"/>
  <c r="AS22" i="229" s="1"/>
  <c r="AO22" i="229"/>
  <c r="AR22" i="229" s="1"/>
  <c r="AK22" i="229"/>
  <c r="AI22" i="229"/>
  <c r="AH22" i="229"/>
  <c r="AC22" i="229"/>
  <c r="AF22" i="229" s="1"/>
  <c r="AT21" i="229"/>
  <c r="AQ21" i="229"/>
  <c r="AP21" i="229"/>
  <c r="AS21" i="229" s="1"/>
  <c r="AO21" i="229"/>
  <c r="AR21" i="229" s="1"/>
  <c r="AM21" i="229"/>
  <c r="AK21" i="229"/>
  <c r="AI21" i="229"/>
  <c r="AH21" i="229"/>
  <c r="AC21" i="229"/>
  <c r="AF21" i="229" s="1"/>
  <c r="AQ20" i="229"/>
  <c r="AT20" i="229" s="1"/>
  <c r="AP20" i="229"/>
  <c r="AS20" i="229" s="1"/>
  <c r="AO20" i="229"/>
  <c r="AR20" i="229" s="1"/>
  <c r="AK20" i="229"/>
  <c r="AI20" i="229"/>
  <c r="AH20" i="229"/>
  <c r="AC20" i="229"/>
  <c r="AQ19" i="229"/>
  <c r="AT19" i="229" s="1"/>
  <c r="AP19" i="229"/>
  <c r="AS19" i="229" s="1"/>
  <c r="AO19" i="229"/>
  <c r="AR19" i="229" s="1"/>
  <c r="AK19" i="229"/>
  <c r="AI19" i="229"/>
  <c r="AH19" i="229"/>
  <c r="AC19" i="229"/>
  <c r="AS18" i="229"/>
  <c r="AR18" i="229"/>
  <c r="AQ18" i="229"/>
  <c r="AT18" i="229" s="1"/>
  <c r="AP18" i="229"/>
  <c r="AO18" i="229"/>
  <c r="AM18" i="229"/>
  <c r="AK18" i="229"/>
  <c r="AI18" i="229"/>
  <c r="AH18" i="229"/>
  <c r="AC18" i="229"/>
  <c r="AF18" i="229" s="1"/>
  <c r="AQ17" i="229"/>
  <c r="AT17" i="229" s="1"/>
  <c r="AP17" i="229"/>
  <c r="AS17" i="229" s="1"/>
  <c r="AO17" i="229"/>
  <c r="AR17" i="229" s="1"/>
  <c r="AU17" i="229" s="1"/>
  <c r="AV17" i="229" s="1"/>
  <c r="Q17" i="229" s="1"/>
  <c r="AK17" i="229"/>
  <c r="AI17" i="229"/>
  <c r="AH17" i="229"/>
  <c r="AC17" i="229"/>
  <c r="AQ16" i="229"/>
  <c r="AT16" i="229" s="1"/>
  <c r="AU16" i="229" s="1"/>
  <c r="AV16" i="229" s="1"/>
  <c r="Q16" i="229" s="1"/>
  <c r="AP16" i="229"/>
  <c r="AS16" i="229" s="1"/>
  <c r="AO16" i="229"/>
  <c r="AR16" i="229" s="1"/>
  <c r="AM16" i="229"/>
  <c r="AK16" i="229"/>
  <c r="AI16" i="229"/>
  <c r="AH16" i="229"/>
  <c r="AC16" i="229"/>
  <c r="AF16" i="229" s="1"/>
  <c r="AS15" i="229"/>
  <c r="AQ15" i="229"/>
  <c r="AT15" i="229" s="1"/>
  <c r="AP15" i="229"/>
  <c r="AO15" i="229"/>
  <c r="AR15" i="229" s="1"/>
  <c r="AU15" i="229" s="1"/>
  <c r="AV15" i="229" s="1"/>
  <c r="Q15" i="229" s="1"/>
  <c r="AM15" i="229"/>
  <c r="AK15" i="229"/>
  <c r="AI15" i="229"/>
  <c r="AH15" i="229"/>
  <c r="AC15" i="229"/>
  <c r="AF15" i="229" s="1"/>
  <c r="AQ14" i="229"/>
  <c r="AT14" i="229" s="1"/>
  <c r="AP14" i="229"/>
  <c r="AS14" i="229" s="1"/>
  <c r="AU14" i="229" s="1"/>
  <c r="AV14" i="229" s="1"/>
  <c r="Q14" i="229" s="1"/>
  <c r="AO14" i="229"/>
  <c r="AR14" i="229" s="1"/>
  <c r="AK14" i="229"/>
  <c r="AI14" i="229"/>
  <c r="AH14" i="229"/>
  <c r="AC14" i="229"/>
  <c r="A10" i="229"/>
  <c r="A9" i="229"/>
  <c r="A8" i="229"/>
  <c r="G6" i="229"/>
  <c r="AU5" i="229"/>
  <c r="AT5" i="229"/>
  <c r="AS5" i="229"/>
  <c r="AR5" i="229"/>
  <c r="AQ5" i="229"/>
  <c r="AP5" i="229"/>
  <c r="AO5" i="229"/>
  <c r="L5" i="229"/>
  <c r="I5" i="229"/>
  <c r="AV4" i="229"/>
  <c r="AU3" i="229"/>
  <c r="AT3" i="229"/>
  <c r="AS3" i="229"/>
  <c r="AR3" i="229"/>
  <c r="AQ3" i="229"/>
  <c r="AP3" i="229"/>
  <c r="AO3" i="229"/>
  <c r="AH3" i="229"/>
  <c r="AV2" i="229"/>
  <c r="M72" i="11" s="1"/>
  <c r="AH1" i="229"/>
  <c r="AG34" i="228"/>
  <c r="AD34" i="228"/>
  <c r="AB34" i="228"/>
  <c r="AA34" i="228"/>
  <c r="Y34" i="228"/>
  <c r="R70" i="11" s="1"/>
  <c r="V34" i="228"/>
  <c r="S34" i="228"/>
  <c r="G34" i="228"/>
  <c r="J70" i="11" s="1"/>
  <c r="K70" i="11" s="1"/>
  <c r="AQ33" i="228"/>
  <c r="AT33" i="228" s="1"/>
  <c r="AP33" i="228"/>
  <c r="AS33" i="228" s="1"/>
  <c r="AO33" i="228"/>
  <c r="AR33" i="228" s="1"/>
  <c r="AK33" i="228"/>
  <c r="AI33" i="228"/>
  <c r="AH33" i="228"/>
  <c r="AF33" i="228"/>
  <c r="AC33" i="228"/>
  <c r="AM33" i="228" s="1"/>
  <c r="AQ32" i="228"/>
  <c r="AT32" i="228" s="1"/>
  <c r="AP32" i="228"/>
  <c r="AS32" i="228" s="1"/>
  <c r="AO32" i="228"/>
  <c r="AR32" i="228" s="1"/>
  <c r="AU32" i="228" s="1"/>
  <c r="AV32" i="228" s="1"/>
  <c r="Q32" i="228" s="1"/>
  <c r="AK32" i="228"/>
  <c r="AI32" i="228"/>
  <c r="AH32" i="228"/>
  <c r="AC32" i="228"/>
  <c r="AM32" i="228" s="1"/>
  <c r="AQ31" i="228"/>
  <c r="AT31" i="228" s="1"/>
  <c r="AP31" i="228"/>
  <c r="AS31" i="228" s="1"/>
  <c r="AO31" i="228"/>
  <c r="AR31" i="228" s="1"/>
  <c r="AM31" i="228"/>
  <c r="AK31" i="228"/>
  <c r="AI31" i="228"/>
  <c r="AH31" i="228"/>
  <c r="AC31" i="228"/>
  <c r="AF31" i="228" s="1"/>
  <c r="AQ30" i="228"/>
  <c r="AT30" i="228" s="1"/>
  <c r="AP30" i="228"/>
  <c r="AS30" i="228" s="1"/>
  <c r="AO30" i="228"/>
  <c r="AR30" i="228" s="1"/>
  <c r="AU30" i="228" s="1"/>
  <c r="AV30" i="228" s="1"/>
  <c r="Q30" i="228" s="1"/>
  <c r="AK30" i="228"/>
  <c r="AI30" i="228"/>
  <c r="AH30" i="228"/>
  <c r="AF30" i="228"/>
  <c r="AC30" i="228"/>
  <c r="AM30" i="228" s="1"/>
  <c r="AS29" i="228"/>
  <c r="AQ29" i="228"/>
  <c r="AT29" i="228" s="1"/>
  <c r="AP29" i="228"/>
  <c r="AO29" i="228"/>
  <c r="AR29" i="228" s="1"/>
  <c r="AK29" i="228"/>
  <c r="AI29" i="228"/>
  <c r="AH29" i="228"/>
  <c r="AF29" i="228"/>
  <c r="AC29" i="228"/>
  <c r="AM29" i="228" s="1"/>
  <c r="AS28" i="228"/>
  <c r="AQ28" i="228"/>
  <c r="AT28" i="228" s="1"/>
  <c r="AP28" i="228"/>
  <c r="AO28" i="228"/>
  <c r="AR28" i="228" s="1"/>
  <c r="AM28" i="228"/>
  <c r="AK28" i="228"/>
  <c r="AI28" i="228"/>
  <c r="AH28" i="228"/>
  <c r="AC28" i="228"/>
  <c r="AF28" i="228" s="1"/>
  <c r="AQ27" i="228"/>
  <c r="AT27" i="228" s="1"/>
  <c r="AP27" i="228"/>
  <c r="AS27" i="228" s="1"/>
  <c r="AO27" i="228"/>
  <c r="AR27" i="228" s="1"/>
  <c r="AU27" i="228" s="1"/>
  <c r="AV27" i="228" s="1"/>
  <c r="Q27" i="228" s="1"/>
  <c r="AK27" i="228"/>
  <c r="AI27" i="228"/>
  <c r="AH27" i="228"/>
  <c r="AF27" i="228"/>
  <c r="AC27" i="228"/>
  <c r="AM27" i="228" s="1"/>
  <c r="AT26" i="228"/>
  <c r="AQ26" i="228"/>
  <c r="AP26" i="228"/>
  <c r="AS26" i="228" s="1"/>
  <c r="AO26" i="228"/>
  <c r="AR26" i="228" s="1"/>
  <c r="AM26" i="228"/>
  <c r="AK26" i="228"/>
  <c r="AI26" i="228"/>
  <c r="AH26" i="228"/>
  <c r="AF26" i="228"/>
  <c r="AC26" i="228"/>
  <c r="AT25" i="228"/>
  <c r="AR25" i="228"/>
  <c r="AQ25" i="228"/>
  <c r="AP25" i="228"/>
  <c r="AS25" i="228" s="1"/>
  <c r="AO25" i="228"/>
  <c r="AM25" i="228"/>
  <c r="AK25" i="228"/>
  <c r="AI25" i="228"/>
  <c r="AH25" i="228"/>
  <c r="AF25" i="228"/>
  <c r="AC25" i="228"/>
  <c r="AQ24" i="228"/>
  <c r="AT24" i="228" s="1"/>
  <c r="AP24" i="228"/>
  <c r="AS24" i="228" s="1"/>
  <c r="AO24" i="228"/>
  <c r="AR24" i="228" s="1"/>
  <c r="AK24" i="228"/>
  <c r="AI24" i="228"/>
  <c r="AH24" i="228"/>
  <c r="AC24" i="228"/>
  <c r="AM24" i="228" s="1"/>
  <c r="AS23" i="228"/>
  <c r="AQ23" i="228"/>
  <c r="AT23" i="228" s="1"/>
  <c r="AP23" i="228"/>
  <c r="AO23" i="228"/>
  <c r="AR23" i="228" s="1"/>
  <c r="AM23" i="228"/>
  <c r="AK23" i="228"/>
  <c r="AI23" i="228"/>
  <c r="AH23" i="228"/>
  <c r="AF23" i="228"/>
  <c r="AC23" i="228"/>
  <c r="AT22" i="228"/>
  <c r="AR22" i="228"/>
  <c r="AQ22" i="228"/>
  <c r="AP22" i="228"/>
  <c r="AS22" i="228" s="1"/>
  <c r="AO22" i="228"/>
  <c r="AM22" i="228"/>
  <c r="AK22" i="228"/>
  <c r="AI22" i="228"/>
  <c r="AH22" i="228"/>
  <c r="AF22" i="228"/>
  <c r="AC22" i="228"/>
  <c r="AQ21" i="228"/>
  <c r="AT21" i="228" s="1"/>
  <c r="AP21" i="228"/>
  <c r="AS21" i="228" s="1"/>
  <c r="AO21" i="228"/>
  <c r="AR21" i="228" s="1"/>
  <c r="AU21" i="228" s="1"/>
  <c r="AV21" i="228" s="1"/>
  <c r="Q21" i="228" s="1"/>
  <c r="AK21" i="228"/>
  <c r="AI21" i="228"/>
  <c r="AH21" i="228"/>
  <c r="AC21" i="228"/>
  <c r="AM21" i="228" s="1"/>
  <c r="AQ20" i="228"/>
  <c r="AT20" i="228" s="1"/>
  <c r="AP20" i="228"/>
  <c r="AS20" i="228" s="1"/>
  <c r="AO20" i="228"/>
  <c r="AR20" i="228" s="1"/>
  <c r="AC20" i="228"/>
  <c r="AM20" i="228" s="1"/>
  <c r="AQ19" i="228"/>
  <c r="AT19" i="228" s="1"/>
  <c r="AP19" i="228"/>
  <c r="AS19" i="228" s="1"/>
  <c r="AO19" i="228"/>
  <c r="AR19" i="228" s="1"/>
  <c r="AC19" i="228"/>
  <c r="AM19" i="228" s="1"/>
  <c r="AQ18" i="228"/>
  <c r="AT18" i="228" s="1"/>
  <c r="AP18" i="228"/>
  <c r="AS18" i="228" s="1"/>
  <c r="AO18" i="228"/>
  <c r="AR18" i="228" s="1"/>
  <c r="AC18" i="228"/>
  <c r="AM18" i="228" s="1"/>
  <c r="AT17" i="228"/>
  <c r="AQ17" i="228"/>
  <c r="AP17" i="228"/>
  <c r="AS17" i="228" s="1"/>
  <c r="AO17" i="228"/>
  <c r="AR17" i="228" s="1"/>
  <c r="AM17" i="228"/>
  <c r="AK17" i="228"/>
  <c r="AI17" i="228"/>
  <c r="AH17" i="228"/>
  <c r="AC17" i="228"/>
  <c r="AF17" i="228" s="1"/>
  <c r="AR16" i="228"/>
  <c r="AQ16" i="228"/>
  <c r="AT16" i="228" s="1"/>
  <c r="AP16" i="228"/>
  <c r="AS16" i="228" s="1"/>
  <c r="AO16" i="228"/>
  <c r="AC16" i="228"/>
  <c r="AM16" i="228" s="1"/>
  <c r="AQ15" i="228"/>
  <c r="AT15" i="228" s="1"/>
  <c r="AP15" i="228"/>
  <c r="AS15" i="228" s="1"/>
  <c r="AO15" i="228"/>
  <c r="AR15" i="228" s="1"/>
  <c r="AU15" i="228" s="1"/>
  <c r="AV15" i="228" s="1"/>
  <c r="Q15" i="228" s="1"/>
  <c r="AK15" i="228"/>
  <c r="AI15" i="228"/>
  <c r="AH15" i="228"/>
  <c r="AF15" i="228"/>
  <c r="AC15" i="228"/>
  <c r="AM15" i="228" s="1"/>
  <c r="AS14" i="228"/>
  <c r="AQ14" i="228"/>
  <c r="AT14" i="228" s="1"/>
  <c r="AP14" i="228"/>
  <c r="AO14" i="228"/>
  <c r="AR14" i="228" s="1"/>
  <c r="AM14" i="228"/>
  <c r="AI14" i="228"/>
  <c r="AK14" i="228" s="1"/>
  <c r="AH14" i="228"/>
  <c r="AF14" i="228"/>
  <c r="AC14" i="228"/>
  <c r="A9" i="228"/>
  <c r="A8" i="228"/>
  <c r="AU5" i="228"/>
  <c r="AT5" i="228"/>
  <c r="AS5" i="228"/>
  <c r="AR5" i="228"/>
  <c r="AQ5" i="228"/>
  <c r="AP5" i="228"/>
  <c r="AO5" i="228"/>
  <c r="L5" i="228"/>
  <c r="I5" i="228"/>
  <c r="AV4" i="228"/>
  <c r="AU3" i="228"/>
  <c r="AT3" i="228"/>
  <c r="AS3" i="228"/>
  <c r="AR3" i="228"/>
  <c r="AQ3" i="228"/>
  <c r="AP3" i="228"/>
  <c r="AO3" i="228"/>
  <c r="AV2" i="228"/>
  <c r="M70" i="11" s="1"/>
  <c r="AH1" i="228"/>
  <c r="AG34" i="227"/>
  <c r="AD34" i="227"/>
  <c r="AB34" i="227"/>
  <c r="AA34" i="227"/>
  <c r="Y34" i="227"/>
  <c r="R68" i="11" s="1"/>
  <c r="V34" i="227"/>
  <c r="S34" i="227"/>
  <c r="G34" i="227"/>
  <c r="J68" i="11" s="1"/>
  <c r="K68" i="11" s="1"/>
  <c r="AS33" i="227"/>
  <c r="AQ33" i="227"/>
  <c r="AT33" i="227" s="1"/>
  <c r="AP33" i="227"/>
  <c r="AO33" i="227"/>
  <c r="AR33" i="227" s="1"/>
  <c r="AK33" i="227"/>
  <c r="AI33" i="227"/>
  <c r="AH33" i="227"/>
  <c r="AC33" i="227"/>
  <c r="AR32" i="227"/>
  <c r="AQ32" i="227"/>
  <c r="AT32" i="227" s="1"/>
  <c r="AP32" i="227"/>
  <c r="AS32" i="227" s="1"/>
  <c r="AO32" i="227"/>
  <c r="AM32" i="227"/>
  <c r="AK32" i="227"/>
  <c r="AI32" i="227"/>
  <c r="AH32" i="227"/>
  <c r="AF32" i="227"/>
  <c r="AC32" i="227"/>
  <c r="AQ31" i="227"/>
  <c r="AT31" i="227" s="1"/>
  <c r="AP31" i="227"/>
  <c r="AS31" i="227" s="1"/>
  <c r="AO31" i="227"/>
  <c r="AR31" i="227" s="1"/>
  <c r="AK31" i="227"/>
  <c r="AI31" i="227"/>
  <c r="AH31" i="227"/>
  <c r="AC31" i="227"/>
  <c r="AR30" i="227"/>
  <c r="AQ30" i="227"/>
  <c r="AT30" i="227" s="1"/>
  <c r="AP30" i="227"/>
  <c r="AS30" i="227" s="1"/>
  <c r="AO30" i="227"/>
  <c r="AM30" i="227"/>
  <c r="AK30" i="227"/>
  <c r="AI30" i="227"/>
  <c r="AH30" i="227"/>
  <c r="AF30" i="227"/>
  <c r="AC30" i="227"/>
  <c r="AR29" i="227"/>
  <c r="AQ29" i="227"/>
  <c r="AT29" i="227" s="1"/>
  <c r="AP29" i="227"/>
  <c r="AS29" i="227" s="1"/>
  <c r="AO29" i="227"/>
  <c r="AM29" i="227"/>
  <c r="AK29" i="227"/>
  <c r="AI29" i="227"/>
  <c r="AH29" i="227"/>
  <c r="AF29" i="227"/>
  <c r="AC29" i="227"/>
  <c r="AQ28" i="227"/>
  <c r="AT28" i="227" s="1"/>
  <c r="AP28" i="227"/>
  <c r="AS28" i="227" s="1"/>
  <c r="AO28" i="227"/>
  <c r="AR28" i="227" s="1"/>
  <c r="AU28" i="227" s="1"/>
  <c r="AV28" i="227" s="1"/>
  <c r="Q28" i="227" s="1"/>
  <c r="AW28" i="227" s="1"/>
  <c r="AM28" i="227"/>
  <c r="AK28" i="227"/>
  <c r="AI28" i="227"/>
  <c r="AH28" i="227"/>
  <c r="AF28" i="227"/>
  <c r="AC28" i="227"/>
  <c r="AS27" i="227"/>
  <c r="AQ27" i="227"/>
  <c r="AT27" i="227" s="1"/>
  <c r="AP27" i="227"/>
  <c r="AO27" i="227"/>
  <c r="AR27" i="227" s="1"/>
  <c r="AK27" i="227"/>
  <c r="AI27" i="227"/>
  <c r="AH27" i="227"/>
  <c r="AC27" i="227"/>
  <c r="AR26" i="227"/>
  <c r="AU26" i="227" s="1"/>
  <c r="AV26" i="227" s="1"/>
  <c r="Q26" i="227" s="1"/>
  <c r="AQ26" i="227"/>
  <c r="AT26" i="227" s="1"/>
  <c r="AP26" i="227"/>
  <c r="AS26" i="227" s="1"/>
  <c r="AO26" i="227"/>
  <c r="AM26" i="227"/>
  <c r="AK26" i="227"/>
  <c r="AI26" i="227"/>
  <c r="AH26" i="227"/>
  <c r="AF26" i="227"/>
  <c r="AC26" i="227"/>
  <c r="AT25" i="227"/>
  <c r="AQ25" i="227"/>
  <c r="AP25" i="227"/>
  <c r="AS25" i="227" s="1"/>
  <c r="AO25" i="227"/>
  <c r="AR25" i="227" s="1"/>
  <c r="AK25" i="227"/>
  <c r="AI25" i="227"/>
  <c r="AH25" i="227"/>
  <c r="AC25" i="227"/>
  <c r="AQ24" i="227"/>
  <c r="AT24" i="227" s="1"/>
  <c r="AP24" i="227"/>
  <c r="AS24" i="227" s="1"/>
  <c r="AO24" i="227"/>
  <c r="AR24" i="227" s="1"/>
  <c r="AM24" i="227"/>
  <c r="AK24" i="227"/>
  <c r="AI24" i="227"/>
  <c r="AH24" i="227"/>
  <c r="AF24" i="227"/>
  <c r="AC24" i="227"/>
  <c r="AQ23" i="227"/>
  <c r="AT23" i="227" s="1"/>
  <c r="AP23" i="227"/>
  <c r="AS23" i="227" s="1"/>
  <c r="AO23" i="227"/>
  <c r="AR23" i="227" s="1"/>
  <c r="AM23" i="227"/>
  <c r="AK23" i="227"/>
  <c r="AI23" i="227"/>
  <c r="AH23" i="227"/>
  <c r="AF23" i="227"/>
  <c r="AC23" i="227"/>
  <c r="AQ22" i="227"/>
  <c r="AT22" i="227" s="1"/>
  <c r="AP22" i="227"/>
  <c r="AS22" i="227" s="1"/>
  <c r="AO22" i="227"/>
  <c r="AR22" i="227" s="1"/>
  <c r="AM22" i="227"/>
  <c r="AK22" i="227"/>
  <c r="AI22" i="227"/>
  <c r="AH22" i="227"/>
  <c r="AF22" i="227"/>
  <c r="AC22" i="227"/>
  <c r="AQ21" i="227"/>
  <c r="AT21" i="227" s="1"/>
  <c r="AP21" i="227"/>
  <c r="AS21" i="227" s="1"/>
  <c r="AO21" i="227"/>
  <c r="AR21" i="227" s="1"/>
  <c r="AK21" i="227"/>
  <c r="AI21" i="227"/>
  <c r="AH21" i="227"/>
  <c r="AC21" i="227"/>
  <c r="AF21" i="227" s="1"/>
  <c r="AS20" i="227"/>
  <c r="AQ20" i="227"/>
  <c r="AT20" i="227" s="1"/>
  <c r="AP20" i="227"/>
  <c r="AO20" i="227"/>
  <c r="AR20" i="227" s="1"/>
  <c r="AK20" i="227"/>
  <c r="AI20" i="227"/>
  <c r="AH20" i="227"/>
  <c r="AC20" i="227"/>
  <c r="AF20" i="227" s="1"/>
  <c r="AR19" i="227"/>
  <c r="AQ19" i="227"/>
  <c r="AT19" i="227" s="1"/>
  <c r="AP19" i="227"/>
  <c r="AS19" i="227" s="1"/>
  <c r="AO19" i="227"/>
  <c r="AC19" i="227"/>
  <c r="AM19" i="227" s="1"/>
  <c r="AT18" i="227"/>
  <c r="AQ18" i="227"/>
  <c r="AP18" i="227"/>
  <c r="AS18" i="227" s="1"/>
  <c r="AO18" i="227"/>
  <c r="AR18" i="227" s="1"/>
  <c r="AK18" i="227"/>
  <c r="AI18" i="227"/>
  <c r="AH18" i="227"/>
  <c r="AC18" i="227"/>
  <c r="AQ17" i="227"/>
  <c r="AT17" i="227" s="1"/>
  <c r="AP17" i="227"/>
  <c r="AS17" i="227" s="1"/>
  <c r="AO17" i="227"/>
  <c r="AR17" i="227" s="1"/>
  <c r="AC17" i="227"/>
  <c r="AQ16" i="227"/>
  <c r="AT16" i="227" s="1"/>
  <c r="AP16" i="227"/>
  <c r="AS16" i="227" s="1"/>
  <c r="AO16" i="227"/>
  <c r="AR16" i="227" s="1"/>
  <c r="AK16" i="227"/>
  <c r="AI16" i="227"/>
  <c r="AH16" i="227"/>
  <c r="AC16" i="227"/>
  <c r="AR15" i="227"/>
  <c r="AQ15" i="227"/>
  <c r="AT15" i="227" s="1"/>
  <c r="AP15" i="227"/>
  <c r="AS15" i="227" s="1"/>
  <c r="AO15" i="227"/>
  <c r="AM15" i="227"/>
  <c r="AK15" i="227"/>
  <c r="AI15" i="227"/>
  <c r="AH15" i="227"/>
  <c r="AC15" i="227"/>
  <c r="AF15" i="227" s="1"/>
  <c r="AQ14" i="227"/>
  <c r="AT14" i="227" s="1"/>
  <c r="AP14" i="227"/>
  <c r="AS14" i="227" s="1"/>
  <c r="AO14" i="227"/>
  <c r="AR14" i="227" s="1"/>
  <c r="AU14" i="227" s="1"/>
  <c r="AV14" i="227" s="1"/>
  <c r="Q14" i="227" s="1"/>
  <c r="AK14" i="227"/>
  <c r="AI14" i="227"/>
  <c r="AH14" i="227"/>
  <c r="AC14" i="227"/>
  <c r="A9" i="227"/>
  <c r="A8" i="227"/>
  <c r="G7" i="227"/>
  <c r="H6" i="227"/>
  <c r="G6" i="227"/>
  <c r="AU5" i="227"/>
  <c r="AT5" i="227"/>
  <c r="AS5" i="227"/>
  <c r="AR5" i="227"/>
  <c r="AQ5" i="227"/>
  <c r="AP5" i="227"/>
  <c r="AO5" i="227"/>
  <c r="L5" i="227"/>
  <c r="I5" i="227"/>
  <c r="AV4" i="227"/>
  <c r="AU3" i="227"/>
  <c r="AT3" i="227"/>
  <c r="AS3" i="227"/>
  <c r="AR3" i="227"/>
  <c r="AQ3" i="227"/>
  <c r="AP3" i="227"/>
  <c r="AO3" i="227"/>
  <c r="AH3" i="227"/>
  <c r="AV2" i="227"/>
  <c r="M68" i="11" s="1"/>
  <c r="AH1" i="227"/>
  <c r="AG34" i="226"/>
  <c r="AD34" i="226"/>
  <c r="AB34" i="226"/>
  <c r="AA34" i="226"/>
  <c r="Y34" i="226"/>
  <c r="R66" i="11" s="1"/>
  <c r="V34" i="226"/>
  <c r="S34" i="226"/>
  <c r="G34" i="226"/>
  <c r="J66" i="11" s="1"/>
  <c r="K66" i="11" s="1"/>
  <c r="AQ33" i="226"/>
  <c r="AT33" i="226" s="1"/>
  <c r="AP33" i="226"/>
  <c r="AS33" i="226" s="1"/>
  <c r="AO33" i="226"/>
  <c r="AR33" i="226" s="1"/>
  <c r="AK33" i="226"/>
  <c r="AI33" i="226"/>
  <c r="AH33" i="226"/>
  <c r="AC33" i="226"/>
  <c r="AQ32" i="226"/>
  <c r="AT32" i="226" s="1"/>
  <c r="AP32" i="226"/>
  <c r="AS32" i="226" s="1"/>
  <c r="AO32" i="226"/>
  <c r="AR32" i="226" s="1"/>
  <c r="AK32" i="226"/>
  <c r="AI32" i="226"/>
  <c r="AH32" i="226"/>
  <c r="AC32" i="226"/>
  <c r="AM32" i="226" s="1"/>
  <c r="AT31" i="226"/>
  <c r="AR31" i="226"/>
  <c r="AQ31" i="226"/>
  <c r="AP31" i="226"/>
  <c r="AS31" i="226" s="1"/>
  <c r="AO31" i="226"/>
  <c r="AM31" i="226"/>
  <c r="AK31" i="226"/>
  <c r="AI31" i="226"/>
  <c r="AH31" i="226"/>
  <c r="AC31" i="226"/>
  <c r="AF31" i="226" s="1"/>
  <c r="AQ30" i="226"/>
  <c r="AT30" i="226" s="1"/>
  <c r="AP30" i="226"/>
  <c r="AS30" i="226" s="1"/>
  <c r="AO30" i="226"/>
  <c r="AR30" i="226" s="1"/>
  <c r="AK30" i="226"/>
  <c r="AI30" i="226"/>
  <c r="AH30" i="226"/>
  <c r="AC30" i="226"/>
  <c r="AQ29" i="226"/>
  <c r="AT29" i="226" s="1"/>
  <c r="AP29" i="226"/>
  <c r="AS29" i="226" s="1"/>
  <c r="AO29" i="226"/>
  <c r="AR29" i="226" s="1"/>
  <c r="AK29" i="226"/>
  <c r="AI29" i="226"/>
  <c r="AH29" i="226"/>
  <c r="AF29" i="226"/>
  <c r="AC29" i="226"/>
  <c r="AM29" i="226" s="1"/>
  <c r="AT28" i="226"/>
  <c r="AS28" i="226"/>
  <c r="AR28" i="226"/>
  <c r="AQ28" i="226"/>
  <c r="AP28" i="226"/>
  <c r="AO28" i="226"/>
  <c r="AM28" i="226"/>
  <c r="AK28" i="226"/>
  <c r="AI28" i="226"/>
  <c r="AH28" i="226"/>
  <c r="AC28" i="226"/>
  <c r="AF28" i="226" s="1"/>
  <c r="AQ27" i="226"/>
  <c r="AT27" i="226" s="1"/>
  <c r="AP27" i="226"/>
  <c r="AS27" i="226" s="1"/>
  <c r="AO27" i="226"/>
  <c r="AR27" i="226" s="1"/>
  <c r="AU27" i="226" s="1"/>
  <c r="AV27" i="226" s="1"/>
  <c r="Q27" i="226" s="1"/>
  <c r="AK27" i="226"/>
  <c r="AI27" i="226"/>
  <c r="AH27" i="226"/>
  <c r="AC27" i="226"/>
  <c r="AV26" i="226"/>
  <c r="Q26" i="226" s="1"/>
  <c r="AQ26" i="226"/>
  <c r="AT26" i="226" s="1"/>
  <c r="AP26" i="226"/>
  <c r="AS26" i="226" s="1"/>
  <c r="AO26" i="226"/>
  <c r="AR26" i="226" s="1"/>
  <c r="AU26" i="226" s="1"/>
  <c r="AK26" i="226"/>
  <c r="AI26" i="226"/>
  <c r="AH26" i="226"/>
  <c r="AC26" i="226"/>
  <c r="AM26" i="226" s="1"/>
  <c r="AT25" i="226"/>
  <c r="AR25" i="226"/>
  <c r="AQ25" i="226"/>
  <c r="AP25" i="226"/>
  <c r="AS25" i="226" s="1"/>
  <c r="AO25" i="226"/>
  <c r="AM25" i="226"/>
  <c r="AK25" i="226"/>
  <c r="AI25" i="226"/>
  <c r="AH25" i="226"/>
  <c r="AC25" i="226"/>
  <c r="AF25" i="226" s="1"/>
  <c r="AQ24" i="226"/>
  <c r="AT24" i="226" s="1"/>
  <c r="AP24" i="226"/>
  <c r="AS24" i="226" s="1"/>
  <c r="AU24" i="226" s="1"/>
  <c r="AV24" i="226" s="1"/>
  <c r="Q24" i="226" s="1"/>
  <c r="AO24" i="226"/>
  <c r="AR24" i="226" s="1"/>
  <c r="AK24" i="226"/>
  <c r="AI24" i="226"/>
  <c r="AH24" i="226"/>
  <c r="AC24" i="226"/>
  <c r="AQ23" i="226"/>
  <c r="AT23" i="226" s="1"/>
  <c r="AP23" i="226"/>
  <c r="AS23" i="226" s="1"/>
  <c r="AO23" i="226"/>
  <c r="AR23" i="226" s="1"/>
  <c r="AK23" i="226"/>
  <c r="AI23" i="226"/>
  <c r="AH23" i="226"/>
  <c r="AC23" i="226"/>
  <c r="AM23" i="226" s="1"/>
  <c r="AR22" i="226"/>
  <c r="AQ22" i="226"/>
  <c r="AT22" i="226" s="1"/>
  <c r="AP22" i="226"/>
  <c r="AS22" i="226" s="1"/>
  <c r="AO22" i="226"/>
  <c r="AM22" i="226"/>
  <c r="AK22" i="226"/>
  <c r="AI22" i="226"/>
  <c r="AH22" i="226"/>
  <c r="AC22" i="226"/>
  <c r="AF22" i="226" s="1"/>
  <c r="AU21" i="226"/>
  <c r="AV21" i="226" s="1"/>
  <c r="Q21" i="226" s="1"/>
  <c r="AQ21" i="226"/>
  <c r="AT21" i="226" s="1"/>
  <c r="AP21" i="226"/>
  <c r="AS21" i="226" s="1"/>
  <c r="AO21" i="226"/>
  <c r="AR21" i="226" s="1"/>
  <c r="AK21" i="226"/>
  <c r="AI21" i="226"/>
  <c r="AH21" i="226"/>
  <c r="AC21" i="226"/>
  <c r="AQ20" i="226"/>
  <c r="AT20" i="226" s="1"/>
  <c r="AP20" i="226"/>
  <c r="AS20" i="226" s="1"/>
  <c r="AO20" i="226"/>
  <c r="AR20" i="226" s="1"/>
  <c r="AK20" i="226"/>
  <c r="AI20" i="226"/>
  <c r="AH20" i="226"/>
  <c r="AF20" i="226"/>
  <c r="AC20" i="226"/>
  <c r="AM20" i="226" s="1"/>
  <c r="AT19" i="226"/>
  <c r="AQ19" i="226"/>
  <c r="AP19" i="226"/>
  <c r="AS19" i="226" s="1"/>
  <c r="AO19" i="226"/>
  <c r="AR19" i="226" s="1"/>
  <c r="AM19" i="226"/>
  <c r="AK19" i="226"/>
  <c r="AI19" i="226"/>
  <c r="AH19" i="226"/>
  <c r="AC19" i="226"/>
  <c r="AF19" i="226" s="1"/>
  <c r="AQ18" i="226"/>
  <c r="AT18" i="226" s="1"/>
  <c r="AU18" i="226" s="1"/>
  <c r="AV18" i="226" s="1"/>
  <c r="Q18" i="226" s="1"/>
  <c r="AP18" i="226"/>
  <c r="AS18" i="226" s="1"/>
  <c r="AO18" i="226"/>
  <c r="AR18" i="226" s="1"/>
  <c r="AK18" i="226"/>
  <c r="AI18" i="226"/>
  <c r="AH18" i="226"/>
  <c r="AC18" i="226"/>
  <c r="AQ17" i="226"/>
  <c r="AT17" i="226" s="1"/>
  <c r="AP17" i="226"/>
  <c r="AS17" i="226" s="1"/>
  <c r="AO17" i="226"/>
  <c r="AR17" i="226" s="1"/>
  <c r="AK17" i="226"/>
  <c r="AI17" i="226"/>
  <c r="AH17" i="226"/>
  <c r="AC17" i="226"/>
  <c r="AM17" i="226" s="1"/>
  <c r="AS16" i="226"/>
  <c r="AR16" i="226"/>
  <c r="AQ16" i="226"/>
  <c r="AT16" i="226" s="1"/>
  <c r="AP16" i="226"/>
  <c r="AO16" i="226"/>
  <c r="AM16" i="226"/>
  <c r="AK16" i="226"/>
  <c r="AI16" i="226"/>
  <c r="AH16" i="226"/>
  <c r="AC16" i="226"/>
  <c r="AF16" i="226" s="1"/>
  <c r="AQ15" i="226"/>
  <c r="AT15" i="226" s="1"/>
  <c r="AP15" i="226"/>
  <c r="AS15" i="226" s="1"/>
  <c r="AO15" i="226"/>
  <c r="AR15" i="226" s="1"/>
  <c r="AU15" i="226" s="1"/>
  <c r="AV15" i="226" s="1"/>
  <c r="Q15" i="226" s="1"/>
  <c r="AK15" i="226"/>
  <c r="AI15" i="226"/>
  <c r="AH15" i="226"/>
  <c r="AC15" i="226"/>
  <c r="AQ14" i="226"/>
  <c r="AT14" i="226" s="1"/>
  <c r="AP14" i="226"/>
  <c r="AS14" i="226" s="1"/>
  <c r="AO14" i="226"/>
  <c r="AR14" i="226" s="1"/>
  <c r="AC14" i="226"/>
  <c r="A9" i="226"/>
  <c r="A8" i="226"/>
  <c r="G7" i="226"/>
  <c r="G9" i="226" s="1"/>
  <c r="G6" i="226"/>
  <c r="H6" i="226" s="1"/>
  <c r="AU5" i="226"/>
  <c r="AT5" i="226"/>
  <c r="AS5" i="226"/>
  <c r="AR5" i="226"/>
  <c r="AQ5" i="226"/>
  <c r="AP5" i="226"/>
  <c r="AO5" i="226"/>
  <c r="L5" i="226"/>
  <c r="I5" i="226"/>
  <c r="AV4" i="226"/>
  <c r="AU3" i="226"/>
  <c r="AT3" i="226"/>
  <c r="AS3" i="226"/>
  <c r="AR3" i="226"/>
  <c r="AQ3" i="226"/>
  <c r="AP3" i="226"/>
  <c r="AO3" i="226"/>
  <c r="AH3" i="226"/>
  <c r="AV2" i="226"/>
  <c r="M66" i="11" s="1"/>
  <c r="AH1" i="226"/>
  <c r="AG34" i="225"/>
  <c r="AD34" i="225"/>
  <c r="AB34" i="225"/>
  <c r="AA34" i="225"/>
  <c r="Y34" i="225"/>
  <c r="R64" i="11" s="1"/>
  <c r="V34" i="225"/>
  <c r="S34" i="225"/>
  <c r="G34" i="225"/>
  <c r="J64" i="11" s="1"/>
  <c r="K64" i="11" s="1"/>
  <c r="AR33" i="225"/>
  <c r="AU33" i="225" s="1"/>
  <c r="AV33" i="225" s="1"/>
  <c r="Q33" i="225" s="1"/>
  <c r="AQ33" i="225"/>
  <c r="AT33" i="225" s="1"/>
  <c r="AP33" i="225"/>
  <c r="AS33" i="225" s="1"/>
  <c r="AO33" i="225"/>
  <c r="AK33" i="225"/>
  <c r="AI33" i="225"/>
  <c r="AH33" i="225"/>
  <c r="AC33" i="225"/>
  <c r="AT32" i="225"/>
  <c r="AQ32" i="225"/>
  <c r="AP32" i="225"/>
  <c r="AS32" i="225" s="1"/>
  <c r="AO32" i="225"/>
  <c r="AR32" i="225" s="1"/>
  <c r="AK32" i="225"/>
  <c r="AI32" i="225"/>
  <c r="AH32" i="225"/>
  <c r="AC32" i="225"/>
  <c r="AM32" i="225" s="1"/>
  <c r="AT31" i="225"/>
  <c r="AQ31" i="225"/>
  <c r="AP31" i="225"/>
  <c r="AS31" i="225" s="1"/>
  <c r="AO31" i="225"/>
  <c r="AR31" i="225" s="1"/>
  <c r="AM31" i="225"/>
  <c r="AK31" i="225"/>
  <c r="AI31" i="225"/>
  <c r="AH31" i="225"/>
  <c r="AC31" i="225"/>
  <c r="AF31" i="225" s="1"/>
  <c r="AQ30" i="225"/>
  <c r="AT30" i="225" s="1"/>
  <c r="AP30" i="225"/>
  <c r="AS30" i="225" s="1"/>
  <c r="AO30" i="225"/>
  <c r="AR30" i="225" s="1"/>
  <c r="AK30" i="225"/>
  <c r="AI30" i="225"/>
  <c r="AH30" i="225"/>
  <c r="AC30" i="225"/>
  <c r="AM30" i="225" s="1"/>
  <c r="AQ29" i="225"/>
  <c r="AT29" i="225" s="1"/>
  <c r="AP29" i="225"/>
  <c r="AS29" i="225" s="1"/>
  <c r="AO29" i="225"/>
  <c r="AR29" i="225" s="1"/>
  <c r="AK29" i="225"/>
  <c r="AI29" i="225"/>
  <c r="AH29" i="225"/>
  <c r="AC29" i="225"/>
  <c r="AS28" i="225"/>
  <c r="AR28" i="225"/>
  <c r="AQ28" i="225"/>
  <c r="AT28" i="225" s="1"/>
  <c r="AP28" i="225"/>
  <c r="AO28" i="225"/>
  <c r="AM28" i="225"/>
  <c r="AK28" i="225"/>
  <c r="AI28" i="225"/>
  <c r="AH28" i="225"/>
  <c r="AC28" i="225"/>
  <c r="AF28" i="225" s="1"/>
  <c r="AQ27" i="225"/>
  <c r="AT27" i="225" s="1"/>
  <c r="AP27" i="225"/>
  <c r="AS27" i="225" s="1"/>
  <c r="AO27" i="225"/>
  <c r="AR27" i="225" s="1"/>
  <c r="AK27" i="225"/>
  <c r="AI27" i="225"/>
  <c r="AH27" i="225"/>
  <c r="AC27" i="225"/>
  <c r="AT26" i="225"/>
  <c r="AQ26" i="225"/>
  <c r="AP26" i="225"/>
  <c r="AS26" i="225" s="1"/>
  <c r="AO26" i="225"/>
  <c r="AR26" i="225" s="1"/>
  <c r="AK26" i="225"/>
  <c r="AI26" i="225"/>
  <c r="AH26" i="225"/>
  <c r="AC26" i="225"/>
  <c r="AM26" i="225" s="1"/>
  <c r="AT25" i="225"/>
  <c r="AS25" i="225"/>
  <c r="AQ25" i="225"/>
  <c r="AP25" i="225"/>
  <c r="AO25" i="225"/>
  <c r="AR25" i="225" s="1"/>
  <c r="AU25" i="225" s="1"/>
  <c r="AV25" i="225" s="1"/>
  <c r="Q25" i="225" s="1"/>
  <c r="AM25" i="225"/>
  <c r="AK25" i="225"/>
  <c r="AI25" i="225"/>
  <c r="AH25" i="225"/>
  <c r="AC25" i="225"/>
  <c r="AF25" i="225" s="1"/>
  <c r="AQ24" i="225"/>
  <c r="AT24" i="225" s="1"/>
  <c r="AP24" i="225"/>
  <c r="AS24" i="225" s="1"/>
  <c r="AO24" i="225"/>
  <c r="AR24" i="225" s="1"/>
  <c r="AU24" i="225" s="1"/>
  <c r="AV24" i="225" s="1"/>
  <c r="Q24" i="225" s="1"/>
  <c r="AK24" i="225"/>
  <c r="AI24" i="225"/>
  <c r="AH24" i="225"/>
  <c r="AF24" i="225"/>
  <c r="AC24" i="225"/>
  <c r="AM24" i="225" s="1"/>
  <c r="AS23" i="225"/>
  <c r="AQ23" i="225"/>
  <c r="AT23" i="225" s="1"/>
  <c r="AP23" i="225"/>
  <c r="AO23" i="225"/>
  <c r="AR23" i="225" s="1"/>
  <c r="AK23" i="225"/>
  <c r="AI23" i="225"/>
  <c r="AH23" i="225"/>
  <c r="AF23" i="225"/>
  <c r="AC23" i="225"/>
  <c r="AM23" i="225" s="1"/>
  <c r="AQ22" i="225"/>
  <c r="AT22" i="225" s="1"/>
  <c r="AP22" i="225"/>
  <c r="AS22" i="225" s="1"/>
  <c r="AO22" i="225"/>
  <c r="AR22" i="225" s="1"/>
  <c r="AM22" i="225"/>
  <c r="AK22" i="225"/>
  <c r="AI22" i="225"/>
  <c r="AH22" i="225"/>
  <c r="AC22" i="225"/>
  <c r="AF22" i="225" s="1"/>
  <c r="AU21" i="225"/>
  <c r="AV21" i="225" s="1"/>
  <c r="Q21" i="225" s="1"/>
  <c r="AQ21" i="225"/>
  <c r="AT21" i="225" s="1"/>
  <c r="AP21" i="225"/>
  <c r="AS21" i="225" s="1"/>
  <c r="AO21" i="225"/>
  <c r="AR21" i="225" s="1"/>
  <c r="AK21" i="225"/>
  <c r="AI21" i="225"/>
  <c r="AH21" i="225"/>
  <c r="AF21" i="225"/>
  <c r="AC21" i="225"/>
  <c r="AM21" i="225" s="1"/>
  <c r="AQ20" i="225"/>
  <c r="AT20" i="225" s="1"/>
  <c r="AP20" i="225"/>
  <c r="AS20" i="225" s="1"/>
  <c r="AO20" i="225"/>
  <c r="AR20" i="225" s="1"/>
  <c r="AK20" i="225"/>
  <c r="AI20" i="225"/>
  <c r="AH20" i="225"/>
  <c r="AF20" i="225"/>
  <c r="AC20" i="225"/>
  <c r="AM20" i="225" s="1"/>
  <c r="AQ19" i="225"/>
  <c r="AT19" i="225" s="1"/>
  <c r="AP19" i="225"/>
  <c r="AS19" i="225" s="1"/>
  <c r="AO19" i="225"/>
  <c r="AR19" i="225" s="1"/>
  <c r="AM19" i="225"/>
  <c r="AK19" i="225"/>
  <c r="AI19" i="225"/>
  <c r="AH19" i="225"/>
  <c r="AC19" i="225"/>
  <c r="AF19" i="225" s="1"/>
  <c r="AQ18" i="225"/>
  <c r="AT18" i="225" s="1"/>
  <c r="AP18" i="225"/>
  <c r="AS18" i="225" s="1"/>
  <c r="AO18" i="225"/>
  <c r="AR18" i="225" s="1"/>
  <c r="AK18" i="225"/>
  <c r="AI18" i="225"/>
  <c r="AH18" i="225"/>
  <c r="AF18" i="225"/>
  <c r="AC18" i="225"/>
  <c r="AM18" i="225" s="1"/>
  <c r="AQ17" i="225"/>
  <c r="AT17" i="225" s="1"/>
  <c r="AP17" i="225"/>
  <c r="AS17" i="225" s="1"/>
  <c r="AO17" i="225"/>
  <c r="AR17" i="225" s="1"/>
  <c r="AK17" i="225"/>
  <c r="AI17" i="225"/>
  <c r="AH17" i="225"/>
  <c r="AC17" i="225"/>
  <c r="AQ16" i="225"/>
  <c r="AT16" i="225" s="1"/>
  <c r="AP16" i="225"/>
  <c r="AS16" i="225" s="1"/>
  <c r="AO16" i="225"/>
  <c r="AR16" i="225" s="1"/>
  <c r="AC16" i="225"/>
  <c r="AQ15" i="225"/>
  <c r="AT15" i="225" s="1"/>
  <c r="AP15" i="225"/>
  <c r="AS15" i="225" s="1"/>
  <c r="AO15" i="225"/>
  <c r="AR15" i="225" s="1"/>
  <c r="AI15" i="225"/>
  <c r="AK15" i="225" s="1"/>
  <c r="AH15" i="225"/>
  <c r="AC15" i="225"/>
  <c r="AQ14" i="225"/>
  <c r="AT14" i="225" s="1"/>
  <c r="AP14" i="225"/>
  <c r="AS14" i="225" s="1"/>
  <c r="AO14" i="225"/>
  <c r="AR14" i="225" s="1"/>
  <c r="AK14" i="225"/>
  <c r="AI14" i="225"/>
  <c r="AH14" i="225"/>
  <c r="AC14" i="225"/>
  <c r="A9" i="225"/>
  <c r="A8" i="225"/>
  <c r="AU5" i="225"/>
  <c r="AT5" i="225"/>
  <c r="AS5" i="225"/>
  <c r="AR5" i="225"/>
  <c r="AQ5" i="225"/>
  <c r="AP5" i="225"/>
  <c r="AO5" i="225"/>
  <c r="I5" i="225"/>
  <c r="AV4" i="225"/>
  <c r="AU3" i="225"/>
  <c r="AT3" i="225"/>
  <c r="AS3" i="225"/>
  <c r="AR3" i="225"/>
  <c r="AQ3" i="225"/>
  <c r="AP3" i="225"/>
  <c r="AO3" i="225"/>
  <c r="AV2" i="225"/>
  <c r="M64" i="11" s="1"/>
  <c r="AH1" i="225"/>
  <c r="AG34" i="224"/>
  <c r="AE34" i="224"/>
  <c r="X62" i="11" s="1"/>
  <c r="AD34" i="224"/>
  <c r="AB34" i="224"/>
  <c r="AA34" i="224"/>
  <c r="Y34" i="224"/>
  <c r="R62" i="11" s="1"/>
  <c r="V34" i="224"/>
  <c r="S34" i="224"/>
  <c r="G34" i="224"/>
  <c r="J62" i="11" s="1"/>
  <c r="K62" i="11" s="1"/>
  <c r="AQ33" i="224"/>
  <c r="AT33" i="224" s="1"/>
  <c r="AP33" i="224"/>
  <c r="AS33" i="224" s="1"/>
  <c r="AO33" i="224"/>
  <c r="AR33" i="224" s="1"/>
  <c r="AK33" i="224"/>
  <c r="AI33" i="224"/>
  <c r="AH33" i="224"/>
  <c r="AC33" i="224"/>
  <c r="AQ32" i="224"/>
  <c r="AT32" i="224" s="1"/>
  <c r="AP32" i="224"/>
  <c r="AS32" i="224" s="1"/>
  <c r="AO32" i="224"/>
  <c r="AR32" i="224" s="1"/>
  <c r="AM32" i="224"/>
  <c r="AK32" i="224"/>
  <c r="AI32" i="224"/>
  <c r="AH32" i="224"/>
  <c r="AF32" i="224"/>
  <c r="AC32" i="224"/>
  <c r="AQ31" i="224"/>
  <c r="AT31" i="224" s="1"/>
  <c r="AU31" i="224" s="1"/>
  <c r="AV31" i="224" s="1"/>
  <c r="Q31" i="224" s="1"/>
  <c r="AP31" i="224"/>
  <c r="AS31" i="224" s="1"/>
  <c r="AO31" i="224"/>
  <c r="AR31" i="224" s="1"/>
  <c r="AM31" i="224"/>
  <c r="AK31" i="224"/>
  <c r="AI31" i="224"/>
  <c r="AH31" i="224"/>
  <c r="AF31" i="224"/>
  <c r="AC31" i="224"/>
  <c r="AT30" i="224"/>
  <c r="AQ30" i="224"/>
  <c r="AP30" i="224"/>
  <c r="AS30" i="224" s="1"/>
  <c r="AO30" i="224"/>
  <c r="AR30" i="224" s="1"/>
  <c r="AM30" i="224"/>
  <c r="AK30" i="224"/>
  <c r="AI30" i="224"/>
  <c r="AH30" i="224"/>
  <c r="AC30" i="224"/>
  <c r="AF30" i="224" s="1"/>
  <c r="AR29" i="224"/>
  <c r="AQ29" i="224"/>
  <c r="AT29" i="224" s="1"/>
  <c r="AP29" i="224"/>
  <c r="AS29" i="224" s="1"/>
  <c r="AO29" i="224"/>
  <c r="AM29" i="224"/>
  <c r="AK29" i="224"/>
  <c r="AI29" i="224"/>
  <c r="AH29" i="224"/>
  <c r="AF29" i="224"/>
  <c r="AC29" i="224"/>
  <c r="AQ28" i="224"/>
  <c r="AT28" i="224" s="1"/>
  <c r="AP28" i="224"/>
  <c r="AS28" i="224" s="1"/>
  <c r="AO28" i="224"/>
  <c r="AR28" i="224" s="1"/>
  <c r="AK28" i="224"/>
  <c r="AI28" i="224"/>
  <c r="AH28" i="224"/>
  <c r="AC28" i="224"/>
  <c r="AM28" i="224" s="1"/>
  <c r="AT27" i="224"/>
  <c r="AQ27" i="224"/>
  <c r="AP27" i="224"/>
  <c r="AS27" i="224" s="1"/>
  <c r="AO27" i="224"/>
  <c r="AR27" i="224" s="1"/>
  <c r="AU27" i="224" s="1"/>
  <c r="AV27" i="224" s="1"/>
  <c r="Q27" i="224" s="1"/>
  <c r="AM27" i="224"/>
  <c r="AK27" i="224"/>
  <c r="AI27" i="224"/>
  <c r="AH27" i="224"/>
  <c r="AC27" i="224"/>
  <c r="AF27" i="224" s="1"/>
  <c r="AS26" i="224"/>
  <c r="AR26" i="224"/>
  <c r="AU26" i="224" s="1"/>
  <c r="AV26" i="224" s="1"/>
  <c r="Q26" i="224" s="1"/>
  <c r="AW26" i="224" s="1"/>
  <c r="AQ26" i="224"/>
  <c r="AT26" i="224" s="1"/>
  <c r="AP26" i="224"/>
  <c r="AO26" i="224"/>
  <c r="AM26" i="224"/>
  <c r="AK26" i="224"/>
  <c r="AI26" i="224"/>
  <c r="AH26" i="224"/>
  <c r="AF26" i="224"/>
  <c r="AC26" i="224"/>
  <c r="AQ25" i="224"/>
  <c r="AT25" i="224" s="1"/>
  <c r="AP25" i="224"/>
  <c r="AS25" i="224" s="1"/>
  <c r="AO25" i="224"/>
  <c r="AR25" i="224" s="1"/>
  <c r="AK25" i="224"/>
  <c r="AI25" i="224"/>
  <c r="AH25" i="224"/>
  <c r="AC25" i="224"/>
  <c r="AF25" i="224" s="1"/>
  <c r="AQ24" i="224"/>
  <c r="AT24" i="224" s="1"/>
  <c r="AP24" i="224"/>
  <c r="AS24" i="224" s="1"/>
  <c r="AO24" i="224"/>
  <c r="AR24" i="224" s="1"/>
  <c r="AK24" i="224"/>
  <c r="AI24" i="224"/>
  <c r="AH24" i="224"/>
  <c r="AC24" i="224"/>
  <c r="AR23" i="224"/>
  <c r="AQ23" i="224"/>
  <c r="AT23" i="224" s="1"/>
  <c r="AP23" i="224"/>
  <c r="AS23" i="224" s="1"/>
  <c r="AO23" i="224"/>
  <c r="AM23" i="224"/>
  <c r="AK23" i="224"/>
  <c r="AI23" i="224"/>
  <c r="AH23" i="224"/>
  <c r="AF23" i="224"/>
  <c r="AC23" i="224"/>
  <c r="AQ22" i="224"/>
  <c r="AT22" i="224" s="1"/>
  <c r="AU22" i="224" s="1"/>
  <c r="AV22" i="224" s="1"/>
  <c r="Q22" i="224" s="1"/>
  <c r="AP22" i="224"/>
  <c r="AS22" i="224" s="1"/>
  <c r="AO22" i="224"/>
  <c r="AR22" i="224" s="1"/>
  <c r="AM22" i="224"/>
  <c r="AK22" i="224"/>
  <c r="AI22" i="224"/>
  <c r="AH22" i="224"/>
  <c r="AF22" i="224"/>
  <c r="AC22" i="224"/>
  <c r="AQ21" i="224"/>
  <c r="AT21" i="224" s="1"/>
  <c r="AP21" i="224"/>
  <c r="AS21" i="224" s="1"/>
  <c r="AU21" i="224" s="1"/>
  <c r="AV21" i="224" s="1"/>
  <c r="Q21" i="224" s="1"/>
  <c r="AO21" i="224"/>
  <c r="AR21" i="224" s="1"/>
  <c r="AM21" i="224"/>
  <c r="AK21" i="224"/>
  <c r="AI21" i="224"/>
  <c r="AH21" i="224"/>
  <c r="AC21" i="224"/>
  <c r="AF21" i="224" s="1"/>
  <c r="AR20" i="224"/>
  <c r="AQ20" i="224"/>
  <c r="AT20" i="224" s="1"/>
  <c r="AP20" i="224"/>
  <c r="AS20" i="224" s="1"/>
  <c r="AO20" i="224"/>
  <c r="AM20" i="224"/>
  <c r="AK20" i="224"/>
  <c r="AI20" i="224"/>
  <c r="AH20" i="224"/>
  <c r="AF20" i="224"/>
  <c r="AC20" i="224"/>
  <c r="AQ19" i="224"/>
  <c r="AT19" i="224" s="1"/>
  <c r="AP19" i="224"/>
  <c r="AS19" i="224" s="1"/>
  <c r="AO19" i="224"/>
  <c r="AR19" i="224" s="1"/>
  <c r="AU19" i="224" s="1"/>
  <c r="AV19" i="224" s="1"/>
  <c r="Q19" i="224" s="1"/>
  <c r="AK19" i="224"/>
  <c r="AI19" i="224"/>
  <c r="AH19" i="224"/>
  <c r="AC19" i="224"/>
  <c r="AM19" i="224" s="1"/>
  <c r="AQ18" i="224"/>
  <c r="AT18" i="224" s="1"/>
  <c r="AP18" i="224"/>
  <c r="AS18" i="224" s="1"/>
  <c r="AO18" i="224"/>
  <c r="AR18" i="224" s="1"/>
  <c r="AM18" i="224"/>
  <c r="AK18" i="224"/>
  <c r="AI18" i="224"/>
  <c r="AH18" i="224"/>
  <c r="AC18" i="224"/>
  <c r="AF18" i="224" s="1"/>
  <c r="AS17" i="224"/>
  <c r="AQ17" i="224"/>
  <c r="AT17" i="224" s="1"/>
  <c r="AP17" i="224"/>
  <c r="AO17" i="224"/>
  <c r="AR17" i="224" s="1"/>
  <c r="AI17" i="224"/>
  <c r="AK17" i="224" s="1"/>
  <c r="AH17" i="224"/>
  <c r="AC17" i="224"/>
  <c r="AM17" i="224" s="1"/>
  <c r="AQ16" i="224"/>
  <c r="AT16" i="224" s="1"/>
  <c r="AP16" i="224"/>
  <c r="AS16" i="224" s="1"/>
  <c r="AO16" i="224"/>
  <c r="AR16" i="224" s="1"/>
  <c r="AM16" i="224"/>
  <c r="AK16" i="224"/>
  <c r="AI16" i="224"/>
  <c r="AH16" i="224"/>
  <c r="AC16" i="224"/>
  <c r="AF16" i="224" s="1"/>
  <c r="AT15" i="224"/>
  <c r="AQ15" i="224"/>
  <c r="AP15" i="224"/>
  <c r="AS15" i="224" s="1"/>
  <c r="AU15" i="224" s="1"/>
  <c r="AV15" i="224" s="1"/>
  <c r="Q15" i="224" s="1"/>
  <c r="AO15" i="224"/>
  <c r="AR15" i="224" s="1"/>
  <c r="AK15" i="224"/>
  <c r="AI15" i="224"/>
  <c r="AH15" i="224"/>
  <c r="AC15" i="224"/>
  <c r="AQ14" i="224"/>
  <c r="AT14" i="224" s="1"/>
  <c r="AP14" i="224"/>
  <c r="AS14" i="224" s="1"/>
  <c r="AO14" i="224"/>
  <c r="AR14" i="224" s="1"/>
  <c r="AM14" i="224"/>
  <c r="AK14" i="224"/>
  <c r="AI14" i="224"/>
  <c r="AH14" i="224"/>
  <c r="AF14" i="224"/>
  <c r="AC14" i="224"/>
  <c r="A9" i="224"/>
  <c r="A8" i="224"/>
  <c r="G7" i="224"/>
  <c r="BA8" i="224" s="1"/>
  <c r="G6" i="224"/>
  <c r="H6" i="224" s="1"/>
  <c r="I6" i="224" s="1"/>
  <c r="AU5" i="224"/>
  <c r="AT5" i="224"/>
  <c r="AS5" i="224"/>
  <c r="AR5" i="224"/>
  <c r="AQ5" i="224"/>
  <c r="AP5" i="224"/>
  <c r="AO5" i="224"/>
  <c r="I5" i="224"/>
  <c r="L5" i="224" s="1"/>
  <c r="AV4" i="224"/>
  <c r="AU3" i="224"/>
  <c r="AT3" i="224"/>
  <c r="AS3" i="224"/>
  <c r="AR3" i="224"/>
  <c r="AQ3" i="224"/>
  <c r="AP3" i="224"/>
  <c r="AO3" i="224"/>
  <c r="AH3" i="224"/>
  <c r="AV2" i="224"/>
  <c r="M62" i="11" s="1"/>
  <c r="AH1" i="224"/>
  <c r="AG34" i="223"/>
  <c r="AD34" i="223"/>
  <c r="AB34" i="223"/>
  <c r="AA34" i="223"/>
  <c r="Y34" i="223"/>
  <c r="R60" i="11" s="1"/>
  <c r="V34" i="223"/>
  <c r="S34" i="223"/>
  <c r="G34" i="223"/>
  <c r="J60" i="11" s="1"/>
  <c r="K60" i="11" s="1"/>
  <c r="AR33" i="223"/>
  <c r="AQ33" i="223"/>
  <c r="AT33" i="223" s="1"/>
  <c r="AP33" i="223"/>
  <c r="AS33" i="223" s="1"/>
  <c r="AO33" i="223"/>
  <c r="AM33" i="223"/>
  <c r="AK33" i="223"/>
  <c r="AI33" i="223"/>
  <c r="AH33" i="223"/>
  <c r="AF33" i="223"/>
  <c r="AC33" i="223"/>
  <c r="AQ32" i="223"/>
  <c r="AT32" i="223" s="1"/>
  <c r="AP32" i="223"/>
  <c r="AS32" i="223" s="1"/>
  <c r="AO32" i="223"/>
  <c r="AR32" i="223" s="1"/>
  <c r="AK32" i="223"/>
  <c r="AI32" i="223"/>
  <c r="AH32" i="223"/>
  <c r="AC32" i="223"/>
  <c r="AM32" i="223" s="1"/>
  <c r="AS31" i="223"/>
  <c r="AQ31" i="223"/>
  <c r="AT31" i="223" s="1"/>
  <c r="AP31" i="223"/>
  <c r="AO31" i="223"/>
  <c r="AR31" i="223" s="1"/>
  <c r="AM31" i="223"/>
  <c r="AK31" i="223"/>
  <c r="AI31" i="223"/>
  <c r="AH31" i="223"/>
  <c r="AC31" i="223"/>
  <c r="AF31" i="223" s="1"/>
  <c r="AS30" i="223"/>
  <c r="AQ30" i="223"/>
  <c r="AT30" i="223" s="1"/>
  <c r="AP30" i="223"/>
  <c r="AO30" i="223"/>
  <c r="AR30" i="223" s="1"/>
  <c r="AU30" i="223" s="1"/>
  <c r="AV30" i="223" s="1"/>
  <c r="Q30" i="223" s="1"/>
  <c r="AW30" i="223" s="1"/>
  <c r="AM30" i="223"/>
  <c r="AK30" i="223"/>
  <c r="AI30" i="223"/>
  <c r="AH30" i="223"/>
  <c r="AF30" i="223"/>
  <c r="AC30" i="223"/>
  <c r="AQ29" i="223"/>
  <c r="AT29" i="223" s="1"/>
  <c r="AP29" i="223"/>
  <c r="AS29" i="223" s="1"/>
  <c r="AO29" i="223"/>
  <c r="AR29" i="223" s="1"/>
  <c r="AU29" i="223" s="1"/>
  <c r="AV29" i="223" s="1"/>
  <c r="Q29" i="223" s="1"/>
  <c r="AW29" i="223" s="1"/>
  <c r="AM29" i="223"/>
  <c r="AK29" i="223"/>
  <c r="AI29" i="223"/>
  <c r="AH29" i="223"/>
  <c r="AC29" i="223"/>
  <c r="AF29" i="223" s="1"/>
  <c r="AQ28" i="223"/>
  <c r="AT28" i="223" s="1"/>
  <c r="AP28" i="223"/>
  <c r="AS28" i="223" s="1"/>
  <c r="AO28" i="223"/>
  <c r="AR28" i="223" s="1"/>
  <c r="AK28" i="223"/>
  <c r="AI28" i="223"/>
  <c r="AH28" i="223"/>
  <c r="AC28" i="223"/>
  <c r="AR27" i="223"/>
  <c r="AQ27" i="223"/>
  <c r="AT27" i="223" s="1"/>
  <c r="AP27" i="223"/>
  <c r="AS27" i="223" s="1"/>
  <c r="AO27" i="223"/>
  <c r="AM27" i="223"/>
  <c r="AK27" i="223"/>
  <c r="AI27" i="223"/>
  <c r="AH27" i="223"/>
  <c r="AF27" i="223"/>
  <c r="AC27" i="223"/>
  <c r="AQ26" i="223"/>
  <c r="AT26" i="223" s="1"/>
  <c r="AU26" i="223" s="1"/>
  <c r="AV26" i="223" s="1"/>
  <c r="Q26" i="223" s="1"/>
  <c r="AP26" i="223"/>
  <c r="AS26" i="223" s="1"/>
  <c r="AO26" i="223"/>
  <c r="AR26" i="223" s="1"/>
  <c r="AM26" i="223"/>
  <c r="AK26" i="223"/>
  <c r="AI26" i="223"/>
  <c r="AH26" i="223"/>
  <c r="AC26" i="223"/>
  <c r="AF26" i="223" s="1"/>
  <c r="AT25" i="223"/>
  <c r="AQ25" i="223"/>
  <c r="AP25" i="223"/>
  <c r="AS25" i="223" s="1"/>
  <c r="AU25" i="223" s="1"/>
  <c r="AV25" i="223" s="1"/>
  <c r="Q25" i="223" s="1"/>
  <c r="AO25" i="223"/>
  <c r="AR25" i="223" s="1"/>
  <c r="AM25" i="223"/>
  <c r="AK25" i="223"/>
  <c r="AI25" i="223"/>
  <c r="AH25" i="223"/>
  <c r="AC25" i="223"/>
  <c r="AF25" i="223" s="1"/>
  <c r="AQ24" i="223"/>
  <c r="AT24" i="223" s="1"/>
  <c r="AP24" i="223"/>
  <c r="AS24" i="223" s="1"/>
  <c r="AO24" i="223"/>
  <c r="AR24" i="223" s="1"/>
  <c r="AM24" i="223"/>
  <c r="AK24" i="223"/>
  <c r="AI24" i="223"/>
  <c r="AH24" i="223"/>
  <c r="AF24" i="223"/>
  <c r="AC24" i="223"/>
  <c r="AQ23" i="223"/>
  <c r="AT23" i="223" s="1"/>
  <c r="AP23" i="223"/>
  <c r="AS23" i="223" s="1"/>
  <c r="AO23" i="223"/>
  <c r="AR23" i="223" s="1"/>
  <c r="AK23" i="223"/>
  <c r="AI23" i="223"/>
  <c r="AH23" i="223"/>
  <c r="AC23" i="223"/>
  <c r="AM23" i="223" s="1"/>
  <c r="AS22" i="223"/>
  <c r="AQ22" i="223"/>
  <c r="AT22" i="223" s="1"/>
  <c r="AP22" i="223"/>
  <c r="AO22" i="223"/>
  <c r="AR22" i="223" s="1"/>
  <c r="AM22" i="223"/>
  <c r="AK22" i="223"/>
  <c r="AI22" i="223"/>
  <c r="AH22" i="223"/>
  <c r="AC22" i="223"/>
  <c r="AF22" i="223" s="1"/>
  <c r="AT21" i="223"/>
  <c r="AR21" i="223"/>
  <c r="AQ21" i="223"/>
  <c r="AP21" i="223"/>
  <c r="AS21" i="223" s="1"/>
  <c r="AO21" i="223"/>
  <c r="AM21" i="223"/>
  <c r="AK21" i="223"/>
  <c r="AI21" i="223"/>
  <c r="AH21" i="223"/>
  <c r="AF21" i="223"/>
  <c r="AC21" i="223"/>
  <c r="AT20" i="223"/>
  <c r="AQ20" i="223"/>
  <c r="AP20" i="223"/>
  <c r="AS20" i="223" s="1"/>
  <c r="AO20" i="223"/>
  <c r="AR20" i="223" s="1"/>
  <c r="AM20" i="223"/>
  <c r="AK20" i="223"/>
  <c r="AI20" i="223"/>
  <c r="AH20" i="223"/>
  <c r="AF20" i="223"/>
  <c r="AC20" i="223"/>
  <c r="AT19" i="223"/>
  <c r="AQ19" i="223"/>
  <c r="AP19" i="223"/>
  <c r="AS19" i="223" s="1"/>
  <c r="AO19" i="223"/>
  <c r="AR19" i="223" s="1"/>
  <c r="AK19" i="223"/>
  <c r="AI19" i="223"/>
  <c r="AH19" i="223"/>
  <c r="AC19" i="223"/>
  <c r="AR18" i="223"/>
  <c r="AQ18" i="223"/>
  <c r="AT18" i="223" s="1"/>
  <c r="AP18" i="223"/>
  <c r="AS18" i="223" s="1"/>
  <c r="AO18" i="223"/>
  <c r="AC18" i="223"/>
  <c r="AM18" i="223" s="1"/>
  <c r="AT17" i="223"/>
  <c r="AQ17" i="223"/>
  <c r="AP17" i="223"/>
  <c r="AS17" i="223" s="1"/>
  <c r="AU17" i="223" s="1"/>
  <c r="AV17" i="223" s="1"/>
  <c r="Q17" i="223" s="1"/>
  <c r="AO17" i="223"/>
  <c r="AR17" i="223" s="1"/>
  <c r="AM17" i="223"/>
  <c r="AK17" i="223"/>
  <c r="AI17" i="223"/>
  <c r="AH17" i="223"/>
  <c r="AF17" i="223"/>
  <c r="AC17" i="223"/>
  <c r="AT16" i="223"/>
  <c r="AR16" i="223"/>
  <c r="AQ16" i="223"/>
  <c r="AP16" i="223"/>
  <c r="AS16" i="223" s="1"/>
  <c r="AO16" i="223"/>
  <c r="AM16" i="223"/>
  <c r="AK16" i="223"/>
  <c r="AI16" i="223"/>
  <c r="AH16" i="223"/>
  <c r="AF16" i="223"/>
  <c r="AC16" i="223"/>
  <c r="AQ15" i="223"/>
  <c r="AT15" i="223" s="1"/>
  <c r="AU15" i="223" s="1"/>
  <c r="AV15" i="223" s="1"/>
  <c r="Q15" i="223" s="1"/>
  <c r="AP15" i="223"/>
  <c r="AS15" i="223" s="1"/>
  <c r="AO15" i="223"/>
  <c r="AR15" i="223" s="1"/>
  <c r="AM15" i="223"/>
  <c r="AK15" i="223"/>
  <c r="AI15" i="223"/>
  <c r="AH15" i="223"/>
  <c r="AF15" i="223"/>
  <c r="AC15" i="223"/>
  <c r="AT14" i="223"/>
  <c r="AQ14" i="223"/>
  <c r="AP14" i="223"/>
  <c r="AS14" i="223" s="1"/>
  <c r="AO14" i="223"/>
  <c r="AR14" i="223" s="1"/>
  <c r="AK14" i="223"/>
  <c r="AI14" i="223"/>
  <c r="AH14" i="223"/>
  <c r="AC14" i="223"/>
  <c r="A9" i="223"/>
  <c r="A8" i="223"/>
  <c r="AU5" i="223"/>
  <c r="AT5" i="223"/>
  <c r="AS5" i="223"/>
  <c r="AR5" i="223"/>
  <c r="AQ5" i="223"/>
  <c r="AP5" i="223"/>
  <c r="AO5" i="223"/>
  <c r="L5" i="223"/>
  <c r="I5" i="223"/>
  <c r="AV4" i="223"/>
  <c r="AU3" i="223"/>
  <c r="AT3" i="223"/>
  <c r="AS3" i="223"/>
  <c r="AR3" i="223"/>
  <c r="AQ3" i="223"/>
  <c r="AP3" i="223"/>
  <c r="AO3" i="223"/>
  <c r="AV2" i="223"/>
  <c r="M60" i="11" s="1"/>
  <c r="AH1" i="223"/>
  <c r="AG34" i="222"/>
  <c r="AD34" i="222"/>
  <c r="AB34" i="222"/>
  <c r="AA34" i="222"/>
  <c r="Y34" i="222"/>
  <c r="R58" i="11" s="1"/>
  <c r="V34" i="222"/>
  <c r="Q58" i="11" s="1"/>
  <c r="S34" i="222"/>
  <c r="G34" i="222"/>
  <c r="J58" i="11" s="1"/>
  <c r="K58" i="11" s="1"/>
  <c r="AT33" i="222"/>
  <c r="AQ33" i="222"/>
  <c r="AP33" i="222"/>
  <c r="AS33" i="222" s="1"/>
  <c r="AO33" i="222"/>
  <c r="AR33" i="222" s="1"/>
  <c r="AM33" i="222"/>
  <c r="AK33" i="222"/>
  <c r="AI33" i="222"/>
  <c r="AH33" i="222"/>
  <c r="AC33" i="222"/>
  <c r="AF33" i="222" s="1"/>
  <c r="AS32" i="222"/>
  <c r="AR32" i="222"/>
  <c r="AQ32" i="222"/>
  <c r="AT32" i="222" s="1"/>
  <c r="AP32" i="222"/>
  <c r="AO32" i="222"/>
  <c r="AK32" i="222"/>
  <c r="AI32" i="222"/>
  <c r="AH32" i="222"/>
  <c r="AF32" i="222"/>
  <c r="AC32" i="222"/>
  <c r="AM32" i="222" s="1"/>
  <c r="AT31" i="222"/>
  <c r="AQ31" i="222"/>
  <c r="AP31" i="222"/>
  <c r="AS31" i="222" s="1"/>
  <c r="AO31" i="222"/>
  <c r="AR31" i="222" s="1"/>
  <c r="AK31" i="222"/>
  <c r="AI31" i="222"/>
  <c r="AH31" i="222"/>
  <c r="AC31" i="222"/>
  <c r="AM31" i="222" s="1"/>
  <c r="AQ30" i="222"/>
  <c r="AT30" i="222" s="1"/>
  <c r="AP30" i="222"/>
  <c r="AS30" i="222" s="1"/>
  <c r="AO30" i="222"/>
  <c r="AR30" i="222" s="1"/>
  <c r="AM30" i="222"/>
  <c r="AK30" i="222"/>
  <c r="AI30" i="222"/>
  <c r="AH30" i="222"/>
  <c r="AC30" i="222"/>
  <c r="AF30" i="222" s="1"/>
  <c r="AR29" i="222"/>
  <c r="AQ29" i="222"/>
  <c r="AT29" i="222" s="1"/>
  <c r="AP29" i="222"/>
  <c r="AS29" i="222" s="1"/>
  <c r="AO29" i="222"/>
  <c r="AK29" i="222"/>
  <c r="AI29" i="222"/>
  <c r="AH29" i="222"/>
  <c r="AF29" i="222"/>
  <c r="AC29" i="222"/>
  <c r="AM29" i="222" s="1"/>
  <c r="AT28" i="222"/>
  <c r="AQ28" i="222"/>
  <c r="AP28" i="222"/>
  <c r="AS28" i="222" s="1"/>
  <c r="AO28" i="222"/>
  <c r="AR28" i="222" s="1"/>
  <c r="AK28" i="222"/>
  <c r="AI28" i="222"/>
  <c r="AH28" i="222"/>
  <c r="AC28" i="222"/>
  <c r="AM28" i="222" s="1"/>
  <c r="AT27" i="222"/>
  <c r="AQ27" i="222"/>
  <c r="AP27" i="222"/>
  <c r="AS27" i="222" s="1"/>
  <c r="AO27" i="222"/>
  <c r="AR27" i="222" s="1"/>
  <c r="AM27" i="222"/>
  <c r="AK27" i="222"/>
  <c r="AI27" i="222"/>
  <c r="AH27" i="222"/>
  <c r="AC27" i="222"/>
  <c r="AF27" i="222" s="1"/>
  <c r="AS26" i="222"/>
  <c r="AR26" i="222"/>
  <c r="AU26" i="222" s="1"/>
  <c r="AV26" i="222" s="1"/>
  <c r="Q26" i="222" s="1"/>
  <c r="AW26" i="222" s="1"/>
  <c r="AQ26" i="222"/>
  <c r="AT26" i="222" s="1"/>
  <c r="AP26" i="222"/>
  <c r="AO26" i="222"/>
  <c r="AK26" i="222"/>
  <c r="AI26" i="222"/>
  <c r="AH26" i="222"/>
  <c r="AF26" i="222"/>
  <c r="AC26" i="222"/>
  <c r="AM26" i="222" s="1"/>
  <c r="AQ25" i="222"/>
  <c r="AT25" i="222" s="1"/>
  <c r="AP25" i="222"/>
  <c r="AS25" i="222" s="1"/>
  <c r="AO25" i="222"/>
  <c r="AR25" i="222" s="1"/>
  <c r="AK25" i="222"/>
  <c r="AI25" i="222"/>
  <c r="AH25" i="222"/>
  <c r="AC25" i="222"/>
  <c r="AM25" i="222" s="1"/>
  <c r="AQ24" i="222"/>
  <c r="AT24" i="222" s="1"/>
  <c r="AU24" i="222" s="1"/>
  <c r="AV24" i="222" s="1"/>
  <c r="Q24" i="222" s="1"/>
  <c r="AP24" i="222"/>
  <c r="AS24" i="222" s="1"/>
  <c r="AO24" i="222"/>
  <c r="AR24" i="222" s="1"/>
  <c r="AM24" i="222"/>
  <c r="AK24" i="222"/>
  <c r="AI24" i="222"/>
  <c r="AH24" i="222"/>
  <c r="AC24" i="222"/>
  <c r="AF24" i="222" s="1"/>
  <c r="AR23" i="222"/>
  <c r="AQ23" i="222"/>
  <c r="AT23" i="222" s="1"/>
  <c r="AP23" i="222"/>
  <c r="AS23" i="222" s="1"/>
  <c r="AO23" i="222"/>
  <c r="AK23" i="222"/>
  <c r="AI23" i="222"/>
  <c r="AH23" i="222"/>
  <c r="AF23" i="222"/>
  <c r="AC23" i="222"/>
  <c r="AM23" i="222" s="1"/>
  <c r="AT22" i="222"/>
  <c r="AQ22" i="222"/>
  <c r="AP22" i="222"/>
  <c r="AS22" i="222" s="1"/>
  <c r="AO22" i="222"/>
  <c r="AR22" i="222" s="1"/>
  <c r="AU22" i="222" s="1"/>
  <c r="AV22" i="222" s="1"/>
  <c r="Q22" i="222" s="1"/>
  <c r="AK22" i="222"/>
  <c r="AI22" i="222"/>
  <c r="AH22" i="222"/>
  <c r="AC22" i="222"/>
  <c r="AM22" i="222" s="1"/>
  <c r="AQ21" i="222"/>
  <c r="AT21" i="222" s="1"/>
  <c r="AP21" i="222"/>
  <c r="AS21" i="222" s="1"/>
  <c r="AO21" i="222"/>
  <c r="AR21" i="222" s="1"/>
  <c r="AM21" i="222"/>
  <c r="AK21" i="222"/>
  <c r="AI21" i="222"/>
  <c r="AH21" i="222"/>
  <c r="AC21" i="222"/>
  <c r="AF21" i="222" s="1"/>
  <c r="AS20" i="222"/>
  <c r="AQ20" i="222"/>
  <c r="AT20" i="222" s="1"/>
  <c r="AP20" i="222"/>
  <c r="AO20" i="222"/>
  <c r="AR20" i="222" s="1"/>
  <c r="AC20" i="222"/>
  <c r="AM20" i="222" s="1"/>
  <c r="AQ19" i="222"/>
  <c r="AT19" i="222" s="1"/>
  <c r="AP19" i="222"/>
  <c r="AS19" i="222" s="1"/>
  <c r="AO19" i="222"/>
  <c r="AR19" i="222" s="1"/>
  <c r="AC19" i="222"/>
  <c r="AM19" i="222" s="1"/>
  <c r="AQ18" i="222"/>
  <c r="AT18" i="222" s="1"/>
  <c r="AP18" i="222"/>
  <c r="AS18" i="222" s="1"/>
  <c r="AO18" i="222"/>
  <c r="AR18" i="222" s="1"/>
  <c r="AC18" i="222"/>
  <c r="AQ17" i="222"/>
  <c r="AT17" i="222" s="1"/>
  <c r="AP17" i="222"/>
  <c r="AS17" i="222" s="1"/>
  <c r="AO17" i="222"/>
  <c r="AR17" i="222" s="1"/>
  <c r="AK17" i="222"/>
  <c r="AI17" i="222"/>
  <c r="AH17" i="222"/>
  <c r="AF17" i="222"/>
  <c r="AC17" i="222"/>
  <c r="AM17" i="222" s="1"/>
  <c r="AQ16" i="222"/>
  <c r="AT16" i="222" s="1"/>
  <c r="AP16" i="222"/>
  <c r="AS16" i="222" s="1"/>
  <c r="AO16" i="222"/>
  <c r="AR16" i="222" s="1"/>
  <c r="AK16" i="222"/>
  <c r="AI16" i="222"/>
  <c r="AH16" i="222"/>
  <c r="AC16" i="222"/>
  <c r="AM16" i="222" s="1"/>
  <c r="AQ15" i="222"/>
  <c r="AT15" i="222" s="1"/>
  <c r="AP15" i="222"/>
  <c r="AS15" i="222" s="1"/>
  <c r="AO15" i="222"/>
  <c r="AR15" i="222" s="1"/>
  <c r="AC15" i="222"/>
  <c r="AF15" i="222" s="1"/>
  <c r="AQ14" i="222"/>
  <c r="AT14" i="222" s="1"/>
  <c r="AP14" i="222"/>
  <c r="AS14" i="222" s="1"/>
  <c r="AO14" i="222"/>
  <c r="AR14" i="222" s="1"/>
  <c r="AC14" i="222"/>
  <c r="AM14" i="222" s="1"/>
  <c r="A9" i="222"/>
  <c r="A8" i="222"/>
  <c r="G7" i="222"/>
  <c r="G9" i="222" s="1"/>
  <c r="G6" i="222"/>
  <c r="H6" i="222" s="1"/>
  <c r="AU5" i="222"/>
  <c r="AT5" i="222"/>
  <c r="AS5" i="222"/>
  <c r="AR5" i="222"/>
  <c r="AQ5" i="222"/>
  <c r="AP5" i="222"/>
  <c r="AO5" i="222"/>
  <c r="I5" i="222"/>
  <c r="L5" i="222" s="1"/>
  <c r="AV4" i="222"/>
  <c r="AU3" i="222"/>
  <c r="AT3" i="222"/>
  <c r="AS3" i="222"/>
  <c r="AR3" i="222"/>
  <c r="AQ3" i="222"/>
  <c r="AP3" i="222"/>
  <c r="AO3" i="222"/>
  <c r="AH3" i="222"/>
  <c r="AV2" i="222"/>
  <c r="M58" i="11" s="1"/>
  <c r="AH1" i="222"/>
  <c r="AG34" i="221"/>
  <c r="AE34" i="221"/>
  <c r="AW35" i="221" s="1"/>
  <c r="AE56" i="11" s="1"/>
  <c r="AD34" i="221"/>
  <c r="AB34" i="221"/>
  <c r="AA34" i="221"/>
  <c r="Y34" i="221"/>
  <c r="V34" i="221"/>
  <c r="S34" i="221"/>
  <c r="G34" i="221"/>
  <c r="AQ33" i="221"/>
  <c r="AT33" i="221" s="1"/>
  <c r="AP33" i="221"/>
  <c r="AS33" i="221" s="1"/>
  <c r="AO33" i="221"/>
  <c r="AR33" i="221" s="1"/>
  <c r="AM33" i="221"/>
  <c r="AK33" i="221"/>
  <c r="AI33" i="221"/>
  <c r="AH33" i="221"/>
  <c r="AF33" i="221"/>
  <c r="AC33" i="221"/>
  <c r="AQ32" i="221"/>
  <c r="AT32" i="221" s="1"/>
  <c r="AP32" i="221"/>
  <c r="AS32" i="221" s="1"/>
  <c r="AO32" i="221"/>
  <c r="AR32" i="221" s="1"/>
  <c r="AK32" i="221"/>
  <c r="AI32" i="221"/>
  <c r="AH32" i="221"/>
  <c r="AF32" i="221"/>
  <c r="AC32" i="221"/>
  <c r="AM32" i="221" s="1"/>
  <c r="AT31" i="221"/>
  <c r="AQ31" i="221"/>
  <c r="AP31" i="221"/>
  <c r="AS31" i="221" s="1"/>
  <c r="AO31" i="221"/>
  <c r="AR31" i="221" s="1"/>
  <c r="AU31" i="221" s="1"/>
  <c r="AV31" i="221" s="1"/>
  <c r="Q31" i="221" s="1"/>
  <c r="AM31" i="221"/>
  <c r="AK31" i="221"/>
  <c r="AI31" i="221"/>
  <c r="AH31" i="221"/>
  <c r="AC31" i="221"/>
  <c r="AF31" i="221" s="1"/>
  <c r="AS30" i="221"/>
  <c r="AR30" i="221"/>
  <c r="AQ30" i="221"/>
  <c r="AT30" i="221" s="1"/>
  <c r="AP30" i="221"/>
  <c r="AO30" i="221"/>
  <c r="AM30" i="221"/>
  <c r="AK30" i="221"/>
  <c r="AI30" i="221"/>
  <c r="AH30" i="221"/>
  <c r="AF30" i="221"/>
  <c r="AC30" i="221"/>
  <c r="AQ29" i="221"/>
  <c r="AT29" i="221" s="1"/>
  <c r="AP29" i="221"/>
  <c r="AS29" i="221" s="1"/>
  <c r="AO29" i="221"/>
  <c r="AR29" i="221" s="1"/>
  <c r="AM29" i="221"/>
  <c r="AK29" i="221"/>
  <c r="AI29" i="221"/>
  <c r="AH29" i="221"/>
  <c r="AC29" i="221"/>
  <c r="AF29" i="221" s="1"/>
  <c r="AS28" i="221"/>
  <c r="AR28" i="221"/>
  <c r="AQ28" i="221"/>
  <c r="AT28" i="221" s="1"/>
  <c r="AP28" i="221"/>
  <c r="AO28" i="221"/>
  <c r="AK28" i="221"/>
  <c r="AI28" i="221"/>
  <c r="AH28" i="221"/>
  <c r="AC28" i="221"/>
  <c r="AS27" i="221"/>
  <c r="AQ27" i="221"/>
  <c r="AT27" i="221" s="1"/>
  <c r="AP27" i="221"/>
  <c r="AO27" i="221"/>
  <c r="AR27" i="221" s="1"/>
  <c r="AM27" i="221"/>
  <c r="AK27" i="221"/>
  <c r="AI27" i="221"/>
  <c r="AH27" i="221"/>
  <c r="AF27" i="221"/>
  <c r="AC27" i="221"/>
  <c r="AQ26" i="221"/>
  <c r="AT26" i="221" s="1"/>
  <c r="AU26" i="221" s="1"/>
  <c r="AV26" i="221" s="1"/>
  <c r="Q26" i="221" s="1"/>
  <c r="AP26" i="221"/>
  <c r="AS26" i="221" s="1"/>
  <c r="AO26" i="221"/>
  <c r="AR26" i="221" s="1"/>
  <c r="AM26" i="221"/>
  <c r="AK26" i="221"/>
  <c r="AI26" i="221"/>
  <c r="AH26" i="221"/>
  <c r="AC26" i="221"/>
  <c r="AF26" i="221" s="1"/>
  <c r="AT25" i="221"/>
  <c r="AS25" i="221"/>
  <c r="AQ25" i="221"/>
  <c r="AP25" i="221"/>
  <c r="AO25" i="221"/>
  <c r="AR25" i="221" s="1"/>
  <c r="AU25" i="221" s="1"/>
  <c r="AV25" i="221" s="1"/>
  <c r="Q25" i="221" s="1"/>
  <c r="AM25" i="221"/>
  <c r="AK25" i="221"/>
  <c r="AI25" i="221"/>
  <c r="AH25" i="221"/>
  <c r="AC25" i="221"/>
  <c r="AF25" i="221" s="1"/>
  <c r="AQ24" i="221"/>
  <c r="AT24" i="221" s="1"/>
  <c r="AP24" i="221"/>
  <c r="AS24" i="221" s="1"/>
  <c r="AO24" i="221"/>
  <c r="AR24" i="221" s="1"/>
  <c r="AM24" i="221"/>
  <c r="AK24" i="221"/>
  <c r="AI24" i="221"/>
  <c r="AH24" i="221"/>
  <c r="AF24" i="221"/>
  <c r="AC24" i="221"/>
  <c r="AQ23" i="221"/>
  <c r="AT23" i="221" s="1"/>
  <c r="AP23" i="221"/>
  <c r="AS23" i="221" s="1"/>
  <c r="AO23" i="221"/>
  <c r="AR23" i="221" s="1"/>
  <c r="AK23" i="221"/>
  <c r="AI23" i="221"/>
  <c r="AH23" i="221"/>
  <c r="AF23" i="221"/>
  <c r="AC23" i="221"/>
  <c r="AM23" i="221" s="1"/>
  <c r="AT22" i="221"/>
  <c r="AQ22" i="221"/>
  <c r="AP22" i="221"/>
  <c r="AS22" i="221" s="1"/>
  <c r="AO22" i="221"/>
  <c r="AR22" i="221" s="1"/>
  <c r="AU22" i="221" s="1"/>
  <c r="AV22" i="221" s="1"/>
  <c r="Q22" i="221" s="1"/>
  <c r="AM22" i="221"/>
  <c r="AK22" i="221"/>
  <c r="AI22" i="221"/>
  <c r="AH22" i="221"/>
  <c r="AC22" i="221"/>
  <c r="AF22" i="221" s="1"/>
  <c r="AS21" i="221"/>
  <c r="AR21" i="221"/>
  <c r="AQ21" i="221"/>
  <c r="AT21" i="221" s="1"/>
  <c r="AP21" i="221"/>
  <c r="AO21" i="221"/>
  <c r="AM21" i="221"/>
  <c r="AK21" i="221"/>
  <c r="AI21" i="221"/>
  <c r="AH21" i="221"/>
  <c r="AF21" i="221"/>
  <c r="AC21" i="221"/>
  <c r="AQ20" i="221"/>
  <c r="AT20" i="221" s="1"/>
  <c r="AP20" i="221"/>
  <c r="AS20" i="221" s="1"/>
  <c r="AO20" i="221"/>
  <c r="AR20" i="221" s="1"/>
  <c r="AM20" i="221"/>
  <c r="AK20" i="221"/>
  <c r="AI20" i="221"/>
  <c r="AH20" i="221"/>
  <c r="AC20" i="221"/>
  <c r="AF20" i="221" s="1"/>
  <c r="AS19" i="221"/>
  <c r="AR19" i="221"/>
  <c r="AQ19" i="221"/>
  <c r="AT19" i="221" s="1"/>
  <c r="AP19" i="221"/>
  <c r="AO19" i="221"/>
  <c r="AK19" i="221"/>
  <c r="AI19" i="221"/>
  <c r="AH19" i="221"/>
  <c r="AC19" i="221"/>
  <c r="AS18" i="221"/>
  <c r="AQ18" i="221"/>
  <c r="AT18" i="221" s="1"/>
  <c r="AP18" i="221"/>
  <c r="AO18" i="221"/>
  <c r="AR18" i="221" s="1"/>
  <c r="AM18" i="221"/>
  <c r="AK18" i="221"/>
  <c r="AI18" i="221"/>
  <c r="AH18" i="221"/>
  <c r="AF18" i="221"/>
  <c r="AC18" i="221"/>
  <c r="AQ17" i="221"/>
  <c r="AT17" i="221" s="1"/>
  <c r="AU17" i="221" s="1"/>
  <c r="AV17" i="221" s="1"/>
  <c r="Q17" i="221" s="1"/>
  <c r="AP17" i="221"/>
  <c r="AS17" i="221" s="1"/>
  <c r="AO17" i="221"/>
  <c r="AR17" i="221" s="1"/>
  <c r="AM17" i="221"/>
  <c r="AK17" i="221"/>
  <c r="AI17" i="221"/>
  <c r="AH17" i="221"/>
  <c r="AC17" i="221"/>
  <c r="AF17" i="221" s="1"/>
  <c r="AS16" i="221"/>
  <c r="AQ16" i="221"/>
  <c r="AT16" i="221" s="1"/>
  <c r="AP16" i="221"/>
  <c r="AO16" i="221"/>
  <c r="AR16" i="221" s="1"/>
  <c r="AM16" i="221"/>
  <c r="AK16" i="221"/>
  <c r="AI16" i="221"/>
  <c r="AH16" i="221"/>
  <c r="AC16" i="221"/>
  <c r="AF16" i="221" s="1"/>
  <c r="AQ15" i="221"/>
  <c r="AT15" i="221" s="1"/>
  <c r="AP15" i="221"/>
  <c r="AS15" i="221" s="1"/>
  <c r="AO15" i="221"/>
  <c r="AR15" i="221" s="1"/>
  <c r="AM15" i="221"/>
  <c r="AK15" i="221"/>
  <c r="AI15" i="221"/>
  <c r="AH15" i="221"/>
  <c r="AF15" i="221"/>
  <c r="AC15" i="221"/>
  <c r="AQ14" i="221"/>
  <c r="AT14" i="221" s="1"/>
  <c r="AP14" i="221"/>
  <c r="AS14" i="221" s="1"/>
  <c r="AO14" i="221"/>
  <c r="AR14" i="221" s="1"/>
  <c r="AK14" i="221"/>
  <c r="AI14" i="221"/>
  <c r="AH14" i="221"/>
  <c r="AF14" i="221"/>
  <c r="AC14" i="221"/>
  <c r="AM14" i="221" s="1"/>
  <c r="A9" i="221"/>
  <c r="A8" i="221"/>
  <c r="G6" i="221"/>
  <c r="AU5" i="221"/>
  <c r="AT5" i="221"/>
  <c r="AS5" i="221"/>
  <c r="AR5" i="221"/>
  <c r="AQ5" i="221"/>
  <c r="AP5" i="221"/>
  <c r="AO5" i="221"/>
  <c r="L5" i="221"/>
  <c r="I5" i="221"/>
  <c r="AV4" i="221"/>
  <c r="AU3" i="221"/>
  <c r="AT3" i="221"/>
  <c r="AS3" i="221"/>
  <c r="AR3" i="221"/>
  <c r="AQ3" i="221"/>
  <c r="AP3" i="221"/>
  <c r="AO3" i="221"/>
  <c r="AH3" i="221"/>
  <c r="AV2" i="221"/>
  <c r="M56" i="11" s="1"/>
  <c r="AH1" i="221"/>
  <c r="AG34" i="220"/>
  <c r="AE34" i="220"/>
  <c r="X54" i="11" s="1"/>
  <c r="AD34" i="220"/>
  <c r="AB34" i="220"/>
  <c r="AA34" i="220"/>
  <c r="Y34" i="220"/>
  <c r="R54" i="11" s="1"/>
  <c r="V34" i="220"/>
  <c r="S34" i="220"/>
  <c r="G34" i="220"/>
  <c r="J54" i="11" s="1"/>
  <c r="K54" i="11" s="1"/>
  <c r="AQ33" i="220"/>
  <c r="AT33" i="220" s="1"/>
  <c r="AP33" i="220"/>
  <c r="AS33" i="220" s="1"/>
  <c r="AO33" i="220"/>
  <c r="AR33" i="220" s="1"/>
  <c r="AM33" i="220"/>
  <c r="AK33" i="220"/>
  <c r="AI33" i="220"/>
  <c r="AH33" i="220"/>
  <c r="AF33" i="220"/>
  <c r="AC33" i="220"/>
  <c r="AT32" i="220"/>
  <c r="AQ32" i="220"/>
  <c r="AP32" i="220"/>
  <c r="AS32" i="220" s="1"/>
  <c r="AO32" i="220"/>
  <c r="AR32" i="220" s="1"/>
  <c r="AM32" i="220"/>
  <c r="AK32" i="220"/>
  <c r="AI32" i="220"/>
  <c r="AH32" i="220"/>
  <c r="AC32" i="220"/>
  <c r="AF32" i="220" s="1"/>
  <c r="AQ31" i="220"/>
  <c r="AT31" i="220" s="1"/>
  <c r="AP31" i="220"/>
  <c r="AS31" i="220" s="1"/>
  <c r="AO31" i="220"/>
  <c r="AR31" i="220" s="1"/>
  <c r="AK31" i="220"/>
  <c r="AI31" i="220"/>
  <c r="AH31" i="220"/>
  <c r="AF31" i="220"/>
  <c r="AC31" i="220"/>
  <c r="AM31" i="220" s="1"/>
  <c r="AQ30" i="220"/>
  <c r="AT30" i="220" s="1"/>
  <c r="AP30" i="220"/>
  <c r="AS30" i="220" s="1"/>
  <c r="AO30" i="220"/>
  <c r="AR30" i="220" s="1"/>
  <c r="AK30" i="220"/>
  <c r="AI30" i="220"/>
  <c r="AH30" i="220"/>
  <c r="AC30" i="220"/>
  <c r="AF30" i="220" s="1"/>
  <c r="AS29" i="220"/>
  <c r="AQ29" i="220"/>
  <c r="AT29" i="220" s="1"/>
  <c r="AP29" i="220"/>
  <c r="AO29" i="220"/>
  <c r="AR29" i="220" s="1"/>
  <c r="AK29" i="220"/>
  <c r="AI29" i="220"/>
  <c r="AH29" i="220"/>
  <c r="AC29" i="220"/>
  <c r="AQ28" i="220"/>
  <c r="AT28" i="220" s="1"/>
  <c r="AP28" i="220"/>
  <c r="AS28" i="220" s="1"/>
  <c r="AO28" i="220"/>
  <c r="AR28" i="220" s="1"/>
  <c r="AK28" i="220"/>
  <c r="AI28" i="220"/>
  <c r="AH28" i="220"/>
  <c r="AF28" i="220"/>
  <c r="AC28" i="220"/>
  <c r="AM28" i="220" s="1"/>
  <c r="AQ27" i="220"/>
  <c r="AT27" i="220" s="1"/>
  <c r="AP27" i="220"/>
  <c r="AS27" i="220" s="1"/>
  <c r="AO27" i="220"/>
  <c r="AR27" i="220" s="1"/>
  <c r="AM27" i="220"/>
  <c r="AK27" i="220"/>
  <c r="AI27" i="220"/>
  <c r="AH27" i="220"/>
  <c r="AF27" i="220"/>
  <c r="AC27" i="220"/>
  <c r="AT26" i="220"/>
  <c r="AQ26" i="220"/>
  <c r="AP26" i="220"/>
  <c r="AS26" i="220" s="1"/>
  <c r="AO26" i="220"/>
  <c r="AR26" i="220" s="1"/>
  <c r="AK26" i="220"/>
  <c r="AI26" i="220"/>
  <c r="AH26" i="220"/>
  <c r="AC26" i="220"/>
  <c r="AF26" i="220" s="1"/>
  <c r="AR25" i="220"/>
  <c r="AQ25" i="220"/>
  <c r="AT25" i="220" s="1"/>
  <c r="AP25" i="220"/>
  <c r="AS25" i="220" s="1"/>
  <c r="AO25" i="220"/>
  <c r="AM25" i="220"/>
  <c r="AK25" i="220"/>
  <c r="AI25" i="220"/>
  <c r="AH25" i="220"/>
  <c r="AC25" i="220"/>
  <c r="AF25" i="220" s="1"/>
  <c r="AR24" i="220"/>
  <c r="AU24" i="220" s="1"/>
  <c r="AV24" i="220" s="1"/>
  <c r="Q24" i="220" s="1"/>
  <c r="AW24" i="220" s="1"/>
  <c r="AQ24" i="220"/>
  <c r="AT24" i="220" s="1"/>
  <c r="AP24" i="220"/>
  <c r="AS24" i="220" s="1"/>
  <c r="AO24" i="220"/>
  <c r="AK24" i="220"/>
  <c r="AI24" i="220"/>
  <c r="AH24" i="220"/>
  <c r="AF24" i="220"/>
  <c r="AC24" i="220"/>
  <c r="AM24" i="220" s="1"/>
  <c r="AT23" i="220"/>
  <c r="AQ23" i="220"/>
  <c r="AP23" i="220"/>
  <c r="AS23" i="220" s="1"/>
  <c r="AO23" i="220"/>
  <c r="AR23" i="220" s="1"/>
  <c r="AK23" i="220"/>
  <c r="AI23" i="220"/>
  <c r="AH23" i="220"/>
  <c r="AC23" i="220"/>
  <c r="AQ22" i="220"/>
  <c r="AT22" i="220" s="1"/>
  <c r="AP22" i="220"/>
  <c r="AS22" i="220" s="1"/>
  <c r="AO22" i="220"/>
  <c r="AR22" i="220" s="1"/>
  <c r="AM22" i="220"/>
  <c r="AK22" i="220"/>
  <c r="AI22" i="220"/>
  <c r="AH22" i="220"/>
  <c r="AC22" i="220"/>
  <c r="AF22" i="220" s="1"/>
  <c r="AR21" i="220"/>
  <c r="AQ21" i="220"/>
  <c r="AT21" i="220" s="1"/>
  <c r="AP21" i="220"/>
  <c r="AS21" i="220" s="1"/>
  <c r="AO21" i="220"/>
  <c r="AK21" i="220"/>
  <c r="AI21" i="220"/>
  <c r="AH21" i="220"/>
  <c r="AF21" i="220"/>
  <c r="AC21" i="220"/>
  <c r="AM21" i="220" s="1"/>
  <c r="AT20" i="220"/>
  <c r="AQ20" i="220"/>
  <c r="AP20" i="220"/>
  <c r="AS20" i="220" s="1"/>
  <c r="AO20" i="220"/>
  <c r="AR20" i="220" s="1"/>
  <c r="AU20" i="220" s="1"/>
  <c r="AV20" i="220" s="1"/>
  <c r="Q20" i="220" s="1"/>
  <c r="AK20" i="220"/>
  <c r="AI20" i="220"/>
  <c r="AH20" i="220"/>
  <c r="AC20" i="220"/>
  <c r="AF20" i="220" s="1"/>
  <c r="AR19" i="220"/>
  <c r="AQ19" i="220"/>
  <c r="AT19" i="220" s="1"/>
  <c r="AP19" i="220"/>
  <c r="AS19" i="220" s="1"/>
  <c r="AO19" i="220"/>
  <c r="AM19" i="220"/>
  <c r="AK19" i="220"/>
  <c r="AI19" i="220"/>
  <c r="AH19" i="220"/>
  <c r="AC19" i="220"/>
  <c r="AF19" i="220" s="1"/>
  <c r="AQ18" i="220"/>
  <c r="AT18" i="220" s="1"/>
  <c r="AP18" i="220"/>
  <c r="AS18" i="220" s="1"/>
  <c r="AO18" i="220"/>
  <c r="AR18" i="220" s="1"/>
  <c r="AU18" i="220" s="1"/>
  <c r="AV18" i="220" s="1"/>
  <c r="Q18" i="220" s="1"/>
  <c r="AI18" i="220"/>
  <c r="AK18" i="220" s="1"/>
  <c r="AH18" i="220"/>
  <c r="AC18" i="220"/>
  <c r="AM18" i="220" s="1"/>
  <c r="AQ17" i="220"/>
  <c r="AT17" i="220" s="1"/>
  <c r="AP17" i="220"/>
  <c r="AS17" i="220" s="1"/>
  <c r="AO17" i="220"/>
  <c r="AR17" i="220" s="1"/>
  <c r="AI17" i="220"/>
  <c r="AK17" i="220" s="1"/>
  <c r="AH17" i="220"/>
  <c r="AC17" i="220"/>
  <c r="AR16" i="220"/>
  <c r="AQ16" i="220"/>
  <c r="AT16" i="220" s="1"/>
  <c r="AP16" i="220"/>
  <c r="AS16" i="220" s="1"/>
  <c r="AO16" i="220"/>
  <c r="AI16" i="220"/>
  <c r="AK16" i="220" s="1"/>
  <c r="AH16" i="220"/>
  <c r="AC16" i="220"/>
  <c r="AF16" i="220" s="1"/>
  <c r="AQ15" i="220"/>
  <c r="AT15" i="220" s="1"/>
  <c r="AP15" i="220"/>
  <c r="AS15" i="220" s="1"/>
  <c r="AO15" i="220"/>
  <c r="AR15" i="220" s="1"/>
  <c r="AK15" i="220"/>
  <c r="AI15" i="220"/>
  <c r="AH15" i="220"/>
  <c r="AF15" i="220"/>
  <c r="AC15" i="220"/>
  <c r="AM15" i="220" s="1"/>
  <c r="AQ14" i="220"/>
  <c r="AT14" i="220" s="1"/>
  <c r="AP14" i="220"/>
  <c r="AS14" i="220" s="1"/>
  <c r="AO14" i="220"/>
  <c r="AR14" i="220" s="1"/>
  <c r="AK14" i="220"/>
  <c r="AI14" i="220"/>
  <c r="AH14" i="220"/>
  <c r="AC14" i="220"/>
  <c r="AM14" i="220" s="1"/>
  <c r="A9" i="220"/>
  <c r="A8" i="220"/>
  <c r="AU5" i="220"/>
  <c r="AT5" i="220"/>
  <c r="AS5" i="220"/>
  <c r="AR5" i="220"/>
  <c r="AQ5" i="220"/>
  <c r="AP5" i="220"/>
  <c r="AO5" i="220"/>
  <c r="I5" i="220"/>
  <c r="AV4" i="220"/>
  <c r="AU3" i="220"/>
  <c r="AT3" i="220"/>
  <c r="AS3" i="220"/>
  <c r="AR3" i="220"/>
  <c r="AQ3" i="220"/>
  <c r="AP3" i="220"/>
  <c r="AO3" i="220"/>
  <c r="AV2" i="220"/>
  <c r="M54" i="11" s="1"/>
  <c r="AH1" i="220"/>
  <c r="AG34" i="219"/>
  <c r="AE34" i="219"/>
  <c r="AW35" i="219" s="1"/>
  <c r="AE52" i="11" s="1"/>
  <c r="AD34" i="219"/>
  <c r="AB34" i="219"/>
  <c r="AA34" i="219"/>
  <c r="Y34" i="219"/>
  <c r="V34" i="219"/>
  <c r="S34" i="219"/>
  <c r="G34" i="219"/>
  <c r="AT33" i="219"/>
  <c r="AQ33" i="219"/>
  <c r="AP33" i="219"/>
  <c r="AS33" i="219" s="1"/>
  <c r="AO33" i="219"/>
  <c r="AR33" i="219" s="1"/>
  <c r="AM33" i="219"/>
  <c r="AK33" i="219"/>
  <c r="AI33" i="219"/>
  <c r="AH33" i="219"/>
  <c r="AF33" i="219"/>
  <c r="AC33" i="219"/>
  <c r="AR32" i="219"/>
  <c r="AQ32" i="219"/>
  <c r="AT32" i="219" s="1"/>
  <c r="AP32" i="219"/>
  <c r="AS32" i="219" s="1"/>
  <c r="AO32" i="219"/>
  <c r="AM32" i="219"/>
  <c r="AK32" i="219"/>
  <c r="AI32" i="219"/>
  <c r="AH32" i="219"/>
  <c r="AC32" i="219"/>
  <c r="AF32" i="219" s="1"/>
  <c r="AQ31" i="219"/>
  <c r="AT31" i="219" s="1"/>
  <c r="AP31" i="219"/>
  <c r="AS31" i="219" s="1"/>
  <c r="AO31" i="219"/>
  <c r="AR31" i="219" s="1"/>
  <c r="AK31" i="219"/>
  <c r="AI31" i="219"/>
  <c r="AH31" i="219"/>
  <c r="AF31" i="219"/>
  <c r="AC31" i="219"/>
  <c r="AM31" i="219" s="1"/>
  <c r="AQ30" i="219"/>
  <c r="AT30" i="219" s="1"/>
  <c r="AP30" i="219"/>
  <c r="AS30" i="219" s="1"/>
  <c r="AO30" i="219"/>
  <c r="AR30" i="219" s="1"/>
  <c r="AM30" i="219"/>
  <c r="AK30" i="219"/>
  <c r="AI30" i="219"/>
  <c r="AH30" i="219"/>
  <c r="AF30" i="219"/>
  <c r="AC30" i="219"/>
  <c r="AT29" i="219"/>
  <c r="AQ29" i="219"/>
  <c r="AP29" i="219"/>
  <c r="AS29" i="219" s="1"/>
  <c r="AO29" i="219"/>
  <c r="AR29" i="219" s="1"/>
  <c r="AM29" i="219"/>
  <c r="AK29" i="219"/>
  <c r="AI29" i="219"/>
  <c r="AH29" i="219"/>
  <c r="AC29" i="219"/>
  <c r="AF29" i="219" s="1"/>
  <c r="AR28" i="219"/>
  <c r="AQ28" i="219"/>
  <c r="AT28" i="219" s="1"/>
  <c r="AP28" i="219"/>
  <c r="AS28" i="219" s="1"/>
  <c r="AO28" i="219"/>
  <c r="AK28" i="219"/>
  <c r="AI28" i="219"/>
  <c r="AH28" i="219"/>
  <c r="AF28" i="219"/>
  <c r="AC28" i="219"/>
  <c r="AM28" i="219" s="1"/>
  <c r="AT27" i="219"/>
  <c r="AQ27" i="219"/>
  <c r="AP27" i="219"/>
  <c r="AS27" i="219" s="1"/>
  <c r="AO27" i="219"/>
  <c r="AR27" i="219" s="1"/>
  <c r="AM27" i="219"/>
  <c r="AK27" i="219"/>
  <c r="AI27" i="219"/>
  <c r="AH27" i="219"/>
  <c r="AF27" i="219"/>
  <c r="AC27" i="219"/>
  <c r="AS26" i="219"/>
  <c r="AR26" i="219"/>
  <c r="AQ26" i="219"/>
  <c r="AT26" i="219" s="1"/>
  <c r="AP26" i="219"/>
  <c r="AO26" i="219"/>
  <c r="AM26" i="219"/>
  <c r="AK26" i="219"/>
  <c r="AI26" i="219"/>
  <c r="AH26" i="219"/>
  <c r="AC26" i="219"/>
  <c r="AF26" i="219" s="1"/>
  <c r="AQ25" i="219"/>
  <c r="AT25" i="219" s="1"/>
  <c r="AP25" i="219"/>
  <c r="AS25" i="219" s="1"/>
  <c r="AO25" i="219"/>
  <c r="AR25" i="219" s="1"/>
  <c r="AK25" i="219"/>
  <c r="AI25" i="219"/>
  <c r="AH25" i="219"/>
  <c r="AF25" i="219"/>
  <c r="AC25" i="219"/>
  <c r="AM25" i="219" s="1"/>
  <c r="AQ24" i="219"/>
  <c r="AT24" i="219" s="1"/>
  <c r="AP24" i="219"/>
  <c r="AS24" i="219" s="1"/>
  <c r="AO24" i="219"/>
  <c r="AR24" i="219" s="1"/>
  <c r="AM24" i="219"/>
  <c r="AK24" i="219"/>
  <c r="AI24" i="219"/>
  <c r="AH24" i="219"/>
  <c r="AF24" i="219"/>
  <c r="AC24" i="219"/>
  <c r="AT23" i="219"/>
  <c r="AQ23" i="219"/>
  <c r="AP23" i="219"/>
  <c r="AS23" i="219" s="1"/>
  <c r="AO23" i="219"/>
  <c r="AR23" i="219" s="1"/>
  <c r="AM23" i="219"/>
  <c r="AK23" i="219"/>
  <c r="AI23" i="219"/>
  <c r="AH23" i="219"/>
  <c r="AC23" i="219"/>
  <c r="AF23" i="219" s="1"/>
  <c r="AR22" i="219"/>
  <c r="AQ22" i="219"/>
  <c r="AT22" i="219" s="1"/>
  <c r="AP22" i="219"/>
  <c r="AS22" i="219" s="1"/>
  <c r="AO22" i="219"/>
  <c r="AK22" i="219"/>
  <c r="AI22" i="219"/>
  <c r="AH22" i="219"/>
  <c r="AF22" i="219"/>
  <c r="AC22" i="219"/>
  <c r="AM22" i="219" s="1"/>
  <c r="AT21" i="219"/>
  <c r="AQ21" i="219"/>
  <c r="AP21" i="219"/>
  <c r="AS21" i="219" s="1"/>
  <c r="AO21" i="219"/>
  <c r="AR21" i="219" s="1"/>
  <c r="AM21" i="219"/>
  <c r="AK21" i="219"/>
  <c r="AI21" i="219"/>
  <c r="AH21" i="219"/>
  <c r="AF21" i="219"/>
  <c r="AC21" i="219"/>
  <c r="AS20" i="219"/>
  <c r="AR20" i="219"/>
  <c r="AQ20" i="219"/>
  <c r="AT20" i="219" s="1"/>
  <c r="AP20" i="219"/>
  <c r="AO20" i="219"/>
  <c r="AM20" i="219"/>
  <c r="AK20" i="219"/>
  <c r="AI20" i="219"/>
  <c r="AH20" i="219"/>
  <c r="AC20" i="219"/>
  <c r="AF20" i="219" s="1"/>
  <c r="AQ19" i="219"/>
  <c r="AT19" i="219" s="1"/>
  <c r="AP19" i="219"/>
  <c r="AS19" i="219" s="1"/>
  <c r="AO19" i="219"/>
  <c r="AR19" i="219" s="1"/>
  <c r="AK19" i="219"/>
  <c r="AI19" i="219"/>
  <c r="AH19" i="219"/>
  <c r="AF19" i="219"/>
  <c r="AC19" i="219"/>
  <c r="AM19" i="219" s="1"/>
  <c r="AQ18" i="219"/>
  <c r="AT18" i="219" s="1"/>
  <c r="AP18" i="219"/>
  <c r="AS18" i="219" s="1"/>
  <c r="AO18" i="219"/>
  <c r="AR18" i="219" s="1"/>
  <c r="AK18" i="219"/>
  <c r="AI18" i="219"/>
  <c r="AH18" i="219"/>
  <c r="AC18" i="219"/>
  <c r="AF18" i="219" s="1"/>
  <c r="AQ17" i="219"/>
  <c r="AT17" i="219" s="1"/>
  <c r="AP17" i="219"/>
  <c r="AS17" i="219" s="1"/>
  <c r="AO17" i="219"/>
  <c r="AR17" i="219" s="1"/>
  <c r="AK17" i="219"/>
  <c r="AI17" i="219"/>
  <c r="AH17" i="219"/>
  <c r="AC17" i="219"/>
  <c r="AF17" i="219" s="1"/>
  <c r="AQ16" i="219"/>
  <c r="AT16" i="219" s="1"/>
  <c r="AP16" i="219"/>
  <c r="AS16" i="219" s="1"/>
  <c r="AO16" i="219"/>
  <c r="AR16" i="219" s="1"/>
  <c r="AK16" i="219"/>
  <c r="AI16" i="219"/>
  <c r="AH16" i="219"/>
  <c r="AF16" i="219"/>
  <c r="AC16" i="219"/>
  <c r="AM16" i="219" s="1"/>
  <c r="AQ15" i="219"/>
  <c r="AT15" i="219" s="1"/>
  <c r="AP15" i="219"/>
  <c r="AS15" i="219" s="1"/>
  <c r="AO15" i="219"/>
  <c r="AR15" i="219" s="1"/>
  <c r="AM15" i="219"/>
  <c r="AK15" i="219"/>
  <c r="AI15" i="219"/>
  <c r="AH15" i="219"/>
  <c r="AF15" i="219"/>
  <c r="AC15" i="219"/>
  <c r="AR14" i="219"/>
  <c r="AQ14" i="219"/>
  <c r="AT14" i="219" s="1"/>
  <c r="AP14" i="219"/>
  <c r="AS14" i="219" s="1"/>
  <c r="AO14" i="219"/>
  <c r="AK14" i="219"/>
  <c r="AI14" i="219"/>
  <c r="AH14" i="219"/>
  <c r="AC14" i="219"/>
  <c r="A9" i="219"/>
  <c r="A8" i="219"/>
  <c r="AU5" i="219"/>
  <c r="AT5" i="219"/>
  <c r="AS5" i="219"/>
  <c r="AR5" i="219"/>
  <c r="AQ5" i="219"/>
  <c r="AP5" i="219"/>
  <c r="AO5" i="219"/>
  <c r="I5" i="219"/>
  <c r="AV4" i="219"/>
  <c r="AU3" i="219"/>
  <c r="AT3" i="219"/>
  <c r="AS3" i="219"/>
  <c r="AR3" i="219"/>
  <c r="AQ3" i="219"/>
  <c r="AP3" i="219"/>
  <c r="AO3" i="219"/>
  <c r="AV2" i="219"/>
  <c r="M52" i="11" s="1"/>
  <c r="AH1" i="219"/>
  <c r="AG34" i="218"/>
  <c r="AD34" i="218"/>
  <c r="AB34" i="218"/>
  <c r="AA34" i="218"/>
  <c r="Y34" i="218"/>
  <c r="R50" i="11" s="1"/>
  <c r="V34" i="218"/>
  <c r="S34" i="218"/>
  <c r="G34" i="218"/>
  <c r="J50" i="11" s="1"/>
  <c r="K50" i="11" s="1"/>
  <c r="AQ33" i="218"/>
  <c r="AT33" i="218" s="1"/>
  <c r="AP33" i="218"/>
  <c r="AS33" i="218" s="1"/>
  <c r="AO33" i="218"/>
  <c r="AR33" i="218" s="1"/>
  <c r="AU33" i="218" s="1"/>
  <c r="AV33" i="218" s="1"/>
  <c r="Q33" i="218" s="1"/>
  <c r="AM33" i="218"/>
  <c r="AK33" i="218"/>
  <c r="AI33" i="218"/>
  <c r="AH33" i="218"/>
  <c r="AC33" i="218"/>
  <c r="AF33" i="218" s="1"/>
  <c r="AS32" i="218"/>
  <c r="AQ32" i="218"/>
  <c r="AT32" i="218" s="1"/>
  <c r="AP32" i="218"/>
  <c r="AO32" i="218"/>
  <c r="AR32" i="218" s="1"/>
  <c r="AK32" i="218"/>
  <c r="AI32" i="218"/>
  <c r="AH32" i="218"/>
  <c r="AF32" i="218"/>
  <c r="AC32" i="218"/>
  <c r="AM32" i="218" s="1"/>
  <c r="AU31" i="218"/>
  <c r="AV31" i="218" s="1"/>
  <c r="Q31" i="218" s="1"/>
  <c r="AQ31" i="218"/>
  <c r="AT31" i="218" s="1"/>
  <c r="AP31" i="218"/>
  <c r="AS31" i="218" s="1"/>
  <c r="AO31" i="218"/>
  <c r="AR31" i="218" s="1"/>
  <c r="AK31" i="218"/>
  <c r="AI31" i="218"/>
  <c r="AH31" i="218"/>
  <c r="AC31" i="218"/>
  <c r="AF31" i="218" s="1"/>
  <c r="AT30" i="218"/>
  <c r="AQ30" i="218"/>
  <c r="AP30" i="218"/>
  <c r="AS30" i="218" s="1"/>
  <c r="AO30" i="218"/>
  <c r="AR30" i="218" s="1"/>
  <c r="AK30" i="218"/>
  <c r="AI30" i="218"/>
  <c r="AH30" i="218"/>
  <c r="AC30" i="218"/>
  <c r="AQ29" i="218"/>
  <c r="AT29" i="218" s="1"/>
  <c r="AP29" i="218"/>
  <c r="AS29" i="218" s="1"/>
  <c r="AO29" i="218"/>
  <c r="AR29" i="218" s="1"/>
  <c r="AU29" i="218" s="1"/>
  <c r="AV29" i="218" s="1"/>
  <c r="Q29" i="218" s="1"/>
  <c r="AK29" i="218"/>
  <c r="AI29" i="218"/>
  <c r="AH29" i="218"/>
  <c r="AC29" i="218"/>
  <c r="AM29" i="218" s="1"/>
  <c r="AQ28" i="218"/>
  <c r="AT28" i="218" s="1"/>
  <c r="AP28" i="218"/>
  <c r="AS28" i="218" s="1"/>
  <c r="AO28" i="218"/>
  <c r="AR28" i="218" s="1"/>
  <c r="AK28" i="218"/>
  <c r="AI28" i="218"/>
  <c r="AH28" i="218"/>
  <c r="AC28" i="218"/>
  <c r="AS27" i="218"/>
  <c r="AR27" i="218"/>
  <c r="AQ27" i="218"/>
  <c r="AT27" i="218" s="1"/>
  <c r="AP27" i="218"/>
  <c r="AO27" i="218"/>
  <c r="AK27" i="218"/>
  <c r="AI27" i="218"/>
  <c r="AH27" i="218"/>
  <c r="AC27" i="218"/>
  <c r="AR26" i="218"/>
  <c r="AQ26" i="218"/>
  <c r="AT26" i="218" s="1"/>
  <c r="AP26" i="218"/>
  <c r="AS26" i="218" s="1"/>
  <c r="AO26" i="218"/>
  <c r="AK26" i="218"/>
  <c r="AI26" i="218"/>
  <c r="AH26" i="218"/>
  <c r="AC26" i="218"/>
  <c r="AM26" i="218" s="1"/>
  <c r="AT25" i="218"/>
  <c r="AQ25" i="218"/>
  <c r="AP25" i="218"/>
  <c r="AS25" i="218" s="1"/>
  <c r="AO25" i="218"/>
  <c r="AR25" i="218" s="1"/>
  <c r="AK25" i="218"/>
  <c r="AI25" i="218"/>
  <c r="AH25" i="218"/>
  <c r="AC25" i="218"/>
  <c r="AT24" i="218"/>
  <c r="AQ24" i="218"/>
  <c r="AP24" i="218"/>
  <c r="AS24" i="218" s="1"/>
  <c r="AO24" i="218"/>
  <c r="AR24" i="218" s="1"/>
  <c r="AK24" i="218"/>
  <c r="AI24" i="218"/>
  <c r="AH24" i="218"/>
  <c r="AC24" i="218"/>
  <c r="AQ23" i="218"/>
  <c r="AT23" i="218" s="1"/>
  <c r="AP23" i="218"/>
  <c r="AS23" i="218" s="1"/>
  <c r="AO23" i="218"/>
  <c r="AR23" i="218" s="1"/>
  <c r="AU23" i="218" s="1"/>
  <c r="AV23" i="218" s="1"/>
  <c r="Q23" i="218" s="1"/>
  <c r="AK23" i="218"/>
  <c r="AI23" i="218"/>
  <c r="AH23" i="218"/>
  <c r="AC23" i="218"/>
  <c r="AM23" i="218" s="1"/>
  <c r="AQ22" i="218"/>
  <c r="AT22" i="218" s="1"/>
  <c r="AP22" i="218"/>
  <c r="AS22" i="218" s="1"/>
  <c r="AO22" i="218"/>
  <c r="AR22" i="218" s="1"/>
  <c r="AK22" i="218"/>
  <c r="AI22" i="218"/>
  <c r="AH22" i="218"/>
  <c r="AC22" i="218"/>
  <c r="AS21" i="218"/>
  <c r="AQ21" i="218"/>
  <c r="AT21" i="218" s="1"/>
  <c r="AP21" i="218"/>
  <c r="AO21" i="218"/>
  <c r="AR21" i="218" s="1"/>
  <c r="AK21" i="218"/>
  <c r="AI21" i="218"/>
  <c r="AH21" i="218"/>
  <c r="AC21" i="218"/>
  <c r="AQ20" i="218"/>
  <c r="AT20" i="218" s="1"/>
  <c r="AP20" i="218"/>
  <c r="AS20" i="218" s="1"/>
  <c r="AO20" i="218"/>
  <c r="AR20" i="218" s="1"/>
  <c r="AU20" i="218" s="1"/>
  <c r="AV20" i="218" s="1"/>
  <c r="Q20" i="218" s="1"/>
  <c r="AK20" i="218"/>
  <c r="AI20" i="218"/>
  <c r="AH20" i="218"/>
  <c r="AC20" i="218"/>
  <c r="AM20" i="218" s="1"/>
  <c r="AQ19" i="218"/>
  <c r="AT19" i="218" s="1"/>
  <c r="AP19" i="218"/>
  <c r="AS19" i="218" s="1"/>
  <c r="AO19" i="218"/>
  <c r="AR19" i="218" s="1"/>
  <c r="AC19" i="218"/>
  <c r="A10" i="218" s="1"/>
  <c r="AT18" i="218"/>
  <c r="AQ18" i="218"/>
  <c r="AP18" i="218"/>
  <c r="AS18" i="218" s="1"/>
  <c r="AO18" i="218"/>
  <c r="AR18" i="218" s="1"/>
  <c r="AK18" i="218"/>
  <c r="AI18" i="218"/>
  <c r="AH18" i="218"/>
  <c r="AC18" i="218"/>
  <c r="AF18" i="218" s="1"/>
  <c r="AQ17" i="218"/>
  <c r="AT17" i="218" s="1"/>
  <c r="AP17" i="218"/>
  <c r="AS17" i="218" s="1"/>
  <c r="AO17" i="218"/>
  <c r="AR17" i="218" s="1"/>
  <c r="AU17" i="218" s="1"/>
  <c r="AV17" i="218" s="1"/>
  <c r="Q17" i="218" s="1"/>
  <c r="AK17" i="218"/>
  <c r="AI17" i="218"/>
  <c r="AH17" i="218"/>
  <c r="AC17" i="218"/>
  <c r="AQ16" i="218"/>
  <c r="AT16" i="218" s="1"/>
  <c r="AP16" i="218"/>
  <c r="AS16" i="218" s="1"/>
  <c r="AO16" i="218"/>
  <c r="AR16" i="218" s="1"/>
  <c r="AK16" i="218"/>
  <c r="AI16" i="218"/>
  <c r="AH16" i="218"/>
  <c r="AC16" i="218"/>
  <c r="AS15" i="218"/>
  <c r="AQ15" i="218"/>
  <c r="AT15" i="218" s="1"/>
  <c r="AP15" i="218"/>
  <c r="AO15" i="218"/>
  <c r="AR15" i="218" s="1"/>
  <c r="AM15" i="218"/>
  <c r="AK15" i="218"/>
  <c r="AI15" i="218"/>
  <c r="AH15" i="218"/>
  <c r="AC15" i="218"/>
  <c r="AF15" i="218" s="1"/>
  <c r="AQ14" i="218"/>
  <c r="AT14" i="218" s="1"/>
  <c r="AP14" i="218"/>
  <c r="AS14" i="218" s="1"/>
  <c r="AO14" i="218"/>
  <c r="AR14" i="218" s="1"/>
  <c r="AK14" i="218"/>
  <c r="AI14" i="218"/>
  <c r="AH14" i="218"/>
  <c r="AC14" i="218"/>
  <c r="A9" i="218"/>
  <c r="A8" i="218"/>
  <c r="G6" i="218"/>
  <c r="AU5" i="218"/>
  <c r="AT5" i="218"/>
  <c r="AS5" i="218"/>
  <c r="AR5" i="218"/>
  <c r="AQ5" i="218"/>
  <c r="AP5" i="218"/>
  <c r="AO5" i="218"/>
  <c r="L5" i="218"/>
  <c r="I5" i="218"/>
  <c r="AV4" i="218"/>
  <c r="AU3" i="218"/>
  <c r="AT3" i="218"/>
  <c r="AS3" i="218"/>
  <c r="AR3" i="218"/>
  <c r="AQ3" i="218"/>
  <c r="AP3" i="218"/>
  <c r="AO3" i="218"/>
  <c r="AH3" i="218"/>
  <c r="AV2" i="218"/>
  <c r="M50" i="11" s="1"/>
  <c r="AH1" i="218"/>
  <c r="AG34" i="217"/>
  <c r="AE34" i="217"/>
  <c r="X48" i="11" s="1"/>
  <c r="AD34" i="217"/>
  <c r="AB34" i="217"/>
  <c r="AA34" i="217"/>
  <c r="Y34" i="217"/>
  <c r="R48" i="11" s="1"/>
  <c r="V34" i="217"/>
  <c r="S34" i="217"/>
  <c r="G34" i="217"/>
  <c r="J48" i="11" s="1"/>
  <c r="K48" i="11" s="1"/>
  <c r="AQ33" i="217"/>
  <c r="AT33" i="217" s="1"/>
  <c r="AP33" i="217"/>
  <c r="AS33" i="217" s="1"/>
  <c r="AO33" i="217"/>
  <c r="AR33" i="217" s="1"/>
  <c r="AK33" i="217"/>
  <c r="AI33" i="217"/>
  <c r="AH33" i="217"/>
  <c r="AC33" i="217"/>
  <c r="AM33" i="217" s="1"/>
  <c r="AQ32" i="217"/>
  <c r="AT32" i="217" s="1"/>
  <c r="AP32" i="217"/>
  <c r="AS32" i="217" s="1"/>
  <c r="AO32" i="217"/>
  <c r="AR32" i="217" s="1"/>
  <c r="AK32" i="217"/>
  <c r="AI32" i="217"/>
  <c r="AH32" i="217"/>
  <c r="AC32" i="217"/>
  <c r="AF32" i="217" s="1"/>
  <c r="AQ31" i="217"/>
  <c r="AT31" i="217" s="1"/>
  <c r="AP31" i="217"/>
  <c r="AS31" i="217" s="1"/>
  <c r="AO31" i="217"/>
  <c r="AR31" i="217" s="1"/>
  <c r="AU31" i="217" s="1"/>
  <c r="AV31" i="217" s="1"/>
  <c r="Q31" i="217" s="1"/>
  <c r="AK31" i="217"/>
  <c r="AI31" i="217"/>
  <c r="AH31" i="217"/>
  <c r="AC31" i="217"/>
  <c r="AQ30" i="217"/>
  <c r="AT30" i="217" s="1"/>
  <c r="AP30" i="217"/>
  <c r="AS30" i="217" s="1"/>
  <c r="AO30" i="217"/>
  <c r="AR30" i="217" s="1"/>
  <c r="AK30" i="217"/>
  <c r="AI30" i="217"/>
  <c r="AH30" i="217"/>
  <c r="AC30" i="217"/>
  <c r="AM30" i="217" s="1"/>
  <c r="AQ29" i="217"/>
  <c r="AT29" i="217" s="1"/>
  <c r="AP29" i="217"/>
  <c r="AS29" i="217" s="1"/>
  <c r="AO29" i="217"/>
  <c r="AR29" i="217" s="1"/>
  <c r="AK29" i="217"/>
  <c r="AI29" i="217"/>
  <c r="AH29" i="217"/>
  <c r="AC29" i="217"/>
  <c r="AF29" i="217" s="1"/>
  <c r="AR28" i="217"/>
  <c r="AQ28" i="217"/>
  <c r="AT28" i="217" s="1"/>
  <c r="AP28" i="217"/>
  <c r="AS28" i="217" s="1"/>
  <c r="AO28" i="217"/>
  <c r="AK28" i="217"/>
  <c r="AI28" i="217"/>
  <c r="AH28" i="217"/>
  <c r="AC28" i="217"/>
  <c r="AS27" i="217"/>
  <c r="AQ27" i="217"/>
  <c r="AT27" i="217" s="1"/>
  <c r="AP27" i="217"/>
  <c r="AO27" i="217"/>
  <c r="AR27" i="217" s="1"/>
  <c r="AK27" i="217"/>
  <c r="AI27" i="217"/>
  <c r="AH27" i="217"/>
  <c r="AC27" i="217"/>
  <c r="AM27" i="217" s="1"/>
  <c r="AS26" i="217"/>
  <c r="AQ26" i="217"/>
  <c r="AT26" i="217" s="1"/>
  <c r="AP26" i="217"/>
  <c r="AO26" i="217"/>
  <c r="AR26" i="217" s="1"/>
  <c r="AK26" i="217"/>
  <c r="AI26" i="217"/>
  <c r="AH26" i="217"/>
  <c r="AC26" i="217"/>
  <c r="AF26" i="217" s="1"/>
  <c r="AS25" i="217"/>
  <c r="AR25" i="217"/>
  <c r="AU25" i="217" s="1"/>
  <c r="AV25" i="217" s="1"/>
  <c r="Q25" i="217" s="1"/>
  <c r="AQ25" i="217"/>
  <c r="AT25" i="217" s="1"/>
  <c r="AP25" i="217"/>
  <c r="AO25" i="217"/>
  <c r="AK25" i="217"/>
  <c r="AI25" i="217"/>
  <c r="AH25" i="217"/>
  <c r="AC25" i="217"/>
  <c r="AS24" i="217"/>
  <c r="AQ24" i="217"/>
  <c r="AT24" i="217" s="1"/>
  <c r="AP24" i="217"/>
  <c r="AO24" i="217"/>
  <c r="AR24" i="217" s="1"/>
  <c r="AK24" i="217"/>
  <c r="AI24" i="217"/>
  <c r="AH24" i="217"/>
  <c r="AC24" i="217"/>
  <c r="AM24" i="217" s="1"/>
  <c r="AS23" i="217"/>
  <c r="AQ23" i="217"/>
  <c r="AT23" i="217" s="1"/>
  <c r="AP23" i="217"/>
  <c r="AO23" i="217"/>
  <c r="AR23" i="217" s="1"/>
  <c r="AK23" i="217"/>
  <c r="AI23" i="217"/>
  <c r="AH23" i="217"/>
  <c r="AC23" i="217"/>
  <c r="AF23" i="217" s="1"/>
  <c r="AS22" i="217"/>
  <c r="AQ22" i="217"/>
  <c r="AT22" i="217" s="1"/>
  <c r="AP22" i="217"/>
  <c r="AO22" i="217"/>
  <c r="AR22" i="217" s="1"/>
  <c r="AU22" i="217" s="1"/>
  <c r="AV22" i="217" s="1"/>
  <c r="Q22" i="217" s="1"/>
  <c r="AK22" i="217"/>
  <c r="AI22" i="217"/>
  <c r="AH22" i="217"/>
  <c r="AC22" i="217"/>
  <c r="AQ21" i="217"/>
  <c r="AT21" i="217" s="1"/>
  <c r="AP21" i="217"/>
  <c r="AS21" i="217" s="1"/>
  <c r="AO21" i="217"/>
  <c r="AR21" i="217" s="1"/>
  <c r="AK21" i="217"/>
  <c r="AI21" i="217"/>
  <c r="AH21" i="217"/>
  <c r="AC21" i="217"/>
  <c r="AM21" i="217" s="1"/>
  <c r="AQ20" i="217"/>
  <c r="AT20" i="217" s="1"/>
  <c r="AP20" i="217"/>
  <c r="AS20" i="217" s="1"/>
  <c r="AO20" i="217"/>
  <c r="AR20" i="217" s="1"/>
  <c r="AK20" i="217"/>
  <c r="AI20" i="217"/>
  <c r="AH20" i="217"/>
  <c r="AC20" i="217"/>
  <c r="AF20" i="217" s="1"/>
  <c r="AR19" i="217"/>
  <c r="AQ19" i="217"/>
  <c r="AT19" i="217" s="1"/>
  <c r="AP19" i="217"/>
  <c r="AS19" i="217" s="1"/>
  <c r="AO19" i="217"/>
  <c r="AK19" i="217"/>
  <c r="AI19" i="217"/>
  <c r="AH19" i="217"/>
  <c r="AC19" i="217"/>
  <c r="AQ18" i="217"/>
  <c r="AT18" i="217" s="1"/>
  <c r="AP18" i="217"/>
  <c r="AS18" i="217" s="1"/>
  <c r="AO18" i="217"/>
  <c r="AR18" i="217" s="1"/>
  <c r="AK18" i="217"/>
  <c r="AI18" i="217"/>
  <c r="AH18" i="217"/>
  <c r="AC18" i="217"/>
  <c r="AM18" i="217" s="1"/>
  <c r="AQ17" i="217"/>
  <c r="AT17" i="217" s="1"/>
  <c r="AP17" i="217"/>
  <c r="AS17" i="217" s="1"/>
  <c r="AO17" i="217"/>
  <c r="AR17" i="217" s="1"/>
  <c r="AK17" i="217"/>
  <c r="AI17" i="217"/>
  <c r="AH17" i="217"/>
  <c r="AC17" i="217"/>
  <c r="AF17" i="217" s="1"/>
  <c r="AS16" i="217"/>
  <c r="AQ16" i="217"/>
  <c r="AT16" i="217" s="1"/>
  <c r="AP16" i="217"/>
  <c r="AO16" i="217"/>
  <c r="AR16" i="217" s="1"/>
  <c r="AU16" i="217" s="1"/>
  <c r="AV16" i="217" s="1"/>
  <c r="Q16" i="217" s="1"/>
  <c r="AK16" i="217"/>
  <c r="AI16" i="217"/>
  <c r="AH16" i="217"/>
  <c r="AC16" i="217"/>
  <c r="AS15" i="217"/>
  <c r="AQ15" i="217"/>
  <c r="AT15" i="217" s="1"/>
  <c r="AP15" i="217"/>
  <c r="AO15" i="217"/>
  <c r="AR15" i="217" s="1"/>
  <c r="AK15" i="217"/>
  <c r="AI15" i="217"/>
  <c r="AH15" i="217"/>
  <c r="AC15" i="217"/>
  <c r="AM15" i="217" s="1"/>
  <c r="AS14" i="217"/>
  <c r="AQ14" i="217"/>
  <c r="AT14" i="217" s="1"/>
  <c r="AP14" i="217"/>
  <c r="AO14" i="217"/>
  <c r="AR14" i="217" s="1"/>
  <c r="AI14" i="217"/>
  <c r="AK14" i="217" s="1"/>
  <c r="AH14" i="217"/>
  <c r="AC14" i="217"/>
  <c r="AM14" i="217" s="1"/>
  <c r="A9" i="217"/>
  <c r="A8" i="217"/>
  <c r="AU5" i="217"/>
  <c r="AT5" i="217"/>
  <c r="AS5" i="217"/>
  <c r="AR5" i="217"/>
  <c r="AQ5" i="217"/>
  <c r="AP5" i="217"/>
  <c r="AO5" i="217"/>
  <c r="I5" i="217"/>
  <c r="AV4" i="217"/>
  <c r="AU3" i="217"/>
  <c r="AT3" i="217"/>
  <c r="AS3" i="217"/>
  <c r="AR3" i="217"/>
  <c r="AQ3" i="217"/>
  <c r="AP3" i="217"/>
  <c r="AO3" i="217"/>
  <c r="AV2" i="217"/>
  <c r="M48" i="11" s="1"/>
  <c r="AH1" i="217"/>
  <c r="AW35" i="216"/>
  <c r="AE46" i="11" s="1"/>
  <c r="AG34" i="216"/>
  <c r="AE34" i="216"/>
  <c r="AD34" i="216"/>
  <c r="AB34" i="216"/>
  <c r="AA34" i="216"/>
  <c r="Y34" i="216"/>
  <c r="V34" i="216"/>
  <c r="S34" i="216"/>
  <c r="G34" i="216"/>
  <c r="AQ33" i="216"/>
  <c r="AT33" i="216" s="1"/>
  <c r="AP33" i="216"/>
  <c r="AS33" i="216" s="1"/>
  <c r="AO33" i="216"/>
  <c r="AR33" i="216" s="1"/>
  <c r="AK33" i="216"/>
  <c r="AI33" i="216"/>
  <c r="AH33" i="216"/>
  <c r="AC33" i="216"/>
  <c r="AF33" i="216" s="1"/>
  <c r="AT32" i="216"/>
  <c r="AQ32" i="216"/>
  <c r="AP32" i="216"/>
  <c r="AS32" i="216" s="1"/>
  <c r="AO32" i="216"/>
  <c r="AR32" i="216" s="1"/>
  <c r="AM32" i="216"/>
  <c r="AK32" i="216"/>
  <c r="AI32" i="216"/>
  <c r="AH32" i="216"/>
  <c r="AC32" i="216"/>
  <c r="AF32" i="216" s="1"/>
  <c r="AQ31" i="216"/>
  <c r="AT31" i="216" s="1"/>
  <c r="AP31" i="216"/>
  <c r="AS31" i="216" s="1"/>
  <c r="AO31" i="216"/>
  <c r="AR31" i="216" s="1"/>
  <c r="AK31" i="216"/>
  <c r="AI31" i="216"/>
  <c r="AH31" i="216"/>
  <c r="AC31" i="216"/>
  <c r="AQ30" i="216"/>
  <c r="AT30" i="216" s="1"/>
  <c r="AP30" i="216"/>
  <c r="AS30" i="216" s="1"/>
  <c r="AO30" i="216"/>
  <c r="AR30" i="216" s="1"/>
  <c r="AK30" i="216"/>
  <c r="AI30" i="216"/>
  <c r="AH30" i="216"/>
  <c r="AC30" i="216"/>
  <c r="AF30" i="216" s="1"/>
  <c r="AQ29" i="216"/>
  <c r="AT29" i="216" s="1"/>
  <c r="AP29" i="216"/>
  <c r="AS29" i="216" s="1"/>
  <c r="AO29" i="216"/>
  <c r="AR29" i="216" s="1"/>
  <c r="AM29" i="216"/>
  <c r="AK29" i="216"/>
  <c r="AI29" i="216"/>
  <c r="AH29" i="216"/>
  <c r="AC29" i="216"/>
  <c r="AF29" i="216" s="1"/>
  <c r="AQ28" i="216"/>
  <c r="AT28" i="216" s="1"/>
  <c r="AP28" i="216"/>
  <c r="AS28" i="216" s="1"/>
  <c r="AO28" i="216"/>
  <c r="AR28" i="216" s="1"/>
  <c r="AK28" i="216"/>
  <c r="AI28" i="216"/>
  <c r="AH28" i="216"/>
  <c r="AC28" i="216"/>
  <c r="AQ27" i="216"/>
  <c r="AT27" i="216" s="1"/>
  <c r="AP27" i="216"/>
  <c r="AS27" i="216" s="1"/>
  <c r="AO27" i="216"/>
  <c r="AR27" i="216" s="1"/>
  <c r="AK27" i="216"/>
  <c r="AI27" i="216"/>
  <c r="AH27" i="216"/>
  <c r="AC27" i="216"/>
  <c r="AF27" i="216" s="1"/>
  <c r="AR26" i="216"/>
  <c r="AQ26" i="216"/>
  <c r="AT26" i="216" s="1"/>
  <c r="AP26" i="216"/>
  <c r="AS26" i="216" s="1"/>
  <c r="AO26" i="216"/>
  <c r="AM26" i="216"/>
  <c r="AK26" i="216"/>
  <c r="AI26" i="216"/>
  <c r="AH26" i="216"/>
  <c r="AC26" i="216"/>
  <c r="AF26" i="216" s="1"/>
  <c r="AQ25" i="216"/>
  <c r="AT25" i="216" s="1"/>
  <c r="AP25" i="216"/>
  <c r="AS25" i="216" s="1"/>
  <c r="AO25" i="216"/>
  <c r="AR25" i="216" s="1"/>
  <c r="AK25" i="216"/>
  <c r="AI25" i="216"/>
  <c r="AH25" i="216"/>
  <c r="AC25" i="216"/>
  <c r="AQ24" i="216"/>
  <c r="AT24" i="216" s="1"/>
  <c r="AP24" i="216"/>
  <c r="AS24" i="216" s="1"/>
  <c r="AO24" i="216"/>
  <c r="AR24" i="216" s="1"/>
  <c r="AK24" i="216"/>
  <c r="AI24" i="216"/>
  <c r="AH24" i="216"/>
  <c r="AC24" i="216"/>
  <c r="AF24" i="216" s="1"/>
  <c r="AS23" i="216"/>
  <c r="AQ23" i="216"/>
  <c r="AT23" i="216" s="1"/>
  <c r="AP23" i="216"/>
  <c r="AO23" i="216"/>
  <c r="AR23" i="216" s="1"/>
  <c r="AM23" i="216"/>
  <c r="AK23" i="216"/>
  <c r="AI23" i="216"/>
  <c r="AH23" i="216"/>
  <c r="AC23" i="216"/>
  <c r="AF23" i="216" s="1"/>
  <c r="AQ22" i="216"/>
  <c r="AT22" i="216" s="1"/>
  <c r="AP22" i="216"/>
  <c r="AS22" i="216" s="1"/>
  <c r="AO22" i="216"/>
  <c r="AR22" i="216" s="1"/>
  <c r="AK22" i="216"/>
  <c r="AI22" i="216"/>
  <c r="AH22" i="216"/>
  <c r="AC22" i="216"/>
  <c r="AQ21" i="216"/>
  <c r="AT21" i="216" s="1"/>
  <c r="AP21" i="216"/>
  <c r="AS21" i="216" s="1"/>
  <c r="AO21" i="216"/>
  <c r="AR21" i="216" s="1"/>
  <c r="AK21" i="216"/>
  <c r="AI21" i="216"/>
  <c r="AH21" i="216"/>
  <c r="AC21" i="216"/>
  <c r="AF21" i="216" s="1"/>
  <c r="AT20" i="216"/>
  <c r="AR20" i="216"/>
  <c r="AQ20" i="216"/>
  <c r="AP20" i="216"/>
  <c r="AS20" i="216" s="1"/>
  <c r="AO20" i="216"/>
  <c r="AM20" i="216"/>
  <c r="AK20" i="216"/>
  <c r="AI20" i="216"/>
  <c r="AH20" i="216"/>
  <c r="AC20" i="216"/>
  <c r="AF20" i="216" s="1"/>
  <c r="AQ19" i="216"/>
  <c r="AT19" i="216" s="1"/>
  <c r="AP19" i="216"/>
  <c r="AS19" i="216" s="1"/>
  <c r="AO19" i="216"/>
  <c r="AR19" i="216" s="1"/>
  <c r="AK19" i="216"/>
  <c r="AI19" i="216"/>
  <c r="AH19" i="216"/>
  <c r="AC19" i="216"/>
  <c r="AQ18" i="216"/>
  <c r="AT18" i="216" s="1"/>
  <c r="AP18" i="216"/>
  <c r="AS18" i="216" s="1"/>
  <c r="AO18" i="216"/>
  <c r="AR18" i="216" s="1"/>
  <c r="AU18" i="216" s="1"/>
  <c r="AV18" i="216" s="1"/>
  <c r="Q18" i="216" s="1"/>
  <c r="AK18" i="216"/>
  <c r="AI18" i="216"/>
  <c r="AH18" i="216"/>
  <c r="AC18" i="216"/>
  <c r="AF18" i="216" s="1"/>
  <c r="AQ17" i="216"/>
  <c r="AT17" i="216" s="1"/>
  <c r="AP17" i="216"/>
  <c r="AS17" i="216" s="1"/>
  <c r="AO17" i="216"/>
  <c r="AR17" i="216" s="1"/>
  <c r="AM17" i="216"/>
  <c r="AK17" i="216"/>
  <c r="AI17" i="216"/>
  <c r="AH17" i="216"/>
  <c r="AC17" i="216"/>
  <c r="AF17" i="216" s="1"/>
  <c r="AQ16" i="216"/>
  <c r="AT16" i="216" s="1"/>
  <c r="AP16" i="216"/>
  <c r="AS16" i="216" s="1"/>
  <c r="AO16" i="216"/>
  <c r="AR16" i="216" s="1"/>
  <c r="AK16" i="216"/>
  <c r="AI16" i="216"/>
  <c r="AH16" i="216"/>
  <c r="AC16" i="216"/>
  <c r="AQ15" i="216"/>
  <c r="AT15" i="216" s="1"/>
  <c r="AP15" i="216"/>
  <c r="AS15" i="216" s="1"/>
  <c r="AO15" i="216"/>
  <c r="AR15" i="216" s="1"/>
  <c r="AK15" i="216"/>
  <c r="AI15" i="216"/>
  <c r="AH15" i="216"/>
  <c r="AC15" i="216"/>
  <c r="AF15" i="216" s="1"/>
  <c r="AR14" i="216"/>
  <c r="AQ14" i="216"/>
  <c r="AT14" i="216" s="1"/>
  <c r="AP14" i="216"/>
  <c r="AS14" i="216" s="1"/>
  <c r="AO14" i="216"/>
  <c r="AM14" i="216"/>
  <c r="AK14" i="216"/>
  <c r="AI14" i="216"/>
  <c r="AH14" i="216"/>
  <c r="AC14" i="216"/>
  <c r="A9" i="216"/>
  <c r="A8" i="216"/>
  <c r="G6" i="216"/>
  <c r="AU5" i="216"/>
  <c r="AT5" i="216"/>
  <c r="AS5" i="216"/>
  <c r="AR5" i="216"/>
  <c r="AQ5" i="216"/>
  <c r="AP5" i="216"/>
  <c r="AO5" i="216"/>
  <c r="L5" i="216"/>
  <c r="I5" i="216"/>
  <c r="AV4" i="216"/>
  <c r="AU3" i="216"/>
  <c r="AT3" i="216"/>
  <c r="AS3" i="216"/>
  <c r="AR3" i="216"/>
  <c r="AQ3" i="216"/>
  <c r="AP3" i="216"/>
  <c r="AO3" i="216"/>
  <c r="AH3" i="216"/>
  <c r="AV2" i="216"/>
  <c r="M46" i="11" s="1"/>
  <c r="AH1" i="216"/>
  <c r="AG34" i="215"/>
  <c r="AE34" i="215"/>
  <c r="AW35" i="215" s="1"/>
  <c r="AE44" i="11" s="1"/>
  <c r="AD34" i="215"/>
  <c r="AB34" i="215"/>
  <c r="AA34" i="215"/>
  <c r="Y34" i="215"/>
  <c r="V34" i="215"/>
  <c r="S34" i="215"/>
  <c r="G34" i="215"/>
  <c r="AQ33" i="215"/>
  <c r="AT33" i="215" s="1"/>
  <c r="AP33" i="215"/>
  <c r="AS33" i="215" s="1"/>
  <c r="AO33" i="215"/>
  <c r="AR33" i="215" s="1"/>
  <c r="AK33" i="215"/>
  <c r="AI33" i="215"/>
  <c r="AH33" i="215"/>
  <c r="AC33" i="215"/>
  <c r="AR32" i="215"/>
  <c r="AQ32" i="215"/>
  <c r="AT32" i="215" s="1"/>
  <c r="AP32" i="215"/>
  <c r="AS32" i="215" s="1"/>
  <c r="AO32" i="215"/>
  <c r="AK32" i="215"/>
  <c r="AI32" i="215"/>
  <c r="AH32" i="215"/>
  <c r="AC32" i="215"/>
  <c r="AM32" i="215" s="1"/>
  <c r="AQ31" i="215"/>
  <c r="AT31" i="215" s="1"/>
  <c r="AP31" i="215"/>
  <c r="AS31" i="215" s="1"/>
  <c r="AO31" i="215"/>
  <c r="AR31" i="215" s="1"/>
  <c r="AM31" i="215"/>
  <c r="AK31" i="215"/>
  <c r="AI31" i="215"/>
  <c r="AH31" i="215"/>
  <c r="AF31" i="215"/>
  <c r="AC31" i="215"/>
  <c r="AT30" i="215"/>
  <c r="AQ30" i="215"/>
  <c r="AP30" i="215"/>
  <c r="AS30" i="215" s="1"/>
  <c r="AO30" i="215"/>
  <c r="AR30" i="215" s="1"/>
  <c r="AK30" i="215"/>
  <c r="AI30" i="215"/>
  <c r="AH30" i="215"/>
  <c r="AC30" i="215"/>
  <c r="AF30" i="215" s="1"/>
  <c r="AQ29" i="215"/>
  <c r="AT29" i="215" s="1"/>
  <c r="AP29" i="215"/>
  <c r="AS29" i="215" s="1"/>
  <c r="AO29" i="215"/>
  <c r="AR29" i="215" s="1"/>
  <c r="AK29" i="215"/>
  <c r="AI29" i="215"/>
  <c r="AH29" i="215"/>
  <c r="AC29" i="215"/>
  <c r="AQ28" i="215"/>
  <c r="AT28" i="215" s="1"/>
  <c r="AP28" i="215"/>
  <c r="AS28" i="215" s="1"/>
  <c r="AO28" i="215"/>
  <c r="AR28" i="215" s="1"/>
  <c r="AM28" i="215"/>
  <c r="AK28" i="215"/>
  <c r="AI28" i="215"/>
  <c r="AH28" i="215"/>
  <c r="AF28" i="215"/>
  <c r="AC28" i="215"/>
  <c r="AS27" i="215"/>
  <c r="AQ27" i="215"/>
  <c r="AT27" i="215" s="1"/>
  <c r="AP27" i="215"/>
  <c r="AO27" i="215"/>
  <c r="AR27" i="215" s="1"/>
  <c r="AK27" i="215"/>
  <c r="AI27" i="215"/>
  <c r="AH27" i="215"/>
  <c r="AC27" i="215"/>
  <c r="AF27" i="215" s="1"/>
  <c r="AR26" i="215"/>
  <c r="AQ26" i="215"/>
  <c r="AT26" i="215" s="1"/>
  <c r="AP26" i="215"/>
  <c r="AS26" i="215" s="1"/>
  <c r="AO26" i="215"/>
  <c r="AK26" i="215"/>
  <c r="AI26" i="215"/>
  <c r="AH26" i="215"/>
  <c r="AC26" i="215"/>
  <c r="AQ25" i="215"/>
  <c r="AT25" i="215" s="1"/>
  <c r="AP25" i="215"/>
  <c r="AS25" i="215" s="1"/>
  <c r="AO25" i="215"/>
  <c r="AR25" i="215" s="1"/>
  <c r="AM25" i="215"/>
  <c r="AK25" i="215"/>
  <c r="AI25" i="215"/>
  <c r="AH25" i="215"/>
  <c r="AF25" i="215"/>
  <c r="AC25" i="215"/>
  <c r="AT24" i="215"/>
  <c r="AQ24" i="215"/>
  <c r="AP24" i="215"/>
  <c r="AS24" i="215" s="1"/>
  <c r="AO24" i="215"/>
  <c r="AR24" i="215" s="1"/>
  <c r="AK24" i="215"/>
  <c r="AI24" i="215"/>
  <c r="AH24" i="215"/>
  <c r="AC24" i="215"/>
  <c r="AF24" i="215" s="1"/>
  <c r="AR23" i="215"/>
  <c r="AQ23" i="215"/>
  <c r="AT23" i="215" s="1"/>
  <c r="AP23" i="215"/>
  <c r="AS23" i="215" s="1"/>
  <c r="AO23" i="215"/>
  <c r="AK23" i="215"/>
  <c r="AI23" i="215"/>
  <c r="AH23" i="215"/>
  <c r="AF23" i="215"/>
  <c r="AC23" i="215"/>
  <c r="AM23" i="215" s="1"/>
  <c r="AQ22" i="215"/>
  <c r="AT22" i="215" s="1"/>
  <c r="AP22" i="215"/>
  <c r="AS22" i="215" s="1"/>
  <c r="AO22" i="215"/>
  <c r="AR22" i="215" s="1"/>
  <c r="AM22" i="215"/>
  <c r="AK22" i="215"/>
  <c r="AI22" i="215"/>
  <c r="AH22" i="215"/>
  <c r="AF22" i="215"/>
  <c r="AC22" i="215"/>
  <c r="AQ21" i="215"/>
  <c r="AT21" i="215" s="1"/>
  <c r="AP21" i="215"/>
  <c r="AS21" i="215" s="1"/>
  <c r="AO21" i="215"/>
  <c r="AR21" i="215" s="1"/>
  <c r="AM21" i="215"/>
  <c r="AK21" i="215"/>
  <c r="AI21" i="215"/>
  <c r="AH21" i="215"/>
  <c r="AC21" i="215"/>
  <c r="AF21" i="215" s="1"/>
  <c r="AR20" i="215"/>
  <c r="AQ20" i="215"/>
  <c r="AT20" i="215" s="1"/>
  <c r="AP20" i="215"/>
  <c r="AS20" i="215" s="1"/>
  <c r="AO20" i="215"/>
  <c r="AK20" i="215"/>
  <c r="AI20" i="215"/>
  <c r="AH20" i="215"/>
  <c r="AF20" i="215"/>
  <c r="AC20" i="215"/>
  <c r="AM20" i="215" s="1"/>
  <c r="AQ19" i="215"/>
  <c r="AT19" i="215" s="1"/>
  <c r="AP19" i="215"/>
  <c r="AS19" i="215" s="1"/>
  <c r="AO19" i="215"/>
  <c r="AR19" i="215" s="1"/>
  <c r="AM19" i="215"/>
  <c r="AK19" i="215"/>
  <c r="AI19" i="215"/>
  <c r="AH19" i="215"/>
  <c r="AF19" i="215"/>
  <c r="AC19" i="215"/>
  <c r="AS18" i="215"/>
  <c r="AQ18" i="215"/>
  <c r="AT18" i="215" s="1"/>
  <c r="AP18" i="215"/>
  <c r="AO18" i="215"/>
  <c r="AR18" i="215" s="1"/>
  <c r="AM18" i="215"/>
  <c r="AK18" i="215"/>
  <c r="AI18" i="215"/>
  <c r="AH18" i="215"/>
  <c r="AC18" i="215"/>
  <c r="AF18" i="215" s="1"/>
  <c r="AR17" i="215"/>
  <c r="AQ17" i="215"/>
  <c r="AT17" i="215" s="1"/>
  <c r="AP17" i="215"/>
  <c r="AS17" i="215" s="1"/>
  <c r="AO17" i="215"/>
  <c r="AK17" i="215"/>
  <c r="AI17" i="215"/>
  <c r="AH17" i="215"/>
  <c r="AF17" i="215"/>
  <c r="AC17" i="215"/>
  <c r="AM17" i="215" s="1"/>
  <c r="AQ16" i="215"/>
  <c r="AT16" i="215" s="1"/>
  <c r="AP16" i="215"/>
  <c r="AS16" i="215" s="1"/>
  <c r="AO16" i="215"/>
  <c r="AR16" i="215" s="1"/>
  <c r="AM16" i="215"/>
  <c r="AK16" i="215"/>
  <c r="AI16" i="215"/>
  <c r="AH16" i="215"/>
  <c r="AF16" i="215"/>
  <c r="AC16" i="215"/>
  <c r="AS15" i="215"/>
  <c r="AQ15" i="215"/>
  <c r="AT15" i="215" s="1"/>
  <c r="AP15" i="215"/>
  <c r="AO15" i="215"/>
  <c r="AR15" i="215" s="1"/>
  <c r="AU15" i="215" s="1"/>
  <c r="AV15" i="215" s="1"/>
  <c r="Q15" i="215" s="1"/>
  <c r="AM15" i="215"/>
  <c r="AK15" i="215"/>
  <c r="AI15" i="215"/>
  <c r="AH15" i="215"/>
  <c r="AC15" i="215"/>
  <c r="AF15" i="215" s="1"/>
  <c r="AQ14" i="215"/>
  <c r="AT14" i="215" s="1"/>
  <c r="AP14" i="215"/>
  <c r="AS14" i="215" s="1"/>
  <c r="AO14" i="215"/>
  <c r="AR14" i="215" s="1"/>
  <c r="AK14" i="215"/>
  <c r="AI14" i="215"/>
  <c r="AH14" i="215"/>
  <c r="AF14" i="215"/>
  <c r="AC14" i="215"/>
  <c r="AM14" i="215" s="1"/>
  <c r="A10" i="215"/>
  <c r="A9" i="215"/>
  <c r="A8" i="215"/>
  <c r="G7" i="215"/>
  <c r="H6" i="215"/>
  <c r="G6" i="215"/>
  <c r="AU5" i="215"/>
  <c r="AT5" i="215"/>
  <c r="AS5" i="215"/>
  <c r="AR5" i="215"/>
  <c r="AQ5" i="215"/>
  <c r="AP5" i="215"/>
  <c r="AO5" i="215"/>
  <c r="L5" i="215"/>
  <c r="I5" i="215"/>
  <c r="AV4" i="215"/>
  <c r="AU3" i="215"/>
  <c r="AT3" i="215"/>
  <c r="AS3" i="215"/>
  <c r="AR3" i="215"/>
  <c r="AQ3" i="215"/>
  <c r="AP3" i="215"/>
  <c r="AO3" i="215"/>
  <c r="AH3" i="215"/>
  <c r="AV2" i="215"/>
  <c r="M44" i="11" s="1"/>
  <c r="AH1" i="215"/>
  <c r="AG34" i="214"/>
  <c r="AE34" i="214"/>
  <c r="X42" i="11" s="1"/>
  <c r="AD34" i="214"/>
  <c r="AB34" i="214"/>
  <c r="AA34" i="214"/>
  <c r="Y34" i="214"/>
  <c r="R42" i="11" s="1"/>
  <c r="V34" i="214"/>
  <c r="S34" i="214"/>
  <c r="G34" i="214"/>
  <c r="J42" i="11" s="1"/>
  <c r="K42" i="11" s="1"/>
  <c r="AQ33" i="214"/>
  <c r="AT33" i="214" s="1"/>
  <c r="AP33" i="214"/>
  <c r="AS33" i="214" s="1"/>
  <c r="AO33" i="214"/>
  <c r="AR33" i="214" s="1"/>
  <c r="AU33" i="214" s="1"/>
  <c r="AV33" i="214" s="1"/>
  <c r="Q33" i="214" s="1"/>
  <c r="AK33" i="214"/>
  <c r="AI33" i="214"/>
  <c r="AH33" i="214"/>
  <c r="AF33" i="214"/>
  <c r="AC33" i="214"/>
  <c r="AM33" i="214" s="1"/>
  <c r="AT32" i="214"/>
  <c r="AQ32" i="214"/>
  <c r="AP32" i="214"/>
  <c r="AS32" i="214" s="1"/>
  <c r="AO32" i="214"/>
  <c r="AR32" i="214" s="1"/>
  <c r="AM32" i="214"/>
  <c r="AK32" i="214"/>
  <c r="AI32" i="214"/>
  <c r="AH32" i="214"/>
  <c r="AF32" i="214"/>
  <c r="AC32" i="214"/>
  <c r="AT31" i="214"/>
  <c r="AR31" i="214"/>
  <c r="AQ31" i="214"/>
  <c r="AP31" i="214"/>
  <c r="AS31" i="214" s="1"/>
  <c r="AO31" i="214"/>
  <c r="AM31" i="214"/>
  <c r="AK31" i="214"/>
  <c r="AI31" i="214"/>
  <c r="AH31" i="214"/>
  <c r="AC31" i="214"/>
  <c r="AF31" i="214" s="1"/>
  <c r="AR30" i="214"/>
  <c r="AU30" i="214" s="1"/>
  <c r="AV30" i="214" s="1"/>
  <c r="Q30" i="214" s="1"/>
  <c r="AQ30" i="214"/>
  <c r="AT30" i="214" s="1"/>
  <c r="AP30" i="214"/>
  <c r="AS30" i="214" s="1"/>
  <c r="AO30" i="214"/>
  <c r="AK30" i="214"/>
  <c r="AI30" i="214"/>
  <c r="AH30" i="214"/>
  <c r="AC30" i="214"/>
  <c r="AM30" i="214" s="1"/>
  <c r="AS29" i="214"/>
  <c r="AQ29" i="214"/>
  <c r="AT29" i="214" s="1"/>
  <c r="AP29" i="214"/>
  <c r="AO29" i="214"/>
  <c r="AR29" i="214" s="1"/>
  <c r="AM29" i="214"/>
  <c r="AK29" i="214"/>
  <c r="AI29" i="214"/>
  <c r="AH29" i="214"/>
  <c r="AF29" i="214"/>
  <c r="AC29" i="214"/>
  <c r="AS28" i="214"/>
  <c r="AQ28" i="214"/>
  <c r="AT28" i="214" s="1"/>
  <c r="AP28" i="214"/>
  <c r="AO28" i="214"/>
  <c r="AR28" i="214" s="1"/>
  <c r="AM28" i="214"/>
  <c r="AK28" i="214"/>
  <c r="AI28" i="214"/>
  <c r="AH28" i="214"/>
  <c r="AC28" i="214"/>
  <c r="AF28" i="214" s="1"/>
  <c r="AQ27" i="214"/>
  <c r="AT27" i="214" s="1"/>
  <c r="AP27" i="214"/>
  <c r="AS27" i="214" s="1"/>
  <c r="AO27" i="214"/>
  <c r="AR27" i="214" s="1"/>
  <c r="AK27" i="214"/>
  <c r="AI27" i="214"/>
  <c r="AH27" i="214"/>
  <c r="AF27" i="214"/>
  <c r="AC27" i="214"/>
  <c r="AM27" i="214" s="1"/>
  <c r="AT26" i="214"/>
  <c r="AQ26" i="214"/>
  <c r="AP26" i="214"/>
  <c r="AS26" i="214" s="1"/>
  <c r="AO26" i="214"/>
  <c r="AR26" i="214" s="1"/>
  <c r="AM26" i="214"/>
  <c r="AK26" i="214"/>
  <c r="AI26" i="214"/>
  <c r="AH26" i="214"/>
  <c r="AF26" i="214"/>
  <c r="AC26" i="214"/>
  <c r="AT25" i="214"/>
  <c r="AR25" i="214"/>
  <c r="AQ25" i="214"/>
  <c r="AP25" i="214"/>
  <c r="AS25" i="214" s="1"/>
  <c r="AO25" i="214"/>
  <c r="AM25" i="214"/>
  <c r="AK25" i="214"/>
  <c r="AI25" i="214"/>
  <c r="AH25" i="214"/>
  <c r="AC25" i="214"/>
  <c r="AF25" i="214" s="1"/>
  <c r="AQ24" i="214"/>
  <c r="AT24" i="214" s="1"/>
  <c r="AP24" i="214"/>
  <c r="AS24" i="214" s="1"/>
  <c r="AO24" i="214"/>
  <c r="AR24" i="214" s="1"/>
  <c r="AU24" i="214" s="1"/>
  <c r="AV24" i="214" s="1"/>
  <c r="Q24" i="214" s="1"/>
  <c r="AK24" i="214"/>
  <c r="AI24" i="214"/>
  <c r="AH24" i="214"/>
  <c r="AC24" i="214"/>
  <c r="AM24" i="214" s="1"/>
  <c r="AQ23" i="214"/>
  <c r="AT23" i="214" s="1"/>
  <c r="AP23" i="214"/>
  <c r="AS23" i="214" s="1"/>
  <c r="AO23" i="214"/>
  <c r="AR23" i="214" s="1"/>
  <c r="AM23" i="214"/>
  <c r="AK23" i="214"/>
  <c r="AI23" i="214"/>
  <c r="AH23" i="214"/>
  <c r="AF23" i="214"/>
  <c r="AC23" i="214"/>
  <c r="AR22" i="214"/>
  <c r="AQ22" i="214"/>
  <c r="AT22" i="214" s="1"/>
  <c r="AP22" i="214"/>
  <c r="AS22" i="214" s="1"/>
  <c r="AO22" i="214"/>
  <c r="AM22" i="214"/>
  <c r="AK22" i="214"/>
  <c r="AI22" i="214"/>
  <c r="AH22" i="214"/>
  <c r="AC22" i="214"/>
  <c r="AF22" i="214" s="1"/>
  <c r="AQ21" i="214"/>
  <c r="AT21" i="214" s="1"/>
  <c r="AP21" i="214"/>
  <c r="AS21" i="214" s="1"/>
  <c r="AO21" i="214"/>
  <c r="AR21" i="214" s="1"/>
  <c r="AK21" i="214"/>
  <c r="AI21" i="214"/>
  <c r="AH21" i="214"/>
  <c r="AC21" i="214"/>
  <c r="AM21" i="214" s="1"/>
  <c r="AT20" i="214"/>
  <c r="AQ20" i="214"/>
  <c r="AP20" i="214"/>
  <c r="AS20" i="214" s="1"/>
  <c r="AO20" i="214"/>
  <c r="AR20" i="214" s="1"/>
  <c r="AM20" i="214"/>
  <c r="AK20" i="214"/>
  <c r="AI20" i="214"/>
  <c r="AH20" i="214"/>
  <c r="AF20" i="214"/>
  <c r="AC20" i="214"/>
  <c r="AR19" i="214"/>
  <c r="AQ19" i="214"/>
  <c r="AT19" i="214" s="1"/>
  <c r="AP19" i="214"/>
  <c r="AS19" i="214" s="1"/>
  <c r="AO19" i="214"/>
  <c r="AM19" i="214"/>
  <c r="AK19" i="214"/>
  <c r="AI19" i="214"/>
  <c r="AH19" i="214"/>
  <c r="AC19" i="214"/>
  <c r="AF19" i="214" s="1"/>
  <c r="AQ18" i="214"/>
  <c r="AT18" i="214" s="1"/>
  <c r="AP18" i="214"/>
  <c r="AS18" i="214" s="1"/>
  <c r="AO18" i="214"/>
  <c r="AR18" i="214" s="1"/>
  <c r="AU18" i="214" s="1"/>
  <c r="AV18" i="214" s="1"/>
  <c r="Q18" i="214" s="1"/>
  <c r="AK18" i="214"/>
  <c r="AI18" i="214"/>
  <c r="AH18" i="214"/>
  <c r="AF18" i="214"/>
  <c r="AC18" i="214"/>
  <c r="AM18" i="214" s="1"/>
  <c r="AT17" i="214"/>
  <c r="AQ17" i="214"/>
  <c r="AP17" i="214"/>
  <c r="AS17" i="214" s="1"/>
  <c r="AO17" i="214"/>
  <c r="AR17" i="214" s="1"/>
  <c r="AM17" i="214"/>
  <c r="AK17" i="214"/>
  <c r="AI17" i="214"/>
  <c r="AH17" i="214"/>
  <c r="AF17" i="214"/>
  <c r="AC17" i="214"/>
  <c r="AS16" i="214"/>
  <c r="AQ16" i="214"/>
  <c r="AT16" i="214" s="1"/>
  <c r="AP16" i="214"/>
  <c r="AO16" i="214"/>
  <c r="AR16" i="214" s="1"/>
  <c r="AI16" i="214"/>
  <c r="AK16" i="214" s="1"/>
  <c r="AH16" i="214"/>
  <c r="AC16" i="214"/>
  <c r="AF16" i="214" s="1"/>
  <c r="AR15" i="214"/>
  <c r="AQ15" i="214"/>
  <c r="AT15" i="214" s="1"/>
  <c r="AP15" i="214"/>
  <c r="AS15" i="214" s="1"/>
  <c r="AO15" i="214"/>
  <c r="AK15" i="214"/>
  <c r="AI15" i="214"/>
  <c r="AH15" i="214"/>
  <c r="AF15" i="214"/>
  <c r="AC15" i="214"/>
  <c r="AM15" i="214" s="1"/>
  <c r="AQ14" i="214"/>
  <c r="AT14" i="214" s="1"/>
  <c r="AP14" i="214"/>
  <c r="AS14" i="214" s="1"/>
  <c r="AO14" i="214"/>
  <c r="AR14" i="214" s="1"/>
  <c r="AM14" i="214"/>
  <c r="AF14" i="214"/>
  <c r="AC14" i="214"/>
  <c r="A9" i="214"/>
  <c r="A8" i="214"/>
  <c r="AU5" i="214"/>
  <c r="AT5" i="214"/>
  <c r="AS5" i="214"/>
  <c r="AR5" i="214"/>
  <c r="AQ5" i="214"/>
  <c r="AP5" i="214"/>
  <c r="AO5" i="214"/>
  <c r="I5" i="214"/>
  <c r="AV4" i="214"/>
  <c r="AU3" i="214"/>
  <c r="AT3" i="214"/>
  <c r="AS3" i="214"/>
  <c r="AR3" i="214"/>
  <c r="AQ3" i="214"/>
  <c r="AP3" i="214"/>
  <c r="AO3" i="214"/>
  <c r="AV2" i="214"/>
  <c r="M42" i="11" s="1"/>
  <c r="AH1" i="214"/>
  <c r="AG34" i="213"/>
  <c r="AD34" i="213"/>
  <c r="AB34" i="213"/>
  <c r="AA34" i="213"/>
  <c r="Y34" i="213"/>
  <c r="R40" i="11" s="1"/>
  <c r="V34" i="213"/>
  <c r="S34" i="213"/>
  <c r="G34" i="213"/>
  <c r="J40" i="11" s="1"/>
  <c r="K40" i="11" s="1"/>
  <c r="AQ33" i="213"/>
  <c r="AT33" i="213" s="1"/>
  <c r="AP33" i="213"/>
  <c r="AS33" i="213" s="1"/>
  <c r="AO33" i="213"/>
  <c r="AR33" i="213" s="1"/>
  <c r="AU33" i="213" s="1"/>
  <c r="AV33" i="213" s="1"/>
  <c r="Q33" i="213" s="1"/>
  <c r="AM33" i="213"/>
  <c r="AK33" i="213"/>
  <c r="AI33" i="213"/>
  <c r="AH33" i="213"/>
  <c r="AC33" i="213"/>
  <c r="AF33" i="213" s="1"/>
  <c r="AR32" i="213"/>
  <c r="AQ32" i="213"/>
  <c r="AT32" i="213" s="1"/>
  <c r="AP32" i="213"/>
  <c r="AS32" i="213" s="1"/>
  <c r="AU32" i="213" s="1"/>
  <c r="AV32" i="213" s="1"/>
  <c r="Q32" i="213" s="1"/>
  <c r="AO32" i="213"/>
  <c r="AK32" i="213"/>
  <c r="AI32" i="213"/>
  <c r="AH32" i="213"/>
  <c r="AC32" i="213"/>
  <c r="AQ31" i="213"/>
  <c r="AT31" i="213" s="1"/>
  <c r="AP31" i="213"/>
  <c r="AS31" i="213" s="1"/>
  <c r="AO31" i="213"/>
  <c r="AR31" i="213" s="1"/>
  <c r="AM31" i="213"/>
  <c r="AK31" i="213"/>
  <c r="AI31" i="213"/>
  <c r="AH31" i="213"/>
  <c r="AC31" i="213"/>
  <c r="AF31" i="213" s="1"/>
  <c r="AT30" i="213"/>
  <c r="AR30" i="213"/>
  <c r="AQ30" i="213"/>
  <c r="AP30" i="213"/>
  <c r="AS30" i="213" s="1"/>
  <c r="AO30" i="213"/>
  <c r="AM30" i="213"/>
  <c r="AK30" i="213"/>
  <c r="AI30" i="213"/>
  <c r="AH30" i="213"/>
  <c r="AC30" i="213"/>
  <c r="AF30" i="213" s="1"/>
  <c r="AQ29" i="213"/>
  <c r="AT29" i="213" s="1"/>
  <c r="AP29" i="213"/>
  <c r="AS29" i="213" s="1"/>
  <c r="AO29" i="213"/>
  <c r="AR29" i="213" s="1"/>
  <c r="AK29" i="213"/>
  <c r="AI29" i="213"/>
  <c r="AH29" i="213"/>
  <c r="AC29" i="213"/>
  <c r="AQ28" i="213"/>
  <c r="AT28" i="213" s="1"/>
  <c r="AP28" i="213"/>
  <c r="AS28" i="213" s="1"/>
  <c r="AU28" i="213" s="1"/>
  <c r="AV28" i="213" s="1"/>
  <c r="Q28" i="213" s="1"/>
  <c r="AO28" i="213"/>
  <c r="AR28" i="213" s="1"/>
  <c r="AM28" i="213"/>
  <c r="AK28" i="213"/>
  <c r="AI28" i="213"/>
  <c r="AH28" i="213"/>
  <c r="AC28" i="213"/>
  <c r="AF28" i="213" s="1"/>
  <c r="AS27" i="213"/>
  <c r="AQ27" i="213"/>
  <c r="AT27" i="213" s="1"/>
  <c r="AP27" i="213"/>
  <c r="AO27" i="213"/>
  <c r="AR27" i="213" s="1"/>
  <c r="AM27" i="213"/>
  <c r="AK27" i="213"/>
  <c r="AI27" i="213"/>
  <c r="AH27" i="213"/>
  <c r="AC27" i="213"/>
  <c r="AF27" i="213" s="1"/>
  <c r="AR26" i="213"/>
  <c r="AQ26" i="213"/>
  <c r="AT26" i="213" s="1"/>
  <c r="AP26" i="213"/>
  <c r="AS26" i="213" s="1"/>
  <c r="AU26" i="213" s="1"/>
  <c r="AV26" i="213" s="1"/>
  <c r="Q26" i="213" s="1"/>
  <c r="AO26" i="213"/>
  <c r="AK26" i="213"/>
  <c r="AI26" i="213"/>
  <c r="AH26" i="213"/>
  <c r="AC26" i="213"/>
  <c r="AQ25" i="213"/>
  <c r="AT25" i="213" s="1"/>
  <c r="AP25" i="213"/>
  <c r="AS25" i="213" s="1"/>
  <c r="AO25" i="213"/>
  <c r="AR25" i="213" s="1"/>
  <c r="AM25" i="213"/>
  <c r="AK25" i="213"/>
  <c r="AI25" i="213"/>
  <c r="AH25" i="213"/>
  <c r="AC25" i="213"/>
  <c r="AF25" i="213" s="1"/>
  <c r="AT24" i="213"/>
  <c r="AR24" i="213"/>
  <c r="AQ24" i="213"/>
  <c r="AP24" i="213"/>
  <c r="AS24" i="213" s="1"/>
  <c r="AO24" i="213"/>
  <c r="AM24" i="213"/>
  <c r="AK24" i="213"/>
  <c r="AI24" i="213"/>
  <c r="AH24" i="213"/>
  <c r="AC24" i="213"/>
  <c r="AF24" i="213" s="1"/>
  <c r="AQ23" i="213"/>
  <c r="AT23" i="213" s="1"/>
  <c r="AP23" i="213"/>
  <c r="AS23" i="213" s="1"/>
  <c r="AO23" i="213"/>
  <c r="AR23" i="213" s="1"/>
  <c r="AK23" i="213"/>
  <c r="AI23" i="213"/>
  <c r="AH23" i="213"/>
  <c r="AC23" i="213"/>
  <c r="AQ22" i="213"/>
  <c r="AT22" i="213" s="1"/>
  <c r="AP22" i="213"/>
  <c r="AS22" i="213" s="1"/>
  <c r="AU22" i="213" s="1"/>
  <c r="AV22" i="213" s="1"/>
  <c r="Q22" i="213" s="1"/>
  <c r="AO22" i="213"/>
  <c r="AR22" i="213" s="1"/>
  <c r="AM22" i="213"/>
  <c r="AK22" i="213"/>
  <c r="AI22" i="213"/>
  <c r="AH22" i="213"/>
  <c r="AC22" i="213"/>
  <c r="AF22" i="213" s="1"/>
  <c r="AR21" i="213"/>
  <c r="AQ21" i="213"/>
  <c r="AT21" i="213" s="1"/>
  <c r="AP21" i="213"/>
  <c r="AS21" i="213" s="1"/>
  <c r="AO21" i="213"/>
  <c r="AM21" i="213"/>
  <c r="AK21" i="213"/>
  <c r="AI21" i="213"/>
  <c r="AH21" i="213"/>
  <c r="AC21" i="213"/>
  <c r="AF21" i="213" s="1"/>
  <c r="AQ20" i="213"/>
  <c r="AT20" i="213" s="1"/>
  <c r="AP20" i="213"/>
  <c r="AS20" i="213" s="1"/>
  <c r="AO20" i="213"/>
  <c r="AR20" i="213" s="1"/>
  <c r="AK20" i="213"/>
  <c r="AI20" i="213"/>
  <c r="AH20" i="213"/>
  <c r="AC20" i="213"/>
  <c r="AQ19" i="213"/>
  <c r="AT19" i="213" s="1"/>
  <c r="AP19" i="213"/>
  <c r="AS19" i="213" s="1"/>
  <c r="AU19" i="213" s="1"/>
  <c r="AV19" i="213" s="1"/>
  <c r="Q19" i="213" s="1"/>
  <c r="AE19" i="213" s="1"/>
  <c r="AI19" i="213" s="1"/>
  <c r="AK19" i="213" s="1"/>
  <c r="AO19" i="213"/>
  <c r="AR19" i="213" s="1"/>
  <c r="AH19" i="213"/>
  <c r="AC19" i="213"/>
  <c r="AQ18" i="213"/>
  <c r="AT18" i="213" s="1"/>
  <c r="AP18" i="213"/>
  <c r="AS18" i="213" s="1"/>
  <c r="AO18" i="213"/>
  <c r="AR18" i="213" s="1"/>
  <c r="AC18" i="213"/>
  <c r="AR17" i="213"/>
  <c r="AQ17" i="213"/>
  <c r="AT17" i="213" s="1"/>
  <c r="AP17" i="213"/>
  <c r="AS17" i="213" s="1"/>
  <c r="AU17" i="213" s="1"/>
  <c r="AV17" i="213" s="1"/>
  <c r="Q17" i="213" s="1"/>
  <c r="AO17" i="213"/>
  <c r="AK17" i="213"/>
  <c r="AI17" i="213"/>
  <c r="AH17" i="213"/>
  <c r="AC17" i="213"/>
  <c r="AQ16" i="213"/>
  <c r="AT16" i="213" s="1"/>
  <c r="AP16" i="213"/>
  <c r="AS16" i="213" s="1"/>
  <c r="AO16" i="213"/>
  <c r="AR16" i="213" s="1"/>
  <c r="AC16" i="213"/>
  <c r="AS15" i="213"/>
  <c r="AQ15" i="213"/>
  <c r="AT15" i="213" s="1"/>
  <c r="AP15" i="213"/>
  <c r="AO15" i="213"/>
  <c r="AR15" i="213" s="1"/>
  <c r="AM15" i="213"/>
  <c r="AK15" i="213"/>
  <c r="AI15" i="213"/>
  <c r="AH15" i="213"/>
  <c r="AC15" i="213"/>
  <c r="AF15" i="213" s="1"/>
  <c r="AR14" i="213"/>
  <c r="AQ14" i="213"/>
  <c r="AT14" i="213" s="1"/>
  <c r="AP14" i="213"/>
  <c r="AS14" i="213" s="1"/>
  <c r="AU14" i="213" s="1"/>
  <c r="AV14" i="213" s="1"/>
  <c r="Q14" i="213" s="1"/>
  <c r="AO14" i="213"/>
  <c r="AK14" i="213"/>
  <c r="AI14" i="213"/>
  <c r="AH14" i="213"/>
  <c r="AC14" i="213"/>
  <c r="A9" i="213"/>
  <c r="A8" i="213"/>
  <c r="G6" i="213"/>
  <c r="H6" i="213" s="1"/>
  <c r="H7" i="213" s="1"/>
  <c r="AU5" i="213"/>
  <c r="AT5" i="213"/>
  <c r="AS5" i="213"/>
  <c r="AR5" i="213"/>
  <c r="AQ5" i="213"/>
  <c r="AP5" i="213"/>
  <c r="AO5" i="213"/>
  <c r="L5" i="213"/>
  <c r="I5" i="213"/>
  <c r="AV4" i="213"/>
  <c r="AU3" i="213"/>
  <c r="AT3" i="213"/>
  <c r="AS3" i="213"/>
  <c r="AR3" i="213"/>
  <c r="AQ3" i="213"/>
  <c r="AP3" i="213"/>
  <c r="AO3" i="213"/>
  <c r="AH3" i="213"/>
  <c r="AV2" i="213"/>
  <c r="M40" i="11" s="1"/>
  <c r="AH1" i="213"/>
  <c r="AG34" i="212"/>
  <c r="AD34" i="212"/>
  <c r="AB34" i="212"/>
  <c r="AA34" i="212"/>
  <c r="Y34" i="212"/>
  <c r="R38" i="11" s="1"/>
  <c r="V34" i="212"/>
  <c r="Q38" i="11" s="1"/>
  <c r="S34" i="212"/>
  <c r="G34" i="212"/>
  <c r="J38" i="11" s="1"/>
  <c r="K38" i="11" s="1"/>
  <c r="AQ33" i="212"/>
  <c r="AT33" i="212" s="1"/>
  <c r="AP33" i="212"/>
  <c r="AS33" i="212" s="1"/>
  <c r="AO33" i="212"/>
  <c r="AR33" i="212" s="1"/>
  <c r="AK33" i="212"/>
  <c r="AI33" i="212"/>
  <c r="AH33" i="212"/>
  <c r="AF33" i="212"/>
  <c r="AC33" i="212"/>
  <c r="AM33" i="212" s="1"/>
  <c r="AS32" i="212"/>
  <c r="AQ32" i="212"/>
  <c r="AT32" i="212" s="1"/>
  <c r="AP32" i="212"/>
  <c r="AO32" i="212"/>
  <c r="AR32" i="212" s="1"/>
  <c r="AK32" i="212"/>
  <c r="AI32" i="212"/>
  <c r="AH32" i="212"/>
  <c r="AC32" i="212"/>
  <c r="AS31" i="212"/>
  <c r="AQ31" i="212"/>
  <c r="AT31" i="212" s="1"/>
  <c r="AP31" i="212"/>
  <c r="AO31" i="212"/>
  <c r="AR31" i="212" s="1"/>
  <c r="AU31" i="212" s="1"/>
  <c r="AV31" i="212" s="1"/>
  <c r="Q31" i="212" s="1"/>
  <c r="AM31" i="212"/>
  <c r="AK31" i="212"/>
  <c r="AI31" i="212"/>
  <c r="AH31" i="212"/>
  <c r="AC31" i="212"/>
  <c r="AF31" i="212" s="1"/>
  <c r="AQ30" i="212"/>
  <c r="AT30" i="212" s="1"/>
  <c r="AP30" i="212"/>
  <c r="AS30" i="212" s="1"/>
  <c r="AU30" i="212" s="1"/>
  <c r="AV30" i="212" s="1"/>
  <c r="Q30" i="212" s="1"/>
  <c r="AO30" i="212"/>
  <c r="AR30" i="212" s="1"/>
  <c r="AK30" i="212"/>
  <c r="AI30" i="212"/>
  <c r="AH30" i="212"/>
  <c r="AF30" i="212"/>
  <c r="AC30" i="212"/>
  <c r="AM30" i="212" s="1"/>
  <c r="AS29" i="212"/>
  <c r="AQ29" i="212"/>
  <c r="AT29" i="212" s="1"/>
  <c r="AP29" i="212"/>
  <c r="AO29" i="212"/>
  <c r="AR29" i="212" s="1"/>
  <c r="AM29" i="212"/>
  <c r="AK29" i="212"/>
  <c r="AI29" i="212"/>
  <c r="AH29" i="212"/>
  <c r="AF29" i="212"/>
  <c r="AC29" i="212"/>
  <c r="AQ28" i="212"/>
  <c r="AT28" i="212" s="1"/>
  <c r="AP28" i="212"/>
  <c r="AS28" i="212" s="1"/>
  <c r="AO28" i="212"/>
  <c r="AR28" i="212" s="1"/>
  <c r="AM28" i="212"/>
  <c r="AK28" i="212"/>
  <c r="AI28" i="212"/>
  <c r="AH28" i="212"/>
  <c r="AC28" i="212"/>
  <c r="AF28" i="212" s="1"/>
  <c r="AT27" i="212"/>
  <c r="AR27" i="212"/>
  <c r="AU27" i="212" s="1"/>
  <c r="AV27" i="212" s="1"/>
  <c r="Q27" i="212" s="1"/>
  <c r="AQ27" i="212"/>
  <c r="AP27" i="212"/>
  <c r="AS27" i="212" s="1"/>
  <c r="AO27" i="212"/>
  <c r="AM27" i="212"/>
  <c r="AK27" i="212"/>
  <c r="AI27" i="212"/>
  <c r="AH27" i="212"/>
  <c r="AC27" i="212"/>
  <c r="AF27" i="212" s="1"/>
  <c r="AQ26" i="212"/>
  <c r="AT26" i="212" s="1"/>
  <c r="AP26" i="212"/>
  <c r="AS26" i="212" s="1"/>
  <c r="AO26" i="212"/>
  <c r="AR26" i="212" s="1"/>
  <c r="AM26" i="212"/>
  <c r="AK26" i="212"/>
  <c r="AI26" i="212"/>
  <c r="AH26" i="212"/>
  <c r="AF26" i="212"/>
  <c r="AC26" i="212"/>
  <c r="AR25" i="212"/>
  <c r="AQ25" i="212"/>
  <c r="AT25" i="212" s="1"/>
  <c r="AP25" i="212"/>
  <c r="AS25" i="212" s="1"/>
  <c r="AO25" i="212"/>
  <c r="AM25" i="212"/>
  <c r="AK25" i="212"/>
  <c r="AI25" i="212"/>
  <c r="AH25" i="212"/>
  <c r="AF25" i="212"/>
  <c r="AC25" i="212"/>
  <c r="AQ24" i="212"/>
  <c r="AT24" i="212" s="1"/>
  <c r="AP24" i="212"/>
  <c r="AS24" i="212" s="1"/>
  <c r="AO24" i="212"/>
  <c r="AR24" i="212" s="1"/>
  <c r="AU24" i="212" s="1"/>
  <c r="AV24" i="212" s="1"/>
  <c r="Q24" i="212" s="1"/>
  <c r="AM24" i="212"/>
  <c r="AK24" i="212"/>
  <c r="AI24" i="212"/>
  <c r="AH24" i="212"/>
  <c r="AC24" i="212"/>
  <c r="AF24" i="212" s="1"/>
  <c r="AR23" i="212"/>
  <c r="AQ23" i="212"/>
  <c r="AT23" i="212" s="1"/>
  <c r="AP23" i="212"/>
  <c r="AS23" i="212" s="1"/>
  <c r="AO23" i="212"/>
  <c r="AM23" i="212"/>
  <c r="AK23" i="212"/>
  <c r="AI23" i="212"/>
  <c r="AH23" i="212"/>
  <c r="AF23" i="212"/>
  <c r="AC23" i="212"/>
  <c r="AR22" i="212"/>
  <c r="AQ22" i="212"/>
  <c r="AT22" i="212" s="1"/>
  <c r="AP22" i="212"/>
  <c r="AS22" i="212" s="1"/>
  <c r="AO22" i="212"/>
  <c r="AI22" i="212"/>
  <c r="AK22" i="212" s="1"/>
  <c r="AH22" i="212"/>
  <c r="AC22" i="212"/>
  <c r="AM22" i="212" s="1"/>
  <c r="AQ21" i="212"/>
  <c r="AT21" i="212" s="1"/>
  <c r="AP21" i="212"/>
  <c r="AS21" i="212" s="1"/>
  <c r="AO21" i="212"/>
  <c r="AR21" i="212" s="1"/>
  <c r="AU21" i="212" s="1"/>
  <c r="AV21" i="212" s="1"/>
  <c r="Q21" i="212" s="1"/>
  <c r="AM21" i="212"/>
  <c r="AK21" i="212"/>
  <c r="AI21" i="212"/>
  <c r="AH21" i="212"/>
  <c r="AC21" i="212"/>
  <c r="AF21" i="212" s="1"/>
  <c r="AR20" i="212"/>
  <c r="AQ20" i="212"/>
  <c r="AT20" i="212" s="1"/>
  <c r="AP20" i="212"/>
  <c r="AS20" i="212" s="1"/>
  <c r="AO20" i="212"/>
  <c r="AM20" i="212"/>
  <c r="AK20" i="212"/>
  <c r="AI20" i="212"/>
  <c r="AH20" i="212"/>
  <c r="AF20" i="212"/>
  <c r="AC20" i="212"/>
  <c r="AR19" i="212"/>
  <c r="AQ19" i="212"/>
  <c r="AT19" i="212" s="1"/>
  <c r="AP19" i="212"/>
  <c r="AS19" i="212" s="1"/>
  <c r="AO19" i="212"/>
  <c r="AM19" i="212"/>
  <c r="AK19" i="212"/>
  <c r="AI19" i="212"/>
  <c r="AH19" i="212"/>
  <c r="AF19" i="212"/>
  <c r="AC19" i="212"/>
  <c r="AQ18" i="212"/>
  <c r="AT18" i="212" s="1"/>
  <c r="AP18" i="212"/>
  <c r="AS18" i="212" s="1"/>
  <c r="AO18" i="212"/>
  <c r="AR18" i="212" s="1"/>
  <c r="AU18" i="212" s="1"/>
  <c r="AV18" i="212" s="1"/>
  <c r="Q18" i="212" s="1"/>
  <c r="AM18" i="212"/>
  <c r="AK18" i="212"/>
  <c r="AI18" i="212"/>
  <c r="AH18" i="212"/>
  <c r="AC18" i="212"/>
  <c r="AF18" i="212" s="1"/>
  <c r="AR17" i="212"/>
  <c r="AQ17" i="212"/>
  <c r="AT17" i="212" s="1"/>
  <c r="AP17" i="212"/>
  <c r="AS17" i="212" s="1"/>
  <c r="AO17" i="212"/>
  <c r="AC17" i="212"/>
  <c r="AM17" i="212" s="1"/>
  <c r="AR16" i="212"/>
  <c r="AQ16" i="212"/>
  <c r="AT16" i="212" s="1"/>
  <c r="AP16" i="212"/>
  <c r="AS16" i="212" s="1"/>
  <c r="AO16" i="212"/>
  <c r="AM16" i="212"/>
  <c r="AK16" i="212"/>
  <c r="AI16" i="212"/>
  <c r="AH16" i="212"/>
  <c r="AF16" i="212"/>
  <c r="AC16" i="212"/>
  <c r="AT15" i="212"/>
  <c r="AQ15" i="212"/>
  <c r="AP15" i="212"/>
  <c r="AS15" i="212" s="1"/>
  <c r="AO15" i="212"/>
  <c r="AR15" i="212" s="1"/>
  <c r="AU15" i="212" s="1"/>
  <c r="AV15" i="212" s="1"/>
  <c r="Q15" i="212" s="1"/>
  <c r="AM15" i="212"/>
  <c r="AK15" i="212"/>
  <c r="AI15" i="212"/>
  <c r="AH15" i="212"/>
  <c r="AC15" i="212"/>
  <c r="AR14" i="212"/>
  <c r="AQ14" i="212"/>
  <c r="AT14" i="212" s="1"/>
  <c r="AP14" i="212"/>
  <c r="AS14" i="212" s="1"/>
  <c r="AO14" i="212"/>
  <c r="AM14" i="212"/>
  <c r="AI14" i="212"/>
  <c r="AK14" i="212" s="1"/>
  <c r="AH14" i="212"/>
  <c r="AF14" i="212"/>
  <c r="AC14" i="212"/>
  <c r="A9" i="212"/>
  <c r="A8" i="212"/>
  <c r="AU5" i="212"/>
  <c r="AT5" i="212"/>
  <c r="AS5" i="212"/>
  <c r="AR5" i="212"/>
  <c r="AQ5" i="212"/>
  <c r="AP5" i="212"/>
  <c r="AO5" i="212"/>
  <c r="I5" i="212"/>
  <c r="AV4" i="212"/>
  <c r="AU3" i="212"/>
  <c r="AT3" i="212"/>
  <c r="AS3" i="212"/>
  <c r="AR3" i="212"/>
  <c r="AQ3" i="212"/>
  <c r="AP3" i="212"/>
  <c r="AO3" i="212"/>
  <c r="AV2" i="212"/>
  <c r="M38" i="11" s="1"/>
  <c r="AH1" i="212"/>
  <c r="AG34" i="211"/>
  <c r="AE34" i="211"/>
  <c r="X36" i="11" s="1"/>
  <c r="AD34" i="211"/>
  <c r="AB34" i="211"/>
  <c r="AA34" i="211"/>
  <c r="Y34" i="211"/>
  <c r="R36" i="11" s="1"/>
  <c r="V34" i="211"/>
  <c r="S34" i="211"/>
  <c r="G34" i="211"/>
  <c r="J36" i="11" s="1"/>
  <c r="K36" i="11" s="1"/>
  <c r="AQ33" i="211"/>
  <c r="AT33" i="211" s="1"/>
  <c r="AP33" i="211"/>
  <c r="AS33" i="211" s="1"/>
  <c r="AO33" i="211"/>
  <c r="AR33" i="211" s="1"/>
  <c r="AK33" i="211"/>
  <c r="AI33" i="211"/>
  <c r="AH33" i="211"/>
  <c r="AF33" i="211"/>
  <c r="AC33" i="211"/>
  <c r="AM33" i="211" s="1"/>
  <c r="AT32" i="211"/>
  <c r="AQ32" i="211"/>
  <c r="AP32" i="211"/>
  <c r="AS32" i="211" s="1"/>
  <c r="AO32" i="211"/>
  <c r="AR32" i="211" s="1"/>
  <c r="AM32" i="211"/>
  <c r="AK32" i="211"/>
  <c r="AI32" i="211"/>
  <c r="AH32" i="211"/>
  <c r="AF32" i="211"/>
  <c r="AC32" i="211"/>
  <c r="AQ31" i="211"/>
  <c r="AT31" i="211" s="1"/>
  <c r="AP31" i="211"/>
  <c r="AS31" i="211" s="1"/>
  <c r="AO31" i="211"/>
  <c r="AR31" i="211" s="1"/>
  <c r="AK31" i="211"/>
  <c r="AI31" i="211"/>
  <c r="AH31" i="211"/>
  <c r="AF31" i="211"/>
  <c r="AC31" i="211"/>
  <c r="AM31" i="211" s="1"/>
  <c r="AT30" i="211"/>
  <c r="AQ30" i="211"/>
  <c r="AP30" i="211"/>
  <c r="AS30" i="211" s="1"/>
  <c r="AO30" i="211"/>
  <c r="AR30" i="211" s="1"/>
  <c r="AM30" i="211"/>
  <c r="AK30" i="211"/>
  <c r="AI30" i="211"/>
  <c r="AH30" i="211"/>
  <c r="AF30" i="211"/>
  <c r="AC30" i="211"/>
  <c r="AS29" i="211"/>
  <c r="AQ29" i="211"/>
  <c r="AT29" i="211" s="1"/>
  <c r="AP29" i="211"/>
  <c r="AO29" i="211"/>
  <c r="AR29" i="211" s="1"/>
  <c r="AM29" i="211"/>
  <c r="AK29" i="211"/>
  <c r="AI29" i="211"/>
  <c r="AH29" i="211"/>
  <c r="AF29" i="211"/>
  <c r="AC29" i="211"/>
  <c r="AQ28" i="211"/>
  <c r="AT28" i="211" s="1"/>
  <c r="AP28" i="211"/>
  <c r="AS28" i="211" s="1"/>
  <c r="AO28" i="211"/>
  <c r="AR28" i="211" s="1"/>
  <c r="AU28" i="211" s="1"/>
  <c r="AV28" i="211" s="1"/>
  <c r="Q28" i="211" s="1"/>
  <c r="AW28" i="211" s="1"/>
  <c r="AM28" i="211"/>
  <c r="AK28" i="211"/>
  <c r="AI28" i="211"/>
  <c r="AH28" i="211"/>
  <c r="AF28" i="211"/>
  <c r="AC28" i="211"/>
  <c r="AT27" i="211"/>
  <c r="AQ27" i="211"/>
  <c r="AP27" i="211"/>
  <c r="AS27" i="211" s="1"/>
  <c r="AO27" i="211"/>
  <c r="AR27" i="211" s="1"/>
  <c r="AK27" i="211"/>
  <c r="AI27" i="211"/>
  <c r="AH27" i="211"/>
  <c r="AF27" i="211"/>
  <c r="AC27" i="211"/>
  <c r="AM27" i="211" s="1"/>
  <c r="AR26" i="211"/>
  <c r="AQ26" i="211"/>
  <c r="AT26" i="211" s="1"/>
  <c r="AP26" i="211"/>
  <c r="AS26" i="211" s="1"/>
  <c r="AO26" i="211"/>
  <c r="AM26" i="211"/>
  <c r="AK26" i="211"/>
  <c r="AI26" i="211"/>
  <c r="AH26" i="211"/>
  <c r="AF26" i="211"/>
  <c r="AC26" i="211"/>
  <c r="AQ25" i="211"/>
  <c r="AT25" i="211" s="1"/>
  <c r="AP25" i="211"/>
  <c r="AS25" i="211" s="1"/>
  <c r="AO25" i="211"/>
  <c r="AR25" i="211" s="1"/>
  <c r="AK25" i="211"/>
  <c r="AI25" i="211"/>
  <c r="AH25" i="211"/>
  <c r="AF25" i="211"/>
  <c r="AC25" i="211"/>
  <c r="AM25" i="211" s="1"/>
  <c r="AQ24" i="211"/>
  <c r="AT24" i="211" s="1"/>
  <c r="AP24" i="211"/>
  <c r="AS24" i="211" s="1"/>
  <c r="AO24" i="211"/>
  <c r="AR24" i="211" s="1"/>
  <c r="AU24" i="211" s="1"/>
  <c r="AV24" i="211" s="1"/>
  <c r="Q24" i="211" s="1"/>
  <c r="AM24" i="211"/>
  <c r="AK24" i="211"/>
  <c r="AI24" i="211"/>
  <c r="AH24" i="211"/>
  <c r="AF24" i="211"/>
  <c r="AC24" i="211"/>
  <c r="AQ23" i="211"/>
  <c r="AT23" i="211" s="1"/>
  <c r="AP23" i="211"/>
  <c r="AS23" i="211" s="1"/>
  <c r="AO23" i="211"/>
  <c r="AR23" i="211" s="1"/>
  <c r="AM23" i="211"/>
  <c r="AK23" i="211"/>
  <c r="AI23" i="211"/>
  <c r="AH23" i="211"/>
  <c r="AF23" i="211"/>
  <c r="AC23" i="211"/>
  <c r="AQ22" i="211"/>
  <c r="AT22" i="211" s="1"/>
  <c r="AP22" i="211"/>
  <c r="AS22" i="211" s="1"/>
  <c r="AO22" i="211"/>
  <c r="AR22" i="211" s="1"/>
  <c r="AM22" i="211"/>
  <c r="AK22" i="211"/>
  <c r="AI22" i="211"/>
  <c r="AH22" i="211"/>
  <c r="AF22" i="211"/>
  <c r="AC22" i="211"/>
  <c r="AT21" i="211"/>
  <c r="AQ21" i="211"/>
  <c r="AP21" i="211"/>
  <c r="AS21" i="211" s="1"/>
  <c r="AO21" i="211"/>
  <c r="AR21" i="211" s="1"/>
  <c r="AK21" i="211"/>
  <c r="AI21" i="211"/>
  <c r="AH21" i="211"/>
  <c r="AC21" i="211"/>
  <c r="AQ20" i="211"/>
  <c r="AT20" i="211" s="1"/>
  <c r="AP20" i="211"/>
  <c r="AS20" i="211" s="1"/>
  <c r="AO20" i="211"/>
  <c r="AR20" i="211" s="1"/>
  <c r="AM20" i="211"/>
  <c r="AK20" i="211"/>
  <c r="AI20" i="211"/>
  <c r="AH20" i="211"/>
  <c r="AF20" i="211"/>
  <c r="AC20" i="211"/>
  <c r="AT19" i="211"/>
  <c r="AQ19" i="211"/>
  <c r="AP19" i="211"/>
  <c r="AS19" i="211" s="1"/>
  <c r="AO19" i="211"/>
  <c r="AR19" i="211" s="1"/>
  <c r="AK19" i="211"/>
  <c r="AI19" i="211"/>
  <c r="AH19" i="211"/>
  <c r="AF19" i="211"/>
  <c r="AC19" i="211"/>
  <c r="AM19" i="211" s="1"/>
  <c r="AR18" i="211"/>
  <c r="AQ18" i="211"/>
  <c r="AT18" i="211" s="1"/>
  <c r="AP18" i="211"/>
  <c r="AS18" i="211" s="1"/>
  <c r="AO18" i="211"/>
  <c r="AM18" i="211"/>
  <c r="AK18" i="211"/>
  <c r="AI18" i="211"/>
  <c r="AH18" i="211"/>
  <c r="AF18" i="211"/>
  <c r="AC18" i="211"/>
  <c r="AQ17" i="211"/>
  <c r="AT17" i="211" s="1"/>
  <c r="AP17" i="211"/>
  <c r="AS17" i="211" s="1"/>
  <c r="AO17" i="211"/>
  <c r="AR17" i="211" s="1"/>
  <c r="AM17" i="211"/>
  <c r="AK17" i="211"/>
  <c r="AI17" i="211"/>
  <c r="AH17" i="211"/>
  <c r="AF17" i="211"/>
  <c r="AC17" i="211"/>
  <c r="AR16" i="211"/>
  <c r="AQ16" i="211"/>
  <c r="AT16" i="211" s="1"/>
  <c r="AP16" i="211"/>
  <c r="AS16" i="211" s="1"/>
  <c r="AU16" i="211" s="1"/>
  <c r="AV16" i="211" s="1"/>
  <c r="Q16" i="211" s="1"/>
  <c r="AW16" i="211" s="1"/>
  <c r="AO16" i="211"/>
  <c r="AM16" i="211"/>
  <c r="AK16" i="211"/>
  <c r="AI16" i="211"/>
  <c r="AH16" i="211"/>
  <c r="AF16" i="211"/>
  <c r="AC16" i="211"/>
  <c r="AQ15" i="211"/>
  <c r="AT15" i="211" s="1"/>
  <c r="AP15" i="211"/>
  <c r="AS15" i="211" s="1"/>
  <c r="AO15" i="211"/>
  <c r="AR15" i="211" s="1"/>
  <c r="AK15" i="211"/>
  <c r="AI15" i="211"/>
  <c r="AH15" i="211"/>
  <c r="AF15" i="211"/>
  <c r="AC15" i="211"/>
  <c r="AR14" i="211"/>
  <c r="AQ14" i="211"/>
  <c r="AT14" i="211" s="1"/>
  <c r="AP14" i="211"/>
  <c r="AS14" i="211" s="1"/>
  <c r="AO14" i="211"/>
  <c r="AM14" i="211"/>
  <c r="AF14" i="211"/>
  <c r="AC14" i="211"/>
  <c r="A9" i="211"/>
  <c r="A8" i="211"/>
  <c r="AU5" i="211"/>
  <c r="AT5" i="211"/>
  <c r="AS5" i="211"/>
  <c r="AR5" i="211"/>
  <c r="AQ5" i="211"/>
  <c r="AP5" i="211"/>
  <c r="AO5" i="211"/>
  <c r="I5" i="211"/>
  <c r="AV4" i="211"/>
  <c r="AU3" i="211"/>
  <c r="AT3" i="211"/>
  <c r="AS3" i="211"/>
  <c r="AR3" i="211"/>
  <c r="AQ3" i="211"/>
  <c r="AP3" i="211"/>
  <c r="AO3" i="211"/>
  <c r="AV2" i="211"/>
  <c r="M36" i="11" s="1"/>
  <c r="AH1" i="211"/>
  <c r="AG34" i="210"/>
  <c r="AE34" i="210"/>
  <c r="X34" i="11" s="1"/>
  <c r="AD34" i="210"/>
  <c r="AB34" i="210"/>
  <c r="AA34" i="210"/>
  <c r="Y34" i="210"/>
  <c r="R34" i="11" s="1"/>
  <c r="V34" i="210"/>
  <c r="S34" i="210"/>
  <c r="G34" i="210"/>
  <c r="J34" i="11" s="1"/>
  <c r="K34" i="11" s="1"/>
  <c r="AS33" i="210"/>
  <c r="AQ33" i="210"/>
  <c r="AT33" i="210" s="1"/>
  <c r="AP33" i="210"/>
  <c r="AO33" i="210"/>
  <c r="AR33" i="210" s="1"/>
  <c r="AK33" i="210"/>
  <c r="AI33" i="210"/>
  <c r="AH33" i="210"/>
  <c r="AC33" i="210"/>
  <c r="AF33" i="210" s="1"/>
  <c r="AQ32" i="210"/>
  <c r="AT32" i="210" s="1"/>
  <c r="AP32" i="210"/>
  <c r="AS32" i="210" s="1"/>
  <c r="AO32" i="210"/>
  <c r="AR32" i="210" s="1"/>
  <c r="AU32" i="210" s="1"/>
  <c r="AV32" i="210" s="1"/>
  <c r="Q32" i="210" s="1"/>
  <c r="AK32" i="210"/>
  <c r="AI32" i="210"/>
  <c r="AH32" i="210"/>
  <c r="AC32" i="210"/>
  <c r="AQ31" i="210"/>
  <c r="AT31" i="210" s="1"/>
  <c r="AP31" i="210"/>
  <c r="AS31" i="210" s="1"/>
  <c r="AO31" i="210"/>
  <c r="AR31" i="210" s="1"/>
  <c r="AU31" i="210" s="1"/>
  <c r="AV31" i="210" s="1"/>
  <c r="Q31" i="210" s="1"/>
  <c r="AK31" i="210"/>
  <c r="AI31" i="210"/>
  <c r="AH31" i="210"/>
  <c r="AC31" i="210"/>
  <c r="AM31" i="210" s="1"/>
  <c r="AS30" i="210"/>
  <c r="AQ30" i="210"/>
  <c r="AT30" i="210" s="1"/>
  <c r="AP30" i="210"/>
  <c r="AO30" i="210"/>
  <c r="AR30" i="210" s="1"/>
  <c r="AK30" i="210"/>
  <c r="AI30" i="210"/>
  <c r="AH30" i="210"/>
  <c r="AC30" i="210"/>
  <c r="AF30" i="210" s="1"/>
  <c r="AQ29" i="210"/>
  <c r="AT29" i="210" s="1"/>
  <c r="AP29" i="210"/>
  <c r="AS29" i="210" s="1"/>
  <c r="AO29" i="210"/>
  <c r="AR29" i="210" s="1"/>
  <c r="AK29" i="210"/>
  <c r="AI29" i="210"/>
  <c r="AH29" i="210"/>
  <c r="AC29" i="210"/>
  <c r="AQ28" i="210"/>
  <c r="AT28" i="210" s="1"/>
  <c r="AP28" i="210"/>
  <c r="AS28" i="210" s="1"/>
  <c r="AO28" i="210"/>
  <c r="AR28" i="210" s="1"/>
  <c r="AK28" i="210"/>
  <c r="AI28" i="210"/>
  <c r="AH28" i="210"/>
  <c r="AC28" i="210"/>
  <c r="AM28" i="210" s="1"/>
  <c r="AS27" i="210"/>
  <c r="AQ27" i="210"/>
  <c r="AT27" i="210" s="1"/>
  <c r="AP27" i="210"/>
  <c r="AO27" i="210"/>
  <c r="AR27" i="210" s="1"/>
  <c r="AK27" i="210"/>
  <c r="AI27" i="210"/>
  <c r="AH27" i="210"/>
  <c r="AC27" i="210"/>
  <c r="AF27" i="210" s="1"/>
  <c r="AQ26" i="210"/>
  <c r="AT26" i="210" s="1"/>
  <c r="AP26" i="210"/>
  <c r="AS26" i="210" s="1"/>
  <c r="AO26" i="210"/>
  <c r="AR26" i="210" s="1"/>
  <c r="AU26" i="210" s="1"/>
  <c r="AV26" i="210" s="1"/>
  <c r="Q26" i="210" s="1"/>
  <c r="AK26" i="210"/>
  <c r="AI26" i="210"/>
  <c r="AH26" i="210"/>
  <c r="AC26" i="210"/>
  <c r="AQ25" i="210"/>
  <c r="AT25" i="210" s="1"/>
  <c r="AP25" i="210"/>
  <c r="AS25" i="210" s="1"/>
  <c r="AO25" i="210"/>
  <c r="AR25" i="210" s="1"/>
  <c r="AU25" i="210" s="1"/>
  <c r="AV25" i="210" s="1"/>
  <c r="Q25" i="210" s="1"/>
  <c r="AM25" i="210"/>
  <c r="AK25" i="210"/>
  <c r="AI25" i="210"/>
  <c r="AH25" i="210"/>
  <c r="AF25" i="210"/>
  <c r="AC25" i="210"/>
  <c r="AS24" i="210"/>
  <c r="AQ24" i="210"/>
  <c r="AT24" i="210" s="1"/>
  <c r="AP24" i="210"/>
  <c r="AO24" i="210"/>
  <c r="AR24" i="210" s="1"/>
  <c r="AK24" i="210"/>
  <c r="AI24" i="210"/>
  <c r="AH24" i="210"/>
  <c r="AC24" i="210"/>
  <c r="AF24" i="210" s="1"/>
  <c r="AQ23" i="210"/>
  <c r="AT23" i="210" s="1"/>
  <c r="AP23" i="210"/>
  <c r="AS23" i="210" s="1"/>
  <c r="AO23" i="210"/>
  <c r="AR23" i="210" s="1"/>
  <c r="AK23" i="210"/>
  <c r="AI23" i="210"/>
  <c r="AH23" i="210"/>
  <c r="AC23" i="210"/>
  <c r="AQ22" i="210"/>
  <c r="AT22" i="210" s="1"/>
  <c r="AP22" i="210"/>
  <c r="AS22" i="210" s="1"/>
  <c r="AO22" i="210"/>
  <c r="AR22" i="210" s="1"/>
  <c r="AU22" i="210" s="1"/>
  <c r="AV22" i="210" s="1"/>
  <c r="Q22" i="210" s="1"/>
  <c r="AK22" i="210"/>
  <c r="AI22" i="210"/>
  <c r="AH22" i="210"/>
  <c r="AC22" i="210"/>
  <c r="AM22" i="210" s="1"/>
  <c r="AS21" i="210"/>
  <c r="AQ21" i="210"/>
  <c r="AT21" i="210" s="1"/>
  <c r="AP21" i="210"/>
  <c r="AO21" i="210"/>
  <c r="AR21" i="210" s="1"/>
  <c r="AK21" i="210"/>
  <c r="AI21" i="210"/>
  <c r="AH21" i="210"/>
  <c r="AC21" i="210"/>
  <c r="AF21" i="210" s="1"/>
  <c r="AQ20" i="210"/>
  <c r="AT20" i="210" s="1"/>
  <c r="AP20" i="210"/>
  <c r="AS20" i="210" s="1"/>
  <c r="AO20" i="210"/>
  <c r="AR20" i="210" s="1"/>
  <c r="AK20" i="210"/>
  <c r="AI20" i="210"/>
  <c r="AH20" i="210"/>
  <c r="AC20" i="210"/>
  <c r="AQ19" i="210"/>
  <c r="AT19" i="210" s="1"/>
  <c r="AP19" i="210"/>
  <c r="AS19" i="210" s="1"/>
  <c r="AO19" i="210"/>
  <c r="AR19" i="210" s="1"/>
  <c r="AK19" i="210"/>
  <c r="AI19" i="210"/>
  <c r="AH19" i="210"/>
  <c r="AC19" i="210"/>
  <c r="AM19" i="210" s="1"/>
  <c r="AQ18" i="210"/>
  <c r="AT18" i="210" s="1"/>
  <c r="AP18" i="210"/>
  <c r="AS18" i="210" s="1"/>
  <c r="AO18" i="210"/>
  <c r="AR18" i="210" s="1"/>
  <c r="AK18" i="210"/>
  <c r="AI18" i="210"/>
  <c r="AH18" i="210"/>
  <c r="AC18" i="210"/>
  <c r="AF18" i="210" s="1"/>
  <c r="AQ17" i="210"/>
  <c r="AT17" i="210" s="1"/>
  <c r="AP17" i="210"/>
  <c r="AS17" i="210" s="1"/>
  <c r="AO17" i="210"/>
  <c r="AR17" i="210" s="1"/>
  <c r="AK17" i="210"/>
  <c r="AI17" i="210"/>
  <c r="AH17" i="210"/>
  <c r="AC17" i="210"/>
  <c r="AQ16" i="210"/>
  <c r="AT16" i="210" s="1"/>
  <c r="AP16" i="210"/>
  <c r="AS16" i="210" s="1"/>
  <c r="AO16" i="210"/>
  <c r="AR16" i="210" s="1"/>
  <c r="AU16" i="210" s="1"/>
  <c r="AV16" i="210" s="1"/>
  <c r="Q16" i="210" s="1"/>
  <c r="AK16" i="210"/>
  <c r="AI16" i="210"/>
  <c r="AH16" i="210"/>
  <c r="AC16" i="210"/>
  <c r="AM16" i="210" s="1"/>
  <c r="AQ15" i="210"/>
  <c r="AT15" i="210" s="1"/>
  <c r="AP15" i="210"/>
  <c r="AS15" i="210" s="1"/>
  <c r="AO15" i="210"/>
  <c r="AR15" i="210" s="1"/>
  <c r="AK15" i="210"/>
  <c r="AI15" i="210"/>
  <c r="AH15" i="210"/>
  <c r="AC15" i="210"/>
  <c r="AF15" i="210" s="1"/>
  <c r="AS14" i="210"/>
  <c r="AQ14" i="210"/>
  <c r="AT14" i="210" s="1"/>
  <c r="AP14" i="210"/>
  <c r="AO14" i="210"/>
  <c r="AR14" i="210" s="1"/>
  <c r="AC14" i="210"/>
  <c r="A9" i="210"/>
  <c r="A8" i="210"/>
  <c r="AU5" i="210"/>
  <c r="AT5" i="210"/>
  <c r="AS5" i="210"/>
  <c r="AR5" i="210"/>
  <c r="AQ5" i="210"/>
  <c r="AP5" i="210"/>
  <c r="AO5" i="210"/>
  <c r="L5" i="210"/>
  <c r="I5" i="210"/>
  <c r="AV4" i="210"/>
  <c r="AU3" i="210"/>
  <c r="AT3" i="210"/>
  <c r="AS3" i="210"/>
  <c r="AR3" i="210"/>
  <c r="AQ3" i="210"/>
  <c r="AP3" i="210"/>
  <c r="AO3" i="210"/>
  <c r="AV2" i="210"/>
  <c r="M34" i="11" s="1"/>
  <c r="AH1" i="210"/>
  <c r="AG34" i="209"/>
  <c r="AE34" i="209"/>
  <c r="X32" i="11" s="1"/>
  <c r="AD34" i="209"/>
  <c r="W32" i="11" s="1"/>
  <c r="AB34" i="209"/>
  <c r="U32" i="11" s="1"/>
  <c r="AA34" i="209"/>
  <c r="Y34" i="209"/>
  <c r="V34" i="209"/>
  <c r="Q32" i="11" s="1"/>
  <c r="S34" i="209"/>
  <c r="G34" i="209"/>
  <c r="J32" i="11" s="1"/>
  <c r="K32" i="11" s="1"/>
  <c r="AQ33" i="209"/>
  <c r="AT33" i="209" s="1"/>
  <c r="AP33" i="209"/>
  <c r="AS33" i="209" s="1"/>
  <c r="AO33" i="209"/>
  <c r="AR33" i="209" s="1"/>
  <c r="AK33" i="209"/>
  <c r="AI33" i="209"/>
  <c r="AH33" i="209"/>
  <c r="AC33" i="209"/>
  <c r="AM33" i="209" s="1"/>
  <c r="AR32" i="209"/>
  <c r="AQ32" i="209"/>
  <c r="AT32" i="209" s="1"/>
  <c r="AP32" i="209"/>
  <c r="AS32" i="209" s="1"/>
  <c r="AO32" i="209"/>
  <c r="AK32" i="209"/>
  <c r="AI32" i="209"/>
  <c r="AH32" i="209"/>
  <c r="AC32" i="209"/>
  <c r="AM32" i="209" s="1"/>
  <c r="AQ31" i="209"/>
  <c r="AT31" i="209" s="1"/>
  <c r="AP31" i="209"/>
  <c r="AS31" i="209" s="1"/>
  <c r="AO31" i="209"/>
  <c r="AR31" i="209" s="1"/>
  <c r="AK31" i="209"/>
  <c r="AI31" i="209"/>
  <c r="AH31" i="209"/>
  <c r="AF31" i="209"/>
  <c r="AC31" i="209"/>
  <c r="AM31" i="209" s="1"/>
  <c r="AQ30" i="209"/>
  <c r="AT30" i="209" s="1"/>
  <c r="AP30" i="209"/>
  <c r="AS30" i="209" s="1"/>
  <c r="AO30" i="209"/>
  <c r="AR30" i="209" s="1"/>
  <c r="AK30" i="209"/>
  <c r="AI30" i="209"/>
  <c r="AH30" i="209"/>
  <c r="AC30" i="209"/>
  <c r="AM30" i="209" s="1"/>
  <c r="AR29" i="209"/>
  <c r="AQ29" i="209"/>
  <c r="AT29" i="209" s="1"/>
  <c r="AP29" i="209"/>
  <c r="AS29" i="209" s="1"/>
  <c r="AO29" i="209"/>
  <c r="AK29" i="209"/>
  <c r="AI29" i="209"/>
  <c r="AH29" i="209"/>
  <c r="AC29" i="209"/>
  <c r="AM29" i="209" s="1"/>
  <c r="AR28" i="209"/>
  <c r="AQ28" i="209"/>
  <c r="AT28" i="209" s="1"/>
  <c r="AP28" i="209"/>
  <c r="AS28" i="209" s="1"/>
  <c r="AO28" i="209"/>
  <c r="AK28" i="209"/>
  <c r="AI28" i="209"/>
  <c r="AH28" i="209"/>
  <c r="AC28" i="209"/>
  <c r="AM28" i="209" s="1"/>
  <c r="AT27" i="209"/>
  <c r="AU27" i="209" s="1"/>
  <c r="AV27" i="209" s="1"/>
  <c r="Q27" i="209" s="1"/>
  <c r="AQ27" i="209"/>
  <c r="AP27" i="209"/>
  <c r="AS27" i="209" s="1"/>
  <c r="AO27" i="209"/>
  <c r="AR27" i="209" s="1"/>
  <c r="AK27" i="209"/>
  <c r="AI27" i="209"/>
  <c r="AH27" i="209"/>
  <c r="AC27" i="209"/>
  <c r="AM27" i="209" s="1"/>
  <c r="AQ26" i="209"/>
  <c r="AT26" i="209" s="1"/>
  <c r="AP26" i="209"/>
  <c r="AS26" i="209" s="1"/>
  <c r="AO26" i="209"/>
  <c r="AR26" i="209" s="1"/>
  <c r="AM26" i="209"/>
  <c r="AK26" i="209"/>
  <c r="AI26" i="209"/>
  <c r="AH26" i="209"/>
  <c r="AF26" i="209"/>
  <c r="AC26" i="209"/>
  <c r="AQ25" i="209"/>
  <c r="AT25" i="209" s="1"/>
  <c r="AP25" i="209"/>
  <c r="AS25" i="209" s="1"/>
  <c r="AO25" i="209"/>
  <c r="AR25" i="209" s="1"/>
  <c r="AK25" i="209"/>
  <c r="AI25" i="209"/>
  <c r="AH25" i="209"/>
  <c r="AC25" i="209"/>
  <c r="AM25" i="209" s="1"/>
  <c r="AQ24" i="209"/>
  <c r="AT24" i="209" s="1"/>
  <c r="AP24" i="209"/>
  <c r="AS24" i="209" s="1"/>
  <c r="AO24" i="209"/>
  <c r="AR24" i="209" s="1"/>
  <c r="AK24" i="209"/>
  <c r="AI24" i="209"/>
  <c r="AH24" i="209"/>
  <c r="AC24" i="209"/>
  <c r="AM24" i="209" s="1"/>
  <c r="AT23" i="209"/>
  <c r="AQ23" i="209"/>
  <c r="AP23" i="209"/>
  <c r="AS23" i="209" s="1"/>
  <c r="AO23" i="209"/>
  <c r="AR23" i="209" s="1"/>
  <c r="AK23" i="209"/>
  <c r="AI23" i="209"/>
  <c r="AH23" i="209"/>
  <c r="AC23" i="209"/>
  <c r="AM23" i="209" s="1"/>
  <c r="AT22" i="209"/>
  <c r="AQ22" i="209"/>
  <c r="AP22" i="209"/>
  <c r="AS22" i="209" s="1"/>
  <c r="AO22" i="209"/>
  <c r="AR22" i="209" s="1"/>
  <c r="AK22" i="209"/>
  <c r="AI22" i="209"/>
  <c r="AH22" i="209"/>
  <c r="AC22" i="209"/>
  <c r="AM22" i="209" s="1"/>
  <c r="AQ21" i="209"/>
  <c r="AT21" i="209" s="1"/>
  <c r="AP21" i="209"/>
  <c r="AS21" i="209" s="1"/>
  <c r="AO21" i="209"/>
  <c r="AR21" i="209" s="1"/>
  <c r="AK21" i="209"/>
  <c r="AI21" i="209"/>
  <c r="AH21" i="209"/>
  <c r="AC21" i="209"/>
  <c r="AF21" i="209" s="1"/>
  <c r="AT20" i="209"/>
  <c r="AQ20" i="209"/>
  <c r="AP20" i="209"/>
  <c r="AS20" i="209" s="1"/>
  <c r="AO20" i="209"/>
  <c r="AR20" i="209" s="1"/>
  <c r="AK20" i="209"/>
  <c r="AI20" i="209"/>
  <c r="AH20" i="209"/>
  <c r="AC20" i="209"/>
  <c r="AM20" i="209" s="1"/>
  <c r="AQ19" i="209"/>
  <c r="AT19" i="209" s="1"/>
  <c r="AP19" i="209"/>
  <c r="AS19" i="209" s="1"/>
  <c r="AO19" i="209"/>
  <c r="AR19" i="209" s="1"/>
  <c r="AK19" i="209"/>
  <c r="AI19" i="209"/>
  <c r="AH19" i="209"/>
  <c r="AC19" i="209"/>
  <c r="AM19" i="209" s="1"/>
  <c r="AQ18" i="209"/>
  <c r="AT18" i="209" s="1"/>
  <c r="AU18" i="209" s="1"/>
  <c r="AV18" i="209" s="1"/>
  <c r="Q18" i="209" s="1"/>
  <c r="AP18" i="209"/>
  <c r="AS18" i="209" s="1"/>
  <c r="AO18" i="209"/>
  <c r="AR18" i="209" s="1"/>
  <c r="AK18" i="209"/>
  <c r="AI18" i="209"/>
  <c r="AH18" i="209"/>
  <c r="AC18" i="209"/>
  <c r="AM18" i="209" s="1"/>
  <c r="AT17" i="209"/>
  <c r="AR17" i="209"/>
  <c r="AQ17" i="209"/>
  <c r="AP17" i="209"/>
  <c r="AS17" i="209" s="1"/>
  <c r="AO17" i="209"/>
  <c r="AI17" i="209"/>
  <c r="AK17" i="209" s="1"/>
  <c r="AH17" i="209"/>
  <c r="AC17" i="209"/>
  <c r="AF17" i="209" s="1"/>
  <c r="AR16" i="209"/>
  <c r="AQ16" i="209"/>
  <c r="AT16" i="209" s="1"/>
  <c r="AP16" i="209"/>
  <c r="AS16" i="209" s="1"/>
  <c r="AO16" i="209"/>
  <c r="AI16" i="209"/>
  <c r="AK16" i="209" s="1"/>
  <c r="AH16" i="209"/>
  <c r="AC16" i="209"/>
  <c r="AM16" i="209" s="1"/>
  <c r="AT15" i="209"/>
  <c r="AQ15" i="209"/>
  <c r="AP15" i="209"/>
  <c r="AS15" i="209" s="1"/>
  <c r="AO15" i="209"/>
  <c r="AR15" i="209" s="1"/>
  <c r="AI15" i="209"/>
  <c r="AK15" i="209" s="1"/>
  <c r="AH15" i="209"/>
  <c r="AC15" i="209"/>
  <c r="AM15" i="209" s="1"/>
  <c r="AQ14" i="209"/>
  <c r="AT14" i="209" s="1"/>
  <c r="AP14" i="209"/>
  <c r="AS14" i="209" s="1"/>
  <c r="AO14" i="209"/>
  <c r="AR14" i="209" s="1"/>
  <c r="AI14" i="209"/>
  <c r="AK14" i="209" s="1"/>
  <c r="AH14" i="209"/>
  <c r="AC14" i="209"/>
  <c r="AF14" i="209" s="1"/>
  <c r="A9" i="209"/>
  <c r="A8" i="209"/>
  <c r="AU5" i="209"/>
  <c r="AT5" i="209"/>
  <c r="AS5" i="209"/>
  <c r="AR5" i="209"/>
  <c r="AQ5" i="209"/>
  <c r="AP5" i="209"/>
  <c r="AO5" i="209"/>
  <c r="I5" i="209"/>
  <c r="AV4" i="209"/>
  <c r="AU3" i="209"/>
  <c r="AT3" i="209"/>
  <c r="AS3" i="209"/>
  <c r="AR3" i="209"/>
  <c r="AQ3" i="209"/>
  <c r="AP3" i="209"/>
  <c r="AO3" i="209"/>
  <c r="AV2" i="209"/>
  <c r="M32" i="11" s="1"/>
  <c r="AH1" i="209"/>
  <c r="AG34" i="208"/>
  <c r="AE34" i="208"/>
  <c r="X30" i="11" s="1"/>
  <c r="AD34" i="208"/>
  <c r="W30" i="11" s="1"/>
  <c r="AB34" i="208"/>
  <c r="U30" i="11" s="1"/>
  <c r="AA34" i="208"/>
  <c r="Y34" i="208"/>
  <c r="R30" i="11" s="1"/>
  <c r="V34" i="208"/>
  <c r="Q30" i="11" s="1"/>
  <c r="S34" i="208"/>
  <c r="G34" i="208"/>
  <c r="J30" i="11" s="1"/>
  <c r="K30" i="11" s="1"/>
  <c r="AQ33" i="208"/>
  <c r="AT33" i="208" s="1"/>
  <c r="AP33" i="208"/>
  <c r="AS33" i="208" s="1"/>
  <c r="AO33" i="208"/>
  <c r="AR33" i="208" s="1"/>
  <c r="AM33" i="208"/>
  <c r="AK33" i="208"/>
  <c r="AI33" i="208"/>
  <c r="AH33" i="208"/>
  <c r="AF33" i="208"/>
  <c r="AC33" i="208"/>
  <c r="AQ32" i="208"/>
  <c r="AT32" i="208" s="1"/>
  <c r="AP32" i="208"/>
  <c r="AS32" i="208" s="1"/>
  <c r="AO32" i="208"/>
  <c r="AR32" i="208" s="1"/>
  <c r="AK32" i="208"/>
  <c r="AI32" i="208"/>
  <c r="AH32" i="208"/>
  <c r="AF32" i="208"/>
  <c r="AC32" i="208"/>
  <c r="AM32" i="208" s="1"/>
  <c r="AQ31" i="208"/>
  <c r="AT31" i="208" s="1"/>
  <c r="AP31" i="208"/>
  <c r="AS31" i="208" s="1"/>
  <c r="AO31" i="208"/>
  <c r="AR31" i="208" s="1"/>
  <c r="AK31" i="208"/>
  <c r="AI31" i="208"/>
  <c r="AH31" i="208"/>
  <c r="AC31" i="208"/>
  <c r="AF31" i="208" s="1"/>
  <c r="AS30" i="208"/>
  <c r="AQ30" i="208"/>
  <c r="AT30" i="208" s="1"/>
  <c r="AP30" i="208"/>
  <c r="AO30" i="208"/>
  <c r="AR30" i="208" s="1"/>
  <c r="AK30" i="208"/>
  <c r="AI30" i="208"/>
  <c r="AH30" i="208"/>
  <c r="AC30" i="208"/>
  <c r="AM30" i="208" s="1"/>
  <c r="AQ29" i="208"/>
  <c r="AT29" i="208" s="1"/>
  <c r="AP29" i="208"/>
  <c r="AS29" i="208" s="1"/>
  <c r="AO29" i="208"/>
  <c r="AR29" i="208" s="1"/>
  <c r="AU29" i="208" s="1"/>
  <c r="AV29" i="208" s="1"/>
  <c r="Q29" i="208" s="1"/>
  <c r="AK29" i="208"/>
  <c r="AI29" i="208"/>
  <c r="AH29" i="208"/>
  <c r="AC29" i="208"/>
  <c r="AM29" i="208" s="1"/>
  <c r="AT28" i="208"/>
  <c r="AQ28" i="208"/>
  <c r="AP28" i="208"/>
  <c r="AS28" i="208" s="1"/>
  <c r="AO28" i="208"/>
  <c r="AR28" i="208" s="1"/>
  <c r="AK28" i="208"/>
  <c r="AI28" i="208"/>
  <c r="AH28" i="208"/>
  <c r="AC28" i="208"/>
  <c r="AM28" i="208" s="1"/>
  <c r="AS27" i="208"/>
  <c r="AQ27" i="208"/>
  <c r="AT27" i="208" s="1"/>
  <c r="AP27" i="208"/>
  <c r="AO27" i="208"/>
  <c r="AR27" i="208" s="1"/>
  <c r="AM27" i="208"/>
  <c r="AK27" i="208"/>
  <c r="AI27" i="208"/>
  <c r="AH27" i="208"/>
  <c r="AF27" i="208"/>
  <c r="AC27" i="208"/>
  <c r="AQ26" i="208"/>
  <c r="AT26" i="208" s="1"/>
  <c r="AP26" i="208"/>
  <c r="AS26" i="208" s="1"/>
  <c r="AO26" i="208"/>
  <c r="AR26" i="208" s="1"/>
  <c r="AK26" i="208"/>
  <c r="AI26" i="208"/>
  <c r="AH26" i="208"/>
  <c r="AC26" i="208"/>
  <c r="AM26" i="208" s="1"/>
  <c r="AQ25" i="208"/>
  <c r="AT25" i="208" s="1"/>
  <c r="AP25" i="208"/>
  <c r="AS25" i="208" s="1"/>
  <c r="AO25" i="208"/>
  <c r="AR25" i="208" s="1"/>
  <c r="AM25" i="208"/>
  <c r="AK25" i="208"/>
  <c r="AI25" i="208"/>
  <c r="AH25" i="208"/>
  <c r="AF25" i="208"/>
  <c r="AC25" i="208"/>
  <c r="AS24" i="208"/>
  <c r="AQ24" i="208"/>
  <c r="AT24" i="208" s="1"/>
  <c r="AP24" i="208"/>
  <c r="AO24" i="208"/>
  <c r="AR24" i="208" s="1"/>
  <c r="AK24" i="208"/>
  <c r="AI24" i="208"/>
  <c r="AH24" i="208"/>
  <c r="AC24" i="208"/>
  <c r="AM24" i="208" s="1"/>
  <c r="AQ23" i="208"/>
  <c r="AT23" i="208" s="1"/>
  <c r="AP23" i="208"/>
  <c r="AS23" i="208" s="1"/>
  <c r="AO23" i="208"/>
  <c r="AR23" i="208" s="1"/>
  <c r="AM23" i="208"/>
  <c r="AK23" i="208"/>
  <c r="AI23" i="208"/>
  <c r="AH23" i="208"/>
  <c r="AF23" i="208"/>
  <c r="AC23" i="208"/>
  <c r="AQ22" i="208"/>
  <c r="AT22" i="208" s="1"/>
  <c r="AP22" i="208"/>
  <c r="AS22" i="208" s="1"/>
  <c r="AO22" i="208"/>
  <c r="AR22" i="208" s="1"/>
  <c r="AK22" i="208"/>
  <c r="AI22" i="208"/>
  <c r="AH22" i="208"/>
  <c r="AC22" i="208"/>
  <c r="AF22" i="208" s="1"/>
  <c r="AQ21" i="208"/>
  <c r="AT21" i="208" s="1"/>
  <c r="AP21" i="208"/>
  <c r="AS21" i="208" s="1"/>
  <c r="AO21" i="208"/>
  <c r="AR21" i="208" s="1"/>
  <c r="AM21" i="208"/>
  <c r="AK21" i="208"/>
  <c r="AI21" i="208"/>
  <c r="AH21" i="208"/>
  <c r="AF21" i="208"/>
  <c r="AC21" i="208"/>
  <c r="AQ20" i="208"/>
  <c r="AT20" i="208" s="1"/>
  <c r="AP20" i="208"/>
  <c r="AS20" i="208" s="1"/>
  <c r="AO20" i="208"/>
  <c r="AR20" i="208" s="1"/>
  <c r="AK20" i="208"/>
  <c r="AI20" i="208"/>
  <c r="AH20" i="208"/>
  <c r="AC20" i="208"/>
  <c r="AF20" i="208" s="1"/>
  <c r="AS19" i="208"/>
  <c r="AQ19" i="208"/>
  <c r="AT19" i="208" s="1"/>
  <c r="AP19" i="208"/>
  <c r="AO19" i="208"/>
  <c r="AR19" i="208" s="1"/>
  <c r="AM19" i="208"/>
  <c r="AK19" i="208"/>
  <c r="AI19" i="208"/>
  <c r="AH19" i="208"/>
  <c r="AF19" i="208"/>
  <c r="AC19" i="208"/>
  <c r="AQ18" i="208"/>
  <c r="AT18" i="208" s="1"/>
  <c r="AP18" i="208"/>
  <c r="AS18" i="208" s="1"/>
  <c r="AO18" i="208"/>
  <c r="AR18" i="208" s="1"/>
  <c r="AK18" i="208"/>
  <c r="AI18" i="208"/>
  <c r="AH18" i="208"/>
  <c r="AC18" i="208"/>
  <c r="AM18" i="208" s="1"/>
  <c r="AQ17" i="208"/>
  <c r="AT17" i="208" s="1"/>
  <c r="AP17" i="208"/>
  <c r="AS17" i="208" s="1"/>
  <c r="AO17" i="208"/>
  <c r="AR17" i="208" s="1"/>
  <c r="AK17" i="208"/>
  <c r="AI17" i="208"/>
  <c r="AH17" i="208"/>
  <c r="AC17" i="208"/>
  <c r="AF17" i="208" s="1"/>
  <c r="AS16" i="208"/>
  <c r="AQ16" i="208"/>
  <c r="AT16" i="208" s="1"/>
  <c r="AP16" i="208"/>
  <c r="AO16" i="208"/>
  <c r="AR16" i="208" s="1"/>
  <c r="AU16" i="208" s="1"/>
  <c r="AV16" i="208" s="1"/>
  <c r="Q16" i="208" s="1"/>
  <c r="AI16" i="208"/>
  <c r="AK16" i="208" s="1"/>
  <c r="AH16" i="208"/>
  <c r="AC16" i="208"/>
  <c r="AM16" i="208" s="1"/>
  <c r="AQ15" i="208"/>
  <c r="AT15" i="208" s="1"/>
  <c r="AP15" i="208"/>
  <c r="AS15" i="208" s="1"/>
  <c r="AO15" i="208"/>
  <c r="AR15" i="208" s="1"/>
  <c r="AI15" i="208"/>
  <c r="AK15" i="208" s="1"/>
  <c r="AH15" i="208"/>
  <c r="AF15" i="208"/>
  <c r="AC15" i="208"/>
  <c r="AM15" i="208" s="1"/>
  <c r="AQ14" i="208"/>
  <c r="AT14" i="208" s="1"/>
  <c r="AP14" i="208"/>
  <c r="AS14" i="208" s="1"/>
  <c r="AO14" i="208"/>
  <c r="AR14" i="208" s="1"/>
  <c r="AK14" i="208"/>
  <c r="AI14" i="208"/>
  <c r="AH14" i="208"/>
  <c r="AC14" i="208"/>
  <c r="AF14" i="208" s="1"/>
  <c r="A9" i="208"/>
  <c r="A8" i="208"/>
  <c r="AU5" i="208"/>
  <c r="AT5" i="208"/>
  <c r="AS5" i="208"/>
  <c r="AR5" i="208"/>
  <c r="AQ5" i="208"/>
  <c r="AP5" i="208"/>
  <c r="AO5" i="208"/>
  <c r="L5" i="208"/>
  <c r="I5" i="208"/>
  <c r="G6" i="208" s="1"/>
  <c r="AV4" i="208"/>
  <c r="AU3" i="208"/>
  <c r="AT3" i="208"/>
  <c r="AS3" i="208"/>
  <c r="AR3" i="208"/>
  <c r="AQ3" i="208"/>
  <c r="AP3" i="208"/>
  <c r="AO3" i="208"/>
  <c r="AV2" i="208"/>
  <c r="M30" i="11" s="1"/>
  <c r="AH1" i="208"/>
  <c r="AG34" i="207"/>
  <c r="AE34" i="207"/>
  <c r="X28" i="11" s="1"/>
  <c r="AD34" i="207"/>
  <c r="AB34" i="207"/>
  <c r="AA34" i="207"/>
  <c r="Y34" i="207"/>
  <c r="R28" i="11" s="1"/>
  <c r="V34" i="207"/>
  <c r="S34" i="207"/>
  <c r="G34" i="207"/>
  <c r="J28" i="11" s="1"/>
  <c r="K28" i="11" s="1"/>
  <c r="AQ33" i="207"/>
  <c r="AT33" i="207" s="1"/>
  <c r="AP33" i="207"/>
  <c r="AS33" i="207" s="1"/>
  <c r="AO33" i="207"/>
  <c r="AR33" i="207" s="1"/>
  <c r="AK33" i="207"/>
  <c r="AI33" i="207"/>
  <c r="AH33" i="207"/>
  <c r="AC33" i="207"/>
  <c r="AT32" i="207"/>
  <c r="AQ32" i="207"/>
  <c r="AP32" i="207"/>
  <c r="AS32" i="207" s="1"/>
  <c r="AO32" i="207"/>
  <c r="AR32" i="207" s="1"/>
  <c r="AK32" i="207"/>
  <c r="AI32" i="207"/>
  <c r="AH32" i="207"/>
  <c r="AC32" i="207"/>
  <c r="AM32" i="207" s="1"/>
  <c r="AR31" i="207"/>
  <c r="AQ31" i="207"/>
  <c r="AT31" i="207" s="1"/>
  <c r="AP31" i="207"/>
  <c r="AS31" i="207" s="1"/>
  <c r="AO31" i="207"/>
  <c r="AK31" i="207"/>
  <c r="AI31" i="207"/>
  <c r="AH31" i="207"/>
  <c r="AC31" i="207"/>
  <c r="AM31" i="207" s="1"/>
  <c r="AQ30" i="207"/>
  <c r="AT30" i="207" s="1"/>
  <c r="AP30" i="207"/>
  <c r="AS30" i="207" s="1"/>
  <c r="AO30" i="207"/>
  <c r="AR30" i="207" s="1"/>
  <c r="AK30" i="207"/>
  <c r="AI30" i="207"/>
  <c r="AH30" i="207"/>
  <c r="AC30" i="207"/>
  <c r="AR29" i="207"/>
  <c r="AQ29" i="207"/>
  <c r="AT29" i="207" s="1"/>
  <c r="AP29" i="207"/>
  <c r="AS29" i="207" s="1"/>
  <c r="AO29" i="207"/>
  <c r="AK29" i="207"/>
  <c r="AI29" i="207"/>
  <c r="AH29" i="207"/>
  <c r="AC29" i="207"/>
  <c r="AM29" i="207" s="1"/>
  <c r="AQ28" i="207"/>
  <c r="AT28" i="207" s="1"/>
  <c r="AP28" i="207"/>
  <c r="AS28" i="207" s="1"/>
  <c r="AO28" i="207"/>
  <c r="AR28" i="207" s="1"/>
  <c r="AU28" i="207" s="1"/>
  <c r="AV28" i="207" s="1"/>
  <c r="Q28" i="207" s="1"/>
  <c r="AK28" i="207"/>
  <c r="AI28" i="207"/>
  <c r="AH28" i="207"/>
  <c r="AC28" i="207"/>
  <c r="AM28" i="207" s="1"/>
  <c r="AT27" i="207"/>
  <c r="AQ27" i="207"/>
  <c r="AP27" i="207"/>
  <c r="AS27" i="207" s="1"/>
  <c r="AO27" i="207"/>
  <c r="AR27" i="207" s="1"/>
  <c r="AU27" i="207" s="1"/>
  <c r="AV27" i="207" s="1"/>
  <c r="Q27" i="207" s="1"/>
  <c r="AK27" i="207"/>
  <c r="AI27" i="207"/>
  <c r="AH27" i="207"/>
  <c r="AC27" i="207"/>
  <c r="AT26" i="207"/>
  <c r="AQ26" i="207"/>
  <c r="AP26" i="207"/>
  <c r="AS26" i="207" s="1"/>
  <c r="AO26" i="207"/>
  <c r="AR26" i="207" s="1"/>
  <c r="AU26" i="207" s="1"/>
  <c r="AV26" i="207" s="1"/>
  <c r="Q26" i="207" s="1"/>
  <c r="AK26" i="207"/>
  <c r="AI26" i="207"/>
  <c r="AH26" i="207"/>
  <c r="AC26" i="207"/>
  <c r="AM26" i="207" s="1"/>
  <c r="AR25" i="207"/>
  <c r="AQ25" i="207"/>
  <c r="AT25" i="207" s="1"/>
  <c r="AP25" i="207"/>
  <c r="AS25" i="207" s="1"/>
  <c r="AO25" i="207"/>
  <c r="AK25" i="207"/>
  <c r="AI25" i="207"/>
  <c r="AH25" i="207"/>
  <c r="AC25" i="207"/>
  <c r="AM25" i="207" s="1"/>
  <c r="AQ24" i="207"/>
  <c r="AT24" i="207" s="1"/>
  <c r="AP24" i="207"/>
  <c r="AS24" i="207" s="1"/>
  <c r="AO24" i="207"/>
  <c r="AR24" i="207" s="1"/>
  <c r="AK24" i="207"/>
  <c r="AI24" i="207"/>
  <c r="AH24" i="207"/>
  <c r="AC24" i="207"/>
  <c r="AR23" i="207"/>
  <c r="AQ23" i="207"/>
  <c r="AT23" i="207" s="1"/>
  <c r="AP23" i="207"/>
  <c r="AS23" i="207" s="1"/>
  <c r="AO23" i="207"/>
  <c r="AK23" i="207"/>
  <c r="AI23" i="207"/>
  <c r="AH23" i="207"/>
  <c r="AC23" i="207"/>
  <c r="AM23" i="207" s="1"/>
  <c r="AQ22" i="207"/>
  <c r="AT22" i="207" s="1"/>
  <c r="AP22" i="207"/>
  <c r="AS22" i="207" s="1"/>
  <c r="AO22" i="207"/>
  <c r="AR22" i="207" s="1"/>
  <c r="AU22" i="207" s="1"/>
  <c r="AV22" i="207" s="1"/>
  <c r="Q22" i="207" s="1"/>
  <c r="AK22" i="207"/>
  <c r="AI22" i="207"/>
  <c r="AH22" i="207"/>
  <c r="AC22" i="207"/>
  <c r="AM22" i="207" s="1"/>
  <c r="AT21" i="207"/>
  <c r="AQ21" i="207"/>
  <c r="AP21" i="207"/>
  <c r="AS21" i="207" s="1"/>
  <c r="AO21" i="207"/>
  <c r="AR21" i="207" s="1"/>
  <c r="AK21" i="207"/>
  <c r="AI21" i="207"/>
  <c r="AH21" i="207"/>
  <c r="AC21" i="207"/>
  <c r="AT20" i="207"/>
  <c r="AQ20" i="207"/>
  <c r="AP20" i="207"/>
  <c r="AS20" i="207" s="1"/>
  <c r="AO20" i="207"/>
  <c r="AR20" i="207" s="1"/>
  <c r="AM20" i="207"/>
  <c r="AK20" i="207"/>
  <c r="AI20" i="207"/>
  <c r="AH20" i="207"/>
  <c r="AF20" i="207"/>
  <c r="AC20" i="207"/>
  <c r="AR19" i="207"/>
  <c r="AU19" i="207" s="1"/>
  <c r="AV19" i="207" s="1"/>
  <c r="Q19" i="207" s="1"/>
  <c r="AQ19" i="207"/>
  <c r="AT19" i="207" s="1"/>
  <c r="AP19" i="207"/>
  <c r="AS19" i="207" s="1"/>
  <c r="AO19" i="207"/>
  <c r="AK19" i="207"/>
  <c r="AI19" i="207"/>
  <c r="AH19" i="207"/>
  <c r="AC19" i="207"/>
  <c r="AM19" i="207" s="1"/>
  <c r="AQ18" i="207"/>
  <c r="AT18" i="207" s="1"/>
  <c r="AP18" i="207"/>
  <c r="AS18" i="207" s="1"/>
  <c r="AO18" i="207"/>
  <c r="AR18" i="207" s="1"/>
  <c r="AU18" i="207" s="1"/>
  <c r="AV18" i="207" s="1"/>
  <c r="Q18" i="207" s="1"/>
  <c r="AK18" i="207"/>
  <c r="AI18" i="207"/>
  <c r="AH18" i="207"/>
  <c r="AC18" i="207"/>
  <c r="AT17" i="207"/>
  <c r="AS17" i="207"/>
  <c r="AQ17" i="207"/>
  <c r="AP17" i="207"/>
  <c r="AO17" i="207"/>
  <c r="AR17" i="207" s="1"/>
  <c r="AU17" i="207" s="1"/>
  <c r="AV17" i="207" s="1"/>
  <c r="Q17" i="207" s="1"/>
  <c r="AM17" i="207"/>
  <c r="AK17" i="207"/>
  <c r="AI17" i="207"/>
  <c r="AH17" i="207"/>
  <c r="AF17" i="207"/>
  <c r="AC17" i="207"/>
  <c r="AR16" i="207"/>
  <c r="AQ16" i="207"/>
  <c r="AT16" i="207" s="1"/>
  <c r="AP16" i="207"/>
  <c r="AS16" i="207" s="1"/>
  <c r="AO16" i="207"/>
  <c r="AK16" i="207"/>
  <c r="AI16" i="207"/>
  <c r="AH16" i="207"/>
  <c r="AC16" i="207"/>
  <c r="AM16" i="207" s="1"/>
  <c r="AQ15" i="207"/>
  <c r="AT15" i="207" s="1"/>
  <c r="AP15" i="207"/>
  <c r="AS15" i="207" s="1"/>
  <c r="AO15" i="207"/>
  <c r="AR15" i="207" s="1"/>
  <c r="AK15" i="207"/>
  <c r="AI15" i="207"/>
  <c r="AH15" i="207"/>
  <c r="AC15" i="207"/>
  <c r="AF15" i="207" s="1"/>
  <c r="AS14" i="207"/>
  <c r="AR14" i="207"/>
  <c r="AQ14" i="207"/>
  <c r="AT14" i="207" s="1"/>
  <c r="AP14" i="207"/>
  <c r="AO14" i="207"/>
  <c r="AI14" i="207"/>
  <c r="AK14" i="207" s="1"/>
  <c r="AH14" i="207"/>
  <c r="AC14" i="207"/>
  <c r="A9" i="207"/>
  <c r="A8" i="207"/>
  <c r="AU5" i="207"/>
  <c r="AT5" i="207"/>
  <c r="AS5" i="207"/>
  <c r="AR5" i="207"/>
  <c r="AQ5" i="207"/>
  <c r="AP5" i="207"/>
  <c r="AO5" i="207"/>
  <c r="I5" i="207"/>
  <c r="L5" i="207" s="1"/>
  <c r="AV4" i="207"/>
  <c r="AU3" i="207"/>
  <c r="AT3" i="207"/>
  <c r="AS3" i="207"/>
  <c r="AR3" i="207"/>
  <c r="AQ3" i="207"/>
  <c r="AP3" i="207"/>
  <c r="AO3" i="207"/>
  <c r="AV2" i="207"/>
  <c r="M28" i="11" s="1"/>
  <c r="AH1" i="207"/>
  <c r="AG34" i="206"/>
  <c r="AE34" i="206"/>
  <c r="X26" i="11" s="1"/>
  <c r="AD34" i="206"/>
  <c r="AB34" i="206"/>
  <c r="U26" i="11" s="1"/>
  <c r="AA34" i="206"/>
  <c r="Y34" i="206"/>
  <c r="R26" i="11" s="1"/>
  <c r="V34" i="206"/>
  <c r="S34" i="206"/>
  <c r="G34" i="206"/>
  <c r="J26" i="11" s="1"/>
  <c r="K26" i="11" s="1"/>
  <c r="AQ33" i="206"/>
  <c r="AT33" i="206" s="1"/>
  <c r="AP33" i="206"/>
  <c r="AS33" i="206" s="1"/>
  <c r="AO33" i="206"/>
  <c r="AR33" i="206" s="1"/>
  <c r="AU33" i="206" s="1"/>
  <c r="AV33" i="206" s="1"/>
  <c r="Q33" i="206" s="1"/>
  <c r="AK33" i="206"/>
  <c r="AI33" i="206"/>
  <c r="AH33" i="206"/>
  <c r="AC33" i="206"/>
  <c r="AM33" i="206" s="1"/>
  <c r="AQ32" i="206"/>
  <c r="AT32" i="206" s="1"/>
  <c r="AP32" i="206"/>
  <c r="AS32" i="206" s="1"/>
  <c r="AO32" i="206"/>
  <c r="AR32" i="206" s="1"/>
  <c r="AU32" i="206" s="1"/>
  <c r="AV32" i="206" s="1"/>
  <c r="Q32" i="206" s="1"/>
  <c r="AM32" i="206"/>
  <c r="AK32" i="206"/>
  <c r="AI32" i="206"/>
  <c r="AH32" i="206"/>
  <c r="AF32" i="206"/>
  <c r="AC32" i="206"/>
  <c r="AQ31" i="206"/>
  <c r="AT31" i="206" s="1"/>
  <c r="AP31" i="206"/>
  <c r="AS31" i="206" s="1"/>
  <c r="AO31" i="206"/>
  <c r="AR31" i="206" s="1"/>
  <c r="AK31" i="206"/>
  <c r="AI31" i="206"/>
  <c r="AH31" i="206"/>
  <c r="AF31" i="206"/>
  <c r="AC31" i="206"/>
  <c r="AM31" i="206" s="1"/>
  <c r="AT30" i="206"/>
  <c r="AQ30" i="206"/>
  <c r="AP30" i="206"/>
  <c r="AS30" i="206" s="1"/>
  <c r="AO30" i="206"/>
  <c r="AR30" i="206" s="1"/>
  <c r="AK30" i="206"/>
  <c r="AI30" i="206"/>
  <c r="AH30" i="206"/>
  <c r="AC30" i="206"/>
  <c r="AM30" i="206" s="1"/>
  <c r="AR29" i="206"/>
  <c r="AQ29" i="206"/>
  <c r="AT29" i="206" s="1"/>
  <c r="AP29" i="206"/>
  <c r="AS29" i="206" s="1"/>
  <c r="AO29" i="206"/>
  <c r="AM29" i="206"/>
  <c r="AK29" i="206"/>
  <c r="AI29" i="206"/>
  <c r="AH29" i="206"/>
  <c r="AF29" i="206"/>
  <c r="AC29" i="206"/>
  <c r="AQ28" i="206"/>
  <c r="AT28" i="206" s="1"/>
  <c r="AU28" i="206" s="1"/>
  <c r="AV28" i="206" s="1"/>
  <c r="Q28" i="206" s="1"/>
  <c r="AP28" i="206"/>
  <c r="AS28" i="206" s="1"/>
  <c r="AO28" i="206"/>
  <c r="AR28" i="206" s="1"/>
  <c r="AK28" i="206"/>
  <c r="AI28" i="206"/>
  <c r="AH28" i="206"/>
  <c r="AC28" i="206"/>
  <c r="AF28" i="206" s="1"/>
  <c r="AS27" i="206"/>
  <c r="AQ27" i="206"/>
  <c r="AT27" i="206" s="1"/>
  <c r="AP27" i="206"/>
  <c r="AO27" i="206"/>
  <c r="AR27" i="206" s="1"/>
  <c r="AK27" i="206"/>
  <c r="AI27" i="206"/>
  <c r="AH27" i="206"/>
  <c r="AC27" i="206"/>
  <c r="AM27" i="206" s="1"/>
  <c r="AQ26" i="206"/>
  <c r="AT26" i="206" s="1"/>
  <c r="AP26" i="206"/>
  <c r="AS26" i="206" s="1"/>
  <c r="AO26" i="206"/>
  <c r="AR26" i="206" s="1"/>
  <c r="AK26" i="206"/>
  <c r="AI26" i="206"/>
  <c r="AH26" i="206"/>
  <c r="AC26" i="206"/>
  <c r="AM26" i="206" s="1"/>
  <c r="AQ25" i="206"/>
  <c r="AT25" i="206" s="1"/>
  <c r="AP25" i="206"/>
  <c r="AS25" i="206" s="1"/>
  <c r="AO25" i="206"/>
  <c r="AR25" i="206" s="1"/>
  <c r="AM25" i="206"/>
  <c r="AK25" i="206"/>
  <c r="AI25" i="206"/>
  <c r="AH25" i="206"/>
  <c r="AF25" i="206"/>
  <c r="AC25" i="206"/>
  <c r="AS24" i="206"/>
  <c r="AQ24" i="206"/>
  <c r="AT24" i="206" s="1"/>
  <c r="AP24" i="206"/>
  <c r="AO24" i="206"/>
  <c r="AR24" i="206" s="1"/>
  <c r="AK24" i="206"/>
  <c r="AI24" i="206"/>
  <c r="AH24" i="206"/>
  <c r="AC24" i="206"/>
  <c r="AM24" i="206" s="1"/>
  <c r="AQ23" i="206"/>
  <c r="AT23" i="206" s="1"/>
  <c r="AP23" i="206"/>
  <c r="AS23" i="206" s="1"/>
  <c r="AO23" i="206"/>
  <c r="AR23" i="206" s="1"/>
  <c r="AU23" i="206" s="1"/>
  <c r="AV23" i="206" s="1"/>
  <c r="Q23" i="206" s="1"/>
  <c r="AK23" i="206"/>
  <c r="AI23" i="206"/>
  <c r="AH23" i="206"/>
  <c r="AC23" i="206"/>
  <c r="AM23" i="206" s="1"/>
  <c r="AQ22" i="206"/>
  <c r="AT22" i="206" s="1"/>
  <c r="AP22" i="206"/>
  <c r="AS22" i="206" s="1"/>
  <c r="AO22" i="206"/>
  <c r="AR22" i="206" s="1"/>
  <c r="AK22" i="206"/>
  <c r="AI22" i="206"/>
  <c r="AH22" i="206"/>
  <c r="AC22" i="206"/>
  <c r="AM22" i="206" s="1"/>
  <c r="AT21" i="206"/>
  <c r="AR21" i="206"/>
  <c r="AQ21" i="206"/>
  <c r="AP21" i="206"/>
  <c r="AS21" i="206" s="1"/>
  <c r="AO21" i="206"/>
  <c r="AK21" i="206"/>
  <c r="AI21" i="206"/>
  <c r="AH21" i="206"/>
  <c r="AC21" i="206"/>
  <c r="AM21" i="206" s="1"/>
  <c r="AR20" i="206"/>
  <c r="AQ20" i="206"/>
  <c r="AT20" i="206" s="1"/>
  <c r="AP20" i="206"/>
  <c r="AS20" i="206" s="1"/>
  <c r="AO20" i="206"/>
  <c r="AM20" i="206"/>
  <c r="AK20" i="206"/>
  <c r="AI20" i="206"/>
  <c r="AH20" i="206"/>
  <c r="AF20" i="206"/>
  <c r="AC20" i="206"/>
  <c r="AT19" i="206"/>
  <c r="AQ19" i="206"/>
  <c r="AP19" i="206"/>
  <c r="AS19" i="206" s="1"/>
  <c r="AO19" i="206"/>
  <c r="AR19" i="206" s="1"/>
  <c r="AK19" i="206"/>
  <c r="AI19" i="206"/>
  <c r="AH19" i="206"/>
  <c r="AC19" i="206"/>
  <c r="AF19" i="206" s="1"/>
  <c r="AS18" i="206"/>
  <c r="AQ18" i="206"/>
  <c r="AT18" i="206" s="1"/>
  <c r="AP18" i="206"/>
  <c r="AO18" i="206"/>
  <c r="AR18" i="206" s="1"/>
  <c r="AK18" i="206"/>
  <c r="AI18" i="206"/>
  <c r="AH18" i="206"/>
  <c r="AC18" i="206"/>
  <c r="AM18" i="206" s="1"/>
  <c r="AQ17" i="206"/>
  <c r="AT17" i="206" s="1"/>
  <c r="AP17" i="206"/>
  <c r="AS17" i="206" s="1"/>
  <c r="AO17" i="206"/>
  <c r="AR17" i="206" s="1"/>
  <c r="AM17" i="206"/>
  <c r="AK17" i="206"/>
  <c r="AI17" i="206"/>
  <c r="AH17" i="206"/>
  <c r="AF17" i="206"/>
  <c r="AC17" i="206"/>
  <c r="AQ16" i="206"/>
  <c r="AT16" i="206" s="1"/>
  <c r="AP16" i="206"/>
  <c r="AS16" i="206" s="1"/>
  <c r="AO16" i="206"/>
  <c r="AR16" i="206" s="1"/>
  <c r="AM16" i="206"/>
  <c r="AK16" i="206"/>
  <c r="AI16" i="206"/>
  <c r="AH16" i="206"/>
  <c r="AF16" i="206"/>
  <c r="AC16" i="206"/>
  <c r="AS15" i="206"/>
  <c r="AQ15" i="206"/>
  <c r="AT15" i="206" s="1"/>
  <c r="AP15" i="206"/>
  <c r="AO15" i="206"/>
  <c r="AR15" i="206" s="1"/>
  <c r="AU15" i="206" s="1"/>
  <c r="AV15" i="206" s="1"/>
  <c r="Q15" i="206" s="1"/>
  <c r="AK15" i="206"/>
  <c r="AI15" i="206"/>
  <c r="AH15" i="206"/>
  <c r="AC15" i="206"/>
  <c r="AM15" i="206" s="1"/>
  <c r="AQ14" i="206"/>
  <c r="AT14" i="206" s="1"/>
  <c r="AP14" i="206"/>
  <c r="AS14" i="206" s="1"/>
  <c r="AO14" i="206"/>
  <c r="AR14" i="206" s="1"/>
  <c r="AC14" i="206"/>
  <c r="AC34" i="206" s="1"/>
  <c r="V26" i="11" s="1"/>
  <c r="A9" i="206"/>
  <c r="A8" i="206"/>
  <c r="G7" i="206"/>
  <c r="H6" i="206"/>
  <c r="H7" i="206" s="1"/>
  <c r="G6" i="206"/>
  <c r="AU5" i="206"/>
  <c r="AT5" i="206"/>
  <c r="AS5" i="206"/>
  <c r="AR5" i="206"/>
  <c r="AQ5" i="206"/>
  <c r="AP5" i="206"/>
  <c r="AO5" i="206"/>
  <c r="I5" i="206"/>
  <c r="L5" i="206" s="1"/>
  <c r="AV4" i="206"/>
  <c r="AU3" i="206"/>
  <c r="AT3" i="206"/>
  <c r="AS3" i="206"/>
  <c r="AR3" i="206"/>
  <c r="AQ3" i="206"/>
  <c r="AP3" i="206"/>
  <c r="AO3" i="206"/>
  <c r="AH3" i="206"/>
  <c r="AV2" i="206"/>
  <c r="M26" i="11" s="1"/>
  <c r="AH1" i="206"/>
  <c r="AG34" i="205"/>
  <c r="AE34" i="205"/>
  <c r="AW35" i="205" s="1"/>
  <c r="AE24" i="11" s="1"/>
  <c r="AD34" i="205"/>
  <c r="W24" i="11" s="1"/>
  <c r="AB34" i="205"/>
  <c r="U24" i="11" s="1"/>
  <c r="AA34" i="205"/>
  <c r="Y34" i="205"/>
  <c r="V34" i="205"/>
  <c r="S34" i="205"/>
  <c r="G34" i="205"/>
  <c r="J24" i="11" s="1"/>
  <c r="K24" i="11" s="1"/>
  <c r="AQ33" i="205"/>
  <c r="AT33" i="205" s="1"/>
  <c r="AP33" i="205"/>
  <c r="AS33" i="205" s="1"/>
  <c r="AO33" i="205"/>
  <c r="AR33" i="205" s="1"/>
  <c r="AK33" i="205"/>
  <c r="AI33" i="205"/>
  <c r="AH33" i="205"/>
  <c r="AC33" i="205"/>
  <c r="AS32" i="205"/>
  <c r="AQ32" i="205"/>
  <c r="AT32" i="205" s="1"/>
  <c r="AP32" i="205"/>
  <c r="AO32" i="205"/>
  <c r="AR32" i="205" s="1"/>
  <c r="AK32" i="205"/>
  <c r="AI32" i="205"/>
  <c r="AH32" i="205"/>
  <c r="AF32" i="205"/>
  <c r="AC32" i="205"/>
  <c r="AM32" i="205" s="1"/>
  <c r="AQ31" i="205"/>
  <c r="AT31" i="205" s="1"/>
  <c r="AP31" i="205"/>
  <c r="AS31" i="205" s="1"/>
  <c r="AO31" i="205"/>
  <c r="AR31" i="205" s="1"/>
  <c r="AU31" i="205" s="1"/>
  <c r="AV31" i="205" s="1"/>
  <c r="Q31" i="205" s="1"/>
  <c r="AK31" i="205"/>
  <c r="AI31" i="205"/>
  <c r="AH31" i="205"/>
  <c r="AC31" i="205"/>
  <c r="AS30" i="205"/>
  <c r="AQ30" i="205"/>
  <c r="AT30" i="205" s="1"/>
  <c r="AP30" i="205"/>
  <c r="AO30" i="205"/>
  <c r="AR30" i="205" s="1"/>
  <c r="AK30" i="205"/>
  <c r="AI30" i="205"/>
  <c r="AH30" i="205"/>
  <c r="AC30" i="205"/>
  <c r="AR29" i="205"/>
  <c r="AQ29" i="205"/>
  <c r="AT29" i="205" s="1"/>
  <c r="AP29" i="205"/>
  <c r="AS29" i="205" s="1"/>
  <c r="AO29" i="205"/>
  <c r="AK29" i="205"/>
  <c r="AI29" i="205"/>
  <c r="AH29" i="205"/>
  <c r="AF29" i="205"/>
  <c r="AC29" i="205"/>
  <c r="AM29" i="205" s="1"/>
  <c r="AQ28" i="205"/>
  <c r="AT28" i="205" s="1"/>
  <c r="AP28" i="205"/>
  <c r="AS28" i="205" s="1"/>
  <c r="AO28" i="205"/>
  <c r="AR28" i="205" s="1"/>
  <c r="AK28" i="205"/>
  <c r="AI28" i="205"/>
  <c r="AH28" i="205"/>
  <c r="AC28" i="205"/>
  <c r="AQ27" i="205"/>
  <c r="AT27" i="205" s="1"/>
  <c r="AP27" i="205"/>
  <c r="AS27" i="205" s="1"/>
  <c r="AU27" i="205" s="1"/>
  <c r="AV27" i="205" s="1"/>
  <c r="Q27" i="205" s="1"/>
  <c r="AO27" i="205"/>
  <c r="AR27" i="205" s="1"/>
  <c r="AK27" i="205"/>
  <c r="AI27" i="205"/>
  <c r="AH27" i="205"/>
  <c r="AC27" i="205"/>
  <c r="AQ26" i="205"/>
  <c r="AT26" i="205" s="1"/>
  <c r="AP26" i="205"/>
  <c r="AS26" i="205" s="1"/>
  <c r="AO26" i="205"/>
  <c r="AR26" i="205" s="1"/>
  <c r="AK26" i="205"/>
  <c r="AI26" i="205"/>
  <c r="AH26" i="205"/>
  <c r="AF26" i="205"/>
  <c r="AC26" i="205"/>
  <c r="AM26" i="205" s="1"/>
  <c r="AQ25" i="205"/>
  <c r="AT25" i="205" s="1"/>
  <c r="AP25" i="205"/>
  <c r="AS25" i="205" s="1"/>
  <c r="AO25" i="205"/>
  <c r="AR25" i="205" s="1"/>
  <c r="AK25" i="205"/>
  <c r="AI25" i="205"/>
  <c r="AH25" i="205"/>
  <c r="AC25" i="205"/>
  <c r="AT24" i="205"/>
  <c r="AS24" i="205"/>
  <c r="AQ24" i="205"/>
  <c r="AP24" i="205"/>
  <c r="AO24" i="205"/>
  <c r="AR24" i="205" s="1"/>
  <c r="AU24" i="205" s="1"/>
  <c r="AV24" i="205" s="1"/>
  <c r="Q24" i="205" s="1"/>
  <c r="AK24" i="205"/>
  <c r="AI24" i="205"/>
  <c r="AH24" i="205"/>
  <c r="AC24" i="205"/>
  <c r="AQ23" i="205"/>
  <c r="AT23" i="205" s="1"/>
  <c r="AP23" i="205"/>
  <c r="AS23" i="205" s="1"/>
  <c r="AO23" i="205"/>
  <c r="AR23" i="205" s="1"/>
  <c r="AK23" i="205"/>
  <c r="AI23" i="205"/>
  <c r="AH23" i="205"/>
  <c r="AF23" i="205"/>
  <c r="AC23" i="205"/>
  <c r="AM23" i="205" s="1"/>
  <c r="AQ22" i="205"/>
  <c r="AT22" i="205" s="1"/>
  <c r="AP22" i="205"/>
  <c r="AS22" i="205" s="1"/>
  <c r="AO22" i="205"/>
  <c r="AR22" i="205" s="1"/>
  <c r="AK22" i="205"/>
  <c r="AI22" i="205"/>
  <c r="AH22" i="205"/>
  <c r="AC22" i="205"/>
  <c r="AM22" i="205" s="1"/>
  <c r="AQ21" i="205"/>
  <c r="AT21" i="205" s="1"/>
  <c r="AP21" i="205"/>
  <c r="AS21" i="205" s="1"/>
  <c r="AO21" i="205"/>
  <c r="AR21" i="205" s="1"/>
  <c r="AM21" i="205"/>
  <c r="AK21" i="205"/>
  <c r="AI21" i="205"/>
  <c r="AH21" i="205"/>
  <c r="AC21" i="205"/>
  <c r="AF21" i="205" s="1"/>
  <c r="AS20" i="205"/>
  <c r="AQ20" i="205"/>
  <c r="AT20" i="205" s="1"/>
  <c r="AP20" i="205"/>
  <c r="AO20" i="205"/>
  <c r="AR20" i="205" s="1"/>
  <c r="AU20" i="205" s="1"/>
  <c r="AV20" i="205" s="1"/>
  <c r="Q20" i="205" s="1"/>
  <c r="AW20" i="205" s="1"/>
  <c r="AK20" i="205"/>
  <c r="AI20" i="205"/>
  <c r="AH20" i="205"/>
  <c r="AC20" i="205"/>
  <c r="AF20" i="205" s="1"/>
  <c r="AQ19" i="205"/>
  <c r="AT19" i="205" s="1"/>
  <c r="AP19" i="205"/>
  <c r="AS19" i="205" s="1"/>
  <c r="AU19" i="205" s="1"/>
  <c r="AV19" i="205" s="1"/>
  <c r="Q19" i="205" s="1"/>
  <c r="AO19" i="205"/>
  <c r="AR19" i="205" s="1"/>
  <c r="AK19" i="205"/>
  <c r="AI19" i="205"/>
  <c r="AH19" i="205"/>
  <c r="AC19" i="205"/>
  <c r="AM19" i="205" s="1"/>
  <c r="AQ18" i="205"/>
  <c r="AT18" i="205" s="1"/>
  <c r="AP18" i="205"/>
  <c r="AS18" i="205" s="1"/>
  <c r="AO18" i="205"/>
  <c r="AR18" i="205" s="1"/>
  <c r="AM18" i="205"/>
  <c r="AK18" i="205"/>
  <c r="AI18" i="205"/>
  <c r="AH18" i="205"/>
  <c r="AC18" i="205"/>
  <c r="AF18" i="205" s="1"/>
  <c r="AR17" i="205"/>
  <c r="AQ17" i="205"/>
  <c r="AT17" i="205" s="1"/>
  <c r="AP17" i="205"/>
  <c r="AS17" i="205" s="1"/>
  <c r="AO17" i="205"/>
  <c r="AK17" i="205"/>
  <c r="AI17" i="205"/>
  <c r="AH17" i="205"/>
  <c r="AC17" i="205"/>
  <c r="AF17" i="205" s="1"/>
  <c r="AQ16" i="205"/>
  <c r="AT16" i="205" s="1"/>
  <c r="AP16" i="205"/>
  <c r="AS16" i="205" s="1"/>
  <c r="AO16" i="205"/>
  <c r="AR16" i="205" s="1"/>
  <c r="AK16" i="205"/>
  <c r="AI16" i="205"/>
  <c r="AH16" i="205"/>
  <c r="AC16" i="205"/>
  <c r="AM16" i="205" s="1"/>
  <c r="AQ15" i="205"/>
  <c r="AT15" i="205" s="1"/>
  <c r="AP15" i="205"/>
  <c r="AS15" i="205" s="1"/>
  <c r="AU15" i="205" s="1"/>
  <c r="AV15" i="205" s="1"/>
  <c r="Q15" i="205" s="1"/>
  <c r="AO15" i="205"/>
  <c r="AR15" i="205" s="1"/>
  <c r="AM15" i="205"/>
  <c r="AK15" i="205"/>
  <c r="AI15" i="205"/>
  <c r="AH15" i="205"/>
  <c r="AC15" i="205"/>
  <c r="AF15" i="205" s="1"/>
  <c r="AS14" i="205"/>
  <c r="AQ14" i="205"/>
  <c r="AT14" i="205" s="1"/>
  <c r="AP14" i="205"/>
  <c r="AO14" i="205"/>
  <c r="AR14" i="205" s="1"/>
  <c r="AU14" i="205" s="1"/>
  <c r="AV14" i="205" s="1"/>
  <c r="Q14" i="205" s="1"/>
  <c r="AK14" i="205"/>
  <c r="AI14" i="205"/>
  <c r="AH14" i="205"/>
  <c r="AC14" i="205"/>
  <c r="A9" i="205"/>
  <c r="A8" i="205"/>
  <c r="G6" i="205"/>
  <c r="AU5" i="205"/>
  <c r="AT5" i="205"/>
  <c r="AS5" i="205"/>
  <c r="AR5" i="205"/>
  <c r="AQ5" i="205"/>
  <c r="AP5" i="205"/>
  <c r="AO5" i="205"/>
  <c r="L5" i="205"/>
  <c r="I5" i="205"/>
  <c r="AV4" i="205"/>
  <c r="AU3" i="205"/>
  <c r="AT3" i="205"/>
  <c r="AS3" i="205"/>
  <c r="AR3" i="205"/>
  <c r="AQ3" i="205"/>
  <c r="AP3" i="205"/>
  <c r="AO3" i="205"/>
  <c r="AH3" i="205"/>
  <c r="AV2" i="205"/>
  <c r="M24" i="11" s="1"/>
  <c r="AH1" i="205"/>
  <c r="AG34" i="204"/>
  <c r="AE34" i="204"/>
  <c r="X22" i="11" s="1"/>
  <c r="AD34" i="204"/>
  <c r="W22" i="11" s="1"/>
  <c r="AB34" i="204"/>
  <c r="U22" i="11" s="1"/>
  <c r="AA34" i="204"/>
  <c r="Y34" i="204"/>
  <c r="R22" i="11" s="1"/>
  <c r="V34" i="204"/>
  <c r="S34" i="204"/>
  <c r="G34" i="204"/>
  <c r="J22" i="11" s="1"/>
  <c r="K22" i="11" s="1"/>
  <c r="AQ33" i="204"/>
  <c r="AT33" i="204" s="1"/>
  <c r="AP33" i="204"/>
  <c r="AS33" i="204" s="1"/>
  <c r="AO33" i="204"/>
  <c r="AR33" i="204" s="1"/>
  <c r="AK33" i="204"/>
  <c r="AI33" i="204"/>
  <c r="AH33" i="204"/>
  <c r="AC33" i="204"/>
  <c r="AF33" i="204" s="1"/>
  <c r="AQ32" i="204"/>
  <c r="AT32" i="204" s="1"/>
  <c r="AP32" i="204"/>
  <c r="AS32" i="204" s="1"/>
  <c r="AO32" i="204"/>
  <c r="AR32" i="204" s="1"/>
  <c r="AK32" i="204"/>
  <c r="AI32" i="204"/>
  <c r="AH32" i="204"/>
  <c r="AC32" i="204"/>
  <c r="AQ31" i="204"/>
  <c r="AT31" i="204" s="1"/>
  <c r="AP31" i="204"/>
  <c r="AS31" i="204" s="1"/>
  <c r="AO31" i="204"/>
  <c r="AR31" i="204" s="1"/>
  <c r="AK31" i="204"/>
  <c r="AI31" i="204"/>
  <c r="AH31" i="204"/>
  <c r="AC31" i="204"/>
  <c r="AF31" i="204" s="1"/>
  <c r="AQ30" i="204"/>
  <c r="AT30" i="204" s="1"/>
  <c r="AP30" i="204"/>
  <c r="AS30" i="204" s="1"/>
  <c r="AO30" i="204"/>
  <c r="AR30" i="204" s="1"/>
  <c r="AK30" i="204"/>
  <c r="AI30" i="204"/>
  <c r="AH30" i="204"/>
  <c r="AC30" i="204"/>
  <c r="AQ29" i="204"/>
  <c r="AT29" i="204" s="1"/>
  <c r="AP29" i="204"/>
  <c r="AS29" i="204" s="1"/>
  <c r="AO29" i="204"/>
  <c r="AR29" i="204" s="1"/>
  <c r="AK29" i="204"/>
  <c r="AI29" i="204"/>
  <c r="AH29" i="204"/>
  <c r="AC29" i="204"/>
  <c r="AM29" i="204" s="1"/>
  <c r="AQ28" i="204"/>
  <c r="AT28" i="204" s="1"/>
  <c r="AP28" i="204"/>
  <c r="AS28" i="204" s="1"/>
  <c r="AO28" i="204"/>
  <c r="AR28" i="204" s="1"/>
  <c r="AK28" i="204"/>
  <c r="AI28" i="204"/>
  <c r="AH28" i="204"/>
  <c r="AC28" i="204"/>
  <c r="AF28" i="204" s="1"/>
  <c r="AT27" i="204"/>
  <c r="AQ27" i="204"/>
  <c r="AP27" i="204"/>
  <c r="AS27" i="204" s="1"/>
  <c r="AO27" i="204"/>
  <c r="AR27" i="204" s="1"/>
  <c r="AK27" i="204"/>
  <c r="AI27" i="204"/>
  <c r="AH27" i="204"/>
  <c r="AC27" i="204"/>
  <c r="AF27" i="204" s="1"/>
  <c r="AQ26" i="204"/>
  <c r="AT26" i="204" s="1"/>
  <c r="AP26" i="204"/>
  <c r="AS26" i="204" s="1"/>
  <c r="AO26" i="204"/>
  <c r="AR26" i="204" s="1"/>
  <c r="AK26" i="204"/>
  <c r="AI26" i="204"/>
  <c r="AH26" i="204"/>
  <c r="AF26" i="204"/>
  <c r="AC26" i="204"/>
  <c r="AM26" i="204" s="1"/>
  <c r="AQ25" i="204"/>
  <c r="AT25" i="204" s="1"/>
  <c r="AP25" i="204"/>
  <c r="AS25" i="204" s="1"/>
  <c r="AO25" i="204"/>
  <c r="AR25" i="204" s="1"/>
  <c r="AK25" i="204"/>
  <c r="AI25" i="204"/>
  <c r="AH25" i="204"/>
  <c r="AC25" i="204"/>
  <c r="AM25" i="204" s="1"/>
  <c r="AQ24" i="204"/>
  <c r="AT24" i="204" s="1"/>
  <c r="AP24" i="204"/>
  <c r="AS24" i="204" s="1"/>
  <c r="AO24" i="204"/>
  <c r="AR24" i="204" s="1"/>
  <c r="AK24" i="204"/>
  <c r="AI24" i="204"/>
  <c r="AH24" i="204"/>
  <c r="AC24" i="204"/>
  <c r="AF24" i="204" s="1"/>
  <c r="AQ23" i="204"/>
  <c r="AT23" i="204" s="1"/>
  <c r="AP23" i="204"/>
  <c r="AS23" i="204" s="1"/>
  <c r="AO23" i="204"/>
  <c r="AR23" i="204" s="1"/>
  <c r="AK23" i="204"/>
  <c r="AI23" i="204"/>
  <c r="AH23" i="204"/>
  <c r="AC23" i="204"/>
  <c r="AM23" i="204" s="1"/>
  <c r="AQ22" i="204"/>
  <c r="AT22" i="204" s="1"/>
  <c r="AP22" i="204"/>
  <c r="AS22" i="204" s="1"/>
  <c r="AO22" i="204"/>
  <c r="AR22" i="204" s="1"/>
  <c r="AM22" i="204"/>
  <c r="AK22" i="204"/>
  <c r="AI22" i="204"/>
  <c r="AH22" i="204"/>
  <c r="AF22" i="204"/>
  <c r="AC22" i="204"/>
  <c r="AQ21" i="204"/>
  <c r="AT21" i="204" s="1"/>
  <c r="AP21" i="204"/>
  <c r="AS21" i="204" s="1"/>
  <c r="AO21" i="204"/>
  <c r="AR21" i="204" s="1"/>
  <c r="AK21" i="204"/>
  <c r="AI21" i="204"/>
  <c r="AH21" i="204"/>
  <c r="AC21" i="204"/>
  <c r="AF21" i="204" s="1"/>
  <c r="AQ20" i="204"/>
  <c r="AT20" i="204" s="1"/>
  <c r="AP20" i="204"/>
  <c r="AS20" i="204" s="1"/>
  <c r="AO20" i="204"/>
  <c r="AR20" i="204" s="1"/>
  <c r="AK20" i="204"/>
  <c r="AI20" i="204"/>
  <c r="AH20" i="204"/>
  <c r="AF20" i="204"/>
  <c r="AC20" i="204"/>
  <c r="AM20" i="204" s="1"/>
  <c r="AQ19" i="204"/>
  <c r="AT19" i="204" s="1"/>
  <c r="AP19" i="204"/>
  <c r="AS19" i="204" s="1"/>
  <c r="AO19" i="204"/>
  <c r="AR19" i="204" s="1"/>
  <c r="AM19" i="204"/>
  <c r="AK19" i="204"/>
  <c r="AI19" i="204"/>
  <c r="AH19" i="204"/>
  <c r="AF19" i="204"/>
  <c r="AC19" i="204"/>
  <c r="AQ18" i="204"/>
  <c r="AT18" i="204" s="1"/>
  <c r="AP18" i="204"/>
  <c r="AS18" i="204" s="1"/>
  <c r="AO18" i="204"/>
  <c r="AR18" i="204" s="1"/>
  <c r="AK18" i="204"/>
  <c r="AI18" i="204"/>
  <c r="AH18" i="204"/>
  <c r="AC18" i="204"/>
  <c r="AF18" i="204" s="1"/>
  <c r="AQ17" i="204"/>
  <c r="AT17" i="204" s="1"/>
  <c r="AP17" i="204"/>
  <c r="AS17" i="204" s="1"/>
  <c r="AO17" i="204"/>
  <c r="AR17" i="204" s="1"/>
  <c r="AI17" i="204"/>
  <c r="AK17" i="204" s="1"/>
  <c r="AH17" i="204"/>
  <c r="AF17" i="204"/>
  <c r="AC17" i="204"/>
  <c r="AM17" i="204" s="1"/>
  <c r="AQ16" i="204"/>
  <c r="AT16" i="204" s="1"/>
  <c r="AP16" i="204"/>
  <c r="AS16" i="204" s="1"/>
  <c r="AO16" i="204"/>
  <c r="AR16" i="204" s="1"/>
  <c r="AI16" i="204"/>
  <c r="AK16" i="204" s="1"/>
  <c r="AH16" i="204"/>
  <c r="AF16" i="204"/>
  <c r="AC16" i="204"/>
  <c r="AM16" i="204" s="1"/>
  <c r="AQ15" i="204"/>
  <c r="AT15" i="204" s="1"/>
  <c r="AP15" i="204"/>
  <c r="AS15" i="204" s="1"/>
  <c r="AO15" i="204"/>
  <c r="AR15" i="204" s="1"/>
  <c r="AI15" i="204"/>
  <c r="AK15" i="204" s="1"/>
  <c r="AH15" i="204"/>
  <c r="AC15" i="204"/>
  <c r="AF15" i="204" s="1"/>
  <c r="AR14" i="204"/>
  <c r="AU14" i="204" s="1"/>
  <c r="AV14" i="204" s="1"/>
  <c r="Q14" i="204" s="1"/>
  <c r="AQ14" i="204"/>
  <c r="AT14" i="204" s="1"/>
  <c r="AP14" i="204"/>
  <c r="AS14" i="204" s="1"/>
  <c r="AO14" i="204"/>
  <c r="AI14" i="204"/>
  <c r="AK14" i="204" s="1"/>
  <c r="AH14" i="204"/>
  <c r="AC14" i="204"/>
  <c r="AM14" i="204" s="1"/>
  <c r="A10" i="204"/>
  <c r="A9" i="204"/>
  <c r="A8" i="204"/>
  <c r="G7" i="204"/>
  <c r="G9" i="204" s="1"/>
  <c r="H6" i="204"/>
  <c r="G6" i="204"/>
  <c r="AU5" i="204"/>
  <c r="AT5" i="204"/>
  <c r="AS5" i="204"/>
  <c r="AR5" i="204"/>
  <c r="AQ5" i="204"/>
  <c r="AP5" i="204"/>
  <c r="AO5" i="204"/>
  <c r="L5" i="204"/>
  <c r="I5" i="204"/>
  <c r="AV4" i="204"/>
  <c r="AU3" i="204"/>
  <c r="AT3" i="204"/>
  <c r="AS3" i="204"/>
  <c r="AR3" i="204"/>
  <c r="AQ3" i="204"/>
  <c r="AP3" i="204"/>
  <c r="AO3" i="204"/>
  <c r="AH3" i="204"/>
  <c r="AV2" i="204"/>
  <c r="M22" i="11" s="1"/>
  <c r="AH1" i="204"/>
  <c r="AG34" i="203"/>
  <c r="AD34" i="203"/>
  <c r="AB34" i="203"/>
  <c r="U20" i="11" s="1"/>
  <c r="AA34" i="203"/>
  <c r="Y34" i="203"/>
  <c r="V34" i="203"/>
  <c r="Q20" i="11" s="1"/>
  <c r="S34" i="203"/>
  <c r="G34" i="203"/>
  <c r="J20" i="11" s="1"/>
  <c r="K20" i="11" s="1"/>
  <c r="AQ33" i="203"/>
  <c r="AT33" i="203" s="1"/>
  <c r="AP33" i="203"/>
  <c r="AS33" i="203" s="1"/>
  <c r="AO33" i="203"/>
  <c r="AR33" i="203" s="1"/>
  <c r="AK33" i="203"/>
  <c r="AI33" i="203"/>
  <c r="AH33" i="203"/>
  <c r="AC33" i="203"/>
  <c r="AM33" i="203" s="1"/>
  <c r="AQ32" i="203"/>
  <c r="AT32" i="203" s="1"/>
  <c r="AP32" i="203"/>
  <c r="AS32" i="203" s="1"/>
  <c r="AO32" i="203"/>
  <c r="AR32" i="203" s="1"/>
  <c r="AK32" i="203"/>
  <c r="AI32" i="203"/>
  <c r="AH32" i="203"/>
  <c r="AC32" i="203"/>
  <c r="AM32" i="203" s="1"/>
  <c r="AS31" i="203"/>
  <c r="AQ31" i="203"/>
  <c r="AT31" i="203" s="1"/>
  <c r="AP31" i="203"/>
  <c r="AO31" i="203"/>
  <c r="AR31" i="203" s="1"/>
  <c r="AU31" i="203" s="1"/>
  <c r="AV31" i="203" s="1"/>
  <c r="Q31" i="203" s="1"/>
  <c r="AK31" i="203"/>
  <c r="AI31" i="203"/>
  <c r="AH31" i="203"/>
  <c r="AC31" i="203"/>
  <c r="AF31" i="203" s="1"/>
  <c r="AR30" i="203"/>
  <c r="AQ30" i="203"/>
  <c r="AT30" i="203" s="1"/>
  <c r="AP30" i="203"/>
  <c r="AS30" i="203" s="1"/>
  <c r="AO30" i="203"/>
  <c r="AK30" i="203"/>
  <c r="AI30" i="203"/>
  <c r="AH30" i="203"/>
  <c r="AF30" i="203"/>
  <c r="AC30" i="203"/>
  <c r="AM30" i="203" s="1"/>
  <c r="AQ29" i="203"/>
  <c r="AT29" i="203" s="1"/>
  <c r="AP29" i="203"/>
  <c r="AS29" i="203" s="1"/>
  <c r="AO29" i="203"/>
  <c r="AR29" i="203" s="1"/>
  <c r="AK29" i="203"/>
  <c r="AI29" i="203"/>
  <c r="AH29" i="203"/>
  <c r="AC29" i="203"/>
  <c r="AM29" i="203" s="1"/>
  <c r="AS28" i="203"/>
  <c r="AQ28" i="203"/>
  <c r="AT28" i="203" s="1"/>
  <c r="AP28" i="203"/>
  <c r="AO28" i="203"/>
  <c r="AR28" i="203" s="1"/>
  <c r="AK28" i="203"/>
  <c r="AI28" i="203"/>
  <c r="AH28" i="203"/>
  <c r="AC28" i="203"/>
  <c r="AF28" i="203" s="1"/>
  <c r="AR27" i="203"/>
  <c r="AU27" i="203" s="1"/>
  <c r="AV27" i="203" s="1"/>
  <c r="Q27" i="203" s="1"/>
  <c r="AQ27" i="203"/>
  <c r="AT27" i="203" s="1"/>
  <c r="AP27" i="203"/>
  <c r="AS27" i="203" s="1"/>
  <c r="AO27" i="203"/>
  <c r="AK27" i="203"/>
  <c r="AI27" i="203"/>
  <c r="AH27" i="203"/>
  <c r="AC27" i="203"/>
  <c r="AQ26" i="203"/>
  <c r="AT26" i="203" s="1"/>
  <c r="AP26" i="203"/>
  <c r="AS26" i="203" s="1"/>
  <c r="AO26" i="203"/>
  <c r="AR26" i="203" s="1"/>
  <c r="AM26" i="203"/>
  <c r="AK26" i="203"/>
  <c r="AI26" i="203"/>
  <c r="AH26" i="203"/>
  <c r="AF26" i="203"/>
  <c r="AC26" i="203"/>
  <c r="AS25" i="203"/>
  <c r="AQ25" i="203"/>
  <c r="AT25" i="203" s="1"/>
  <c r="AP25" i="203"/>
  <c r="AO25" i="203"/>
  <c r="AR25" i="203" s="1"/>
  <c r="AU25" i="203" s="1"/>
  <c r="AV25" i="203" s="1"/>
  <c r="Q25" i="203" s="1"/>
  <c r="AK25" i="203"/>
  <c r="AI25" i="203"/>
  <c r="AH25" i="203"/>
  <c r="AC25" i="203"/>
  <c r="AF25" i="203" s="1"/>
  <c r="AQ24" i="203"/>
  <c r="AT24" i="203" s="1"/>
  <c r="AP24" i="203"/>
  <c r="AS24" i="203" s="1"/>
  <c r="AO24" i="203"/>
  <c r="AR24" i="203" s="1"/>
  <c r="AK24" i="203"/>
  <c r="AI24" i="203"/>
  <c r="AH24" i="203"/>
  <c r="AC24" i="203"/>
  <c r="AQ23" i="203"/>
  <c r="AT23" i="203" s="1"/>
  <c r="AP23" i="203"/>
  <c r="AS23" i="203" s="1"/>
  <c r="AO23" i="203"/>
  <c r="AR23" i="203" s="1"/>
  <c r="AK23" i="203"/>
  <c r="AI23" i="203"/>
  <c r="AH23" i="203"/>
  <c r="AC23" i="203"/>
  <c r="AT22" i="203"/>
  <c r="AR22" i="203"/>
  <c r="AQ22" i="203"/>
  <c r="AP22" i="203"/>
  <c r="AS22" i="203" s="1"/>
  <c r="AO22" i="203"/>
  <c r="AK22" i="203"/>
  <c r="AI22" i="203"/>
  <c r="AH22" i="203"/>
  <c r="AC22" i="203"/>
  <c r="AF22" i="203" s="1"/>
  <c r="AQ21" i="203"/>
  <c r="AT21" i="203" s="1"/>
  <c r="AP21" i="203"/>
  <c r="AS21" i="203" s="1"/>
  <c r="AO21" i="203"/>
  <c r="AR21" i="203" s="1"/>
  <c r="AK21" i="203"/>
  <c r="AI21" i="203"/>
  <c r="AH21" i="203"/>
  <c r="AC21" i="203"/>
  <c r="AQ20" i="203"/>
  <c r="AT20" i="203" s="1"/>
  <c r="AP20" i="203"/>
  <c r="AS20" i="203" s="1"/>
  <c r="AO20" i="203"/>
  <c r="AR20" i="203" s="1"/>
  <c r="AK20" i="203"/>
  <c r="AI20" i="203"/>
  <c r="AH20" i="203"/>
  <c r="AC20" i="203"/>
  <c r="AS19" i="203"/>
  <c r="AQ19" i="203"/>
  <c r="AT19" i="203" s="1"/>
  <c r="AP19" i="203"/>
  <c r="AO19" i="203"/>
  <c r="AR19" i="203" s="1"/>
  <c r="AK19" i="203"/>
  <c r="AI19" i="203"/>
  <c r="AH19" i="203"/>
  <c r="AC19" i="203"/>
  <c r="AF19" i="203" s="1"/>
  <c r="AQ18" i="203"/>
  <c r="AT18" i="203" s="1"/>
  <c r="AP18" i="203"/>
  <c r="AS18" i="203" s="1"/>
  <c r="AU18" i="203" s="1"/>
  <c r="AV18" i="203" s="1"/>
  <c r="Q18" i="203" s="1"/>
  <c r="AO18" i="203"/>
  <c r="AR18" i="203" s="1"/>
  <c r="AK18" i="203"/>
  <c r="AI18" i="203"/>
  <c r="AH18" i="203"/>
  <c r="AC18" i="203"/>
  <c r="AQ17" i="203"/>
  <c r="AT17" i="203" s="1"/>
  <c r="AP17" i="203"/>
  <c r="AS17" i="203" s="1"/>
  <c r="AO17" i="203"/>
  <c r="AR17" i="203" s="1"/>
  <c r="AU17" i="203" s="1"/>
  <c r="AV17" i="203" s="1"/>
  <c r="Q17" i="203" s="1"/>
  <c r="AK17" i="203"/>
  <c r="AI17" i="203"/>
  <c r="AH17" i="203"/>
  <c r="AC17" i="203"/>
  <c r="AS16" i="203"/>
  <c r="AQ16" i="203"/>
  <c r="AT16" i="203" s="1"/>
  <c r="AP16" i="203"/>
  <c r="AO16" i="203"/>
  <c r="AR16" i="203" s="1"/>
  <c r="AK16" i="203"/>
  <c r="AI16" i="203"/>
  <c r="AH16" i="203"/>
  <c r="AC16" i="203"/>
  <c r="AF16" i="203" s="1"/>
  <c r="AQ15" i="203"/>
  <c r="AT15" i="203" s="1"/>
  <c r="AP15" i="203"/>
  <c r="AS15" i="203" s="1"/>
  <c r="AO15" i="203"/>
  <c r="AR15" i="203" s="1"/>
  <c r="AK15" i="203"/>
  <c r="AI15" i="203"/>
  <c r="AH15" i="203"/>
  <c r="AC15" i="203"/>
  <c r="AQ14" i="203"/>
  <c r="AT14" i="203" s="1"/>
  <c r="AP14" i="203"/>
  <c r="AS14" i="203" s="1"/>
  <c r="AO14" i="203"/>
  <c r="AR14" i="203" s="1"/>
  <c r="AC14" i="203"/>
  <c r="A9" i="203"/>
  <c r="A8" i="203"/>
  <c r="G7" i="203"/>
  <c r="G6" i="203"/>
  <c r="H6" i="203" s="1"/>
  <c r="AU5" i="203"/>
  <c r="AT5" i="203"/>
  <c r="AS5" i="203"/>
  <c r="AR5" i="203"/>
  <c r="AQ5" i="203"/>
  <c r="AP5" i="203"/>
  <c r="AO5" i="203"/>
  <c r="L5" i="203"/>
  <c r="I5" i="203"/>
  <c r="AV4" i="203"/>
  <c r="AU3" i="203"/>
  <c r="AT3" i="203"/>
  <c r="AS3" i="203"/>
  <c r="AR3" i="203"/>
  <c r="AQ3" i="203"/>
  <c r="AP3" i="203"/>
  <c r="AO3" i="203"/>
  <c r="AH3" i="203"/>
  <c r="AV2" i="203"/>
  <c r="M20" i="11" s="1"/>
  <c r="AH1" i="203"/>
  <c r="AG34" i="202"/>
  <c r="AE34" i="202"/>
  <c r="AW35" i="202" s="1"/>
  <c r="AE18" i="11" s="1"/>
  <c r="AD34" i="202"/>
  <c r="AB34" i="202"/>
  <c r="U18" i="11" s="1"/>
  <c r="AA34" i="202"/>
  <c r="Y34" i="202"/>
  <c r="V34" i="202"/>
  <c r="S34" i="202"/>
  <c r="G34" i="202"/>
  <c r="J18" i="11" s="1"/>
  <c r="K18" i="11" s="1"/>
  <c r="AQ33" i="202"/>
  <c r="AT33" i="202" s="1"/>
  <c r="AP33" i="202"/>
  <c r="AS33" i="202" s="1"/>
  <c r="AO33" i="202"/>
  <c r="AR33" i="202" s="1"/>
  <c r="AK33" i="202"/>
  <c r="AI33" i="202"/>
  <c r="AH33" i="202"/>
  <c r="AF33" i="202"/>
  <c r="AC33" i="202"/>
  <c r="AM33" i="202" s="1"/>
  <c r="AQ32" i="202"/>
  <c r="AT32" i="202" s="1"/>
  <c r="AP32" i="202"/>
  <c r="AS32" i="202" s="1"/>
  <c r="AU32" i="202" s="1"/>
  <c r="AV32" i="202" s="1"/>
  <c r="Q32" i="202" s="1"/>
  <c r="AO32" i="202"/>
  <c r="AR32" i="202" s="1"/>
  <c r="AK32" i="202"/>
  <c r="AI32" i="202"/>
  <c r="AH32" i="202"/>
  <c r="AC32" i="202"/>
  <c r="AM32" i="202" s="1"/>
  <c r="AT31" i="202"/>
  <c r="AQ31" i="202"/>
  <c r="AP31" i="202"/>
  <c r="AS31" i="202" s="1"/>
  <c r="AO31" i="202"/>
  <c r="AR31" i="202" s="1"/>
  <c r="AK31" i="202"/>
  <c r="AI31" i="202"/>
  <c r="AH31" i="202"/>
  <c r="AC31" i="202"/>
  <c r="AF31" i="202" s="1"/>
  <c r="AQ30" i="202"/>
  <c r="AT30" i="202" s="1"/>
  <c r="AP30" i="202"/>
  <c r="AS30" i="202" s="1"/>
  <c r="AO30" i="202"/>
  <c r="AR30" i="202" s="1"/>
  <c r="AK30" i="202"/>
  <c r="AI30" i="202"/>
  <c r="AH30" i="202"/>
  <c r="AC30" i="202"/>
  <c r="AM30" i="202" s="1"/>
  <c r="AQ29" i="202"/>
  <c r="AT29" i="202" s="1"/>
  <c r="AU29" i="202" s="1"/>
  <c r="AV29" i="202" s="1"/>
  <c r="Q29" i="202" s="1"/>
  <c r="AP29" i="202"/>
  <c r="AS29" i="202" s="1"/>
  <c r="AO29" i="202"/>
  <c r="AR29" i="202" s="1"/>
  <c r="AM29" i="202"/>
  <c r="AK29" i="202"/>
  <c r="AI29" i="202"/>
  <c r="AH29" i="202"/>
  <c r="AF29" i="202"/>
  <c r="AC29" i="202"/>
  <c r="AT28" i="202"/>
  <c r="AQ28" i="202"/>
  <c r="AP28" i="202"/>
  <c r="AS28" i="202" s="1"/>
  <c r="AO28" i="202"/>
  <c r="AR28" i="202" s="1"/>
  <c r="AK28" i="202"/>
  <c r="AI28" i="202"/>
  <c r="AH28" i="202"/>
  <c r="AC28" i="202"/>
  <c r="AF28" i="202" s="1"/>
  <c r="AQ27" i="202"/>
  <c r="AT27" i="202" s="1"/>
  <c r="AP27" i="202"/>
  <c r="AS27" i="202" s="1"/>
  <c r="AO27" i="202"/>
  <c r="AR27" i="202" s="1"/>
  <c r="AK27" i="202"/>
  <c r="AI27" i="202"/>
  <c r="AH27" i="202"/>
  <c r="AF27" i="202"/>
  <c r="AC27" i="202"/>
  <c r="AM27" i="202" s="1"/>
  <c r="AQ26" i="202"/>
  <c r="AT26" i="202" s="1"/>
  <c r="AP26" i="202"/>
  <c r="AS26" i="202" s="1"/>
  <c r="AU26" i="202" s="1"/>
  <c r="AV26" i="202" s="1"/>
  <c r="Q26" i="202" s="1"/>
  <c r="AO26" i="202"/>
  <c r="AR26" i="202" s="1"/>
  <c r="AK26" i="202"/>
  <c r="AI26" i="202"/>
  <c r="AH26" i="202"/>
  <c r="AF26" i="202"/>
  <c r="AC26" i="202"/>
  <c r="AM26" i="202" s="1"/>
  <c r="AT25" i="202"/>
  <c r="AQ25" i="202"/>
  <c r="AP25" i="202"/>
  <c r="AS25" i="202" s="1"/>
  <c r="AO25" i="202"/>
  <c r="AR25" i="202" s="1"/>
  <c r="AU25" i="202" s="1"/>
  <c r="AV25" i="202" s="1"/>
  <c r="Q25" i="202" s="1"/>
  <c r="AK25" i="202"/>
  <c r="AI25" i="202"/>
  <c r="AH25" i="202"/>
  <c r="AC25" i="202"/>
  <c r="AF25" i="202" s="1"/>
  <c r="AQ24" i="202"/>
  <c r="AT24" i="202" s="1"/>
  <c r="AP24" i="202"/>
  <c r="AS24" i="202" s="1"/>
  <c r="AO24" i="202"/>
  <c r="AR24" i="202" s="1"/>
  <c r="AK24" i="202"/>
  <c r="AI24" i="202"/>
  <c r="AH24" i="202"/>
  <c r="AC24" i="202"/>
  <c r="AM24" i="202" s="1"/>
  <c r="AQ23" i="202"/>
  <c r="AT23" i="202" s="1"/>
  <c r="AU23" i="202" s="1"/>
  <c r="AV23" i="202" s="1"/>
  <c r="Q23" i="202" s="1"/>
  <c r="AP23" i="202"/>
  <c r="AS23" i="202" s="1"/>
  <c r="AO23" i="202"/>
  <c r="AR23" i="202" s="1"/>
  <c r="AM23" i="202"/>
  <c r="AK23" i="202"/>
  <c r="AI23" i="202"/>
  <c r="AH23" i="202"/>
  <c r="AF23" i="202"/>
  <c r="AC23" i="202"/>
  <c r="AT22" i="202"/>
  <c r="AQ22" i="202"/>
  <c r="AP22" i="202"/>
  <c r="AS22" i="202" s="1"/>
  <c r="AO22" i="202"/>
  <c r="AR22" i="202" s="1"/>
  <c r="AK22" i="202"/>
  <c r="AI22" i="202"/>
  <c r="AH22" i="202"/>
  <c r="AC22" i="202"/>
  <c r="AF22" i="202" s="1"/>
  <c r="AQ21" i="202"/>
  <c r="AT21" i="202" s="1"/>
  <c r="AP21" i="202"/>
  <c r="AS21" i="202" s="1"/>
  <c r="AO21" i="202"/>
  <c r="AR21" i="202" s="1"/>
  <c r="AK21" i="202"/>
  <c r="AI21" i="202"/>
  <c r="AH21" i="202"/>
  <c r="AF21" i="202"/>
  <c r="AC21" i="202"/>
  <c r="AM21" i="202" s="1"/>
  <c r="AQ20" i="202"/>
  <c r="AT20" i="202" s="1"/>
  <c r="AP20" i="202"/>
  <c r="AS20" i="202" s="1"/>
  <c r="AU20" i="202" s="1"/>
  <c r="AV20" i="202" s="1"/>
  <c r="Q20" i="202" s="1"/>
  <c r="AO20" i="202"/>
  <c r="AR20" i="202" s="1"/>
  <c r="AK20" i="202"/>
  <c r="AI20" i="202"/>
  <c r="AH20" i="202"/>
  <c r="AC20" i="202"/>
  <c r="AM20" i="202" s="1"/>
  <c r="AT19" i="202"/>
  <c r="AQ19" i="202"/>
  <c r="AP19" i="202"/>
  <c r="AS19" i="202" s="1"/>
  <c r="AO19" i="202"/>
  <c r="AR19" i="202" s="1"/>
  <c r="AK19" i="202"/>
  <c r="AI19" i="202"/>
  <c r="AH19" i="202"/>
  <c r="AC19" i="202"/>
  <c r="AF19" i="202" s="1"/>
  <c r="AQ18" i="202"/>
  <c r="AT18" i="202" s="1"/>
  <c r="AP18" i="202"/>
  <c r="AS18" i="202" s="1"/>
  <c r="AO18" i="202"/>
  <c r="AR18" i="202" s="1"/>
  <c r="AU18" i="202" s="1"/>
  <c r="AV18" i="202" s="1"/>
  <c r="Q18" i="202" s="1"/>
  <c r="AK18" i="202"/>
  <c r="AI18" i="202"/>
  <c r="AH18" i="202"/>
  <c r="AC18" i="202"/>
  <c r="AM18" i="202" s="1"/>
  <c r="AQ17" i="202"/>
  <c r="AT17" i="202" s="1"/>
  <c r="AP17" i="202"/>
  <c r="AS17" i="202" s="1"/>
  <c r="AO17" i="202"/>
  <c r="AR17" i="202" s="1"/>
  <c r="AK17" i="202"/>
  <c r="AI17" i="202"/>
  <c r="AH17" i="202"/>
  <c r="AC17" i="202"/>
  <c r="AF17" i="202" s="1"/>
  <c r="AS16" i="202"/>
  <c r="AR16" i="202"/>
  <c r="AQ16" i="202"/>
  <c r="AT16" i="202" s="1"/>
  <c r="AP16" i="202"/>
  <c r="AO16" i="202"/>
  <c r="AK16" i="202"/>
  <c r="AI16" i="202"/>
  <c r="AH16" i="202"/>
  <c r="AC16" i="202"/>
  <c r="AF16" i="202" s="1"/>
  <c r="AQ15" i="202"/>
  <c r="AT15" i="202" s="1"/>
  <c r="AP15" i="202"/>
  <c r="AS15" i="202" s="1"/>
  <c r="AO15" i="202"/>
  <c r="AR15" i="202" s="1"/>
  <c r="AK15" i="202"/>
  <c r="AI15" i="202"/>
  <c r="AH15" i="202"/>
  <c r="AC15" i="202"/>
  <c r="AM15" i="202" s="1"/>
  <c r="AQ14" i="202"/>
  <c r="AT14" i="202" s="1"/>
  <c r="AP14" i="202"/>
  <c r="AS14" i="202" s="1"/>
  <c r="AO14" i="202"/>
  <c r="AR14" i="202" s="1"/>
  <c r="AC14" i="202"/>
  <c r="A10" i="202" s="1"/>
  <c r="A9" i="202"/>
  <c r="A8" i="202"/>
  <c r="AU5" i="202"/>
  <c r="AT5" i="202"/>
  <c r="AS5" i="202"/>
  <c r="AR5" i="202"/>
  <c r="AQ5" i="202"/>
  <c r="AP5" i="202"/>
  <c r="AO5" i="202"/>
  <c r="L5" i="202"/>
  <c r="I5" i="202"/>
  <c r="G6" i="202" s="1"/>
  <c r="AV4" i="202"/>
  <c r="AU3" i="202"/>
  <c r="AT3" i="202"/>
  <c r="AS3" i="202"/>
  <c r="AR3" i="202"/>
  <c r="AQ3" i="202"/>
  <c r="AP3" i="202"/>
  <c r="AO3" i="202"/>
  <c r="AV2" i="202"/>
  <c r="M18" i="11" s="1"/>
  <c r="AH1" i="202"/>
  <c r="AG34" i="201"/>
  <c r="AE34" i="201"/>
  <c r="AD34" i="201"/>
  <c r="AB34" i="201"/>
  <c r="U16" i="11" s="1"/>
  <c r="AA34" i="201"/>
  <c r="Y34" i="201"/>
  <c r="V34" i="201"/>
  <c r="S34" i="201"/>
  <c r="G34" i="201"/>
  <c r="J16" i="11" s="1"/>
  <c r="K16" i="11" s="1"/>
  <c r="AQ33" i="201"/>
  <c r="AT33" i="201" s="1"/>
  <c r="AP33" i="201"/>
  <c r="AS33" i="201" s="1"/>
  <c r="AO33" i="201"/>
  <c r="AR33" i="201" s="1"/>
  <c r="AK33" i="201"/>
  <c r="AI33" i="201"/>
  <c r="AH33" i="201"/>
  <c r="AC33" i="201"/>
  <c r="AQ32" i="201"/>
  <c r="AT32" i="201" s="1"/>
  <c r="AP32" i="201"/>
  <c r="AS32" i="201" s="1"/>
  <c r="AO32" i="201"/>
  <c r="AR32" i="201" s="1"/>
  <c r="AU32" i="201" s="1"/>
  <c r="AV32" i="201" s="1"/>
  <c r="Q32" i="201" s="1"/>
  <c r="AK32" i="201"/>
  <c r="AI32" i="201"/>
  <c r="AH32" i="201"/>
  <c r="AC32" i="201"/>
  <c r="AM32" i="201" s="1"/>
  <c r="AQ31" i="201"/>
  <c r="AT31" i="201" s="1"/>
  <c r="AU31" i="201" s="1"/>
  <c r="AV31" i="201" s="1"/>
  <c r="Q31" i="201" s="1"/>
  <c r="AW31" i="201" s="1"/>
  <c r="AP31" i="201"/>
  <c r="AS31" i="201" s="1"/>
  <c r="AO31" i="201"/>
  <c r="AR31" i="201" s="1"/>
  <c r="AK31" i="201"/>
  <c r="AI31" i="201"/>
  <c r="AH31" i="201"/>
  <c r="AC31" i="201"/>
  <c r="AF31" i="201" s="1"/>
  <c r="AS30" i="201"/>
  <c r="AQ30" i="201"/>
  <c r="AT30" i="201" s="1"/>
  <c r="AP30" i="201"/>
  <c r="AO30" i="201"/>
  <c r="AR30" i="201" s="1"/>
  <c r="AK30" i="201"/>
  <c r="AI30" i="201"/>
  <c r="AH30" i="201"/>
  <c r="AC30" i="201"/>
  <c r="AF30" i="201" s="1"/>
  <c r="AR29" i="201"/>
  <c r="AQ29" i="201"/>
  <c r="AT29" i="201" s="1"/>
  <c r="AP29" i="201"/>
  <c r="AS29" i="201" s="1"/>
  <c r="AO29" i="201"/>
  <c r="AK29" i="201"/>
  <c r="AI29" i="201"/>
  <c r="AH29" i="201"/>
  <c r="AF29" i="201"/>
  <c r="AC29" i="201"/>
  <c r="AM29" i="201" s="1"/>
  <c r="AQ28" i="201"/>
  <c r="AT28" i="201" s="1"/>
  <c r="AP28" i="201"/>
  <c r="AS28" i="201" s="1"/>
  <c r="AO28" i="201"/>
  <c r="AR28" i="201" s="1"/>
  <c r="AK28" i="201"/>
  <c r="AI28" i="201"/>
  <c r="AH28" i="201"/>
  <c r="AC28" i="201"/>
  <c r="AF28" i="201" s="1"/>
  <c r="AT27" i="201"/>
  <c r="AR27" i="201"/>
  <c r="AQ27" i="201"/>
  <c r="AP27" i="201"/>
  <c r="AS27" i="201" s="1"/>
  <c r="AO27" i="201"/>
  <c r="AK27" i="201"/>
  <c r="AI27" i="201"/>
  <c r="AH27" i="201"/>
  <c r="AC27" i="201"/>
  <c r="AS26" i="201"/>
  <c r="AQ26" i="201"/>
  <c r="AT26" i="201" s="1"/>
  <c r="AP26" i="201"/>
  <c r="AO26" i="201"/>
  <c r="AR26" i="201" s="1"/>
  <c r="AU26" i="201" s="1"/>
  <c r="AV26" i="201" s="1"/>
  <c r="Q26" i="201" s="1"/>
  <c r="AK26" i="201"/>
  <c r="AI26" i="201"/>
  <c r="AH26" i="201"/>
  <c r="AF26" i="201"/>
  <c r="AC26" i="201"/>
  <c r="AM26" i="201" s="1"/>
  <c r="AT25" i="201"/>
  <c r="AQ25" i="201"/>
  <c r="AP25" i="201"/>
  <c r="AS25" i="201" s="1"/>
  <c r="AO25" i="201"/>
  <c r="AR25" i="201" s="1"/>
  <c r="AK25" i="201"/>
  <c r="AI25" i="201"/>
  <c r="AH25" i="201"/>
  <c r="AC25" i="201"/>
  <c r="AM25" i="201" s="1"/>
  <c r="AT24" i="201"/>
  <c r="AQ24" i="201"/>
  <c r="AP24" i="201"/>
  <c r="AS24" i="201" s="1"/>
  <c r="AO24" i="201"/>
  <c r="AR24" i="201" s="1"/>
  <c r="AK24" i="201"/>
  <c r="AI24" i="201"/>
  <c r="AH24" i="201"/>
  <c r="AC24" i="201"/>
  <c r="AF24" i="201" s="1"/>
  <c r="AQ23" i="201"/>
  <c r="AT23" i="201" s="1"/>
  <c r="AP23" i="201"/>
  <c r="AS23" i="201" s="1"/>
  <c r="AO23" i="201"/>
  <c r="AR23" i="201" s="1"/>
  <c r="AK23" i="201"/>
  <c r="AI23" i="201"/>
  <c r="AH23" i="201"/>
  <c r="AC23" i="201"/>
  <c r="AM23" i="201" s="1"/>
  <c r="AQ22" i="201"/>
  <c r="AT22" i="201" s="1"/>
  <c r="AP22" i="201"/>
  <c r="AS22" i="201" s="1"/>
  <c r="AO22" i="201"/>
  <c r="AR22" i="201" s="1"/>
  <c r="AU22" i="201" s="1"/>
  <c r="AV22" i="201" s="1"/>
  <c r="Q22" i="201" s="1"/>
  <c r="AK22" i="201"/>
  <c r="AI22" i="201"/>
  <c r="AH22" i="201"/>
  <c r="AC22" i="201"/>
  <c r="AF22" i="201" s="1"/>
  <c r="AT21" i="201"/>
  <c r="AR21" i="201"/>
  <c r="AQ21" i="201"/>
  <c r="AP21" i="201"/>
  <c r="AS21" i="201" s="1"/>
  <c r="AO21" i="201"/>
  <c r="AK21" i="201"/>
  <c r="AI21" i="201"/>
  <c r="AH21" i="201"/>
  <c r="AC21" i="201"/>
  <c r="AS20" i="201"/>
  <c r="AQ20" i="201"/>
  <c r="AT20" i="201" s="1"/>
  <c r="AP20" i="201"/>
  <c r="AO20" i="201"/>
  <c r="AR20" i="201" s="1"/>
  <c r="AK20" i="201"/>
  <c r="AI20" i="201"/>
  <c r="AH20" i="201"/>
  <c r="AF20" i="201"/>
  <c r="AC20" i="201"/>
  <c r="AM20" i="201" s="1"/>
  <c r="AT19" i="201"/>
  <c r="AQ19" i="201"/>
  <c r="AP19" i="201"/>
  <c r="AS19" i="201" s="1"/>
  <c r="AO19" i="201"/>
  <c r="AR19" i="201" s="1"/>
  <c r="AK19" i="201"/>
  <c r="AI19" i="201"/>
  <c r="AH19" i="201"/>
  <c r="AC19" i="201"/>
  <c r="AM19" i="201" s="1"/>
  <c r="AT18" i="201"/>
  <c r="AQ18" i="201"/>
  <c r="AP18" i="201"/>
  <c r="AS18" i="201" s="1"/>
  <c r="AO18" i="201"/>
  <c r="AR18" i="201" s="1"/>
  <c r="AK18" i="201"/>
  <c r="AI18" i="201"/>
  <c r="AH18" i="201"/>
  <c r="AC18" i="201"/>
  <c r="AF18" i="201" s="1"/>
  <c r="AR17" i="201"/>
  <c r="AQ17" i="201"/>
  <c r="AT17" i="201" s="1"/>
  <c r="AP17" i="201"/>
  <c r="AS17" i="201" s="1"/>
  <c r="AO17" i="201"/>
  <c r="AK17" i="201"/>
  <c r="AI17" i="201"/>
  <c r="AH17" i="201"/>
  <c r="AF17" i="201"/>
  <c r="AC17" i="201"/>
  <c r="AM17" i="201" s="1"/>
  <c r="AQ16" i="201"/>
  <c r="AT16" i="201" s="1"/>
  <c r="AP16" i="201"/>
  <c r="AS16" i="201" s="1"/>
  <c r="AO16" i="201"/>
  <c r="AR16" i="201" s="1"/>
  <c r="AK16" i="201"/>
  <c r="AI16" i="201"/>
  <c r="AH16" i="201"/>
  <c r="AC16" i="201"/>
  <c r="AF16" i="201" s="1"/>
  <c r="AS15" i="201"/>
  <c r="AQ15" i="201"/>
  <c r="AT15" i="201" s="1"/>
  <c r="AP15" i="201"/>
  <c r="AO15" i="201"/>
  <c r="AR15" i="201" s="1"/>
  <c r="AK15" i="201"/>
  <c r="AI15" i="201"/>
  <c r="AH15" i="201"/>
  <c r="AC15" i="201"/>
  <c r="AR14" i="201"/>
  <c r="AQ14" i="201"/>
  <c r="AT14" i="201" s="1"/>
  <c r="AP14" i="201"/>
  <c r="AS14" i="201" s="1"/>
  <c r="AO14" i="201"/>
  <c r="AK14" i="201"/>
  <c r="AI14" i="201"/>
  <c r="AH14" i="201"/>
  <c r="AC14" i="201"/>
  <c r="AM14" i="201" s="1"/>
  <c r="A9" i="201"/>
  <c r="A8" i="201"/>
  <c r="G7" i="201"/>
  <c r="G6" i="201"/>
  <c r="H6" i="201" s="1"/>
  <c r="I6" i="201" s="1"/>
  <c r="AU5" i="201"/>
  <c r="AT5" i="201"/>
  <c r="AS5" i="201"/>
  <c r="AR5" i="201"/>
  <c r="AQ5" i="201"/>
  <c r="AP5" i="201"/>
  <c r="AO5" i="201"/>
  <c r="I5" i="201"/>
  <c r="L5" i="201" s="1"/>
  <c r="AV4" i="201"/>
  <c r="AU3" i="201"/>
  <c r="AT3" i="201"/>
  <c r="AS3" i="201"/>
  <c r="AR3" i="201"/>
  <c r="AQ3" i="201"/>
  <c r="AP3" i="201"/>
  <c r="AO3" i="201"/>
  <c r="AH3" i="201"/>
  <c r="AV2" i="201"/>
  <c r="AH1" i="201"/>
  <c r="AG34" i="200"/>
  <c r="AE34" i="200"/>
  <c r="AW35" i="200" s="1"/>
  <c r="AE14" i="11" s="1"/>
  <c r="AD34" i="200"/>
  <c r="AB34" i="200"/>
  <c r="U14" i="11" s="1"/>
  <c r="AA34" i="200"/>
  <c r="Y34" i="200"/>
  <c r="V34" i="200"/>
  <c r="S34" i="200"/>
  <c r="G34" i="200"/>
  <c r="J14" i="11" s="1"/>
  <c r="K14" i="11" s="1"/>
  <c r="AR33" i="200"/>
  <c r="AQ33" i="200"/>
  <c r="AT33" i="200" s="1"/>
  <c r="AP33" i="200"/>
  <c r="AS33" i="200" s="1"/>
  <c r="AO33" i="200"/>
  <c r="AK33" i="200"/>
  <c r="AI33" i="200"/>
  <c r="AH33" i="200"/>
  <c r="AF33" i="200"/>
  <c r="AC33" i="200"/>
  <c r="AM33" i="200" s="1"/>
  <c r="AQ32" i="200"/>
  <c r="AT32" i="200" s="1"/>
  <c r="AP32" i="200"/>
  <c r="AS32" i="200" s="1"/>
  <c r="AO32" i="200"/>
  <c r="AR32" i="200" s="1"/>
  <c r="AK32" i="200"/>
  <c r="AI32" i="200"/>
  <c r="AH32" i="200"/>
  <c r="AC32" i="200"/>
  <c r="AF32" i="200" s="1"/>
  <c r="AT31" i="200"/>
  <c r="AS31" i="200"/>
  <c r="AQ31" i="200"/>
  <c r="AP31" i="200"/>
  <c r="AO31" i="200"/>
  <c r="AR31" i="200" s="1"/>
  <c r="AU31" i="200" s="1"/>
  <c r="AV31" i="200" s="1"/>
  <c r="Q31" i="200" s="1"/>
  <c r="AK31" i="200"/>
  <c r="AI31" i="200"/>
  <c r="AH31" i="200"/>
  <c r="AC31" i="200"/>
  <c r="AQ30" i="200"/>
  <c r="AT30" i="200" s="1"/>
  <c r="AP30" i="200"/>
  <c r="AS30" i="200" s="1"/>
  <c r="AO30" i="200"/>
  <c r="AR30" i="200" s="1"/>
  <c r="AK30" i="200"/>
  <c r="AI30" i="200"/>
  <c r="AH30" i="200"/>
  <c r="AF30" i="200"/>
  <c r="AC30" i="200"/>
  <c r="AM30" i="200" s="1"/>
  <c r="AT29" i="200"/>
  <c r="AQ29" i="200"/>
  <c r="AP29" i="200"/>
  <c r="AS29" i="200" s="1"/>
  <c r="AO29" i="200"/>
  <c r="AR29" i="200" s="1"/>
  <c r="AU29" i="200" s="1"/>
  <c r="AV29" i="200" s="1"/>
  <c r="Q29" i="200" s="1"/>
  <c r="AM29" i="200"/>
  <c r="AK29" i="200"/>
  <c r="AI29" i="200"/>
  <c r="AH29" i="200"/>
  <c r="AC29" i="200"/>
  <c r="AF29" i="200" s="1"/>
  <c r="AQ28" i="200"/>
  <c r="AT28" i="200" s="1"/>
  <c r="AP28" i="200"/>
  <c r="AS28" i="200" s="1"/>
  <c r="AO28" i="200"/>
  <c r="AR28" i="200" s="1"/>
  <c r="AK28" i="200"/>
  <c r="AI28" i="200"/>
  <c r="AH28" i="200"/>
  <c r="AC28" i="200"/>
  <c r="AS27" i="200"/>
  <c r="AQ27" i="200"/>
  <c r="AT27" i="200" s="1"/>
  <c r="AP27" i="200"/>
  <c r="AO27" i="200"/>
  <c r="AR27" i="200" s="1"/>
  <c r="AK27" i="200"/>
  <c r="AI27" i="200"/>
  <c r="AH27" i="200"/>
  <c r="AC27" i="200"/>
  <c r="AF27" i="200" s="1"/>
  <c r="AR26" i="200"/>
  <c r="AQ26" i="200"/>
  <c r="AT26" i="200" s="1"/>
  <c r="AP26" i="200"/>
  <c r="AS26" i="200" s="1"/>
  <c r="AO26" i="200"/>
  <c r="AM26" i="200"/>
  <c r="AK26" i="200"/>
  <c r="AI26" i="200"/>
  <c r="AH26" i="200"/>
  <c r="AF26" i="200"/>
  <c r="AC26" i="200"/>
  <c r="AQ25" i="200"/>
  <c r="AT25" i="200" s="1"/>
  <c r="AP25" i="200"/>
  <c r="AS25" i="200" s="1"/>
  <c r="AO25" i="200"/>
  <c r="AR25" i="200" s="1"/>
  <c r="AM25" i="200"/>
  <c r="AK25" i="200"/>
  <c r="AI25" i="200"/>
  <c r="AH25" i="200"/>
  <c r="AC25" i="200"/>
  <c r="AF25" i="200" s="1"/>
  <c r="AQ24" i="200"/>
  <c r="AT24" i="200" s="1"/>
  <c r="AP24" i="200"/>
  <c r="AS24" i="200" s="1"/>
  <c r="AO24" i="200"/>
  <c r="AR24" i="200" s="1"/>
  <c r="AM24" i="200"/>
  <c r="AK24" i="200"/>
  <c r="AI24" i="200"/>
  <c r="AH24" i="200"/>
  <c r="AC24" i="200"/>
  <c r="AF24" i="200" s="1"/>
  <c r="AR23" i="200"/>
  <c r="AQ23" i="200"/>
  <c r="AT23" i="200" s="1"/>
  <c r="AP23" i="200"/>
  <c r="AS23" i="200" s="1"/>
  <c r="AO23" i="200"/>
  <c r="AM23" i="200"/>
  <c r="AK23" i="200"/>
  <c r="AI23" i="200"/>
  <c r="AH23" i="200"/>
  <c r="AF23" i="200"/>
  <c r="AC23" i="200"/>
  <c r="AQ22" i="200"/>
  <c r="AT22" i="200" s="1"/>
  <c r="AP22" i="200"/>
  <c r="AS22" i="200" s="1"/>
  <c r="AO22" i="200"/>
  <c r="AR22" i="200" s="1"/>
  <c r="AK22" i="200"/>
  <c r="AI22" i="200"/>
  <c r="AH22" i="200"/>
  <c r="AC22" i="200"/>
  <c r="AF22" i="200" s="1"/>
  <c r="AT21" i="200"/>
  <c r="AQ21" i="200"/>
  <c r="AP21" i="200"/>
  <c r="AS21" i="200" s="1"/>
  <c r="AO21" i="200"/>
  <c r="AR21" i="200" s="1"/>
  <c r="AU21" i="200" s="1"/>
  <c r="AV21" i="200" s="1"/>
  <c r="Q21" i="200" s="1"/>
  <c r="AM21" i="200"/>
  <c r="AK21" i="200"/>
  <c r="AI21" i="200"/>
  <c r="AH21" i="200"/>
  <c r="AC21" i="200"/>
  <c r="AF21" i="200" s="1"/>
  <c r="AS20" i="200"/>
  <c r="AR20" i="200"/>
  <c r="AU20" i="200" s="1"/>
  <c r="AV20" i="200" s="1"/>
  <c r="Q20" i="200" s="1"/>
  <c r="AW20" i="200" s="1"/>
  <c r="AQ20" i="200"/>
  <c r="AT20" i="200" s="1"/>
  <c r="AP20" i="200"/>
  <c r="AO20" i="200"/>
  <c r="AM20" i="200"/>
  <c r="AK20" i="200"/>
  <c r="AI20" i="200"/>
  <c r="AH20" i="200"/>
  <c r="AF20" i="200"/>
  <c r="AC20" i="200"/>
  <c r="AQ19" i="200"/>
  <c r="AT19" i="200" s="1"/>
  <c r="AP19" i="200"/>
  <c r="AS19" i="200" s="1"/>
  <c r="AO19" i="200"/>
  <c r="AR19" i="200" s="1"/>
  <c r="AK19" i="200"/>
  <c r="AI19" i="200"/>
  <c r="AH19" i="200"/>
  <c r="AC19" i="200"/>
  <c r="AM19" i="200" s="1"/>
  <c r="AQ18" i="200"/>
  <c r="AT18" i="200" s="1"/>
  <c r="AP18" i="200"/>
  <c r="AS18" i="200" s="1"/>
  <c r="AO18" i="200"/>
  <c r="AR18" i="200" s="1"/>
  <c r="AM18" i="200"/>
  <c r="AK18" i="200"/>
  <c r="AI18" i="200"/>
  <c r="AH18" i="200"/>
  <c r="AF18" i="200"/>
  <c r="AC18" i="200"/>
  <c r="AT17" i="200"/>
  <c r="AQ17" i="200"/>
  <c r="AP17" i="200"/>
  <c r="AS17" i="200" s="1"/>
  <c r="AO17" i="200"/>
  <c r="AR17" i="200" s="1"/>
  <c r="AM17" i="200"/>
  <c r="AK17" i="200"/>
  <c r="AI17" i="200"/>
  <c r="AH17" i="200"/>
  <c r="AF17" i="200"/>
  <c r="AC17" i="200"/>
  <c r="AR16" i="200"/>
  <c r="AQ16" i="200"/>
  <c r="AT16" i="200" s="1"/>
  <c r="AP16" i="200"/>
  <c r="AS16" i="200" s="1"/>
  <c r="AO16" i="200"/>
  <c r="AM16" i="200"/>
  <c r="AK16" i="200"/>
  <c r="AI16" i="200"/>
  <c r="AH16" i="200"/>
  <c r="AF16" i="200"/>
  <c r="AC16" i="200"/>
  <c r="AS15" i="200"/>
  <c r="AQ15" i="200"/>
  <c r="AT15" i="200" s="1"/>
  <c r="AP15" i="200"/>
  <c r="AO15" i="200"/>
  <c r="AR15" i="200" s="1"/>
  <c r="AK15" i="200"/>
  <c r="AI15" i="200"/>
  <c r="AH15" i="200"/>
  <c r="AC15" i="200"/>
  <c r="AM15" i="200" s="1"/>
  <c r="AR14" i="200"/>
  <c r="AQ14" i="200"/>
  <c r="AT14" i="200" s="1"/>
  <c r="AP14" i="200"/>
  <c r="AS14" i="200" s="1"/>
  <c r="AO14" i="200"/>
  <c r="AC14" i="200"/>
  <c r="AM14" i="200" s="1"/>
  <c r="A9" i="200"/>
  <c r="A8" i="200"/>
  <c r="G6" i="200"/>
  <c r="G7" i="200" s="1"/>
  <c r="AU5" i="200"/>
  <c r="AT5" i="200"/>
  <c r="AS5" i="200"/>
  <c r="AR5" i="200"/>
  <c r="AQ5" i="200"/>
  <c r="AP5" i="200"/>
  <c r="AO5" i="200"/>
  <c r="L5" i="200"/>
  <c r="I5" i="200"/>
  <c r="AV4" i="200"/>
  <c r="AU3" i="200"/>
  <c r="AT3" i="200"/>
  <c r="AS3" i="200"/>
  <c r="AR3" i="200"/>
  <c r="AQ3" i="200"/>
  <c r="AP3" i="200"/>
  <c r="AO3" i="200"/>
  <c r="AH3" i="200"/>
  <c r="AV2" i="200"/>
  <c r="M14" i="11" s="1"/>
  <c r="AH1" i="200"/>
  <c r="AG34" i="199"/>
  <c r="AD34" i="199"/>
  <c r="W12" i="11" s="1"/>
  <c r="AB34" i="199"/>
  <c r="U12" i="11" s="1"/>
  <c r="AA34" i="199"/>
  <c r="Y34" i="199"/>
  <c r="R12" i="11" s="1"/>
  <c r="V34" i="199"/>
  <c r="Q12" i="11" s="1"/>
  <c r="S34" i="199"/>
  <c r="G34" i="199"/>
  <c r="J12" i="11" s="1"/>
  <c r="K12" i="11" s="1"/>
  <c r="AQ33" i="199"/>
  <c r="AT33" i="199" s="1"/>
  <c r="AP33" i="199"/>
  <c r="AS33" i="199" s="1"/>
  <c r="AO33" i="199"/>
  <c r="AR33" i="199" s="1"/>
  <c r="AK33" i="199"/>
  <c r="AI33" i="199"/>
  <c r="AH33" i="199"/>
  <c r="AC33" i="199"/>
  <c r="AM33" i="199" s="1"/>
  <c r="AQ32" i="199"/>
  <c r="AT32" i="199" s="1"/>
  <c r="AP32" i="199"/>
  <c r="AS32" i="199" s="1"/>
  <c r="AO32" i="199"/>
  <c r="AR32" i="199" s="1"/>
  <c r="AK32" i="199"/>
  <c r="AI32" i="199"/>
  <c r="AH32" i="199"/>
  <c r="AF32" i="199"/>
  <c r="AC32" i="199"/>
  <c r="AM32" i="199" s="1"/>
  <c r="AT31" i="199"/>
  <c r="AS31" i="199"/>
  <c r="AQ31" i="199"/>
  <c r="AP31" i="199"/>
  <c r="AO31" i="199"/>
  <c r="AR31" i="199" s="1"/>
  <c r="AU31" i="199" s="1"/>
  <c r="AV31" i="199" s="1"/>
  <c r="Q31" i="199" s="1"/>
  <c r="AK31" i="199"/>
  <c r="AI31" i="199"/>
  <c r="AH31" i="199"/>
  <c r="AC31" i="199"/>
  <c r="AM31" i="199" s="1"/>
  <c r="AR30" i="199"/>
  <c r="AQ30" i="199"/>
  <c r="AT30" i="199" s="1"/>
  <c r="AP30" i="199"/>
  <c r="AS30" i="199" s="1"/>
  <c r="AO30" i="199"/>
  <c r="AK30" i="199"/>
  <c r="AI30" i="199"/>
  <c r="AH30" i="199"/>
  <c r="AC30" i="199"/>
  <c r="AF30" i="199" s="1"/>
  <c r="AQ29" i="199"/>
  <c r="AT29" i="199" s="1"/>
  <c r="AP29" i="199"/>
  <c r="AS29" i="199" s="1"/>
  <c r="AU29" i="199" s="1"/>
  <c r="AV29" i="199" s="1"/>
  <c r="Q29" i="199" s="1"/>
  <c r="AO29" i="199"/>
  <c r="AR29" i="199" s="1"/>
  <c r="AK29" i="199"/>
  <c r="AI29" i="199"/>
  <c r="AH29" i="199"/>
  <c r="AC29" i="199"/>
  <c r="AM29" i="199" s="1"/>
  <c r="AT28" i="199"/>
  <c r="AS28" i="199"/>
  <c r="AQ28" i="199"/>
  <c r="AP28" i="199"/>
  <c r="AO28" i="199"/>
  <c r="AR28" i="199" s="1"/>
  <c r="AK28" i="199"/>
  <c r="AI28" i="199"/>
  <c r="AH28" i="199"/>
  <c r="AC28" i="199"/>
  <c r="AM28" i="199" s="1"/>
  <c r="AR27" i="199"/>
  <c r="AQ27" i="199"/>
  <c r="AT27" i="199" s="1"/>
  <c r="AP27" i="199"/>
  <c r="AS27" i="199" s="1"/>
  <c r="AO27" i="199"/>
  <c r="AK27" i="199"/>
  <c r="AI27" i="199"/>
  <c r="AH27" i="199"/>
  <c r="AC27" i="199"/>
  <c r="AF27" i="199" s="1"/>
  <c r="AQ26" i="199"/>
  <c r="AT26" i="199" s="1"/>
  <c r="AP26" i="199"/>
  <c r="AS26" i="199" s="1"/>
  <c r="AO26" i="199"/>
  <c r="AR26" i="199" s="1"/>
  <c r="AK26" i="199"/>
  <c r="AI26" i="199"/>
  <c r="AH26" i="199"/>
  <c r="AC26" i="199"/>
  <c r="AM26" i="199" s="1"/>
  <c r="AQ25" i="199"/>
  <c r="AT25" i="199" s="1"/>
  <c r="AP25" i="199"/>
  <c r="AS25" i="199" s="1"/>
  <c r="AO25" i="199"/>
  <c r="AR25" i="199" s="1"/>
  <c r="AM25" i="199"/>
  <c r="AK25" i="199"/>
  <c r="AI25" i="199"/>
  <c r="AH25" i="199"/>
  <c r="AF25" i="199"/>
  <c r="AC25" i="199"/>
  <c r="AS24" i="199"/>
  <c r="AQ24" i="199"/>
  <c r="AT24" i="199" s="1"/>
  <c r="AP24" i="199"/>
  <c r="AO24" i="199"/>
  <c r="AR24" i="199" s="1"/>
  <c r="AU24" i="199" s="1"/>
  <c r="AV24" i="199" s="1"/>
  <c r="Q24" i="199" s="1"/>
  <c r="AK24" i="199"/>
  <c r="AI24" i="199"/>
  <c r="AH24" i="199"/>
  <c r="AC24" i="199"/>
  <c r="AF24" i="199" s="1"/>
  <c r="AQ23" i="199"/>
  <c r="AT23" i="199" s="1"/>
  <c r="AP23" i="199"/>
  <c r="AS23" i="199" s="1"/>
  <c r="AO23" i="199"/>
  <c r="AR23" i="199" s="1"/>
  <c r="AK23" i="199"/>
  <c r="AI23" i="199"/>
  <c r="AH23" i="199"/>
  <c r="AC23" i="199"/>
  <c r="AM23" i="199" s="1"/>
  <c r="AQ22" i="199"/>
  <c r="AT22" i="199" s="1"/>
  <c r="AP22" i="199"/>
  <c r="AS22" i="199" s="1"/>
  <c r="AO22" i="199"/>
  <c r="AR22" i="199" s="1"/>
  <c r="AM22" i="199"/>
  <c r="AK22" i="199"/>
  <c r="AI22" i="199"/>
  <c r="AH22" i="199"/>
  <c r="AF22" i="199"/>
  <c r="AC22" i="199"/>
  <c r="AT21" i="199"/>
  <c r="AR21" i="199"/>
  <c r="AQ21" i="199"/>
  <c r="AP21" i="199"/>
  <c r="AS21" i="199" s="1"/>
  <c r="AO21" i="199"/>
  <c r="AK21" i="199"/>
  <c r="AI21" i="199"/>
  <c r="AH21" i="199"/>
  <c r="AC21" i="199"/>
  <c r="AF21" i="199" s="1"/>
  <c r="AQ20" i="199"/>
  <c r="AT20" i="199" s="1"/>
  <c r="AP20" i="199"/>
  <c r="AS20" i="199" s="1"/>
  <c r="AO20" i="199"/>
  <c r="AR20" i="199" s="1"/>
  <c r="AU20" i="199" s="1"/>
  <c r="AV20" i="199" s="1"/>
  <c r="Q20" i="199" s="1"/>
  <c r="AK20" i="199"/>
  <c r="AI20" i="199"/>
  <c r="AH20" i="199"/>
  <c r="AC20" i="199"/>
  <c r="AM20" i="199" s="1"/>
  <c r="AQ19" i="199"/>
  <c r="AT19" i="199" s="1"/>
  <c r="AP19" i="199"/>
  <c r="AS19" i="199" s="1"/>
  <c r="AO19" i="199"/>
  <c r="AR19" i="199" s="1"/>
  <c r="AK19" i="199"/>
  <c r="AI19" i="199"/>
  <c r="AH19" i="199"/>
  <c r="AC19" i="199"/>
  <c r="AM19" i="199" s="1"/>
  <c r="AQ18" i="199"/>
  <c r="AT18" i="199" s="1"/>
  <c r="AP18" i="199"/>
  <c r="AS18" i="199" s="1"/>
  <c r="AO18" i="199"/>
  <c r="AR18" i="199" s="1"/>
  <c r="AK18" i="199"/>
  <c r="AI18" i="199"/>
  <c r="AH18" i="199"/>
  <c r="AC18" i="199"/>
  <c r="AF18" i="199" s="1"/>
  <c r="AQ17" i="199"/>
  <c r="AT17" i="199" s="1"/>
  <c r="AP17" i="199"/>
  <c r="AS17" i="199" s="1"/>
  <c r="AO17" i="199"/>
  <c r="AR17" i="199" s="1"/>
  <c r="AU17" i="199" s="1"/>
  <c r="AV17" i="199" s="1"/>
  <c r="Q17" i="199" s="1"/>
  <c r="AK17" i="199"/>
  <c r="AI17" i="199"/>
  <c r="AH17" i="199"/>
  <c r="AC17" i="199"/>
  <c r="AM17" i="199" s="1"/>
  <c r="AQ16" i="199"/>
  <c r="AT16" i="199" s="1"/>
  <c r="AP16" i="199"/>
  <c r="AS16" i="199" s="1"/>
  <c r="AO16" i="199"/>
  <c r="AR16" i="199" s="1"/>
  <c r="AC16" i="199"/>
  <c r="AM16" i="199" s="1"/>
  <c r="AT15" i="199"/>
  <c r="AQ15" i="199"/>
  <c r="AP15" i="199"/>
  <c r="AS15" i="199" s="1"/>
  <c r="AO15" i="199"/>
  <c r="AR15" i="199" s="1"/>
  <c r="AU15" i="199" s="1"/>
  <c r="AV15" i="199" s="1"/>
  <c r="Q15" i="199" s="1"/>
  <c r="AI15" i="199"/>
  <c r="AK15" i="199" s="1"/>
  <c r="AH15" i="199"/>
  <c r="AC15" i="199"/>
  <c r="AF15" i="199" s="1"/>
  <c r="AR14" i="199"/>
  <c r="AQ14" i="199"/>
  <c r="AT14" i="199" s="1"/>
  <c r="AP14" i="199"/>
  <c r="AS14" i="199" s="1"/>
  <c r="AO14" i="199"/>
  <c r="AC14" i="199"/>
  <c r="AM14" i="199" s="1"/>
  <c r="A9" i="199"/>
  <c r="A8" i="199"/>
  <c r="G7" i="199"/>
  <c r="G9" i="199" s="1"/>
  <c r="H6" i="199"/>
  <c r="H7" i="199" s="1"/>
  <c r="G6" i="199"/>
  <c r="AU5" i="199"/>
  <c r="AT5" i="199"/>
  <c r="AS5" i="199"/>
  <c r="AR5" i="199"/>
  <c r="AQ5" i="199"/>
  <c r="AP5" i="199"/>
  <c r="AO5" i="199"/>
  <c r="L5" i="199"/>
  <c r="I5" i="199"/>
  <c r="AV4" i="199"/>
  <c r="AU3" i="199"/>
  <c r="AT3" i="199"/>
  <c r="AS3" i="199"/>
  <c r="AR3" i="199"/>
  <c r="AQ3" i="199"/>
  <c r="AP3" i="199"/>
  <c r="AO3" i="199"/>
  <c r="AH3" i="199"/>
  <c r="AV2" i="199"/>
  <c r="M12" i="11" s="1"/>
  <c r="AH1" i="199"/>
  <c r="AG34" i="198"/>
  <c r="AE34" i="198"/>
  <c r="X10" i="11" s="1"/>
  <c r="AD34" i="198"/>
  <c r="AB34" i="198"/>
  <c r="U10" i="11" s="1"/>
  <c r="AA34" i="198"/>
  <c r="Y34" i="198"/>
  <c r="V34" i="198"/>
  <c r="Q10" i="11" s="1"/>
  <c r="S34" i="198"/>
  <c r="G34" i="198"/>
  <c r="J10" i="11" s="1"/>
  <c r="K10" i="11" s="1"/>
  <c r="AQ33" i="198"/>
  <c r="AT33" i="198" s="1"/>
  <c r="AP33" i="198"/>
  <c r="AS33" i="198" s="1"/>
  <c r="AO33" i="198"/>
  <c r="AR33" i="198" s="1"/>
  <c r="AK33" i="198"/>
  <c r="AI33" i="198"/>
  <c r="AH33" i="198"/>
  <c r="AC33" i="198"/>
  <c r="AM33" i="198" s="1"/>
  <c r="AQ32" i="198"/>
  <c r="AT32" i="198" s="1"/>
  <c r="AP32" i="198"/>
  <c r="AS32" i="198" s="1"/>
  <c r="AO32" i="198"/>
  <c r="AR32" i="198" s="1"/>
  <c r="AK32" i="198"/>
  <c r="AI32" i="198"/>
  <c r="AH32" i="198"/>
  <c r="AC32" i="198"/>
  <c r="AM32" i="198" s="1"/>
  <c r="AQ31" i="198"/>
  <c r="AT31" i="198" s="1"/>
  <c r="AP31" i="198"/>
  <c r="AS31" i="198" s="1"/>
  <c r="AO31" i="198"/>
  <c r="AR31" i="198" s="1"/>
  <c r="AK31" i="198"/>
  <c r="AI31" i="198"/>
  <c r="AH31" i="198"/>
  <c r="AC31" i="198"/>
  <c r="AF31" i="198" s="1"/>
  <c r="AQ30" i="198"/>
  <c r="AT30" i="198" s="1"/>
  <c r="AP30" i="198"/>
  <c r="AS30" i="198" s="1"/>
  <c r="AO30" i="198"/>
  <c r="AR30" i="198" s="1"/>
  <c r="AK30" i="198"/>
  <c r="AI30" i="198"/>
  <c r="AH30" i="198"/>
  <c r="AC30" i="198"/>
  <c r="AM30" i="198" s="1"/>
  <c r="AQ29" i="198"/>
  <c r="AT29" i="198" s="1"/>
  <c r="AP29" i="198"/>
  <c r="AS29" i="198" s="1"/>
  <c r="AO29" i="198"/>
  <c r="AR29" i="198" s="1"/>
  <c r="AK29" i="198"/>
  <c r="AI29" i="198"/>
  <c r="AH29" i="198"/>
  <c r="AF29" i="198"/>
  <c r="AC29" i="198"/>
  <c r="AM29" i="198" s="1"/>
  <c r="AQ28" i="198"/>
  <c r="AT28" i="198" s="1"/>
  <c r="AP28" i="198"/>
  <c r="AS28" i="198" s="1"/>
  <c r="AO28" i="198"/>
  <c r="AR28" i="198" s="1"/>
  <c r="AK28" i="198"/>
  <c r="AI28" i="198"/>
  <c r="AH28" i="198"/>
  <c r="AC28" i="198"/>
  <c r="AF28" i="198" s="1"/>
  <c r="AQ27" i="198"/>
  <c r="AT27" i="198" s="1"/>
  <c r="AP27" i="198"/>
  <c r="AS27" i="198" s="1"/>
  <c r="AO27" i="198"/>
  <c r="AR27" i="198" s="1"/>
  <c r="AK27" i="198"/>
  <c r="AI27" i="198"/>
  <c r="AH27" i="198"/>
  <c r="AC27" i="198"/>
  <c r="AM27" i="198" s="1"/>
  <c r="AQ26" i="198"/>
  <c r="AT26" i="198" s="1"/>
  <c r="AP26" i="198"/>
  <c r="AS26" i="198" s="1"/>
  <c r="AO26" i="198"/>
  <c r="AR26" i="198" s="1"/>
  <c r="AK26" i="198"/>
  <c r="AI26" i="198"/>
  <c r="AH26" i="198"/>
  <c r="AF26" i="198"/>
  <c r="AC26" i="198"/>
  <c r="AM26" i="198" s="1"/>
  <c r="AQ25" i="198"/>
  <c r="AT25" i="198" s="1"/>
  <c r="AP25" i="198"/>
  <c r="AS25" i="198" s="1"/>
  <c r="AO25" i="198"/>
  <c r="AR25" i="198" s="1"/>
  <c r="AK25" i="198"/>
  <c r="AI25" i="198"/>
  <c r="AH25" i="198"/>
  <c r="AC25" i="198"/>
  <c r="AF25" i="198" s="1"/>
  <c r="AQ24" i="198"/>
  <c r="AT24" i="198" s="1"/>
  <c r="AP24" i="198"/>
  <c r="AS24" i="198" s="1"/>
  <c r="AO24" i="198"/>
  <c r="AR24" i="198" s="1"/>
  <c r="AK24" i="198"/>
  <c r="AI24" i="198"/>
  <c r="AH24" i="198"/>
  <c r="AC24" i="198"/>
  <c r="AM24" i="198" s="1"/>
  <c r="AQ23" i="198"/>
  <c r="AT23" i="198" s="1"/>
  <c r="AP23" i="198"/>
  <c r="AS23" i="198" s="1"/>
  <c r="AO23" i="198"/>
  <c r="AR23" i="198" s="1"/>
  <c r="AK23" i="198"/>
  <c r="AI23" i="198"/>
  <c r="AH23" i="198"/>
  <c r="AC23" i="198"/>
  <c r="AM23" i="198" s="1"/>
  <c r="AQ22" i="198"/>
  <c r="AT22" i="198" s="1"/>
  <c r="AP22" i="198"/>
  <c r="AS22" i="198" s="1"/>
  <c r="AO22" i="198"/>
  <c r="AR22" i="198" s="1"/>
  <c r="AK22" i="198"/>
  <c r="AI22" i="198"/>
  <c r="AH22" i="198"/>
  <c r="AC22" i="198"/>
  <c r="AF22" i="198" s="1"/>
  <c r="AQ21" i="198"/>
  <c r="AT21" i="198" s="1"/>
  <c r="AP21" i="198"/>
  <c r="AS21" i="198" s="1"/>
  <c r="AO21" i="198"/>
  <c r="AR21" i="198" s="1"/>
  <c r="AK21" i="198"/>
  <c r="AI21" i="198"/>
  <c r="AH21" i="198"/>
  <c r="AC21" i="198"/>
  <c r="AQ20" i="198"/>
  <c r="AT20" i="198" s="1"/>
  <c r="AP20" i="198"/>
  <c r="AS20" i="198" s="1"/>
  <c r="AO20" i="198"/>
  <c r="AR20" i="198" s="1"/>
  <c r="AF20" i="198"/>
  <c r="AC20" i="198"/>
  <c r="AM20" i="198" s="1"/>
  <c r="AQ19" i="198"/>
  <c r="AT19" i="198" s="1"/>
  <c r="AP19" i="198"/>
  <c r="AS19" i="198" s="1"/>
  <c r="AO19" i="198"/>
  <c r="AR19" i="198" s="1"/>
  <c r="AC19" i="198"/>
  <c r="AQ18" i="198"/>
  <c r="AT18" i="198" s="1"/>
  <c r="AP18" i="198"/>
  <c r="AS18" i="198" s="1"/>
  <c r="AO18" i="198"/>
  <c r="AR18" i="198" s="1"/>
  <c r="AC18" i="198"/>
  <c r="AQ17" i="198"/>
  <c r="AT17" i="198" s="1"/>
  <c r="AP17" i="198"/>
  <c r="AS17" i="198" s="1"/>
  <c r="AO17" i="198"/>
  <c r="AR17" i="198" s="1"/>
  <c r="AC17" i="198"/>
  <c r="AM17" i="198" s="1"/>
  <c r="AQ16" i="198"/>
  <c r="AT16" i="198" s="1"/>
  <c r="AP16" i="198"/>
  <c r="AS16" i="198" s="1"/>
  <c r="AO16" i="198"/>
  <c r="AR16" i="198" s="1"/>
  <c r="AC16" i="198"/>
  <c r="AF16" i="198" s="1"/>
  <c r="AQ15" i="198"/>
  <c r="AT15" i="198" s="1"/>
  <c r="AP15" i="198"/>
  <c r="AS15" i="198" s="1"/>
  <c r="AO15" i="198"/>
  <c r="AR15" i="198" s="1"/>
  <c r="AC15" i="198"/>
  <c r="AQ14" i="198"/>
  <c r="AT14" i="198" s="1"/>
  <c r="AP14" i="198"/>
  <c r="AS14" i="198" s="1"/>
  <c r="AO14" i="198"/>
  <c r="AR14" i="198" s="1"/>
  <c r="AC14" i="198"/>
  <c r="A9" i="198"/>
  <c r="A8" i="198"/>
  <c r="G7" i="198"/>
  <c r="G6" i="198"/>
  <c r="H6" i="198" s="1"/>
  <c r="AU5" i="198"/>
  <c r="AT5" i="198"/>
  <c r="AS5" i="198"/>
  <c r="AR5" i="198"/>
  <c r="AQ5" i="198"/>
  <c r="AP5" i="198"/>
  <c r="AO5" i="198"/>
  <c r="L5" i="198"/>
  <c r="I5" i="198"/>
  <c r="AV4" i="198"/>
  <c r="AU3" i="198"/>
  <c r="AT3" i="198"/>
  <c r="AS3" i="198"/>
  <c r="AR3" i="198"/>
  <c r="AQ3" i="198"/>
  <c r="AP3" i="198"/>
  <c r="AO3" i="198"/>
  <c r="AH3" i="198"/>
  <c r="AV2" i="198"/>
  <c r="M10" i="11" s="1"/>
  <c r="AH1" i="198"/>
  <c r="AB34" i="2"/>
  <c r="AH1" i="2"/>
  <c r="AV2" i="2"/>
  <c r="AO3" i="2"/>
  <c r="AP3" i="2"/>
  <c r="AQ3" i="2"/>
  <c r="AR3" i="2"/>
  <c r="AS3" i="2"/>
  <c r="AT3" i="2"/>
  <c r="AU3" i="2"/>
  <c r="AV4" i="2"/>
  <c r="I5" i="2"/>
  <c r="L5" i="2" s="1"/>
  <c r="AO5" i="2"/>
  <c r="AP5" i="2"/>
  <c r="AQ5" i="2"/>
  <c r="AR5" i="2"/>
  <c r="AS5" i="2"/>
  <c r="AT5" i="2"/>
  <c r="AU5" i="2"/>
  <c r="G6" i="2"/>
  <c r="H6" i="2" s="1"/>
  <c r="A8" i="2"/>
  <c r="A9" i="2"/>
  <c r="AO14" i="2"/>
  <c r="AR14" i="2" s="1"/>
  <c r="AP14" i="2"/>
  <c r="AS14" i="2" s="1"/>
  <c r="AQ14" i="2"/>
  <c r="AT14" i="2" s="1"/>
  <c r="AO15" i="2"/>
  <c r="AR15" i="2" s="1"/>
  <c r="AP15" i="2"/>
  <c r="AS15" i="2" s="1"/>
  <c r="AQ15" i="2"/>
  <c r="AT15" i="2" s="1"/>
  <c r="AO16" i="2"/>
  <c r="AR16" i="2" s="1"/>
  <c r="AP16" i="2"/>
  <c r="AS16" i="2" s="1"/>
  <c r="AQ16" i="2"/>
  <c r="AT16" i="2" s="1"/>
  <c r="AO17" i="2"/>
  <c r="AR17" i="2" s="1"/>
  <c r="AP17" i="2"/>
  <c r="AS17" i="2" s="1"/>
  <c r="AQ17" i="2"/>
  <c r="AT17" i="2" s="1"/>
  <c r="AO18" i="2"/>
  <c r="AR18" i="2" s="1"/>
  <c r="AP18" i="2"/>
  <c r="AS18" i="2" s="1"/>
  <c r="AQ18" i="2"/>
  <c r="AT18" i="2" s="1"/>
  <c r="AO19" i="2"/>
  <c r="AR19" i="2" s="1"/>
  <c r="AP19" i="2"/>
  <c r="AS19" i="2" s="1"/>
  <c r="AQ19" i="2"/>
  <c r="AT19" i="2" s="1"/>
  <c r="AO20" i="2"/>
  <c r="AR20" i="2" s="1"/>
  <c r="AP20" i="2"/>
  <c r="AS20" i="2" s="1"/>
  <c r="AQ20" i="2"/>
  <c r="AT20" i="2" s="1"/>
  <c r="AH21" i="2"/>
  <c r="AI21" i="2"/>
  <c r="AK21" i="2"/>
  <c r="AO21" i="2"/>
  <c r="AR21" i="2" s="1"/>
  <c r="AP21" i="2"/>
  <c r="AS21" i="2" s="1"/>
  <c r="AQ21" i="2"/>
  <c r="AT21" i="2" s="1"/>
  <c r="AH22" i="2"/>
  <c r="AI22" i="2"/>
  <c r="AK22" i="2"/>
  <c r="AO22" i="2"/>
  <c r="AR22" i="2" s="1"/>
  <c r="AP22" i="2"/>
  <c r="AS22" i="2" s="1"/>
  <c r="AQ22" i="2"/>
  <c r="AT22" i="2"/>
  <c r="AH23" i="2"/>
  <c r="AI23" i="2"/>
  <c r="AK23" i="2"/>
  <c r="AO23" i="2"/>
  <c r="AR23" i="2" s="1"/>
  <c r="AP23" i="2"/>
  <c r="AS23" i="2" s="1"/>
  <c r="AQ23" i="2"/>
  <c r="AT23" i="2" s="1"/>
  <c r="AH24" i="2"/>
  <c r="AI24" i="2"/>
  <c r="AK24" i="2"/>
  <c r="AO24" i="2"/>
  <c r="AR24" i="2" s="1"/>
  <c r="AP24" i="2"/>
  <c r="AS24" i="2" s="1"/>
  <c r="AQ24" i="2"/>
  <c r="AT24" i="2" s="1"/>
  <c r="AH25" i="2"/>
  <c r="AI25" i="2"/>
  <c r="AK25" i="2"/>
  <c r="AO25" i="2"/>
  <c r="AR25" i="2" s="1"/>
  <c r="AP25" i="2"/>
  <c r="AS25" i="2" s="1"/>
  <c r="AQ25" i="2"/>
  <c r="AT25" i="2" s="1"/>
  <c r="AH26" i="2"/>
  <c r="AI26" i="2"/>
  <c r="AK26" i="2"/>
  <c r="AO26" i="2"/>
  <c r="AR26" i="2" s="1"/>
  <c r="AP26" i="2"/>
  <c r="AS26" i="2" s="1"/>
  <c r="AQ26" i="2"/>
  <c r="AT26" i="2" s="1"/>
  <c r="AH27" i="2"/>
  <c r="AI27" i="2"/>
  <c r="AK27" i="2"/>
  <c r="AO27" i="2"/>
  <c r="AR27" i="2" s="1"/>
  <c r="AP27" i="2"/>
  <c r="AS27" i="2" s="1"/>
  <c r="AQ27" i="2"/>
  <c r="AT27" i="2" s="1"/>
  <c r="AH28" i="2"/>
  <c r="AI28" i="2"/>
  <c r="AK28" i="2"/>
  <c r="AO28" i="2"/>
  <c r="AR28" i="2" s="1"/>
  <c r="AP28" i="2"/>
  <c r="AS28" i="2" s="1"/>
  <c r="AQ28" i="2"/>
  <c r="AT28" i="2" s="1"/>
  <c r="AH29" i="2"/>
  <c r="AI29" i="2"/>
  <c r="AK29" i="2"/>
  <c r="AO29" i="2"/>
  <c r="AR29" i="2" s="1"/>
  <c r="AP29" i="2"/>
  <c r="AS29" i="2" s="1"/>
  <c r="AQ29" i="2"/>
  <c r="AT29" i="2" s="1"/>
  <c r="AH30" i="2"/>
  <c r="AI30" i="2"/>
  <c r="AK30" i="2"/>
  <c r="AO30" i="2"/>
  <c r="AR30" i="2" s="1"/>
  <c r="AP30" i="2"/>
  <c r="AS30" i="2" s="1"/>
  <c r="AQ30" i="2"/>
  <c r="AT30" i="2" s="1"/>
  <c r="AH31" i="2"/>
  <c r="AI31" i="2"/>
  <c r="AK31" i="2"/>
  <c r="AO31" i="2"/>
  <c r="AR31" i="2" s="1"/>
  <c r="AP31" i="2"/>
  <c r="AS31" i="2" s="1"/>
  <c r="AQ31" i="2"/>
  <c r="AT31" i="2" s="1"/>
  <c r="AH32" i="2"/>
  <c r="AI32" i="2"/>
  <c r="AK32" i="2"/>
  <c r="AO32" i="2"/>
  <c r="AR32" i="2" s="1"/>
  <c r="AP32" i="2"/>
  <c r="AS32" i="2" s="1"/>
  <c r="AQ32" i="2"/>
  <c r="AT32" i="2" s="1"/>
  <c r="AH33" i="2"/>
  <c r="AI33" i="2"/>
  <c r="AK33" i="2"/>
  <c r="AO33" i="2"/>
  <c r="AR33" i="2" s="1"/>
  <c r="AP33" i="2"/>
  <c r="AS33" i="2" s="1"/>
  <c r="AQ33" i="2"/>
  <c r="AT33" i="2" s="1"/>
  <c r="AC14" i="2"/>
  <c r="AF14" i="2" s="1"/>
  <c r="AC15" i="2"/>
  <c r="AM15" i="2" s="1"/>
  <c r="AC16" i="2"/>
  <c r="AM16" i="2" s="1"/>
  <c r="AC17" i="2"/>
  <c r="AM17" i="2" s="1"/>
  <c r="AC18" i="2"/>
  <c r="AM18" i="2" s="1"/>
  <c r="AC19" i="2"/>
  <c r="AF19" i="2" s="1"/>
  <c r="AC20" i="2"/>
  <c r="AM20" i="2" s="1"/>
  <c r="AC21" i="2"/>
  <c r="AM21" i="2" s="1"/>
  <c r="AC22" i="2"/>
  <c r="AM22" i="2" s="1"/>
  <c r="AC23" i="2"/>
  <c r="AF23" i="2" s="1"/>
  <c r="AC24" i="2"/>
  <c r="AM24" i="2" s="1"/>
  <c r="AC25" i="2"/>
  <c r="AM25" i="2" s="1"/>
  <c r="AC26" i="2"/>
  <c r="AF26" i="2" s="1"/>
  <c r="AC27" i="2"/>
  <c r="AM27" i="2" s="1"/>
  <c r="AC28" i="2"/>
  <c r="AM28" i="2" s="1"/>
  <c r="AC29" i="2"/>
  <c r="AF29" i="2" s="1"/>
  <c r="AC30" i="2"/>
  <c r="AM30" i="2" s="1"/>
  <c r="AC31" i="2"/>
  <c r="AM31" i="2" s="1"/>
  <c r="AC32" i="2"/>
  <c r="AF32" i="2" s="1"/>
  <c r="AC33" i="2"/>
  <c r="AM33" i="2" s="1"/>
  <c r="AF22" i="2"/>
  <c r="AF25" i="2"/>
  <c r="AF27" i="2"/>
  <c r="G34" i="2"/>
  <c r="S34" i="2"/>
  <c r="V34" i="2"/>
  <c r="Y34" i="2"/>
  <c r="AA34" i="2"/>
  <c r="AD34" i="2"/>
  <c r="AE34" i="2"/>
  <c r="AG34" i="2"/>
  <c r="AU20" i="222" l="1"/>
  <c r="AV20" i="222" s="1"/>
  <c r="AF22" i="212"/>
  <c r="AW35" i="240"/>
  <c r="AE94" i="11" s="1"/>
  <c r="Q94" i="11"/>
  <c r="AF16" i="240"/>
  <c r="AM19" i="233"/>
  <c r="AU17" i="251"/>
  <c r="AV17" i="251" s="1"/>
  <c r="AM18" i="213"/>
  <c r="AM16" i="245"/>
  <c r="AW16" i="245"/>
  <c r="AW35" i="224"/>
  <c r="AE62" i="11" s="1"/>
  <c r="AF17" i="224"/>
  <c r="AF18" i="220"/>
  <c r="AW18" i="220" s="1"/>
  <c r="AU18" i="222"/>
  <c r="AV18" i="222" s="1"/>
  <c r="AM18" i="222"/>
  <c r="AM16" i="225"/>
  <c r="AU15" i="241"/>
  <c r="AV15" i="241" s="1"/>
  <c r="AM16" i="250"/>
  <c r="AW35" i="217"/>
  <c r="AE48" i="11" s="1"/>
  <c r="AM16" i="214"/>
  <c r="A10" i="235"/>
  <c r="AU15" i="232"/>
  <c r="AV15" i="232" s="1"/>
  <c r="R78" i="11"/>
  <c r="A10" i="232"/>
  <c r="AM19" i="231"/>
  <c r="AF20" i="228"/>
  <c r="AF14" i="231"/>
  <c r="AM14" i="231"/>
  <c r="AU17" i="234"/>
  <c r="AV17" i="234" s="1"/>
  <c r="AF19" i="213"/>
  <c r="AM19" i="213"/>
  <c r="AM16" i="213"/>
  <c r="AF16" i="236"/>
  <c r="AW35" i="252"/>
  <c r="AE118" i="11" s="1"/>
  <c r="AF15" i="252"/>
  <c r="AU15" i="238"/>
  <c r="AV15" i="238" s="1"/>
  <c r="AC34" i="238"/>
  <c r="V90" i="11" s="1"/>
  <c r="AU15" i="222"/>
  <c r="AV15" i="222" s="1"/>
  <c r="AM15" i="222"/>
  <c r="AU17" i="227"/>
  <c r="AV17" i="227" s="1"/>
  <c r="AU17" i="233"/>
  <c r="AV17" i="233" s="1"/>
  <c r="R88" i="11"/>
  <c r="AU21" i="238"/>
  <c r="AV21" i="238" s="1"/>
  <c r="Q21" i="238" s="1"/>
  <c r="AU17" i="238"/>
  <c r="AV17" i="238" s="1"/>
  <c r="Q17" i="238" s="1"/>
  <c r="AU27" i="238"/>
  <c r="AV27" i="238" s="1"/>
  <c r="Q27" i="238" s="1"/>
  <c r="AW27" i="238" s="1"/>
  <c r="AU33" i="238"/>
  <c r="AV33" i="238" s="1"/>
  <c r="Q33" i="238" s="1"/>
  <c r="AW33" i="238" s="1"/>
  <c r="AU14" i="251"/>
  <c r="AV14" i="251" s="1"/>
  <c r="AU16" i="248"/>
  <c r="AV16" i="248" s="1"/>
  <c r="Q16" i="248" s="1"/>
  <c r="AU19" i="248"/>
  <c r="AV19" i="248" s="1"/>
  <c r="Q19" i="248" s="1"/>
  <c r="AU22" i="248"/>
  <c r="AV22" i="248" s="1"/>
  <c r="Q22" i="248" s="1"/>
  <c r="AU25" i="248"/>
  <c r="AV25" i="248" s="1"/>
  <c r="Q25" i="248" s="1"/>
  <c r="AU31" i="248"/>
  <c r="AV31" i="248" s="1"/>
  <c r="Q31" i="248" s="1"/>
  <c r="AW31" i="248" s="1"/>
  <c r="AU28" i="248"/>
  <c r="AV28" i="248" s="1"/>
  <c r="Q28" i="248" s="1"/>
  <c r="AW28" i="248" s="1"/>
  <c r="AU17" i="249"/>
  <c r="AV17" i="249" s="1"/>
  <c r="Q17" i="249" s="1"/>
  <c r="AU16" i="249"/>
  <c r="AV16" i="249" s="1"/>
  <c r="Q16" i="249" s="1"/>
  <c r="AU31" i="249"/>
  <c r="AV31" i="249" s="1"/>
  <c r="Q31" i="249" s="1"/>
  <c r="AU32" i="249"/>
  <c r="AV32" i="249" s="1"/>
  <c r="Q32" i="249" s="1"/>
  <c r="AW17" i="249"/>
  <c r="AU19" i="249"/>
  <c r="AV19" i="249" s="1"/>
  <c r="Q19" i="249" s="1"/>
  <c r="AU25" i="249"/>
  <c r="AV25" i="249" s="1"/>
  <c r="Q25" i="249" s="1"/>
  <c r="AU29" i="249"/>
  <c r="AV29" i="249" s="1"/>
  <c r="Q29" i="249" s="1"/>
  <c r="AU20" i="249"/>
  <c r="AV20" i="249" s="1"/>
  <c r="Q20" i="249" s="1"/>
  <c r="AW29" i="249"/>
  <c r="AW23" i="249"/>
  <c r="AU29" i="250"/>
  <c r="AV29" i="250" s="1"/>
  <c r="Q29" i="250" s="1"/>
  <c r="AU20" i="250"/>
  <c r="AV20" i="250" s="1"/>
  <c r="Q20" i="250" s="1"/>
  <c r="AU32" i="250"/>
  <c r="AV32" i="250" s="1"/>
  <c r="Q32" i="250" s="1"/>
  <c r="AU14" i="250"/>
  <c r="AV14" i="250" s="1"/>
  <c r="Q14" i="250" s="1"/>
  <c r="AU15" i="250"/>
  <c r="AV15" i="250" s="1"/>
  <c r="Q15" i="250" s="1"/>
  <c r="AU16" i="250"/>
  <c r="AV16" i="250" s="1"/>
  <c r="Q16" i="250" s="1"/>
  <c r="AW16" i="250" s="1"/>
  <c r="AU21" i="250"/>
  <c r="AV21" i="250" s="1"/>
  <c r="Q21" i="250" s="1"/>
  <c r="AU23" i="250"/>
  <c r="AV23" i="250" s="1"/>
  <c r="Q23" i="250" s="1"/>
  <c r="AU24" i="250"/>
  <c r="AV24" i="250" s="1"/>
  <c r="Q24" i="250" s="1"/>
  <c r="AU25" i="250"/>
  <c r="AV25" i="250" s="1"/>
  <c r="Q25" i="250" s="1"/>
  <c r="AW25" i="250" s="1"/>
  <c r="AU16" i="251"/>
  <c r="AV16" i="251" s="1"/>
  <c r="Q16" i="251" s="1"/>
  <c r="AU26" i="251"/>
  <c r="AV26" i="251" s="1"/>
  <c r="Q26" i="251" s="1"/>
  <c r="AU23" i="251"/>
  <c r="AV23" i="251" s="1"/>
  <c r="Q23" i="251" s="1"/>
  <c r="AU28" i="251"/>
  <c r="AV28" i="251" s="1"/>
  <c r="Q28" i="251" s="1"/>
  <c r="AU21" i="251"/>
  <c r="AV21" i="251" s="1"/>
  <c r="Q21" i="251" s="1"/>
  <c r="AW21" i="251" s="1"/>
  <c r="AU29" i="251"/>
  <c r="AV29" i="251" s="1"/>
  <c r="Q29" i="251" s="1"/>
  <c r="BA7" i="251"/>
  <c r="AU30" i="252"/>
  <c r="AV30" i="252" s="1"/>
  <c r="Q30" i="252" s="1"/>
  <c r="AU25" i="252"/>
  <c r="AV25" i="252" s="1"/>
  <c r="Q25" i="252" s="1"/>
  <c r="AU19" i="252"/>
  <c r="AV19" i="252" s="1"/>
  <c r="Q19" i="252" s="1"/>
  <c r="AM16" i="241"/>
  <c r="AM15" i="242"/>
  <c r="AU18" i="246"/>
  <c r="AV18" i="246" s="1"/>
  <c r="Q18" i="246" s="1"/>
  <c r="AU30" i="246"/>
  <c r="AV30" i="246" s="1"/>
  <c r="Q30" i="246" s="1"/>
  <c r="AU15" i="246"/>
  <c r="AV15" i="246" s="1"/>
  <c r="Q15" i="246" s="1"/>
  <c r="AU16" i="246"/>
  <c r="AV16" i="246" s="1"/>
  <c r="Q16" i="246" s="1"/>
  <c r="AU33" i="246"/>
  <c r="AV33" i="246" s="1"/>
  <c r="Q33" i="246" s="1"/>
  <c r="AW16" i="246"/>
  <c r="AU24" i="246"/>
  <c r="AV24" i="246" s="1"/>
  <c r="Q24" i="246" s="1"/>
  <c r="AU25" i="246"/>
  <c r="AV25" i="246" s="1"/>
  <c r="Q25" i="246" s="1"/>
  <c r="AW25" i="246" s="1"/>
  <c r="AU21" i="246"/>
  <c r="AV21" i="246" s="1"/>
  <c r="Q21" i="246" s="1"/>
  <c r="AU32" i="244"/>
  <c r="AV32" i="244" s="1"/>
  <c r="Q32" i="244" s="1"/>
  <c r="AU16" i="244"/>
  <c r="AV16" i="244" s="1"/>
  <c r="Q16" i="244" s="1"/>
  <c r="AU19" i="244"/>
  <c r="AV19" i="244" s="1"/>
  <c r="Q19" i="244" s="1"/>
  <c r="AU25" i="244"/>
  <c r="AV25" i="244" s="1"/>
  <c r="Q25" i="244" s="1"/>
  <c r="AU29" i="244"/>
  <c r="AV29" i="244" s="1"/>
  <c r="Q29" i="244" s="1"/>
  <c r="AU33" i="244"/>
  <c r="AV33" i="244" s="1"/>
  <c r="Q33" i="244" s="1"/>
  <c r="AU25" i="245"/>
  <c r="AV25" i="245" s="1"/>
  <c r="Q25" i="245" s="1"/>
  <c r="AU19" i="245"/>
  <c r="AV19" i="245" s="1"/>
  <c r="Q19" i="245" s="1"/>
  <c r="AU15" i="245"/>
  <c r="AV15" i="245" s="1"/>
  <c r="Q15" i="245" s="1"/>
  <c r="AU22" i="245"/>
  <c r="AV22" i="245" s="1"/>
  <c r="Q22" i="245" s="1"/>
  <c r="AU24" i="245"/>
  <c r="AV24" i="245" s="1"/>
  <c r="Q24" i="245" s="1"/>
  <c r="AU27" i="245"/>
  <c r="AV27" i="245" s="1"/>
  <c r="Q27" i="245" s="1"/>
  <c r="AU29" i="245"/>
  <c r="AV29" i="245" s="1"/>
  <c r="Q29" i="245" s="1"/>
  <c r="AU14" i="245"/>
  <c r="AV14" i="245" s="1"/>
  <c r="AU21" i="245"/>
  <c r="AV21" i="245" s="1"/>
  <c r="Q21" i="245" s="1"/>
  <c r="AU14" i="237"/>
  <c r="AV14" i="237" s="1"/>
  <c r="AU31" i="237"/>
  <c r="AV31" i="237" s="1"/>
  <c r="Q31" i="237" s="1"/>
  <c r="AW31" i="237" s="1"/>
  <c r="AU21" i="237"/>
  <c r="AV21" i="237" s="1"/>
  <c r="Q21" i="237" s="1"/>
  <c r="AW21" i="237" s="1"/>
  <c r="AU30" i="237"/>
  <c r="AV30" i="237" s="1"/>
  <c r="Q30" i="237" s="1"/>
  <c r="AU15" i="237"/>
  <c r="AV15" i="237" s="1"/>
  <c r="AU28" i="237"/>
  <c r="AV28" i="237" s="1"/>
  <c r="Q28" i="237" s="1"/>
  <c r="AU20" i="237"/>
  <c r="AV20" i="237" s="1"/>
  <c r="Q20" i="237" s="1"/>
  <c r="AU17" i="237"/>
  <c r="AV17" i="237" s="1"/>
  <c r="Q17" i="237" s="1"/>
  <c r="AW17" i="237" s="1"/>
  <c r="AU24" i="237"/>
  <c r="AV24" i="237" s="1"/>
  <c r="Q24" i="237" s="1"/>
  <c r="AW24" i="237" s="1"/>
  <c r="AU14" i="238"/>
  <c r="AV14" i="238" s="1"/>
  <c r="AU18" i="238"/>
  <c r="AV18" i="238" s="1"/>
  <c r="AU24" i="238"/>
  <c r="AV24" i="238" s="1"/>
  <c r="Q24" i="238" s="1"/>
  <c r="AU17" i="239"/>
  <c r="AV17" i="239" s="1"/>
  <c r="Q17" i="239" s="1"/>
  <c r="AU19" i="239"/>
  <c r="AV19" i="239" s="1"/>
  <c r="Q19" i="239" s="1"/>
  <c r="AU26" i="239"/>
  <c r="AV26" i="239" s="1"/>
  <c r="Q26" i="239" s="1"/>
  <c r="AU18" i="239"/>
  <c r="AV18" i="239" s="1"/>
  <c r="Q18" i="239" s="1"/>
  <c r="AW18" i="239" s="1"/>
  <c r="AU25" i="239"/>
  <c r="AV25" i="239" s="1"/>
  <c r="Q25" i="239" s="1"/>
  <c r="AU28" i="239"/>
  <c r="AV28" i="239" s="1"/>
  <c r="Q28" i="239" s="1"/>
  <c r="AU14" i="240"/>
  <c r="AV14" i="240" s="1"/>
  <c r="Q14" i="240" s="1"/>
  <c r="AU20" i="240"/>
  <c r="AV20" i="240" s="1"/>
  <c r="Q20" i="240" s="1"/>
  <c r="AW20" i="240" s="1"/>
  <c r="AU17" i="240"/>
  <c r="AV17" i="240" s="1"/>
  <c r="Q17" i="240" s="1"/>
  <c r="AU23" i="240"/>
  <c r="AV23" i="240" s="1"/>
  <c r="Q23" i="240" s="1"/>
  <c r="AU16" i="240"/>
  <c r="AV16" i="240" s="1"/>
  <c r="Q16" i="240" s="1"/>
  <c r="AW18" i="240"/>
  <c r="AU19" i="240"/>
  <c r="AV19" i="240" s="1"/>
  <c r="Q19" i="240" s="1"/>
  <c r="AU22" i="240"/>
  <c r="AV22" i="240" s="1"/>
  <c r="Q22" i="240" s="1"/>
  <c r="AU26" i="240"/>
  <c r="AV26" i="240" s="1"/>
  <c r="Q26" i="240" s="1"/>
  <c r="AW26" i="240" s="1"/>
  <c r="AW16" i="240"/>
  <c r="AU18" i="240"/>
  <c r="AV18" i="240" s="1"/>
  <c r="Q18" i="240" s="1"/>
  <c r="AU17" i="241"/>
  <c r="AV17" i="241" s="1"/>
  <c r="Q17" i="241" s="1"/>
  <c r="AU23" i="241"/>
  <c r="AV23" i="241" s="1"/>
  <c r="Q23" i="241" s="1"/>
  <c r="AU26" i="241"/>
  <c r="AV26" i="241" s="1"/>
  <c r="Q26" i="241" s="1"/>
  <c r="AU14" i="241"/>
  <c r="AV14" i="241" s="1"/>
  <c r="Q14" i="241" s="1"/>
  <c r="AW14" i="241" s="1"/>
  <c r="AU24" i="241"/>
  <c r="AV24" i="241" s="1"/>
  <c r="Q24" i="241" s="1"/>
  <c r="AU30" i="241"/>
  <c r="AV30" i="241" s="1"/>
  <c r="Q30" i="241" s="1"/>
  <c r="AU18" i="241"/>
  <c r="AV18" i="241" s="1"/>
  <c r="Q18" i="241" s="1"/>
  <c r="AU33" i="242"/>
  <c r="AV33" i="242" s="1"/>
  <c r="Q33" i="242" s="1"/>
  <c r="AU23" i="242"/>
  <c r="AV23" i="242" s="1"/>
  <c r="Q23" i="242" s="1"/>
  <c r="AW23" i="242" s="1"/>
  <c r="AU16" i="242"/>
  <c r="AV16" i="242" s="1"/>
  <c r="Q16" i="242" s="1"/>
  <c r="AU25" i="242"/>
  <c r="AV25" i="242" s="1"/>
  <c r="Q25" i="242" s="1"/>
  <c r="AU29" i="242"/>
  <c r="AV29" i="242" s="1"/>
  <c r="Q29" i="242" s="1"/>
  <c r="AW29" i="242" s="1"/>
  <c r="AW16" i="242"/>
  <c r="AU19" i="242"/>
  <c r="AV19" i="242" s="1"/>
  <c r="Q19" i="242" s="1"/>
  <c r="AW19" i="242" s="1"/>
  <c r="AU31" i="242"/>
  <c r="AV31" i="242" s="1"/>
  <c r="Q31" i="242" s="1"/>
  <c r="G8" i="242"/>
  <c r="AU29" i="243"/>
  <c r="AV29" i="243" s="1"/>
  <c r="Q29" i="243" s="1"/>
  <c r="AU17" i="243"/>
  <c r="AV17" i="243" s="1"/>
  <c r="Q17" i="243" s="1"/>
  <c r="AU22" i="243"/>
  <c r="AV22" i="243" s="1"/>
  <c r="Q22" i="243" s="1"/>
  <c r="AU28" i="243"/>
  <c r="AV28" i="243" s="1"/>
  <c r="Q28" i="243" s="1"/>
  <c r="AU14" i="243"/>
  <c r="AV14" i="243" s="1"/>
  <c r="Q14" i="243" s="1"/>
  <c r="AU23" i="243"/>
  <c r="AV23" i="243" s="1"/>
  <c r="Q23" i="243" s="1"/>
  <c r="AU26" i="243"/>
  <c r="AV26" i="243" s="1"/>
  <c r="Q26" i="243" s="1"/>
  <c r="AU19" i="243"/>
  <c r="AV19" i="243" s="1"/>
  <c r="Q19" i="243" s="1"/>
  <c r="AU16" i="243"/>
  <c r="AV16" i="243" s="1"/>
  <c r="Q16" i="243" s="1"/>
  <c r="AU20" i="243"/>
  <c r="AV20" i="243" s="1"/>
  <c r="Q20" i="243" s="1"/>
  <c r="AU25" i="243"/>
  <c r="AV25" i="243" s="1"/>
  <c r="Q25" i="243" s="1"/>
  <c r="AU32" i="243"/>
  <c r="AV32" i="243" s="1"/>
  <c r="Q32" i="243" s="1"/>
  <c r="AU18" i="231"/>
  <c r="AV18" i="231" s="1"/>
  <c r="Q18" i="231" s="1"/>
  <c r="AU14" i="231"/>
  <c r="AV14" i="231" s="1"/>
  <c r="AU15" i="231"/>
  <c r="AV15" i="231" s="1"/>
  <c r="Q15" i="231" s="1"/>
  <c r="AU24" i="231"/>
  <c r="AV24" i="231" s="1"/>
  <c r="Q24" i="231" s="1"/>
  <c r="AU27" i="231"/>
  <c r="AV27" i="231" s="1"/>
  <c r="Q27" i="231" s="1"/>
  <c r="AU29" i="231"/>
  <c r="AV29" i="231" s="1"/>
  <c r="Q29" i="231" s="1"/>
  <c r="AU18" i="232"/>
  <c r="AV18" i="232" s="1"/>
  <c r="Q18" i="232" s="1"/>
  <c r="AW18" i="232" s="1"/>
  <c r="AU24" i="232"/>
  <c r="AV24" i="232" s="1"/>
  <c r="Q24" i="232" s="1"/>
  <c r="AW24" i="232" s="1"/>
  <c r="AU25" i="232"/>
  <c r="AV25" i="232" s="1"/>
  <c r="Q25" i="232" s="1"/>
  <c r="AU31" i="232"/>
  <c r="AV31" i="232" s="1"/>
  <c r="Q31" i="232" s="1"/>
  <c r="AU33" i="232"/>
  <c r="AV33" i="232" s="1"/>
  <c r="Q33" i="232" s="1"/>
  <c r="AU16" i="232"/>
  <c r="AV16" i="232" s="1"/>
  <c r="Q16" i="232" s="1"/>
  <c r="AU26" i="233"/>
  <c r="AV26" i="233" s="1"/>
  <c r="Q26" i="233" s="1"/>
  <c r="AW26" i="233" s="1"/>
  <c r="AU32" i="233"/>
  <c r="AV32" i="233" s="1"/>
  <c r="Q32" i="233" s="1"/>
  <c r="AW32" i="233" s="1"/>
  <c r="AW20" i="233"/>
  <c r="AU14" i="234"/>
  <c r="AV14" i="234" s="1"/>
  <c r="Q14" i="234" s="1"/>
  <c r="AW14" i="234" s="1"/>
  <c r="AU25" i="234"/>
  <c r="AV25" i="234" s="1"/>
  <c r="Q25" i="234" s="1"/>
  <c r="AU31" i="234"/>
  <c r="AV31" i="234" s="1"/>
  <c r="Q31" i="234" s="1"/>
  <c r="AU19" i="234"/>
  <c r="AV19" i="234" s="1"/>
  <c r="Q19" i="234" s="1"/>
  <c r="AU23" i="234"/>
  <c r="AV23" i="234" s="1"/>
  <c r="Q23" i="234" s="1"/>
  <c r="AU28" i="234"/>
  <c r="AV28" i="234" s="1"/>
  <c r="Q28" i="234" s="1"/>
  <c r="AU29" i="234"/>
  <c r="AV29" i="234" s="1"/>
  <c r="Q29" i="234" s="1"/>
  <c r="AU16" i="234"/>
  <c r="AV16" i="234" s="1"/>
  <c r="Q16" i="234" s="1"/>
  <c r="AW16" i="234" s="1"/>
  <c r="AU26" i="234"/>
  <c r="AV26" i="234" s="1"/>
  <c r="Q26" i="234" s="1"/>
  <c r="AW26" i="234" s="1"/>
  <c r="AU32" i="234"/>
  <c r="AV32" i="234" s="1"/>
  <c r="Q32" i="234" s="1"/>
  <c r="AW32" i="234" s="1"/>
  <c r="G8" i="234"/>
  <c r="AU19" i="235"/>
  <c r="AV19" i="235" s="1"/>
  <c r="Q19" i="235" s="1"/>
  <c r="AU33" i="235"/>
  <c r="AV33" i="235" s="1"/>
  <c r="Q33" i="235" s="1"/>
  <c r="AW33" i="235" s="1"/>
  <c r="AU17" i="235"/>
  <c r="AV17" i="235" s="1"/>
  <c r="Q17" i="235" s="1"/>
  <c r="AU23" i="235"/>
  <c r="AV23" i="235" s="1"/>
  <c r="Q23" i="235" s="1"/>
  <c r="AU32" i="235"/>
  <c r="AV32" i="235" s="1"/>
  <c r="Q32" i="235" s="1"/>
  <c r="AU16" i="235"/>
  <c r="AV16" i="235" s="1"/>
  <c r="Q16" i="235" s="1"/>
  <c r="AU26" i="235"/>
  <c r="AV26" i="235" s="1"/>
  <c r="Q26" i="235" s="1"/>
  <c r="AU15" i="236"/>
  <c r="AV15" i="236" s="1"/>
  <c r="Q15" i="236" s="1"/>
  <c r="AU33" i="236"/>
  <c r="AV33" i="236" s="1"/>
  <c r="Q33" i="236" s="1"/>
  <c r="AU22" i="236"/>
  <c r="AV22" i="236" s="1"/>
  <c r="Q22" i="236" s="1"/>
  <c r="AW22" i="236" s="1"/>
  <c r="AU30" i="236"/>
  <c r="AV30" i="236" s="1"/>
  <c r="Q30" i="236" s="1"/>
  <c r="AU16" i="236"/>
  <c r="AV16" i="236" s="1"/>
  <c r="Q16" i="236" s="1"/>
  <c r="AU21" i="236"/>
  <c r="AV21" i="236" s="1"/>
  <c r="Q21" i="236" s="1"/>
  <c r="AU25" i="236"/>
  <c r="AV25" i="236" s="1"/>
  <c r="Q25" i="236" s="1"/>
  <c r="AW25" i="236" s="1"/>
  <c r="AU31" i="236"/>
  <c r="AV31" i="236" s="1"/>
  <c r="Q31" i="236" s="1"/>
  <c r="AW31" i="236" s="1"/>
  <c r="AU18" i="227"/>
  <c r="AV18" i="227" s="1"/>
  <c r="Q18" i="227" s="1"/>
  <c r="AU31" i="227"/>
  <c r="AV31" i="227" s="1"/>
  <c r="Q31" i="227" s="1"/>
  <c r="AU33" i="227"/>
  <c r="AV33" i="227" s="1"/>
  <c r="Q33" i="227" s="1"/>
  <c r="AU20" i="227"/>
  <c r="AV20" i="227" s="1"/>
  <c r="Q20" i="227" s="1"/>
  <c r="AU30" i="227"/>
  <c r="AV30" i="227" s="1"/>
  <c r="Q30" i="227" s="1"/>
  <c r="AU16" i="227"/>
  <c r="AV16" i="227" s="1"/>
  <c r="Q16" i="227" s="1"/>
  <c r="AU15" i="227"/>
  <c r="AV15" i="227" s="1"/>
  <c r="Q15" i="227" s="1"/>
  <c r="AW15" i="227" s="1"/>
  <c r="AU21" i="227"/>
  <c r="AV21" i="227" s="1"/>
  <c r="Q21" i="227" s="1"/>
  <c r="AW21" i="227" s="1"/>
  <c r="AU28" i="228"/>
  <c r="AV28" i="228" s="1"/>
  <c r="Q28" i="228" s="1"/>
  <c r="AU31" i="228"/>
  <c r="AV31" i="228" s="1"/>
  <c r="Q31" i="228" s="1"/>
  <c r="AU14" i="228"/>
  <c r="AV14" i="228" s="1"/>
  <c r="Q14" i="228" s="1"/>
  <c r="AU17" i="228"/>
  <c r="AV17" i="228" s="1"/>
  <c r="Q17" i="228" s="1"/>
  <c r="AU18" i="228"/>
  <c r="AV18" i="228" s="1"/>
  <c r="AU33" i="228"/>
  <c r="AV33" i="228" s="1"/>
  <c r="Q33" i="228" s="1"/>
  <c r="AU24" i="228"/>
  <c r="AV24" i="228" s="1"/>
  <c r="Q24" i="228" s="1"/>
  <c r="AU19" i="229"/>
  <c r="AV19" i="229" s="1"/>
  <c r="Q19" i="229" s="1"/>
  <c r="AU18" i="229"/>
  <c r="AV18" i="229" s="1"/>
  <c r="Q18" i="229" s="1"/>
  <c r="AU27" i="229"/>
  <c r="AV27" i="229" s="1"/>
  <c r="Q27" i="229" s="1"/>
  <c r="AW27" i="229" s="1"/>
  <c r="AU25" i="229"/>
  <c r="AV25" i="229" s="1"/>
  <c r="Q25" i="229" s="1"/>
  <c r="AU20" i="230"/>
  <c r="AV20" i="230" s="1"/>
  <c r="Q20" i="230" s="1"/>
  <c r="AW20" i="230" s="1"/>
  <c r="AU19" i="230"/>
  <c r="AV19" i="230" s="1"/>
  <c r="Q19" i="230" s="1"/>
  <c r="AU27" i="230"/>
  <c r="AV27" i="230" s="1"/>
  <c r="Q27" i="230" s="1"/>
  <c r="AW27" i="230" s="1"/>
  <c r="AU28" i="230"/>
  <c r="AV28" i="230" s="1"/>
  <c r="Q28" i="230" s="1"/>
  <c r="AU26" i="230"/>
  <c r="AV26" i="230" s="1"/>
  <c r="Q26" i="230" s="1"/>
  <c r="AW26" i="230" s="1"/>
  <c r="AU33" i="230"/>
  <c r="AV33" i="230" s="1"/>
  <c r="Q33" i="230" s="1"/>
  <c r="AU21" i="230"/>
  <c r="AV21" i="230" s="1"/>
  <c r="Q21" i="230" s="1"/>
  <c r="AW21" i="230" s="1"/>
  <c r="AU22" i="230"/>
  <c r="AV22" i="230" s="1"/>
  <c r="Q22" i="230" s="1"/>
  <c r="AU24" i="230"/>
  <c r="AV24" i="230" s="1"/>
  <c r="Q24" i="230" s="1"/>
  <c r="AU25" i="230"/>
  <c r="AV25" i="230" s="1"/>
  <c r="Q25" i="230" s="1"/>
  <c r="AU16" i="247"/>
  <c r="AV16" i="247" s="1"/>
  <c r="Q16" i="247" s="1"/>
  <c r="AU19" i="247"/>
  <c r="AV19" i="247" s="1"/>
  <c r="Q19" i="247" s="1"/>
  <c r="AU22" i="247"/>
  <c r="AV22" i="247" s="1"/>
  <c r="Q22" i="247" s="1"/>
  <c r="AU25" i="247"/>
  <c r="AV25" i="247" s="1"/>
  <c r="Q25" i="247" s="1"/>
  <c r="AU28" i="247"/>
  <c r="AV28" i="247" s="1"/>
  <c r="Q28" i="247" s="1"/>
  <c r="AU31" i="247"/>
  <c r="AV31" i="247" s="1"/>
  <c r="Q31" i="247" s="1"/>
  <c r="AM16" i="220"/>
  <c r="AU22" i="226"/>
  <c r="AV22" i="226" s="1"/>
  <c r="Q22" i="226" s="1"/>
  <c r="AU20" i="226"/>
  <c r="AV20" i="226" s="1"/>
  <c r="Q20" i="226" s="1"/>
  <c r="AU25" i="226"/>
  <c r="AV25" i="226" s="1"/>
  <c r="Q25" i="226" s="1"/>
  <c r="AU31" i="226"/>
  <c r="AV31" i="226" s="1"/>
  <c r="Q31" i="226" s="1"/>
  <c r="AW31" i="226" s="1"/>
  <c r="AU17" i="226"/>
  <c r="AV17" i="226" s="1"/>
  <c r="Q17" i="226" s="1"/>
  <c r="AU30" i="226"/>
  <c r="AV30" i="226" s="1"/>
  <c r="Q30" i="226" s="1"/>
  <c r="AU22" i="225"/>
  <c r="AV22" i="225" s="1"/>
  <c r="Q22" i="225" s="1"/>
  <c r="AU19" i="225"/>
  <c r="AV19" i="225" s="1"/>
  <c r="Q19" i="225" s="1"/>
  <c r="AU30" i="225"/>
  <c r="AV30" i="225" s="1"/>
  <c r="Q30" i="225" s="1"/>
  <c r="AU15" i="225"/>
  <c r="AV15" i="225" s="1"/>
  <c r="Q15" i="225" s="1"/>
  <c r="AU16" i="225"/>
  <c r="AV16" i="225" s="1"/>
  <c r="AW21" i="225"/>
  <c r="AU14" i="225"/>
  <c r="AV14" i="225" s="1"/>
  <c r="Q14" i="225" s="1"/>
  <c r="AU18" i="224"/>
  <c r="AV18" i="224" s="1"/>
  <c r="Q18" i="224" s="1"/>
  <c r="AU25" i="224"/>
  <c r="AV25" i="224" s="1"/>
  <c r="Q25" i="224" s="1"/>
  <c r="AU30" i="224"/>
  <c r="AV30" i="224" s="1"/>
  <c r="Q30" i="224" s="1"/>
  <c r="AU33" i="224"/>
  <c r="AV33" i="224" s="1"/>
  <c r="Q33" i="224" s="1"/>
  <c r="AU23" i="224"/>
  <c r="AV23" i="224" s="1"/>
  <c r="Q23" i="224" s="1"/>
  <c r="AU28" i="224"/>
  <c r="AV28" i="224" s="1"/>
  <c r="Q28" i="224" s="1"/>
  <c r="AU16" i="224"/>
  <c r="AV16" i="224" s="1"/>
  <c r="Q16" i="224" s="1"/>
  <c r="AW16" i="224" s="1"/>
  <c r="AU24" i="224"/>
  <c r="AV24" i="224" s="1"/>
  <c r="Q24" i="224" s="1"/>
  <c r="AU22" i="223"/>
  <c r="AV22" i="223" s="1"/>
  <c r="Q22" i="223" s="1"/>
  <c r="AU28" i="223"/>
  <c r="AV28" i="223" s="1"/>
  <c r="Q28" i="223" s="1"/>
  <c r="AU14" i="223"/>
  <c r="AV14" i="223" s="1"/>
  <c r="Q14" i="223" s="1"/>
  <c r="AU19" i="223"/>
  <c r="AV19" i="223" s="1"/>
  <c r="Q19" i="223" s="1"/>
  <c r="AW17" i="223"/>
  <c r="AU21" i="222"/>
  <c r="AV21" i="222" s="1"/>
  <c r="Q21" i="222" s="1"/>
  <c r="AU25" i="222"/>
  <c r="AV25" i="222" s="1"/>
  <c r="Q25" i="222" s="1"/>
  <c r="AU14" i="222"/>
  <c r="AV14" i="222" s="1"/>
  <c r="AU27" i="222"/>
  <c r="AV27" i="222" s="1"/>
  <c r="Q27" i="222" s="1"/>
  <c r="AU33" i="222"/>
  <c r="AV33" i="222" s="1"/>
  <c r="Q33" i="222" s="1"/>
  <c r="AU30" i="222"/>
  <c r="AV30" i="222" s="1"/>
  <c r="Q30" i="222" s="1"/>
  <c r="AU31" i="222"/>
  <c r="AV31" i="222" s="1"/>
  <c r="Q31" i="222" s="1"/>
  <c r="AU28" i="222"/>
  <c r="AV28" i="222" s="1"/>
  <c r="Q28" i="222" s="1"/>
  <c r="AU19" i="222"/>
  <c r="AV19" i="222" s="1"/>
  <c r="AU19" i="221"/>
  <c r="AV19" i="221" s="1"/>
  <c r="Q19" i="221" s="1"/>
  <c r="AU32" i="221"/>
  <c r="AV32" i="221" s="1"/>
  <c r="Q32" i="221" s="1"/>
  <c r="AU28" i="221"/>
  <c r="AV28" i="221" s="1"/>
  <c r="Q28" i="221" s="1"/>
  <c r="AU16" i="221"/>
  <c r="AV16" i="221" s="1"/>
  <c r="Q16" i="221" s="1"/>
  <c r="AU22" i="220"/>
  <c r="AV22" i="220" s="1"/>
  <c r="Q22" i="220" s="1"/>
  <c r="AU14" i="220"/>
  <c r="AV14" i="220" s="1"/>
  <c r="Q14" i="220" s="1"/>
  <c r="AU29" i="220"/>
  <c r="AV29" i="220" s="1"/>
  <c r="Q29" i="220" s="1"/>
  <c r="AU28" i="220"/>
  <c r="AV28" i="220" s="1"/>
  <c r="Q28" i="220" s="1"/>
  <c r="AU30" i="220"/>
  <c r="AV30" i="220" s="1"/>
  <c r="Q30" i="220" s="1"/>
  <c r="AW30" i="220" s="1"/>
  <c r="AU16" i="220"/>
  <c r="AV16" i="220" s="1"/>
  <c r="Q16" i="220" s="1"/>
  <c r="AW16" i="220" s="1"/>
  <c r="AU17" i="220"/>
  <c r="AV17" i="220" s="1"/>
  <c r="Q17" i="220" s="1"/>
  <c r="AU26" i="220"/>
  <c r="AV26" i="220" s="1"/>
  <c r="Q26" i="220" s="1"/>
  <c r="AU33" i="220"/>
  <c r="AV33" i="220" s="1"/>
  <c r="Q33" i="220" s="1"/>
  <c r="AW22" i="220"/>
  <c r="AU23" i="220"/>
  <c r="AV23" i="220" s="1"/>
  <c r="Q23" i="220" s="1"/>
  <c r="AU27" i="220"/>
  <c r="AV27" i="220" s="1"/>
  <c r="Q27" i="220" s="1"/>
  <c r="AU30" i="218"/>
  <c r="AV30" i="218" s="1"/>
  <c r="Q30" i="218" s="1"/>
  <c r="AU24" i="218"/>
  <c r="AV24" i="218" s="1"/>
  <c r="Q24" i="218" s="1"/>
  <c r="AU21" i="218"/>
  <c r="AV21" i="218" s="1"/>
  <c r="Q21" i="218" s="1"/>
  <c r="AU26" i="218"/>
  <c r="AV26" i="218" s="1"/>
  <c r="Q26" i="218" s="1"/>
  <c r="AU14" i="218"/>
  <c r="AV14" i="218" s="1"/>
  <c r="Q14" i="218" s="1"/>
  <c r="AU27" i="218"/>
  <c r="AV27" i="218" s="1"/>
  <c r="Q27" i="218" s="1"/>
  <c r="AU18" i="217"/>
  <c r="AV18" i="217" s="1"/>
  <c r="Q18" i="217" s="1"/>
  <c r="AU29" i="217"/>
  <c r="AV29" i="217" s="1"/>
  <c r="Q29" i="217" s="1"/>
  <c r="AU30" i="217"/>
  <c r="AV30" i="217" s="1"/>
  <c r="Q30" i="217" s="1"/>
  <c r="AU21" i="217"/>
  <c r="AV21" i="217" s="1"/>
  <c r="Q21" i="217" s="1"/>
  <c r="AU33" i="217"/>
  <c r="AV33" i="217" s="1"/>
  <c r="Q33" i="217" s="1"/>
  <c r="AU23" i="217"/>
  <c r="AV23" i="217" s="1"/>
  <c r="Q23" i="217" s="1"/>
  <c r="AU24" i="217"/>
  <c r="AV24" i="217" s="1"/>
  <c r="Q24" i="217" s="1"/>
  <c r="AU28" i="217"/>
  <c r="AV28" i="217" s="1"/>
  <c r="Q28" i="217" s="1"/>
  <c r="AU15" i="217"/>
  <c r="AV15" i="217" s="1"/>
  <c r="Q15" i="217" s="1"/>
  <c r="AU19" i="217"/>
  <c r="AV19" i="217" s="1"/>
  <c r="Q19" i="217" s="1"/>
  <c r="AU26" i="217"/>
  <c r="AV26" i="217" s="1"/>
  <c r="Q26" i="217" s="1"/>
  <c r="AU27" i="217"/>
  <c r="AV27" i="217" s="1"/>
  <c r="Q27" i="217" s="1"/>
  <c r="AU17" i="216"/>
  <c r="AV17" i="216" s="1"/>
  <c r="Q17" i="216" s="1"/>
  <c r="AU15" i="216"/>
  <c r="AV15" i="216" s="1"/>
  <c r="Q15" i="216" s="1"/>
  <c r="AU27" i="216"/>
  <c r="AV27" i="216" s="1"/>
  <c r="Q27" i="216" s="1"/>
  <c r="AU26" i="216"/>
  <c r="AV26" i="216" s="1"/>
  <c r="Q26" i="216" s="1"/>
  <c r="AU25" i="216"/>
  <c r="AV25" i="216" s="1"/>
  <c r="Q25" i="216" s="1"/>
  <c r="AU33" i="216"/>
  <c r="AV33" i="216" s="1"/>
  <c r="Q33" i="216" s="1"/>
  <c r="AU16" i="216"/>
  <c r="AV16" i="216" s="1"/>
  <c r="Q16" i="216" s="1"/>
  <c r="AU24" i="216"/>
  <c r="AV24" i="216" s="1"/>
  <c r="Q24" i="216" s="1"/>
  <c r="AU18" i="215"/>
  <c r="AV18" i="215" s="1"/>
  <c r="Q18" i="215" s="1"/>
  <c r="AU33" i="215"/>
  <c r="AV33" i="215" s="1"/>
  <c r="Q33" i="215" s="1"/>
  <c r="AU16" i="215"/>
  <c r="AV16" i="215" s="1"/>
  <c r="Q16" i="215" s="1"/>
  <c r="AU20" i="215"/>
  <c r="AV20" i="215" s="1"/>
  <c r="Q20" i="215" s="1"/>
  <c r="AU31" i="214"/>
  <c r="AV31" i="214" s="1"/>
  <c r="Q31" i="214" s="1"/>
  <c r="AW31" i="214" s="1"/>
  <c r="AU21" i="214"/>
  <c r="AV21" i="214" s="1"/>
  <c r="Q21" i="214" s="1"/>
  <c r="AU20" i="214"/>
  <c r="AV20" i="214" s="1"/>
  <c r="Q20" i="214" s="1"/>
  <c r="AU25" i="214"/>
  <c r="AV25" i="214" s="1"/>
  <c r="Q25" i="214" s="1"/>
  <c r="AW25" i="214" s="1"/>
  <c r="AU15" i="214"/>
  <c r="AV15" i="214" s="1"/>
  <c r="Q15" i="214" s="1"/>
  <c r="AU27" i="214"/>
  <c r="AV27" i="214" s="1"/>
  <c r="Q27" i="214" s="1"/>
  <c r="AU27" i="213"/>
  <c r="AV27" i="213" s="1"/>
  <c r="Q27" i="213" s="1"/>
  <c r="AU24" i="213"/>
  <c r="AV24" i="213" s="1"/>
  <c r="Q24" i="213" s="1"/>
  <c r="AW24" i="213" s="1"/>
  <c r="AU23" i="213"/>
  <c r="AV23" i="213" s="1"/>
  <c r="Q23" i="213" s="1"/>
  <c r="AW33" i="213"/>
  <c r="AW28" i="213"/>
  <c r="AU20" i="213"/>
  <c r="AV20" i="213" s="1"/>
  <c r="Q20" i="213" s="1"/>
  <c r="AU29" i="213"/>
  <c r="AV29" i="213" s="1"/>
  <c r="Q29" i="213" s="1"/>
  <c r="AU28" i="212"/>
  <c r="AV28" i="212" s="1"/>
  <c r="Q28" i="212" s="1"/>
  <c r="AU19" i="212"/>
  <c r="AV19" i="212" s="1"/>
  <c r="Q19" i="212" s="1"/>
  <c r="AU22" i="212"/>
  <c r="AV22" i="212" s="1"/>
  <c r="Q22" i="212" s="1"/>
  <c r="AU29" i="212"/>
  <c r="AV29" i="212" s="1"/>
  <c r="Q29" i="212" s="1"/>
  <c r="AU32" i="212"/>
  <c r="AV32" i="212" s="1"/>
  <c r="Q32" i="212" s="1"/>
  <c r="AU14" i="219"/>
  <c r="AV14" i="219" s="1"/>
  <c r="Q14" i="219" s="1"/>
  <c r="AU24" i="219"/>
  <c r="AV24" i="219" s="1"/>
  <c r="Q24" i="219" s="1"/>
  <c r="AW24" i="219" s="1"/>
  <c r="AW27" i="219"/>
  <c r="AU30" i="219"/>
  <c r="AV30" i="219" s="1"/>
  <c r="Q30" i="219" s="1"/>
  <c r="AU15" i="219"/>
  <c r="AV15" i="219" s="1"/>
  <c r="Q15" i="219" s="1"/>
  <c r="AU18" i="219"/>
  <c r="AV18" i="219" s="1"/>
  <c r="Q18" i="219" s="1"/>
  <c r="AW18" i="219" s="1"/>
  <c r="AU21" i="219"/>
  <c r="AV21" i="219" s="1"/>
  <c r="Q21" i="219" s="1"/>
  <c r="AW21" i="219" s="1"/>
  <c r="AU27" i="219"/>
  <c r="AV27" i="219" s="1"/>
  <c r="Q27" i="219" s="1"/>
  <c r="AW30" i="219"/>
  <c r="AU33" i="219"/>
  <c r="AV33" i="219" s="1"/>
  <c r="Q33" i="219" s="1"/>
  <c r="AW33" i="219" s="1"/>
  <c r="AF22" i="210"/>
  <c r="AM27" i="210"/>
  <c r="AM30" i="210"/>
  <c r="AM15" i="210"/>
  <c r="AM18" i="210"/>
  <c r="AM21" i="210"/>
  <c r="AW25" i="210"/>
  <c r="AF28" i="210"/>
  <c r="AM33" i="210"/>
  <c r="AF16" i="210"/>
  <c r="AW16" i="210" s="1"/>
  <c r="AF19" i="210"/>
  <c r="AM24" i="210"/>
  <c r="AF31" i="210"/>
  <c r="AF28" i="207"/>
  <c r="AF32" i="207"/>
  <c r="AF23" i="207"/>
  <c r="AF25" i="207"/>
  <c r="AM28" i="206"/>
  <c r="AF15" i="206"/>
  <c r="AF18" i="206"/>
  <c r="AF22" i="206"/>
  <c r="AF23" i="206"/>
  <c r="AF26" i="206"/>
  <c r="AF33" i="206"/>
  <c r="AM19" i="206"/>
  <c r="AF21" i="206"/>
  <c r="AF24" i="206"/>
  <c r="AF27" i="206"/>
  <c r="AF30" i="206"/>
  <c r="AF14" i="204"/>
  <c r="AM18" i="204"/>
  <c r="AM28" i="204"/>
  <c r="AM24" i="204"/>
  <c r="AM21" i="204"/>
  <c r="AF29" i="204"/>
  <c r="AF23" i="204"/>
  <c r="AF25" i="204"/>
  <c r="AF34" i="204" s="1"/>
  <c r="Y22" i="11" s="1"/>
  <c r="AM27" i="204"/>
  <c r="AM31" i="204"/>
  <c r="AM18" i="201"/>
  <c r="AM30" i="201"/>
  <c r="AF19" i="201"/>
  <c r="AF23" i="201"/>
  <c r="AF25" i="201"/>
  <c r="AM31" i="201"/>
  <c r="AM22" i="201"/>
  <c r="AM16" i="201"/>
  <c r="AF32" i="201"/>
  <c r="AW32" i="201"/>
  <c r="AM27" i="199"/>
  <c r="AM30" i="199"/>
  <c r="AM18" i="199"/>
  <c r="AF19" i="199"/>
  <c r="AF26" i="199"/>
  <c r="AF31" i="199"/>
  <c r="AM21" i="199"/>
  <c r="AM24" i="199"/>
  <c r="AF28" i="199"/>
  <c r="AF32" i="203"/>
  <c r="AM16" i="203"/>
  <c r="AM28" i="203"/>
  <c r="AM22" i="203"/>
  <c r="AM25" i="203"/>
  <c r="AF29" i="203"/>
  <c r="AF33" i="203"/>
  <c r="AM19" i="203"/>
  <c r="AM31" i="203"/>
  <c r="AF28" i="2"/>
  <c r="AF31" i="2"/>
  <c r="AM29" i="2"/>
  <c r="AM23" i="2"/>
  <c r="AF15" i="202"/>
  <c r="AF18" i="202"/>
  <c r="AW18" i="202" s="1"/>
  <c r="AF20" i="202"/>
  <c r="AW20" i="202" s="1"/>
  <c r="AF30" i="202"/>
  <c r="AF32" i="202"/>
  <c r="AF24" i="202"/>
  <c r="AF16" i="209"/>
  <c r="AF19" i="209"/>
  <c r="AF18" i="209"/>
  <c r="AW18" i="209" s="1"/>
  <c r="AF22" i="209"/>
  <c r="AF24" i="209"/>
  <c r="AF25" i="209"/>
  <c r="AF28" i="209"/>
  <c r="AF30" i="209"/>
  <c r="AF33" i="209"/>
  <c r="AF20" i="209"/>
  <c r="AF23" i="209"/>
  <c r="AW23" i="209" s="1"/>
  <c r="AF27" i="209"/>
  <c r="AF29" i="209"/>
  <c r="AW29" i="209" s="1"/>
  <c r="AF32" i="209"/>
  <c r="A10" i="209"/>
  <c r="AC34" i="207"/>
  <c r="V28" i="11" s="1"/>
  <c r="AM15" i="207"/>
  <c r="AW28" i="207"/>
  <c r="AF29" i="207"/>
  <c r="AF16" i="207"/>
  <c r="AF19" i="207"/>
  <c r="AW19" i="207"/>
  <c r="AF22" i="207"/>
  <c r="AW22" i="207" s="1"/>
  <c r="AF26" i="207"/>
  <c r="AW26" i="207" s="1"/>
  <c r="AF31" i="207"/>
  <c r="AM22" i="208"/>
  <c r="AF18" i="208"/>
  <c r="AF24" i="208"/>
  <c r="H35" i="208" s="1"/>
  <c r="AA30" i="11" s="1"/>
  <c r="AF29" i="208"/>
  <c r="AF30" i="208"/>
  <c r="AM31" i="208"/>
  <c r="AW35" i="211"/>
  <c r="AE36" i="11" s="1"/>
  <c r="AU22" i="211"/>
  <c r="AV22" i="211" s="1"/>
  <c r="Q22" i="211" s="1"/>
  <c r="AW22" i="211" s="1"/>
  <c r="AU30" i="211"/>
  <c r="AV30" i="211" s="1"/>
  <c r="Q30" i="211" s="1"/>
  <c r="AW27" i="211"/>
  <c r="AU33" i="211"/>
  <c r="AV33" i="211" s="1"/>
  <c r="Q33" i="211" s="1"/>
  <c r="AW33" i="211" s="1"/>
  <c r="AU18" i="211"/>
  <c r="AV18" i="211" s="1"/>
  <c r="Q18" i="211" s="1"/>
  <c r="AU21" i="211"/>
  <c r="AV21" i="211" s="1"/>
  <c r="Q21" i="211" s="1"/>
  <c r="AU27" i="211"/>
  <c r="AV27" i="211" s="1"/>
  <c r="Q27" i="211" s="1"/>
  <c r="AU15" i="211"/>
  <c r="AV15" i="211" s="1"/>
  <c r="Q15" i="211" s="1"/>
  <c r="AW15" i="211" s="1"/>
  <c r="AW35" i="207"/>
  <c r="AE28" i="11" s="1"/>
  <c r="AF17" i="199"/>
  <c r="AW17" i="199" s="1"/>
  <c r="AW35" i="198"/>
  <c r="AE10" i="11" s="1"/>
  <c r="AM17" i="209"/>
  <c r="AW35" i="209"/>
  <c r="AE32" i="11" s="1"/>
  <c r="R32" i="11"/>
  <c r="AW35" i="208"/>
  <c r="AE30" i="11" s="1"/>
  <c r="AW22" i="210"/>
  <c r="AW31" i="210"/>
  <c r="AU21" i="210"/>
  <c r="AV21" i="210" s="1"/>
  <c r="Q21" i="210" s="1"/>
  <c r="AU30" i="210"/>
  <c r="AV30" i="210" s="1"/>
  <c r="Q30" i="210" s="1"/>
  <c r="AU23" i="210"/>
  <c r="AV23" i="210" s="1"/>
  <c r="Q23" i="210" s="1"/>
  <c r="AF16" i="2"/>
  <c r="AW35" i="204"/>
  <c r="AE22" i="11" s="1"/>
  <c r="AM15" i="204"/>
  <c r="AU32" i="2"/>
  <c r="AV32" i="2" s="1"/>
  <c r="Q32" i="2" s="1"/>
  <c r="AW32" i="2" s="1"/>
  <c r="AU18" i="200"/>
  <c r="AV18" i="200" s="1"/>
  <c r="Q18" i="200" s="1"/>
  <c r="AU15" i="200"/>
  <c r="AV15" i="200" s="1"/>
  <c r="Q15" i="200" s="1"/>
  <c r="AU19" i="200"/>
  <c r="AV19" i="200" s="1"/>
  <c r="Q19" i="200" s="1"/>
  <c r="AU27" i="200"/>
  <c r="AV27" i="200" s="1"/>
  <c r="Q27" i="200" s="1"/>
  <c r="AU32" i="200"/>
  <c r="AV32" i="200" s="1"/>
  <c r="Q32" i="200" s="1"/>
  <c r="AU24" i="200"/>
  <c r="AV24" i="200" s="1"/>
  <c r="Q24" i="200" s="1"/>
  <c r="AU25" i="200"/>
  <c r="AV25" i="200" s="1"/>
  <c r="Q25" i="200" s="1"/>
  <c r="AW25" i="200" s="1"/>
  <c r="AU28" i="200"/>
  <c r="AV28" i="200" s="1"/>
  <c r="Q28" i="200" s="1"/>
  <c r="AF15" i="209"/>
  <c r="AM14" i="209"/>
  <c r="AU23" i="209"/>
  <c r="AV23" i="209" s="1"/>
  <c r="Q23" i="209" s="1"/>
  <c r="AU29" i="209"/>
  <c r="AV29" i="209" s="1"/>
  <c r="Q29" i="209" s="1"/>
  <c r="AU14" i="209"/>
  <c r="AV14" i="209" s="1"/>
  <c r="Q14" i="209" s="1"/>
  <c r="AU32" i="209"/>
  <c r="AV32" i="209" s="1"/>
  <c r="Q32" i="209" s="1"/>
  <c r="AF16" i="208"/>
  <c r="AW16" i="208" s="1"/>
  <c r="AU19" i="208"/>
  <c r="AV19" i="208" s="1"/>
  <c r="Q19" i="208" s="1"/>
  <c r="AU25" i="208"/>
  <c r="AV25" i="208" s="1"/>
  <c r="Q25" i="208" s="1"/>
  <c r="AU22" i="208"/>
  <c r="AV22" i="208" s="1"/>
  <c r="Q22" i="208" s="1"/>
  <c r="AU31" i="208"/>
  <c r="AV31" i="208" s="1"/>
  <c r="Q31" i="208" s="1"/>
  <c r="AU32" i="208"/>
  <c r="AV32" i="208" s="1"/>
  <c r="Q32" i="208" s="1"/>
  <c r="AW32" i="208" s="1"/>
  <c r="AU14" i="208"/>
  <c r="AV14" i="208" s="1"/>
  <c r="Q14" i="208" s="1"/>
  <c r="AU20" i="208"/>
  <c r="AV20" i="208" s="1"/>
  <c r="Q20" i="208" s="1"/>
  <c r="AW20" i="208" s="1"/>
  <c r="AU28" i="208"/>
  <c r="AV28" i="208" s="1"/>
  <c r="Q28" i="208" s="1"/>
  <c r="AW19" i="208"/>
  <c r="AU26" i="208"/>
  <c r="AV26" i="208" s="1"/>
  <c r="Q26" i="208" s="1"/>
  <c r="AW31" i="208"/>
  <c r="AU17" i="208"/>
  <c r="AV17" i="208" s="1"/>
  <c r="Q17" i="208" s="1"/>
  <c r="AW17" i="208" s="1"/>
  <c r="AW22" i="208"/>
  <c r="AW29" i="208"/>
  <c r="AF14" i="207"/>
  <c r="AM14" i="207"/>
  <c r="AW17" i="207"/>
  <c r="AU24" i="207"/>
  <c r="AV24" i="207" s="1"/>
  <c r="Q24" i="207" s="1"/>
  <c r="AU15" i="207"/>
  <c r="AV15" i="207" s="1"/>
  <c r="Q15" i="207" s="1"/>
  <c r="AU30" i="207"/>
  <c r="AV30" i="207" s="1"/>
  <c r="Q30" i="207" s="1"/>
  <c r="AU21" i="207"/>
  <c r="AV21" i="207" s="1"/>
  <c r="Q21" i="207" s="1"/>
  <c r="AU31" i="207"/>
  <c r="AV31" i="207" s="1"/>
  <c r="Q31" i="207" s="1"/>
  <c r="AW31" i="207" s="1"/>
  <c r="AU33" i="207"/>
  <c r="AV33" i="207" s="1"/>
  <c r="Q33" i="207" s="1"/>
  <c r="AU14" i="206"/>
  <c r="AV14" i="206" s="1"/>
  <c r="AU24" i="206"/>
  <c r="AV24" i="206" s="1"/>
  <c r="Q24" i="206" s="1"/>
  <c r="Q14" i="206"/>
  <c r="AI14" i="206" s="1"/>
  <c r="AK14" i="206" s="1"/>
  <c r="AH14" i="206"/>
  <c r="AU22" i="206"/>
  <c r="AV22" i="206" s="1"/>
  <c r="Q22" i="206" s="1"/>
  <c r="AU16" i="206"/>
  <c r="AV16" i="206" s="1"/>
  <c r="Q16" i="206" s="1"/>
  <c r="AU20" i="206"/>
  <c r="AV20" i="206" s="1"/>
  <c r="Q20" i="206" s="1"/>
  <c r="AW20" i="206" s="1"/>
  <c r="AW28" i="206"/>
  <c r="AU31" i="206"/>
  <c r="AV31" i="206" s="1"/>
  <c r="Q31" i="206" s="1"/>
  <c r="AW32" i="206"/>
  <c r="AU19" i="206"/>
  <c r="AV19" i="206" s="1"/>
  <c r="Q19" i="206" s="1"/>
  <c r="AU25" i="206"/>
  <c r="AV25" i="206" s="1"/>
  <c r="Q25" i="206" s="1"/>
  <c r="AU29" i="206"/>
  <c r="AV29" i="206" s="1"/>
  <c r="Q29" i="206" s="1"/>
  <c r="AW29" i="206" s="1"/>
  <c r="G8" i="206"/>
  <c r="AF14" i="206"/>
  <c r="H35" i="206" s="1"/>
  <c r="AA26" i="11" s="1"/>
  <c r="AM14" i="206"/>
  <c r="A10" i="206"/>
  <c r="AU21" i="205"/>
  <c r="AV21" i="205" s="1"/>
  <c r="Q21" i="205" s="1"/>
  <c r="AU30" i="205"/>
  <c r="AV30" i="205" s="1"/>
  <c r="Q30" i="205" s="1"/>
  <c r="AU22" i="205"/>
  <c r="AV22" i="205" s="1"/>
  <c r="Q22" i="205" s="1"/>
  <c r="AU18" i="205"/>
  <c r="AV18" i="205" s="1"/>
  <c r="Q18" i="205" s="1"/>
  <c r="AU16" i="205"/>
  <c r="AV16" i="205" s="1"/>
  <c r="Q16" i="205" s="1"/>
  <c r="AU28" i="205"/>
  <c r="AV28" i="205" s="1"/>
  <c r="Q28" i="205" s="1"/>
  <c r="AU33" i="205"/>
  <c r="AV33" i="205" s="1"/>
  <c r="Q33" i="205" s="1"/>
  <c r="AU25" i="205"/>
  <c r="AV25" i="205" s="1"/>
  <c r="Q25" i="205" s="1"/>
  <c r="AU15" i="204"/>
  <c r="AV15" i="204" s="1"/>
  <c r="Q15" i="204" s="1"/>
  <c r="AU27" i="204"/>
  <c r="AV27" i="204" s="1"/>
  <c r="Q27" i="204" s="1"/>
  <c r="AU33" i="204"/>
  <c r="AV33" i="204" s="1"/>
  <c r="Q33" i="204" s="1"/>
  <c r="AW33" i="204" s="1"/>
  <c r="AU23" i="204"/>
  <c r="AV23" i="204" s="1"/>
  <c r="Q23" i="204" s="1"/>
  <c r="AU29" i="204"/>
  <c r="AV29" i="204" s="1"/>
  <c r="Q29" i="204" s="1"/>
  <c r="AW29" i="204" s="1"/>
  <c r="AU30" i="204"/>
  <c r="AV30" i="204" s="1"/>
  <c r="Q30" i="204" s="1"/>
  <c r="AU21" i="204"/>
  <c r="AV21" i="204" s="1"/>
  <c r="Q21" i="204" s="1"/>
  <c r="AU32" i="204"/>
  <c r="AV32" i="204" s="1"/>
  <c r="Q32" i="204" s="1"/>
  <c r="AW27" i="204"/>
  <c r="AU31" i="204"/>
  <c r="AV31" i="204" s="1"/>
  <c r="Q31" i="204" s="1"/>
  <c r="AU24" i="204"/>
  <c r="AV24" i="204" s="1"/>
  <c r="Q24" i="204" s="1"/>
  <c r="AU16" i="203"/>
  <c r="AV16" i="203" s="1"/>
  <c r="Q16" i="203" s="1"/>
  <c r="AU28" i="203"/>
  <c r="AV28" i="203" s="1"/>
  <c r="Q28" i="203" s="1"/>
  <c r="AU15" i="203"/>
  <c r="AV15" i="203" s="1"/>
  <c r="Q15" i="203" s="1"/>
  <c r="AU24" i="203"/>
  <c r="AV24" i="203" s="1"/>
  <c r="Q24" i="203" s="1"/>
  <c r="AU29" i="203"/>
  <c r="AV29" i="203" s="1"/>
  <c r="Q29" i="203" s="1"/>
  <c r="AU21" i="203"/>
  <c r="AV21" i="203" s="1"/>
  <c r="Q21" i="203" s="1"/>
  <c r="AU19" i="202"/>
  <c r="AV19" i="202" s="1"/>
  <c r="Q19" i="202" s="1"/>
  <c r="AU31" i="202"/>
  <c r="AV31" i="202" s="1"/>
  <c r="Q31" i="202" s="1"/>
  <c r="AU22" i="202"/>
  <c r="AV22" i="202" s="1"/>
  <c r="Q22" i="202" s="1"/>
  <c r="AU28" i="202"/>
  <c r="AV28" i="202" s="1"/>
  <c r="Q28" i="202" s="1"/>
  <c r="AU16" i="202"/>
  <c r="AV16" i="202" s="1"/>
  <c r="Q16" i="202" s="1"/>
  <c r="AU15" i="202"/>
  <c r="AV15" i="202" s="1"/>
  <c r="Q15" i="202" s="1"/>
  <c r="AW15" i="202" s="1"/>
  <c r="AW26" i="202"/>
  <c r="AW32" i="202"/>
  <c r="AF14" i="201"/>
  <c r="AC34" i="201"/>
  <c r="V16" i="11" s="1"/>
  <c r="BA8" i="201"/>
  <c r="M16" i="11"/>
  <c r="AU15" i="201"/>
  <c r="AV15" i="201" s="1"/>
  <c r="Q15" i="201" s="1"/>
  <c r="AU19" i="201"/>
  <c r="AV19" i="201" s="1"/>
  <c r="Q19" i="201" s="1"/>
  <c r="AU25" i="201"/>
  <c r="AV25" i="201" s="1"/>
  <c r="Q25" i="201" s="1"/>
  <c r="AU28" i="201"/>
  <c r="AV28" i="201" s="1"/>
  <c r="Q28" i="201" s="1"/>
  <c r="AW28" i="201" s="1"/>
  <c r="AU18" i="201"/>
  <c r="AV18" i="201" s="1"/>
  <c r="Q18" i="201" s="1"/>
  <c r="AU21" i="201"/>
  <c r="AV21" i="201" s="1"/>
  <c r="Q21" i="201" s="1"/>
  <c r="AU27" i="201"/>
  <c r="AV27" i="201" s="1"/>
  <c r="Q27" i="201" s="1"/>
  <c r="AF14" i="200"/>
  <c r="AM15" i="199"/>
  <c r="AW24" i="199"/>
  <c r="AU25" i="199"/>
  <c r="AV25" i="199" s="1"/>
  <c r="Q25" i="199" s="1"/>
  <c r="AU30" i="199"/>
  <c r="AV30" i="199" s="1"/>
  <c r="Q30" i="199" s="1"/>
  <c r="AW30" i="199" s="1"/>
  <c r="AU23" i="199"/>
  <c r="AV23" i="199" s="1"/>
  <c r="Q23" i="199" s="1"/>
  <c r="AU26" i="199"/>
  <c r="AV26" i="199" s="1"/>
  <c r="Q26" i="199" s="1"/>
  <c r="AU32" i="199"/>
  <c r="AV32" i="199" s="1"/>
  <c r="Q32" i="199" s="1"/>
  <c r="AU14" i="199"/>
  <c r="AV14" i="199" s="1"/>
  <c r="AU26" i="2"/>
  <c r="AV26" i="2" s="1"/>
  <c r="Q26" i="2" s="1"/>
  <c r="AU22" i="2"/>
  <c r="AV22" i="2" s="1"/>
  <c r="Q22" i="2" s="1"/>
  <c r="AW35" i="2"/>
  <c r="AU20" i="2"/>
  <c r="AV20" i="2" s="1"/>
  <c r="AM19" i="2"/>
  <c r="AF18" i="2"/>
  <c r="AC34" i="2"/>
  <c r="AF20" i="2"/>
  <c r="AF24" i="2"/>
  <c r="AU17" i="2"/>
  <c r="AV17" i="2" s="1"/>
  <c r="Q17" i="2" s="1"/>
  <c r="AU15" i="2"/>
  <c r="AV15" i="2" s="1"/>
  <c r="AU27" i="2"/>
  <c r="AV27" i="2" s="1"/>
  <c r="Q27" i="2" s="1"/>
  <c r="AU28" i="2"/>
  <c r="AV28" i="2" s="1"/>
  <c r="Q28" i="2" s="1"/>
  <c r="AW28" i="2" s="1"/>
  <c r="AU21" i="2"/>
  <c r="AV21" i="2" s="1"/>
  <c r="Q21" i="2" s="1"/>
  <c r="AU24" i="2"/>
  <c r="AV24" i="2" s="1"/>
  <c r="Q24" i="2" s="1"/>
  <c r="AU19" i="2"/>
  <c r="AV19" i="2" s="1"/>
  <c r="AU33" i="2"/>
  <c r="AV33" i="2" s="1"/>
  <c r="Q33" i="2" s="1"/>
  <c r="AU31" i="2"/>
  <c r="AV31" i="2" s="1"/>
  <c r="Q31" i="2" s="1"/>
  <c r="AW31" i="2" s="1"/>
  <c r="AU23" i="2"/>
  <c r="AV23" i="2" s="1"/>
  <c r="Q23" i="2" s="1"/>
  <c r="AW23" i="2" s="1"/>
  <c r="AU16" i="296"/>
  <c r="AV16" i="296" s="1"/>
  <c r="Q16" i="296" s="1"/>
  <c r="AU19" i="296"/>
  <c r="AV19" i="296" s="1"/>
  <c r="Q19" i="296" s="1"/>
  <c r="AW19" i="296" s="1"/>
  <c r="AU22" i="296"/>
  <c r="AV22" i="296" s="1"/>
  <c r="Q22" i="296" s="1"/>
  <c r="AU25" i="296"/>
  <c r="AV25" i="296" s="1"/>
  <c r="Q25" i="296" s="1"/>
  <c r="AU28" i="296"/>
  <c r="AV28" i="296" s="1"/>
  <c r="Q28" i="296" s="1"/>
  <c r="AU31" i="296"/>
  <c r="AV31" i="296" s="1"/>
  <c r="Q31" i="296" s="1"/>
  <c r="G8" i="296"/>
  <c r="G9" i="296"/>
  <c r="BA8" i="296"/>
  <c r="BA7" i="296"/>
  <c r="AW16" i="296"/>
  <c r="AW22" i="296"/>
  <c r="AW25" i="296"/>
  <c r="AW28" i="296"/>
  <c r="AW31" i="296"/>
  <c r="AW17" i="296"/>
  <c r="AW20" i="296"/>
  <c r="AW23" i="296"/>
  <c r="AW26" i="296"/>
  <c r="AW29" i="296"/>
  <c r="AW32" i="296"/>
  <c r="AM14" i="296"/>
  <c r="AF15" i="296"/>
  <c r="AW15" i="296" s="1"/>
  <c r="AM17" i="296"/>
  <c r="AF18" i="296"/>
  <c r="AW18" i="296" s="1"/>
  <c r="AM20" i="296"/>
  <c r="AF21" i="296"/>
  <c r="AW21" i="296" s="1"/>
  <c r="AM23" i="296"/>
  <c r="AF24" i="296"/>
  <c r="AW24" i="296" s="1"/>
  <c r="AM26" i="296"/>
  <c r="AF27" i="296"/>
  <c r="AW27" i="296" s="1"/>
  <c r="AM29" i="296"/>
  <c r="AF30" i="296"/>
  <c r="AW30" i="296" s="1"/>
  <c r="AM32" i="296"/>
  <c r="AF33" i="296"/>
  <c r="AW33" i="296" s="1"/>
  <c r="AF14" i="296"/>
  <c r="AM16" i="296"/>
  <c r="AM19" i="296"/>
  <c r="AM22" i="296"/>
  <c r="AM25" i="296"/>
  <c r="AM28" i="296"/>
  <c r="AM31" i="296"/>
  <c r="AC34" i="296"/>
  <c r="H6" i="296"/>
  <c r="AU14" i="247"/>
  <c r="AV14" i="247" s="1"/>
  <c r="AU17" i="247"/>
  <c r="AV17" i="247" s="1"/>
  <c r="Q17" i="247" s="1"/>
  <c r="AW17" i="247" s="1"/>
  <c r="AU20" i="247"/>
  <c r="AV20" i="247" s="1"/>
  <c r="Q20" i="247" s="1"/>
  <c r="AW20" i="247" s="1"/>
  <c r="AU23" i="247"/>
  <c r="AV23" i="247" s="1"/>
  <c r="Q23" i="247" s="1"/>
  <c r="AU26" i="247"/>
  <c r="AV26" i="247" s="1"/>
  <c r="Q26" i="247" s="1"/>
  <c r="AU29" i="247"/>
  <c r="AV29" i="247" s="1"/>
  <c r="Q29" i="247" s="1"/>
  <c r="AU32" i="247"/>
  <c r="AV32" i="247" s="1"/>
  <c r="Q32" i="247" s="1"/>
  <c r="AU14" i="248"/>
  <c r="AV14" i="248" s="1"/>
  <c r="Q14" i="248" s="1"/>
  <c r="AW16" i="248"/>
  <c r="AU17" i="248"/>
  <c r="AV17" i="248" s="1"/>
  <c r="AW19" i="248"/>
  <c r="AU20" i="248"/>
  <c r="AV20" i="248" s="1"/>
  <c r="Q20" i="248" s="1"/>
  <c r="AW22" i="248"/>
  <c r="AU23" i="248"/>
  <c r="AV23" i="248" s="1"/>
  <c r="Q23" i="248" s="1"/>
  <c r="AW25" i="248"/>
  <c r="AU26" i="248"/>
  <c r="AV26" i="248" s="1"/>
  <c r="Q26" i="248" s="1"/>
  <c r="AW32" i="249"/>
  <c r="AU15" i="247"/>
  <c r="AV15" i="247" s="1"/>
  <c r="Q15" i="247" s="1"/>
  <c r="AW15" i="247" s="1"/>
  <c r="AU18" i="247"/>
  <c r="AV18" i="247" s="1"/>
  <c r="Q18" i="247" s="1"/>
  <c r="AU21" i="247"/>
  <c r="AV21" i="247" s="1"/>
  <c r="Q21" i="247" s="1"/>
  <c r="AW23" i="247"/>
  <c r="AU24" i="247"/>
  <c r="AV24" i="247" s="1"/>
  <c r="Q24" i="247" s="1"/>
  <c r="AW26" i="247"/>
  <c r="AU27" i="247"/>
  <c r="AV27" i="247" s="1"/>
  <c r="Q27" i="247" s="1"/>
  <c r="AW29" i="247"/>
  <c r="AU30" i="247"/>
  <c r="AV30" i="247" s="1"/>
  <c r="Q30" i="247" s="1"/>
  <c r="AW30" i="247" s="1"/>
  <c r="AW32" i="247"/>
  <c r="AU33" i="247"/>
  <c r="AV33" i="247" s="1"/>
  <c r="Q33" i="247" s="1"/>
  <c r="AW33" i="247" s="1"/>
  <c r="AU15" i="248"/>
  <c r="AV15" i="248" s="1"/>
  <c r="Q15" i="248" s="1"/>
  <c r="AU18" i="248"/>
  <c r="AV18" i="248" s="1"/>
  <c r="Q18" i="248" s="1"/>
  <c r="AW20" i="248"/>
  <c r="AU21" i="248"/>
  <c r="AV21" i="248" s="1"/>
  <c r="Q21" i="248" s="1"/>
  <c r="AW23" i="248"/>
  <c r="AU24" i="248"/>
  <c r="AV24" i="248" s="1"/>
  <c r="Q24" i="248" s="1"/>
  <c r="AW26" i="248"/>
  <c r="AU27" i="248"/>
  <c r="AV27" i="248" s="1"/>
  <c r="Q27" i="248" s="1"/>
  <c r="AU33" i="248"/>
  <c r="AV33" i="248" s="1"/>
  <c r="Q33" i="248" s="1"/>
  <c r="AW33" i="248" s="1"/>
  <c r="AW20" i="249"/>
  <c r="AW31" i="253"/>
  <c r="AW18" i="247"/>
  <c r="AW21" i="247"/>
  <c r="AW24" i="247"/>
  <c r="AW27" i="247"/>
  <c r="G9" i="247"/>
  <c r="BA7" i="247"/>
  <c r="BA8" i="247"/>
  <c r="G8" i="247"/>
  <c r="BA8" i="248"/>
  <c r="G8" i="248"/>
  <c r="G9" i="248"/>
  <c r="BA7" i="248"/>
  <c r="AU30" i="248"/>
  <c r="AV30" i="248" s="1"/>
  <c r="Q30" i="248" s="1"/>
  <c r="AW30" i="248" s="1"/>
  <c r="AW26" i="249"/>
  <c r="AM29" i="251"/>
  <c r="AF29" i="251"/>
  <c r="AW29" i="251" s="1"/>
  <c r="AM31" i="252"/>
  <c r="AF31" i="252"/>
  <c r="AW31" i="252" s="1"/>
  <c r="AM24" i="253"/>
  <c r="AF24" i="253"/>
  <c r="AW24" i="253" s="1"/>
  <c r="AM23" i="254"/>
  <c r="AF23" i="254"/>
  <c r="AW23" i="254" s="1"/>
  <c r="AW31" i="254"/>
  <c r="G7" i="256"/>
  <c r="H6" i="256"/>
  <c r="AF15" i="257"/>
  <c r="AM15" i="257"/>
  <c r="AM31" i="257"/>
  <c r="AF31" i="257"/>
  <c r="H6" i="247"/>
  <c r="A10" i="247"/>
  <c r="AM15" i="247"/>
  <c r="AF16" i="247"/>
  <c r="AW16" i="247" s="1"/>
  <c r="AM18" i="247"/>
  <c r="AF19" i="247"/>
  <c r="AW19" i="247" s="1"/>
  <c r="AM21" i="247"/>
  <c r="AF22" i="247"/>
  <c r="AW22" i="247" s="1"/>
  <c r="AM24" i="247"/>
  <c r="AF25" i="247"/>
  <c r="AW25" i="247" s="1"/>
  <c r="AM27" i="247"/>
  <c r="AF28" i="247"/>
  <c r="AW28" i="247" s="1"/>
  <c r="AM30" i="247"/>
  <c r="AF31" i="247"/>
  <c r="AW31" i="247" s="1"/>
  <c r="AM33" i="247"/>
  <c r="AF15" i="248"/>
  <c r="AW15" i="248" s="1"/>
  <c r="AM17" i="248"/>
  <c r="AF18" i="248"/>
  <c r="AW18" i="248" s="1"/>
  <c r="AM20" i="248"/>
  <c r="AF21" i="248"/>
  <c r="AW21" i="248" s="1"/>
  <c r="AM23" i="248"/>
  <c r="AF24" i="248"/>
  <c r="AW24" i="248" s="1"/>
  <c r="AM26" i="248"/>
  <c r="AF27" i="248"/>
  <c r="AW27" i="248" s="1"/>
  <c r="AM29" i="248"/>
  <c r="AF29" i="248"/>
  <c r="AW29" i="248" s="1"/>
  <c r="AM32" i="248"/>
  <c r="AF32" i="248"/>
  <c r="AW32" i="248" s="1"/>
  <c r="AU15" i="249"/>
  <c r="AV15" i="249" s="1"/>
  <c r="Q15" i="249" s="1"/>
  <c r="AW15" i="249" s="1"/>
  <c r="AM16" i="249"/>
  <c r="AF16" i="249"/>
  <c r="AW16" i="249" s="1"/>
  <c r="AU24" i="249"/>
  <c r="AV24" i="249" s="1"/>
  <c r="Q24" i="249" s="1"/>
  <c r="AW24" i="249" s="1"/>
  <c r="AM25" i="249"/>
  <c r="AF25" i="249"/>
  <c r="AW25" i="249" s="1"/>
  <c r="AU33" i="249"/>
  <c r="AV33" i="249" s="1"/>
  <c r="Q33" i="249" s="1"/>
  <c r="AW33" i="249" s="1"/>
  <c r="AM15" i="250"/>
  <c r="AF15" i="250"/>
  <c r="AU19" i="250"/>
  <c r="AV19" i="250" s="1"/>
  <c r="Q19" i="250" s="1"/>
  <c r="AW19" i="250" s="1"/>
  <c r="AM24" i="250"/>
  <c r="AF24" i="250"/>
  <c r="AW24" i="250" s="1"/>
  <c r="AU28" i="250"/>
  <c r="AV28" i="250" s="1"/>
  <c r="Q28" i="250" s="1"/>
  <c r="AW28" i="250" s="1"/>
  <c r="AM33" i="250"/>
  <c r="AF33" i="250"/>
  <c r="AW33" i="250" s="1"/>
  <c r="AW35" i="250"/>
  <c r="AE114" i="11" s="1"/>
  <c r="AW16" i="251"/>
  <c r="AU18" i="251"/>
  <c r="AV18" i="251" s="1"/>
  <c r="Q18" i="251" s="1"/>
  <c r="AW18" i="251" s="1"/>
  <c r="AU19" i="251"/>
  <c r="AV19" i="251" s="1"/>
  <c r="AM26" i="251"/>
  <c r="AF26" i="251"/>
  <c r="AW26" i="251" s="1"/>
  <c r="AW18" i="252"/>
  <c r="AU20" i="252"/>
  <c r="AV20" i="252" s="1"/>
  <c r="Q20" i="252" s="1"/>
  <c r="AW20" i="252" s="1"/>
  <c r="AU21" i="252"/>
  <c r="AV21" i="252" s="1"/>
  <c r="Q21" i="252" s="1"/>
  <c r="AW21" i="252" s="1"/>
  <c r="AM28" i="252"/>
  <c r="AF28" i="252"/>
  <c r="AW28" i="252" s="1"/>
  <c r="AU14" i="253"/>
  <c r="AV14" i="253" s="1"/>
  <c r="Q14" i="253" s="1"/>
  <c r="AW14" i="253" s="1"/>
  <c r="AM21" i="253"/>
  <c r="AF21" i="253"/>
  <c r="AW21" i="253" s="1"/>
  <c r="AW29" i="253"/>
  <c r="AU31" i="253"/>
  <c r="AV31" i="253" s="1"/>
  <c r="Q31" i="253" s="1"/>
  <c r="AU32" i="253"/>
  <c r="AV32" i="253" s="1"/>
  <c r="Q32" i="253" s="1"/>
  <c r="AW32" i="253" s="1"/>
  <c r="AM20" i="254"/>
  <c r="AF20" i="254"/>
  <c r="AW20" i="254" s="1"/>
  <c r="AW28" i="254"/>
  <c r="AU30" i="254"/>
  <c r="AV30" i="254" s="1"/>
  <c r="Q30" i="254" s="1"/>
  <c r="AW30" i="254" s="1"/>
  <c r="AU31" i="254"/>
  <c r="AV31" i="254" s="1"/>
  <c r="Q31" i="254" s="1"/>
  <c r="AU33" i="254"/>
  <c r="AV33" i="254" s="1"/>
  <c r="Q33" i="254" s="1"/>
  <c r="AW33" i="254" s="1"/>
  <c r="AU22" i="255"/>
  <c r="AV22" i="255" s="1"/>
  <c r="Q22" i="255" s="1"/>
  <c r="AW22" i="255" s="1"/>
  <c r="AU31" i="255"/>
  <c r="AV31" i="255" s="1"/>
  <c r="Q31" i="255" s="1"/>
  <c r="AW31" i="255" s="1"/>
  <c r="AU18" i="256"/>
  <c r="AV18" i="256" s="1"/>
  <c r="Q18" i="256" s="1"/>
  <c r="AU27" i="256"/>
  <c r="AV27" i="256" s="1"/>
  <c r="Q27" i="256" s="1"/>
  <c r="AM15" i="259"/>
  <c r="AF15" i="259"/>
  <c r="AC34" i="248"/>
  <c r="V110" i="11" s="1"/>
  <c r="AC34" i="249"/>
  <c r="AF14" i="249"/>
  <c r="A10" i="249"/>
  <c r="G7" i="250"/>
  <c r="H6" i="250"/>
  <c r="AW20" i="250"/>
  <c r="AW29" i="250"/>
  <c r="H7" i="251"/>
  <c r="I6" i="251"/>
  <c r="AU15" i="251"/>
  <c r="AV15" i="251" s="1"/>
  <c r="Q15" i="251" s="1"/>
  <c r="AW15" i="251" s="1"/>
  <c r="AM23" i="251"/>
  <c r="AF23" i="251"/>
  <c r="AW23" i="251" s="1"/>
  <c r="AU33" i="251"/>
  <c r="AV33" i="251" s="1"/>
  <c r="Q33" i="251" s="1"/>
  <c r="AW33" i="251" s="1"/>
  <c r="AU17" i="252"/>
  <c r="AV17" i="252" s="1"/>
  <c r="Q17" i="252" s="1"/>
  <c r="AW17" i="252" s="1"/>
  <c r="AM25" i="252"/>
  <c r="AF25" i="252"/>
  <c r="AW25" i="252" s="1"/>
  <c r="AM18" i="253"/>
  <c r="AF18" i="253"/>
  <c r="AW18" i="253" s="1"/>
  <c r="AM17" i="254"/>
  <c r="AF17" i="254"/>
  <c r="AW17" i="254" s="1"/>
  <c r="AW25" i="254"/>
  <c r="AW15" i="255"/>
  <c r="AM21" i="258"/>
  <c r="AF21" i="258"/>
  <c r="AW21" i="258" s="1"/>
  <c r="AU30" i="258"/>
  <c r="AV30" i="258" s="1"/>
  <c r="Q30" i="258" s="1"/>
  <c r="AM14" i="247"/>
  <c r="AM17" i="247"/>
  <c r="AM20" i="247"/>
  <c r="AM23" i="247"/>
  <c r="AM26" i="247"/>
  <c r="AM29" i="247"/>
  <c r="AM32" i="247"/>
  <c r="AF14" i="248"/>
  <c r="AM16" i="248"/>
  <c r="AM19" i="248"/>
  <c r="AM22" i="248"/>
  <c r="AM25" i="248"/>
  <c r="AU21" i="249"/>
  <c r="AV21" i="249" s="1"/>
  <c r="Q21" i="249" s="1"/>
  <c r="AW21" i="249" s="1"/>
  <c r="AM22" i="249"/>
  <c r="AF22" i="249"/>
  <c r="AW22" i="249" s="1"/>
  <c r="AU30" i="249"/>
  <c r="AV30" i="249" s="1"/>
  <c r="Q30" i="249" s="1"/>
  <c r="AW30" i="249" s="1"/>
  <c r="AM31" i="249"/>
  <c r="AF31" i="249"/>
  <c r="AW31" i="249" s="1"/>
  <c r="A10" i="250"/>
  <c r="AM18" i="250"/>
  <c r="AF18" i="250"/>
  <c r="AW18" i="250" s="1"/>
  <c r="AU22" i="250"/>
  <c r="AV22" i="250" s="1"/>
  <c r="Q22" i="250" s="1"/>
  <c r="AW22" i="250" s="1"/>
  <c r="AM27" i="250"/>
  <c r="AF27" i="250"/>
  <c r="AW27" i="250" s="1"/>
  <c r="AU31" i="250"/>
  <c r="AV31" i="250" s="1"/>
  <c r="Q31" i="250" s="1"/>
  <c r="AW31" i="250" s="1"/>
  <c r="AM20" i="251"/>
  <c r="AF20" i="251"/>
  <c r="AW20" i="251" s="1"/>
  <c r="AW28" i="251"/>
  <c r="AU30" i="251"/>
  <c r="AV30" i="251" s="1"/>
  <c r="Q30" i="251" s="1"/>
  <c r="AW30" i="251" s="1"/>
  <c r="AU31" i="251"/>
  <c r="AV31" i="251" s="1"/>
  <c r="Q31" i="251" s="1"/>
  <c r="AW31" i="251" s="1"/>
  <c r="AU14" i="252"/>
  <c r="AV14" i="252" s="1"/>
  <c r="Q14" i="252" s="1"/>
  <c r="AU15" i="252"/>
  <c r="AV15" i="252" s="1"/>
  <c r="Q15" i="252" s="1"/>
  <c r="AW15" i="252" s="1"/>
  <c r="AM22" i="252"/>
  <c r="AF22" i="252"/>
  <c r="AW22" i="252" s="1"/>
  <c r="AW30" i="252"/>
  <c r="AU32" i="252"/>
  <c r="AV32" i="252" s="1"/>
  <c r="Q32" i="252" s="1"/>
  <c r="AW32" i="252" s="1"/>
  <c r="AU33" i="252"/>
  <c r="AV33" i="252" s="1"/>
  <c r="Q33" i="252" s="1"/>
  <c r="AW33" i="252" s="1"/>
  <c r="AM15" i="253"/>
  <c r="A10" i="253"/>
  <c r="AC34" i="253"/>
  <c r="AF15" i="253"/>
  <c r="AW23" i="253"/>
  <c r="AU25" i="253"/>
  <c r="AV25" i="253" s="1"/>
  <c r="Q25" i="253" s="1"/>
  <c r="AW25" i="253" s="1"/>
  <c r="AU26" i="253"/>
  <c r="AV26" i="253" s="1"/>
  <c r="Q26" i="253" s="1"/>
  <c r="AW26" i="253" s="1"/>
  <c r="AM33" i="253"/>
  <c r="AF33" i="253"/>
  <c r="AW33" i="253" s="1"/>
  <c r="G7" i="254"/>
  <c r="H6" i="254"/>
  <c r="AM14" i="254"/>
  <c r="A10" i="254"/>
  <c r="AC34" i="254"/>
  <c r="AF14" i="254"/>
  <c r="AW22" i="254"/>
  <c r="AU24" i="254"/>
  <c r="AV24" i="254" s="1"/>
  <c r="Q24" i="254" s="1"/>
  <c r="AW24" i="254" s="1"/>
  <c r="AU25" i="254"/>
  <c r="AV25" i="254" s="1"/>
  <c r="Q25" i="254" s="1"/>
  <c r="AM32" i="254"/>
  <c r="AF32" i="254"/>
  <c r="AW32" i="254" s="1"/>
  <c r="AU14" i="255"/>
  <c r="AV14" i="255" s="1"/>
  <c r="Q14" i="255" s="1"/>
  <c r="AW14" i="255" s="1"/>
  <c r="AU16" i="255"/>
  <c r="AV16" i="255" s="1"/>
  <c r="Q16" i="255" s="1"/>
  <c r="AW16" i="255" s="1"/>
  <c r="AU25" i="255"/>
  <c r="AV25" i="255" s="1"/>
  <c r="Q25" i="255" s="1"/>
  <c r="AW25" i="255" s="1"/>
  <c r="AU21" i="256"/>
  <c r="AV21" i="256" s="1"/>
  <c r="Q21" i="256" s="1"/>
  <c r="AU30" i="256"/>
  <c r="AV30" i="256" s="1"/>
  <c r="Q30" i="256" s="1"/>
  <c r="AM22" i="257"/>
  <c r="AF22" i="257"/>
  <c r="AW22" i="257" s="1"/>
  <c r="G7" i="249"/>
  <c r="H6" i="249"/>
  <c r="AM17" i="249"/>
  <c r="AM26" i="249"/>
  <c r="AW14" i="250"/>
  <c r="AU17" i="250"/>
  <c r="AV17" i="250" s="1"/>
  <c r="Q17" i="250" s="1"/>
  <c r="AW17" i="250" s="1"/>
  <c r="AW23" i="250"/>
  <c r="AU26" i="250"/>
  <c r="AV26" i="250" s="1"/>
  <c r="Q26" i="250" s="1"/>
  <c r="AW26" i="250" s="1"/>
  <c r="AW32" i="250"/>
  <c r="AM17" i="251"/>
  <c r="AU27" i="251"/>
  <c r="AV27" i="251" s="1"/>
  <c r="Q27" i="251" s="1"/>
  <c r="AW27" i="251" s="1"/>
  <c r="AC34" i="252"/>
  <c r="V118" i="11" s="1"/>
  <c r="AM19" i="252"/>
  <c r="AF19" i="252"/>
  <c r="AU29" i="252"/>
  <c r="AV29" i="252" s="1"/>
  <c r="Q29" i="252" s="1"/>
  <c r="AW29" i="252" s="1"/>
  <c r="AU22" i="253"/>
  <c r="AV22" i="253" s="1"/>
  <c r="Q22" i="253" s="1"/>
  <c r="AW22" i="253" s="1"/>
  <c r="AM30" i="253"/>
  <c r="AF30" i="253"/>
  <c r="AW30" i="253" s="1"/>
  <c r="AW19" i="254"/>
  <c r="AU21" i="254"/>
  <c r="AV21" i="254" s="1"/>
  <c r="Q21" i="254" s="1"/>
  <c r="AW21" i="254" s="1"/>
  <c r="AM29" i="254"/>
  <c r="AF29" i="254"/>
  <c r="AW29" i="254" s="1"/>
  <c r="G7" i="255"/>
  <c r="H6" i="255"/>
  <c r="AU21" i="255"/>
  <c r="AV21" i="255" s="1"/>
  <c r="Q21" i="255" s="1"/>
  <c r="AW21" i="255" s="1"/>
  <c r="AU30" i="255"/>
  <c r="AV30" i="255" s="1"/>
  <c r="Q30" i="255" s="1"/>
  <c r="AW30" i="255" s="1"/>
  <c r="AU15" i="257"/>
  <c r="AV15" i="257" s="1"/>
  <c r="Q15" i="257" s="1"/>
  <c r="AU31" i="257"/>
  <c r="AV31" i="257" s="1"/>
  <c r="Q31" i="257" s="1"/>
  <c r="AM30" i="258"/>
  <c r="AF30" i="258"/>
  <c r="AW30" i="258" s="1"/>
  <c r="AM24" i="259"/>
  <c r="AF24" i="259"/>
  <c r="AW24" i="259" s="1"/>
  <c r="H6" i="248"/>
  <c r="A10" i="248"/>
  <c r="AU18" i="249"/>
  <c r="AV18" i="249" s="1"/>
  <c r="Q18" i="249" s="1"/>
  <c r="AW18" i="249" s="1"/>
  <c r="AM19" i="249"/>
  <c r="AF19" i="249"/>
  <c r="AW19" i="249" s="1"/>
  <c r="AU27" i="249"/>
  <c r="AV27" i="249" s="1"/>
  <c r="Q27" i="249" s="1"/>
  <c r="AW27" i="249" s="1"/>
  <c r="AM28" i="249"/>
  <c r="AF28" i="249"/>
  <c r="AW28" i="249" s="1"/>
  <c r="AM21" i="250"/>
  <c r="AF21" i="250"/>
  <c r="AW21" i="250" s="1"/>
  <c r="AM30" i="250"/>
  <c r="AF30" i="250"/>
  <c r="AW30" i="250" s="1"/>
  <c r="AC34" i="250"/>
  <c r="V114" i="11" s="1"/>
  <c r="AM14" i="251"/>
  <c r="A10" i="251"/>
  <c r="AC34" i="251"/>
  <c r="V116" i="11" s="1"/>
  <c r="AW22" i="251"/>
  <c r="AU24" i="251"/>
  <c r="AV24" i="251" s="1"/>
  <c r="Q24" i="251" s="1"/>
  <c r="AW24" i="251" s="1"/>
  <c r="AU25" i="251"/>
  <c r="AV25" i="251" s="1"/>
  <c r="Q25" i="251" s="1"/>
  <c r="AW25" i="251" s="1"/>
  <c r="AM32" i="251"/>
  <c r="AF32" i="251"/>
  <c r="AW32" i="251" s="1"/>
  <c r="G7" i="252"/>
  <c r="H6" i="252"/>
  <c r="AM16" i="252"/>
  <c r="AF16" i="252"/>
  <c r="AW16" i="252" s="1"/>
  <c r="AW24" i="252"/>
  <c r="AU26" i="252"/>
  <c r="AV26" i="252" s="1"/>
  <c r="Q26" i="252" s="1"/>
  <c r="AW26" i="252" s="1"/>
  <c r="AU27" i="252"/>
  <c r="AV27" i="252" s="1"/>
  <c r="Q27" i="252" s="1"/>
  <c r="AW27" i="252" s="1"/>
  <c r="G8" i="253"/>
  <c r="G9" i="253"/>
  <c r="BA7" i="253"/>
  <c r="AW17" i="253"/>
  <c r="AU19" i="253"/>
  <c r="AV19" i="253" s="1"/>
  <c r="Q19" i="253" s="1"/>
  <c r="AW19" i="253" s="1"/>
  <c r="AU20" i="253"/>
  <c r="AV20" i="253" s="1"/>
  <c r="Q20" i="253" s="1"/>
  <c r="AW20" i="253" s="1"/>
  <c r="AM27" i="253"/>
  <c r="AF27" i="253"/>
  <c r="AW27" i="253" s="1"/>
  <c r="AW16" i="254"/>
  <c r="AU18" i="254"/>
  <c r="AV18" i="254" s="1"/>
  <c r="Q18" i="254" s="1"/>
  <c r="AW18" i="254" s="1"/>
  <c r="AU19" i="254"/>
  <c r="AV19" i="254" s="1"/>
  <c r="Q19" i="254" s="1"/>
  <c r="AM26" i="254"/>
  <c r="AF26" i="254"/>
  <c r="AW26" i="254" s="1"/>
  <c r="AU19" i="255"/>
  <c r="AV19" i="255" s="1"/>
  <c r="Q19" i="255" s="1"/>
  <c r="AW19" i="255" s="1"/>
  <c r="AU28" i="255"/>
  <c r="AV28" i="255" s="1"/>
  <c r="Q28" i="255" s="1"/>
  <c r="AW28" i="255" s="1"/>
  <c r="AW35" i="255"/>
  <c r="AU15" i="256"/>
  <c r="AV15" i="256" s="1"/>
  <c r="Q15" i="256" s="1"/>
  <c r="AU24" i="256"/>
  <c r="AV24" i="256" s="1"/>
  <c r="Q24" i="256" s="1"/>
  <c r="AU33" i="256"/>
  <c r="AV33" i="256" s="1"/>
  <c r="Q33" i="256" s="1"/>
  <c r="AU18" i="257"/>
  <c r="AV18" i="257" s="1"/>
  <c r="Q18" i="257" s="1"/>
  <c r="AM14" i="250"/>
  <c r="G9" i="251"/>
  <c r="A10" i="252"/>
  <c r="A10" i="255"/>
  <c r="AH3" i="256"/>
  <c r="AM14" i="256"/>
  <c r="A10" i="256"/>
  <c r="AC34" i="256"/>
  <c r="AF14" i="256"/>
  <c r="AM17" i="256"/>
  <c r="AF17" i="256"/>
  <c r="AW17" i="256" s="1"/>
  <c r="AM20" i="256"/>
  <c r="AF20" i="256"/>
  <c r="AW20" i="256" s="1"/>
  <c r="AM23" i="256"/>
  <c r="AF23" i="256"/>
  <c r="AW23" i="256" s="1"/>
  <c r="AM26" i="256"/>
  <c r="AF26" i="256"/>
  <c r="AW26" i="256" s="1"/>
  <c r="AM29" i="256"/>
  <c r="AF29" i="256"/>
  <c r="AW29" i="256" s="1"/>
  <c r="AM32" i="256"/>
  <c r="AF32" i="256"/>
  <c r="AW32" i="256" s="1"/>
  <c r="AF24" i="257"/>
  <c r="AW24" i="257" s="1"/>
  <c r="AM24" i="257"/>
  <c r="AF33" i="257"/>
  <c r="AW33" i="257" s="1"/>
  <c r="AM33" i="257"/>
  <c r="AU22" i="258"/>
  <c r="AV22" i="258" s="1"/>
  <c r="Q22" i="258" s="1"/>
  <c r="AW22" i="258" s="1"/>
  <c r="AU31" i="258"/>
  <c r="AV31" i="258" s="1"/>
  <c r="Q31" i="258" s="1"/>
  <c r="AW31" i="258" s="1"/>
  <c r="A10" i="259"/>
  <c r="AW23" i="259"/>
  <c r="G8" i="251"/>
  <c r="AH3" i="254"/>
  <c r="AM18" i="255"/>
  <c r="AM21" i="255"/>
  <c r="AM24" i="255"/>
  <c r="AM27" i="255"/>
  <c r="AM30" i="255"/>
  <c r="AM33" i="255"/>
  <c r="AC34" i="257"/>
  <c r="AF14" i="257"/>
  <c r="AM14" i="257"/>
  <c r="A10" i="257"/>
  <c r="AF17" i="257"/>
  <c r="AW17" i="257" s="1"/>
  <c r="AM17" i="257"/>
  <c r="AM19" i="257"/>
  <c r="AF19" i="257"/>
  <c r="AW19" i="257" s="1"/>
  <c r="AU23" i="257"/>
  <c r="AV23" i="257" s="1"/>
  <c r="Q23" i="257" s="1"/>
  <c r="AW23" i="257" s="1"/>
  <c r="AM28" i="257"/>
  <c r="AF28" i="257"/>
  <c r="AW28" i="257" s="1"/>
  <c r="AU32" i="257"/>
  <c r="AV32" i="257" s="1"/>
  <c r="Q32" i="257" s="1"/>
  <c r="AW32" i="257" s="1"/>
  <c r="AM15" i="258"/>
  <c r="AF15" i="258"/>
  <c r="AW15" i="258" s="1"/>
  <c r="AW17" i="258"/>
  <c r="AU20" i="258"/>
  <c r="AV20" i="258" s="1"/>
  <c r="Q20" i="258" s="1"/>
  <c r="AM24" i="258"/>
  <c r="AF24" i="258"/>
  <c r="AW24" i="258" s="1"/>
  <c r="AW26" i="258"/>
  <c r="AU29" i="258"/>
  <c r="AV29" i="258" s="1"/>
  <c r="Q29" i="258" s="1"/>
  <c r="AM33" i="258"/>
  <c r="AF33" i="258"/>
  <c r="AW33" i="258" s="1"/>
  <c r="AU18" i="259"/>
  <c r="AV18" i="259" s="1"/>
  <c r="Q18" i="259" s="1"/>
  <c r="AM21" i="259"/>
  <c r="AF21" i="259"/>
  <c r="AW21" i="259" s="1"/>
  <c r="AW15" i="261"/>
  <c r="AW24" i="261"/>
  <c r="AW33" i="261"/>
  <c r="H35" i="253"/>
  <c r="AF16" i="256"/>
  <c r="AW16" i="256" s="1"/>
  <c r="AM16" i="256"/>
  <c r="AF19" i="256"/>
  <c r="AW19" i="256" s="1"/>
  <c r="AM19" i="256"/>
  <c r="AF22" i="256"/>
  <c r="AW22" i="256" s="1"/>
  <c r="AM22" i="256"/>
  <c r="AF25" i="256"/>
  <c r="AW25" i="256" s="1"/>
  <c r="AM25" i="256"/>
  <c r="AF28" i="256"/>
  <c r="AW28" i="256" s="1"/>
  <c r="AM28" i="256"/>
  <c r="AF31" i="256"/>
  <c r="AW31" i="256" s="1"/>
  <c r="AM31" i="256"/>
  <c r="AF21" i="257"/>
  <c r="AW21" i="257" s="1"/>
  <c r="AM21" i="257"/>
  <c r="AF30" i="257"/>
  <c r="AW30" i="257" s="1"/>
  <c r="AM30" i="257"/>
  <c r="G8" i="266"/>
  <c r="G9" i="266"/>
  <c r="BA7" i="266"/>
  <c r="BA8" i="266"/>
  <c r="BA8" i="251"/>
  <c r="AF17" i="255"/>
  <c r="AM17" i="255"/>
  <c r="AF20" i="255"/>
  <c r="AW20" i="255" s="1"/>
  <c r="AM20" i="255"/>
  <c r="AF23" i="255"/>
  <c r="AW23" i="255" s="1"/>
  <c r="AM23" i="255"/>
  <c r="AF26" i="255"/>
  <c r="AW26" i="255" s="1"/>
  <c r="AM26" i="255"/>
  <c r="AF29" i="255"/>
  <c r="AW29" i="255" s="1"/>
  <c r="AM29" i="255"/>
  <c r="AF32" i="255"/>
  <c r="AW32" i="255" s="1"/>
  <c r="AM32" i="255"/>
  <c r="AW35" i="256"/>
  <c r="AM16" i="257"/>
  <c r="AF16" i="257"/>
  <c r="AW16" i="257" s="1"/>
  <c r="AU20" i="257"/>
  <c r="AV20" i="257" s="1"/>
  <c r="Q20" i="257" s="1"/>
  <c r="AW20" i="257" s="1"/>
  <c r="AM25" i="257"/>
  <c r="AF25" i="257"/>
  <c r="AW25" i="257" s="1"/>
  <c r="AU29" i="257"/>
  <c r="AV29" i="257" s="1"/>
  <c r="Q29" i="257" s="1"/>
  <c r="AW29" i="257" s="1"/>
  <c r="AU14" i="258"/>
  <c r="AV14" i="258" s="1"/>
  <c r="Q14" i="258" s="1"/>
  <c r="AM18" i="258"/>
  <c r="AF18" i="258"/>
  <c r="AW18" i="258" s="1"/>
  <c r="AW20" i="258"/>
  <c r="AU23" i="258"/>
  <c r="AV23" i="258" s="1"/>
  <c r="Q23" i="258" s="1"/>
  <c r="AW23" i="258" s="1"/>
  <c r="AM27" i="258"/>
  <c r="AF27" i="258"/>
  <c r="AW27" i="258" s="1"/>
  <c r="AW29" i="258"/>
  <c r="AU32" i="258"/>
  <c r="AV32" i="258" s="1"/>
  <c r="Q32" i="258" s="1"/>
  <c r="AW32" i="258" s="1"/>
  <c r="AU15" i="259"/>
  <c r="AV15" i="259" s="1"/>
  <c r="Q15" i="259" s="1"/>
  <c r="AM18" i="259"/>
  <c r="AF18" i="259"/>
  <c r="AW18" i="259" s="1"/>
  <c r="AF29" i="259"/>
  <c r="AW29" i="259" s="1"/>
  <c r="AM29" i="259"/>
  <c r="AW18" i="264"/>
  <c r="AF14" i="252"/>
  <c r="H6" i="253"/>
  <c r="H35" i="255"/>
  <c r="AF15" i="256"/>
  <c r="AW15" i="256" s="1"/>
  <c r="AM15" i="256"/>
  <c r="AF18" i="256"/>
  <c r="AW18" i="256" s="1"/>
  <c r="AM18" i="256"/>
  <c r="AF21" i="256"/>
  <c r="AW21" i="256" s="1"/>
  <c r="AM21" i="256"/>
  <c r="AF24" i="256"/>
  <c r="AW24" i="256" s="1"/>
  <c r="AM24" i="256"/>
  <c r="AF27" i="256"/>
  <c r="AW27" i="256" s="1"/>
  <c r="AM27" i="256"/>
  <c r="AF30" i="256"/>
  <c r="AW30" i="256" s="1"/>
  <c r="AM30" i="256"/>
  <c r="AF33" i="256"/>
  <c r="AW33" i="256" s="1"/>
  <c r="AM33" i="256"/>
  <c r="G7" i="257"/>
  <c r="H6" i="257"/>
  <c r="AF18" i="257"/>
  <c r="AW18" i="257" s="1"/>
  <c r="AM18" i="257"/>
  <c r="AF27" i="257"/>
  <c r="AW27" i="257" s="1"/>
  <c r="AM27" i="257"/>
  <c r="G8" i="258"/>
  <c r="G9" i="258"/>
  <c r="BA7" i="258"/>
  <c r="G9" i="259"/>
  <c r="BA7" i="259"/>
  <c r="G8" i="259"/>
  <c r="BA8" i="259"/>
  <c r="AW17" i="259"/>
  <c r="AU26" i="259"/>
  <c r="AV26" i="259" s="1"/>
  <c r="Q26" i="259" s="1"/>
  <c r="AW26" i="259" s="1"/>
  <c r="AW20" i="262"/>
  <c r="AM14" i="258"/>
  <c r="AM17" i="258"/>
  <c r="AM20" i="258"/>
  <c r="AM23" i="258"/>
  <c r="AM26" i="258"/>
  <c r="AM29" i="258"/>
  <c r="AM32" i="258"/>
  <c r="AF25" i="259"/>
  <c r="AW25" i="259" s="1"/>
  <c r="AM25" i="259"/>
  <c r="AF28" i="259"/>
  <c r="AW28" i="259" s="1"/>
  <c r="AM28" i="259"/>
  <c r="AW32" i="259"/>
  <c r="BA7" i="260"/>
  <c r="BA8" i="260"/>
  <c r="G8" i="260"/>
  <c r="AF34" i="260"/>
  <c r="AW14" i="260"/>
  <c r="AU17" i="260"/>
  <c r="AV17" i="260" s="1"/>
  <c r="Q17" i="260" s="1"/>
  <c r="AU18" i="260"/>
  <c r="AV18" i="260" s="1"/>
  <c r="Q18" i="260" s="1"/>
  <c r="AW18" i="260" s="1"/>
  <c r="AW21" i="260"/>
  <c r="AW28" i="260"/>
  <c r="AW32" i="260"/>
  <c r="AU19" i="261"/>
  <c r="AV19" i="261" s="1"/>
  <c r="Q19" i="261" s="1"/>
  <c r="AU28" i="261"/>
  <c r="AV28" i="261" s="1"/>
  <c r="Q28" i="261" s="1"/>
  <c r="AW28" i="261" s="1"/>
  <c r="G6" i="262"/>
  <c r="AH3" i="262"/>
  <c r="L5" i="262"/>
  <c r="AU15" i="262"/>
  <c r="AV15" i="262" s="1"/>
  <c r="Q15" i="262" s="1"/>
  <c r="AW15" i="262" s="1"/>
  <c r="AU24" i="262"/>
  <c r="AV24" i="262" s="1"/>
  <c r="Q24" i="262" s="1"/>
  <c r="AW24" i="262" s="1"/>
  <c r="AW25" i="262"/>
  <c r="AU30" i="262"/>
  <c r="AV30" i="262" s="1"/>
  <c r="Q30" i="262" s="1"/>
  <c r="AU17" i="263"/>
  <c r="AV17" i="263" s="1"/>
  <c r="Q17" i="263" s="1"/>
  <c r="AW17" i="263" s="1"/>
  <c r="AU23" i="263"/>
  <c r="AV23" i="263" s="1"/>
  <c r="Q23" i="263" s="1"/>
  <c r="AU29" i="263"/>
  <c r="AV29" i="263" s="1"/>
  <c r="Q29" i="263" s="1"/>
  <c r="AW29" i="263" s="1"/>
  <c r="L5" i="264"/>
  <c r="AH3" i="264"/>
  <c r="G6" i="264"/>
  <c r="G6" i="265"/>
  <c r="AH3" i="265"/>
  <c r="L5" i="265"/>
  <c r="AU14" i="265"/>
  <c r="AV14" i="265" s="1"/>
  <c r="Q14" i="265" s="1"/>
  <c r="AU16" i="260"/>
  <c r="AV16" i="260" s="1"/>
  <c r="Q16" i="260" s="1"/>
  <c r="AW17" i="260"/>
  <c r="AW24" i="260"/>
  <c r="G8" i="261"/>
  <c r="G9" i="261"/>
  <c r="BA7" i="261"/>
  <c r="BA8" i="261"/>
  <c r="AW19" i="261"/>
  <c r="AU20" i="261"/>
  <c r="AV20" i="261" s="1"/>
  <c r="Q20" i="261" s="1"/>
  <c r="AW20" i="261" s="1"/>
  <c r="AU29" i="261"/>
  <c r="AV29" i="261" s="1"/>
  <c r="Q29" i="261" s="1"/>
  <c r="AW29" i="261" s="1"/>
  <c r="AU16" i="262"/>
  <c r="AV16" i="262" s="1"/>
  <c r="Q16" i="262" s="1"/>
  <c r="AW16" i="262" s="1"/>
  <c r="AU25" i="262"/>
  <c r="AV25" i="262" s="1"/>
  <c r="Q25" i="262" s="1"/>
  <c r="AU29" i="262"/>
  <c r="AV29" i="262" s="1"/>
  <c r="Q29" i="262" s="1"/>
  <c r="AW29" i="262" s="1"/>
  <c r="AW15" i="263"/>
  <c r="AU16" i="263"/>
  <c r="AV16" i="263" s="1"/>
  <c r="Q16" i="263" s="1"/>
  <c r="AW16" i="263" s="1"/>
  <c r="AU22" i="263"/>
  <c r="AV22" i="263" s="1"/>
  <c r="Q22" i="263" s="1"/>
  <c r="AW22" i="263" s="1"/>
  <c r="AU28" i="263"/>
  <c r="AV28" i="263" s="1"/>
  <c r="Q28" i="263" s="1"/>
  <c r="AW28" i="263" s="1"/>
  <c r="AU18" i="264"/>
  <c r="AV18" i="264" s="1"/>
  <c r="Q18" i="264" s="1"/>
  <c r="AM28" i="264"/>
  <c r="A10" i="264"/>
  <c r="AF28" i="264"/>
  <c r="AW28" i="264" s="1"/>
  <c r="AW17" i="265"/>
  <c r="AM23" i="265"/>
  <c r="AF23" i="265"/>
  <c r="AW23" i="265" s="1"/>
  <c r="AM20" i="257"/>
  <c r="AM23" i="257"/>
  <c r="AM26" i="257"/>
  <c r="AM29" i="257"/>
  <c r="AM32" i="257"/>
  <c r="AF14" i="258"/>
  <c r="AM16" i="258"/>
  <c r="AM19" i="258"/>
  <c r="AM22" i="258"/>
  <c r="AM25" i="258"/>
  <c r="AM28" i="258"/>
  <c r="AM31" i="258"/>
  <c r="AC34" i="258"/>
  <c r="H6" i="259"/>
  <c r="AF16" i="259"/>
  <c r="AW16" i="259" s="1"/>
  <c r="AF19" i="259"/>
  <c r="AW19" i="259" s="1"/>
  <c r="AF22" i="259"/>
  <c r="AW22" i="259" s="1"/>
  <c r="AW31" i="259"/>
  <c r="AW16" i="260"/>
  <c r="AW20" i="260"/>
  <c r="AU23" i="260"/>
  <c r="AV23" i="260" s="1"/>
  <c r="Q23" i="260" s="1"/>
  <c r="AU24" i="260"/>
  <c r="AV24" i="260" s="1"/>
  <c r="Q24" i="260" s="1"/>
  <c r="AW27" i="260"/>
  <c r="AU31" i="260"/>
  <c r="AV31" i="260" s="1"/>
  <c r="Q31" i="260" s="1"/>
  <c r="AW31" i="260" s="1"/>
  <c r="H7" i="261"/>
  <c r="I6" i="261"/>
  <c r="AU22" i="261"/>
  <c r="AV22" i="261" s="1"/>
  <c r="Q22" i="261" s="1"/>
  <c r="AW22" i="261" s="1"/>
  <c r="AW23" i="261"/>
  <c r="AU31" i="261"/>
  <c r="AV31" i="261" s="1"/>
  <c r="Q31" i="261" s="1"/>
  <c r="AU18" i="262"/>
  <c r="AV18" i="262" s="1"/>
  <c r="Q18" i="262" s="1"/>
  <c r="AW18" i="262" s="1"/>
  <c r="AU27" i="262"/>
  <c r="AV27" i="262" s="1"/>
  <c r="Q27" i="262" s="1"/>
  <c r="AW27" i="262" s="1"/>
  <c r="AW28" i="262"/>
  <c r="AF34" i="263"/>
  <c r="H35" i="263"/>
  <c r="AW14" i="263"/>
  <c r="AU15" i="263"/>
  <c r="AV15" i="263" s="1"/>
  <c r="Q15" i="263" s="1"/>
  <c r="AU21" i="263"/>
  <c r="AV21" i="263" s="1"/>
  <c r="Q21" i="263" s="1"/>
  <c r="AW21" i="263" s="1"/>
  <c r="AW31" i="263"/>
  <c r="AU21" i="264"/>
  <c r="AV21" i="264" s="1"/>
  <c r="Q21" i="264" s="1"/>
  <c r="AW21" i="264" s="1"/>
  <c r="AU22" i="264"/>
  <c r="AV22" i="264" s="1"/>
  <c r="Q22" i="264" s="1"/>
  <c r="AW22" i="264" s="1"/>
  <c r="AU24" i="264"/>
  <c r="AV24" i="264" s="1"/>
  <c r="Q24" i="264" s="1"/>
  <c r="AW24" i="264" s="1"/>
  <c r="G6" i="267"/>
  <c r="AH3" i="267"/>
  <c r="L5" i="267"/>
  <c r="AC34" i="259"/>
  <c r="AF14" i="259"/>
  <c r="AU30" i="259"/>
  <c r="AV30" i="259" s="1"/>
  <c r="Q30" i="259" s="1"/>
  <c r="AW30" i="259" s="1"/>
  <c r="AU22" i="260"/>
  <c r="AV22" i="260" s="1"/>
  <c r="Q22" i="260" s="1"/>
  <c r="AW22" i="260" s="1"/>
  <c r="AW23" i="260"/>
  <c r="AU26" i="260"/>
  <c r="AV26" i="260" s="1"/>
  <c r="Q26" i="260" s="1"/>
  <c r="AW30" i="260"/>
  <c r="AU14" i="261"/>
  <c r="AV14" i="261" s="1"/>
  <c r="Q14" i="261" s="1"/>
  <c r="AW14" i="261" s="1"/>
  <c r="AU18" i="261"/>
  <c r="AV18" i="261" s="1"/>
  <c r="Q18" i="261" s="1"/>
  <c r="AW18" i="261" s="1"/>
  <c r="AW21" i="261"/>
  <c r="AU23" i="261"/>
  <c r="AV23" i="261" s="1"/>
  <c r="Q23" i="261" s="1"/>
  <c r="AU27" i="261"/>
  <c r="AV27" i="261" s="1"/>
  <c r="Q27" i="261" s="1"/>
  <c r="AW27" i="261" s="1"/>
  <c r="AW30" i="261"/>
  <c r="AW31" i="261"/>
  <c r="AU32" i="261"/>
  <c r="AV32" i="261" s="1"/>
  <c r="Q32" i="261" s="1"/>
  <c r="AW32" i="261" s="1"/>
  <c r="AU14" i="262"/>
  <c r="AV14" i="262" s="1"/>
  <c r="Q14" i="262" s="1"/>
  <c r="AW17" i="262"/>
  <c r="AU19" i="262"/>
  <c r="AV19" i="262" s="1"/>
  <c r="Q19" i="262" s="1"/>
  <c r="AW19" i="262" s="1"/>
  <c r="AU23" i="262"/>
  <c r="AV23" i="262" s="1"/>
  <c r="Q23" i="262" s="1"/>
  <c r="AW23" i="262" s="1"/>
  <c r="AW26" i="262"/>
  <c r="AU28" i="262"/>
  <c r="AV28" i="262" s="1"/>
  <c r="Q28" i="262" s="1"/>
  <c r="AU33" i="262"/>
  <c r="AV33" i="262" s="1"/>
  <c r="Q33" i="262" s="1"/>
  <c r="AW33" i="262" s="1"/>
  <c r="AU20" i="263"/>
  <c r="AV20" i="263" s="1"/>
  <c r="Q20" i="263" s="1"/>
  <c r="AW20" i="263" s="1"/>
  <c r="AU26" i="263"/>
  <c r="AV26" i="263" s="1"/>
  <c r="Q26" i="263" s="1"/>
  <c r="AW26" i="263" s="1"/>
  <c r="AU32" i="263"/>
  <c r="AV32" i="263" s="1"/>
  <c r="Q32" i="263" s="1"/>
  <c r="AW32" i="263" s="1"/>
  <c r="H6" i="258"/>
  <c r="AU33" i="259"/>
  <c r="AV33" i="259" s="1"/>
  <c r="Q33" i="259" s="1"/>
  <c r="AW33" i="259" s="1"/>
  <c r="AW15" i="260"/>
  <c r="AW26" i="260"/>
  <c r="AU29" i="260"/>
  <c r="AV29" i="260" s="1"/>
  <c r="Q29" i="260" s="1"/>
  <c r="AW29" i="260" s="1"/>
  <c r="AU30" i="260"/>
  <c r="AV30" i="260" s="1"/>
  <c r="Q30" i="260" s="1"/>
  <c r="AW33" i="260"/>
  <c r="H35" i="260"/>
  <c r="AU16" i="261"/>
  <c r="AV16" i="261" s="1"/>
  <c r="Q16" i="261" s="1"/>
  <c r="AW16" i="261" s="1"/>
  <c r="AW17" i="261"/>
  <c r="AU25" i="261"/>
  <c r="AV25" i="261" s="1"/>
  <c r="Q25" i="261" s="1"/>
  <c r="AW25" i="261" s="1"/>
  <c r="AW26" i="261"/>
  <c r="AU21" i="262"/>
  <c r="AV21" i="262" s="1"/>
  <c r="Q21" i="262" s="1"/>
  <c r="AW21" i="262" s="1"/>
  <c r="AW22" i="262"/>
  <c r="AW30" i="262"/>
  <c r="AW31" i="262"/>
  <c r="AU32" i="262"/>
  <c r="AV32" i="262" s="1"/>
  <c r="Q32" i="262" s="1"/>
  <c r="AW32" i="262" s="1"/>
  <c r="AW18" i="263"/>
  <c r="AU19" i="263"/>
  <c r="AV19" i="263" s="1"/>
  <c r="Q19" i="263" s="1"/>
  <c r="AW19" i="263" s="1"/>
  <c r="AW23" i="263"/>
  <c r="AW24" i="263"/>
  <c r="AU25" i="263"/>
  <c r="AV25" i="263" s="1"/>
  <c r="Q25" i="263" s="1"/>
  <c r="AW25" i="263" s="1"/>
  <c r="AW30" i="263"/>
  <c r="AU31" i="263"/>
  <c r="AV31" i="263" s="1"/>
  <c r="Q31" i="263" s="1"/>
  <c r="AU19" i="264"/>
  <c r="AV19" i="264" s="1"/>
  <c r="Q19" i="264" s="1"/>
  <c r="AW19" i="264" s="1"/>
  <c r="AW15" i="265"/>
  <c r="AF34" i="261"/>
  <c r="AH3" i="263"/>
  <c r="G6" i="263"/>
  <c r="AU21" i="265"/>
  <c r="AV21" i="265" s="1"/>
  <c r="Q21" i="265" s="1"/>
  <c r="AW21" i="265" s="1"/>
  <c r="AU26" i="265"/>
  <c r="AV26" i="265" s="1"/>
  <c r="Q26" i="265" s="1"/>
  <c r="AW27" i="265"/>
  <c r="AW29" i="265"/>
  <c r="AU30" i="265"/>
  <c r="AV30" i="265" s="1"/>
  <c r="Q30" i="265" s="1"/>
  <c r="AW30" i="265" s="1"/>
  <c r="H7" i="266"/>
  <c r="I6" i="266"/>
  <c r="AU15" i="266"/>
  <c r="AV15" i="266" s="1"/>
  <c r="Q15" i="266" s="1"/>
  <c r="AW15" i="266" s="1"/>
  <c r="AU19" i="266"/>
  <c r="AV19" i="266" s="1"/>
  <c r="Q19" i="266" s="1"/>
  <c r="AU21" i="266"/>
  <c r="AV21" i="266" s="1"/>
  <c r="Q21" i="266" s="1"/>
  <c r="AW21" i="266" s="1"/>
  <c r="AU25" i="266"/>
  <c r="AV25" i="266" s="1"/>
  <c r="Q25" i="266" s="1"/>
  <c r="AW26" i="266"/>
  <c r="AU27" i="266"/>
  <c r="AV27" i="266" s="1"/>
  <c r="Q27" i="266" s="1"/>
  <c r="AW27" i="266" s="1"/>
  <c r="AU31" i="266"/>
  <c r="AV31" i="266" s="1"/>
  <c r="Q31" i="266" s="1"/>
  <c r="AU33" i="266"/>
  <c r="AV33" i="266" s="1"/>
  <c r="Q33" i="266" s="1"/>
  <c r="AW33" i="266" s="1"/>
  <c r="AU15" i="267"/>
  <c r="AV15" i="267" s="1"/>
  <c r="Q15" i="267" s="1"/>
  <c r="AW15" i="267" s="1"/>
  <c r="AW16" i="267"/>
  <c r="AU17" i="267"/>
  <c r="AV17" i="267" s="1"/>
  <c r="Q17" i="267" s="1"/>
  <c r="AW17" i="267" s="1"/>
  <c r="AU21" i="267"/>
  <c r="AV21" i="267" s="1"/>
  <c r="Q21" i="267" s="1"/>
  <c r="AU23" i="267"/>
  <c r="AV23" i="267" s="1"/>
  <c r="Q23" i="267" s="1"/>
  <c r="AW23" i="267" s="1"/>
  <c r="AU27" i="267"/>
  <c r="AV27" i="267" s="1"/>
  <c r="Q27" i="267" s="1"/>
  <c r="AU29" i="267"/>
  <c r="AV29" i="267" s="1"/>
  <c r="Q29" i="267" s="1"/>
  <c r="AW29" i="267" s="1"/>
  <c r="AU33" i="267"/>
  <c r="AV33" i="267" s="1"/>
  <c r="Q33" i="267" s="1"/>
  <c r="AU14" i="268"/>
  <c r="AV14" i="268" s="1"/>
  <c r="Q14" i="268" s="1"/>
  <c r="AM18" i="268"/>
  <c r="AF18" i="268"/>
  <c r="AW18" i="268" s="1"/>
  <c r="AW30" i="269"/>
  <c r="AM31" i="259"/>
  <c r="H6" i="260"/>
  <c r="AM14" i="261"/>
  <c r="AF14" i="262"/>
  <c r="A10" i="263"/>
  <c r="AU14" i="264"/>
  <c r="AV14" i="264" s="1"/>
  <c r="Q14" i="264" s="1"/>
  <c r="AW14" i="264" s="1"/>
  <c r="AC34" i="264"/>
  <c r="AU20" i="264"/>
  <c r="AV20" i="264" s="1"/>
  <c r="Q20" i="264" s="1"/>
  <c r="AW20" i="264" s="1"/>
  <c r="AU32" i="264"/>
  <c r="AV32" i="264" s="1"/>
  <c r="Q32" i="264" s="1"/>
  <c r="AW32" i="264" s="1"/>
  <c r="AU22" i="265"/>
  <c r="AV22" i="265" s="1"/>
  <c r="Q22" i="265" s="1"/>
  <c r="AW22" i="265" s="1"/>
  <c r="AU24" i="265"/>
  <c r="AV24" i="265" s="1"/>
  <c r="Q24" i="265" s="1"/>
  <c r="AW24" i="265" s="1"/>
  <c r="AW26" i="265"/>
  <c r="AU27" i="265"/>
  <c r="AV27" i="265" s="1"/>
  <c r="Q27" i="265" s="1"/>
  <c r="AU28" i="265"/>
  <c r="AV28" i="265" s="1"/>
  <c r="Q28" i="265" s="1"/>
  <c r="AW28" i="265" s="1"/>
  <c r="AU14" i="266"/>
  <c r="AV14" i="266" s="1"/>
  <c r="Q14" i="266" s="1"/>
  <c r="AW14" i="266" s="1"/>
  <c r="AW19" i="266"/>
  <c r="AU20" i="266"/>
  <c r="AV20" i="266" s="1"/>
  <c r="Q20" i="266" s="1"/>
  <c r="AW20" i="266" s="1"/>
  <c r="AW25" i="266"/>
  <c r="AU26" i="266"/>
  <c r="AV26" i="266" s="1"/>
  <c r="Q26" i="266" s="1"/>
  <c r="AW31" i="266"/>
  <c r="AU32" i="266"/>
  <c r="AV32" i="266" s="1"/>
  <c r="Q32" i="266" s="1"/>
  <c r="AW32" i="266" s="1"/>
  <c r="AU16" i="267"/>
  <c r="AV16" i="267" s="1"/>
  <c r="Q16" i="267" s="1"/>
  <c r="AW21" i="267"/>
  <c r="AU22" i="267"/>
  <c r="AV22" i="267" s="1"/>
  <c r="Q22" i="267" s="1"/>
  <c r="AW22" i="267" s="1"/>
  <c r="AW27" i="267"/>
  <c r="AU28" i="267"/>
  <c r="AV28" i="267" s="1"/>
  <c r="Q28" i="267" s="1"/>
  <c r="AW28" i="267" s="1"/>
  <c r="AW33" i="267"/>
  <c r="H35" i="268"/>
  <c r="AW14" i="268"/>
  <c r="AU15" i="268"/>
  <c r="AV15" i="268" s="1"/>
  <c r="Q15" i="268" s="1"/>
  <c r="AW15" i="268" s="1"/>
  <c r="G7" i="269"/>
  <c r="H6" i="269"/>
  <c r="AW23" i="269"/>
  <c r="AW32" i="269"/>
  <c r="AW15" i="264"/>
  <c r="A10" i="265"/>
  <c r="AM17" i="265"/>
  <c r="AU32" i="265"/>
  <c r="AV32" i="265" s="1"/>
  <c r="Q32" i="265" s="1"/>
  <c r="AW33" i="265"/>
  <c r="AW21" i="268"/>
  <c r="AW27" i="268"/>
  <c r="AW33" i="268"/>
  <c r="AU16" i="269"/>
  <c r="AV16" i="269" s="1"/>
  <c r="Q16" i="269" s="1"/>
  <c r="AW18" i="269"/>
  <c r="AU21" i="269"/>
  <c r="AV21" i="269" s="1"/>
  <c r="Q21" i="269" s="1"/>
  <c r="AW21" i="269" s="1"/>
  <c r="AU25" i="269"/>
  <c r="AV25" i="269" s="1"/>
  <c r="Q25" i="269" s="1"/>
  <c r="AU30" i="269"/>
  <c r="AV30" i="269" s="1"/>
  <c r="Q30" i="269" s="1"/>
  <c r="H35" i="261"/>
  <c r="AU29" i="264"/>
  <c r="AV29" i="264" s="1"/>
  <c r="Q29" i="264" s="1"/>
  <c r="AW29" i="264" s="1"/>
  <c r="AW30" i="264"/>
  <c r="AW14" i="265"/>
  <c r="AW32" i="265"/>
  <c r="AU18" i="266"/>
  <c r="AV18" i="266" s="1"/>
  <c r="Q18" i="266" s="1"/>
  <c r="AW18" i="266" s="1"/>
  <c r="AU24" i="266"/>
  <c r="AV24" i="266" s="1"/>
  <c r="Q24" i="266" s="1"/>
  <c r="AW24" i="266" s="1"/>
  <c r="AU30" i="266"/>
  <c r="AV30" i="266" s="1"/>
  <c r="Q30" i="266" s="1"/>
  <c r="AW30" i="266" s="1"/>
  <c r="AU14" i="267"/>
  <c r="AV14" i="267" s="1"/>
  <c r="Q14" i="267" s="1"/>
  <c r="AW14" i="267" s="1"/>
  <c r="AW19" i="267"/>
  <c r="AU20" i="267"/>
  <c r="AV20" i="267" s="1"/>
  <c r="Q20" i="267" s="1"/>
  <c r="AW20" i="267" s="1"/>
  <c r="AU26" i="267"/>
  <c r="AV26" i="267" s="1"/>
  <c r="Q26" i="267" s="1"/>
  <c r="AW26" i="267" s="1"/>
  <c r="AW31" i="267"/>
  <c r="AU32" i="267"/>
  <c r="AV32" i="267" s="1"/>
  <c r="Q32" i="267" s="1"/>
  <c r="AW32" i="267" s="1"/>
  <c r="AW17" i="268"/>
  <c r="AW24" i="268"/>
  <c r="AW30" i="268"/>
  <c r="AW27" i="270"/>
  <c r="AU17" i="264"/>
  <c r="AV17" i="264" s="1"/>
  <c r="Q17" i="264" s="1"/>
  <c r="AW17" i="264" s="1"/>
  <c r="AU23" i="264"/>
  <c r="AV23" i="264" s="1"/>
  <c r="Q23" i="264" s="1"/>
  <c r="AW23" i="264" s="1"/>
  <c r="AF31" i="264"/>
  <c r="AW31" i="264" s="1"/>
  <c r="AU15" i="265"/>
  <c r="AV15" i="265" s="1"/>
  <c r="Q15" i="265" s="1"/>
  <c r="AC34" i="265"/>
  <c r="AW16" i="266"/>
  <c r="AU17" i="266"/>
  <c r="AV17" i="266" s="1"/>
  <c r="Q17" i="266" s="1"/>
  <c r="AW17" i="266" s="1"/>
  <c r="AW22" i="266"/>
  <c r="AU23" i="266"/>
  <c r="AV23" i="266" s="1"/>
  <c r="Q23" i="266" s="1"/>
  <c r="AW23" i="266" s="1"/>
  <c r="AW28" i="266"/>
  <c r="AU29" i="266"/>
  <c r="AV29" i="266" s="1"/>
  <c r="Q29" i="266" s="1"/>
  <c r="AW29" i="266" s="1"/>
  <c r="AW18" i="267"/>
  <c r="AU19" i="267"/>
  <c r="AV19" i="267" s="1"/>
  <c r="Q19" i="267" s="1"/>
  <c r="AW24" i="267"/>
  <c r="AU25" i="267"/>
  <c r="AV25" i="267" s="1"/>
  <c r="Q25" i="267" s="1"/>
  <c r="AW25" i="267" s="1"/>
  <c r="AW30" i="267"/>
  <c r="AU31" i="267"/>
  <c r="AV31" i="267" s="1"/>
  <c r="Q31" i="267" s="1"/>
  <c r="AW16" i="268"/>
  <c r="AU17" i="268"/>
  <c r="AV17" i="268" s="1"/>
  <c r="Q17" i="268" s="1"/>
  <c r="AW15" i="269"/>
  <c r="AU22" i="269"/>
  <c r="AV22" i="269" s="1"/>
  <c r="Q22" i="269" s="1"/>
  <c r="AW24" i="269"/>
  <c r="AU27" i="269"/>
  <c r="AV27" i="269" s="1"/>
  <c r="Q27" i="269" s="1"/>
  <c r="AW27" i="269" s="1"/>
  <c r="AU31" i="269"/>
  <c r="AV31" i="269" s="1"/>
  <c r="Q31" i="269" s="1"/>
  <c r="AW15" i="270"/>
  <c r="AW21" i="270"/>
  <c r="AF34" i="266"/>
  <c r="AH3" i="268"/>
  <c r="G6" i="268"/>
  <c r="AW23" i="268"/>
  <c r="AW29" i="268"/>
  <c r="AU14" i="270"/>
  <c r="AV14" i="270" s="1"/>
  <c r="Q14" i="270" s="1"/>
  <c r="AU21" i="270"/>
  <c r="AV21" i="270" s="1"/>
  <c r="Q21" i="270" s="1"/>
  <c r="AU24" i="270"/>
  <c r="AV24" i="270" s="1"/>
  <c r="Q24" i="270" s="1"/>
  <c r="AW24" i="270" s="1"/>
  <c r="AU29" i="270"/>
  <c r="AV29" i="270" s="1"/>
  <c r="Q29" i="270" s="1"/>
  <c r="AU20" i="271"/>
  <c r="AV20" i="271" s="1"/>
  <c r="Q20" i="271" s="1"/>
  <c r="AU31" i="271"/>
  <c r="AV31" i="271" s="1"/>
  <c r="Q31" i="271" s="1"/>
  <c r="AW25" i="274"/>
  <c r="AM14" i="266"/>
  <c r="H35" i="267"/>
  <c r="AM17" i="268"/>
  <c r="AM20" i="268"/>
  <c r="AU22" i="268"/>
  <c r="AV22" i="268" s="1"/>
  <c r="Q22" i="268" s="1"/>
  <c r="AW22" i="268" s="1"/>
  <c r="AM26" i="268"/>
  <c r="AU28" i="268"/>
  <c r="AV28" i="268" s="1"/>
  <c r="Q28" i="268" s="1"/>
  <c r="AW28" i="268" s="1"/>
  <c r="AM32" i="268"/>
  <c r="AH3" i="269"/>
  <c r="AM17" i="269"/>
  <c r="AM20" i="269"/>
  <c r="AM23" i="269"/>
  <c r="AM26" i="269"/>
  <c r="AM29" i="269"/>
  <c r="AM32" i="269"/>
  <c r="G6" i="270"/>
  <c r="AH3" i="270"/>
  <c r="L5" i="270"/>
  <c r="AW29" i="270"/>
  <c r="AU32" i="270"/>
  <c r="AV32" i="270" s="1"/>
  <c r="Q32" i="270" s="1"/>
  <c r="AU17" i="270"/>
  <c r="AV17" i="270" s="1"/>
  <c r="Q17" i="270" s="1"/>
  <c r="AU27" i="270"/>
  <c r="AV27" i="270" s="1"/>
  <c r="Q27" i="270" s="1"/>
  <c r="AU30" i="270"/>
  <c r="AV30" i="270" s="1"/>
  <c r="Q30" i="270" s="1"/>
  <c r="AW30" i="270" s="1"/>
  <c r="AW20" i="271"/>
  <c r="H35" i="266"/>
  <c r="AW20" i="268"/>
  <c r="AW26" i="268"/>
  <c r="AW32" i="268"/>
  <c r="AF14" i="269"/>
  <c r="A10" i="269"/>
  <c r="AM16" i="269"/>
  <c r="AF16" i="269"/>
  <c r="AM19" i="269"/>
  <c r="AF19" i="269"/>
  <c r="AW19" i="269" s="1"/>
  <c r="AM22" i="269"/>
  <c r="AF22" i="269"/>
  <c r="AW22" i="269" s="1"/>
  <c r="AM25" i="269"/>
  <c r="AF25" i="269"/>
  <c r="AM28" i="269"/>
  <c r="AF28" i="269"/>
  <c r="AW28" i="269" s="1"/>
  <c r="AM31" i="269"/>
  <c r="AF31" i="269"/>
  <c r="AW31" i="269" s="1"/>
  <c r="AW33" i="269"/>
  <c r="AC34" i="269"/>
  <c r="AW17" i="270"/>
  <c r="BA8" i="271"/>
  <c r="G9" i="271"/>
  <c r="BA7" i="271"/>
  <c r="G8" i="271"/>
  <c r="AC34" i="268"/>
  <c r="AU25" i="268"/>
  <c r="AV25" i="268" s="1"/>
  <c r="Q25" i="268" s="1"/>
  <c r="AW25" i="268" s="1"/>
  <c r="AU31" i="268"/>
  <c r="AV31" i="268" s="1"/>
  <c r="Q31" i="268" s="1"/>
  <c r="AW31" i="268" s="1"/>
  <c r="H35" i="270"/>
  <c r="AU15" i="270"/>
  <c r="AV15" i="270" s="1"/>
  <c r="Q15" i="270" s="1"/>
  <c r="AW16" i="270"/>
  <c r="AU18" i="270"/>
  <c r="AV18" i="270" s="1"/>
  <c r="Q18" i="270" s="1"/>
  <c r="AW18" i="270" s="1"/>
  <c r="AU23" i="270"/>
  <c r="AV23" i="270" s="1"/>
  <c r="Q23" i="270" s="1"/>
  <c r="AW23" i="270" s="1"/>
  <c r="AU33" i="270"/>
  <c r="AV33" i="270" s="1"/>
  <c r="Q33" i="270" s="1"/>
  <c r="AW33" i="270" s="1"/>
  <c r="H7" i="271"/>
  <c r="I6" i="271"/>
  <c r="AM16" i="271"/>
  <c r="AF16" i="271"/>
  <c r="AW16" i="271" s="1"/>
  <c r="AM25" i="271"/>
  <c r="AF25" i="271"/>
  <c r="AW25" i="271" s="1"/>
  <c r="AU15" i="271"/>
  <c r="AV15" i="271" s="1"/>
  <c r="Q15" i="271" s="1"/>
  <c r="AW15" i="271" s="1"/>
  <c r="AU24" i="271"/>
  <c r="AV24" i="271" s="1"/>
  <c r="Q24" i="271" s="1"/>
  <c r="AW24" i="271" s="1"/>
  <c r="AU14" i="272"/>
  <c r="AV14" i="272" s="1"/>
  <c r="Q14" i="272" s="1"/>
  <c r="AW14" i="272" s="1"/>
  <c r="AU21" i="272"/>
  <c r="AV21" i="272" s="1"/>
  <c r="Q21" i="272" s="1"/>
  <c r="AU23" i="272"/>
  <c r="AV23" i="272" s="1"/>
  <c r="Q23" i="272" s="1"/>
  <c r="AW23" i="272" s="1"/>
  <c r="AU30" i="272"/>
  <c r="AV30" i="272" s="1"/>
  <c r="Q30" i="272" s="1"/>
  <c r="AW30" i="272" s="1"/>
  <c r="AU32" i="272"/>
  <c r="AV32" i="272" s="1"/>
  <c r="Q32" i="272" s="1"/>
  <c r="AW32" i="272" s="1"/>
  <c r="AU20" i="273"/>
  <c r="AV20" i="273" s="1"/>
  <c r="Q20" i="273" s="1"/>
  <c r="AU22" i="273"/>
  <c r="AV22" i="273" s="1"/>
  <c r="Q22" i="273" s="1"/>
  <c r="AW22" i="273" s="1"/>
  <c r="AU26" i="273"/>
  <c r="AV26" i="273" s="1"/>
  <c r="Q26" i="273" s="1"/>
  <c r="AW26" i="273" s="1"/>
  <c r="AW27" i="273"/>
  <c r="AU28" i="273"/>
  <c r="AV28" i="273" s="1"/>
  <c r="Q28" i="273" s="1"/>
  <c r="AW28" i="273" s="1"/>
  <c r="AU17" i="274"/>
  <c r="AV17" i="274" s="1"/>
  <c r="Q17" i="274" s="1"/>
  <c r="AW17" i="274" s="1"/>
  <c r="AM21" i="274"/>
  <c r="AF21" i="274"/>
  <c r="AW21" i="274" s="1"/>
  <c r="AU24" i="274"/>
  <c r="AV24" i="274" s="1"/>
  <c r="Q24" i="274" s="1"/>
  <c r="AW24" i="274" s="1"/>
  <c r="AU25" i="274"/>
  <c r="AV25" i="274" s="1"/>
  <c r="Q25" i="274" s="1"/>
  <c r="AW30" i="274"/>
  <c r="AU19" i="270"/>
  <c r="AV19" i="270" s="1"/>
  <c r="Q19" i="270" s="1"/>
  <c r="AW19" i="270" s="1"/>
  <c r="AU25" i="270"/>
  <c r="AV25" i="270" s="1"/>
  <c r="Q25" i="270" s="1"/>
  <c r="AW25" i="270" s="1"/>
  <c r="AU31" i="270"/>
  <c r="AV31" i="270" s="1"/>
  <c r="Q31" i="270" s="1"/>
  <c r="AW31" i="270" s="1"/>
  <c r="A10" i="271"/>
  <c r="G6" i="272"/>
  <c r="AH3" i="272"/>
  <c r="L5" i="272"/>
  <c r="AU22" i="272"/>
  <c r="AV22" i="272" s="1"/>
  <c r="Q22" i="272" s="1"/>
  <c r="AW22" i="272" s="1"/>
  <c r="AU31" i="272"/>
  <c r="AV31" i="272" s="1"/>
  <c r="Q31" i="272" s="1"/>
  <c r="AW31" i="272" s="1"/>
  <c r="AU21" i="273"/>
  <c r="AV21" i="273" s="1"/>
  <c r="Q21" i="273" s="1"/>
  <c r="AW21" i="273" s="1"/>
  <c r="AU27" i="273"/>
  <c r="AV27" i="273" s="1"/>
  <c r="Q27" i="273" s="1"/>
  <c r="AW30" i="273"/>
  <c r="AM32" i="273"/>
  <c r="AF32" i="273"/>
  <c r="AW32" i="273" s="1"/>
  <c r="AW19" i="274"/>
  <c r="G6" i="275"/>
  <c r="AH3" i="275"/>
  <c r="L5" i="275"/>
  <c r="AU19" i="275"/>
  <c r="AV19" i="275" s="1"/>
  <c r="Q19" i="275" s="1"/>
  <c r="AW19" i="275" s="1"/>
  <c r="AF31" i="275"/>
  <c r="AW31" i="275" s="1"/>
  <c r="AM31" i="275"/>
  <c r="AW14" i="270"/>
  <c r="AW20" i="270"/>
  <c r="AW26" i="270"/>
  <c r="AW32" i="270"/>
  <c r="AW22" i="271"/>
  <c r="AW28" i="271"/>
  <c r="AC34" i="271"/>
  <c r="AU15" i="272"/>
  <c r="AV15" i="272" s="1"/>
  <c r="Q15" i="272" s="1"/>
  <c r="AW21" i="272"/>
  <c r="AU24" i="272"/>
  <c r="AV24" i="272" s="1"/>
  <c r="Q24" i="272" s="1"/>
  <c r="AW24" i="272" s="1"/>
  <c r="AU33" i="272"/>
  <c r="AV33" i="272" s="1"/>
  <c r="Q33" i="272" s="1"/>
  <c r="AW33" i="272" s="1"/>
  <c r="G7" i="273"/>
  <c r="H6" i="273"/>
  <c r="AU14" i="273"/>
  <c r="AV14" i="273" s="1"/>
  <c r="Q14" i="273" s="1"/>
  <c r="AW20" i="273"/>
  <c r="AM15" i="274"/>
  <c r="AF15" i="274"/>
  <c r="AW15" i="274" s="1"/>
  <c r="AU18" i="274"/>
  <c r="AV18" i="274" s="1"/>
  <c r="Q18" i="274" s="1"/>
  <c r="AW18" i="274" s="1"/>
  <c r="AM33" i="274"/>
  <c r="AF33" i="274"/>
  <c r="AW33" i="274" s="1"/>
  <c r="AF34" i="270"/>
  <c r="AU27" i="271"/>
  <c r="AV27" i="271" s="1"/>
  <c r="Q27" i="271" s="1"/>
  <c r="AW27" i="271" s="1"/>
  <c r="AW31" i="271"/>
  <c r="AW24" i="273"/>
  <c r="AU25" i="273"/>
  <c r="AV25" i="273" s="1"/>
  <c r="Q25" i="273" s="1"/>
  <c r="AW25" i="273" s="1"/>
  <c r="AU30" i="273"/>
  <c r="AV30" i="273" s="1"/>
  <c r="Q30" i="273" s="1"/>
  <c r="AW33" i="273"/>
  <c r="AW35" i="273"/>
  <c r="AU16" i="270"/>
  <c r="AV16" i="270" s="1"/>
  <c r="Q16" i="270" s="1"/>
  <c r="AU22" i="270"/>
  <c r="AV22" i="270" s="1"/>
  <c r="Q22" i="270" s="1"/>
  <c r="AW22" i="270" s="1"/>
  <c r="AU28" i="270"/>
  <c r="AV28" i="270" s="1"/>
  <c r="Q28" i="270" s="1"/>
  <c r="AW28" i="270" s="1"/>
  <c r="AU18" i="271"/>
  <c r="AV18" i="271" s="1"/>
  <c r="Q18" i="271" s="1"/>
  <c r="AW18" i="271" s="1"/>
  <c r="AU30" i="271"/>
  <c r="AV30" i="271" s="1"/>
  <c r="Q30" i="271" s="1"/>
  <c r="AW30" i="271" s="1"/>
  <c r="AU32" i="271"/>
  <c r="AV32" i="271" s="1"/>
  <c r="Q32" i="271" s="1"/>
  <c r="AW32" i="271" s="1"/>
  <c r="H35" i="272"/>
  <c r="AF34" i="272"/>
  <c r="AW15" i="272"/>
  <c r="AU18" i="272"/>
  <c r="AV18" i="272" s="1"/>
  <c r="Q18" i="272" s="1"/>
  <c r="AW18" i="272" s="1"/>
  <c r="AU27" i="272"/>
  <c r="AV27" i="272" s="1"/>
  <c r="Q27" i="272" s="1"/>
  <c r="AW27" i="272" s="1"/>
  <c r="AW14" i="273"/>
  <c r="AU17" i="273"/>
  <c r="AV17" i="273" s="1"/>
  <c r="Q17" i="273" s="1"/>
  <c r="AW17" i="273" s="1"/>
  <c r="AW18" i="273"/>
  <c r="AW23" i="273"/>
  <c r="AU24" i="273"/>
  <c r="AV24" i="273" s="1"/>
  <c r="Q24" i="273" s="1"/>
  <c r="AU31" i="273"/>
  <c r="AV31" i="273" s="1"/>
  <c r="Q31" i="273" s="1"/>
  <c r="AW31" i="273" s="1"/>
  <c r="AF34" i="273"/>
  <c r="G7" i="274"/>
  <c r="H6" i="274"/>
  <c r="AM27" i="274"/>
  <c r="AF27" i="274"/>
  <c r="AW27" i="274" s="1"/>
  <c r="AU31" i="274"/>
  <c r="AV31" i="274" s="1"/>
  <c r="Q31" i="274" s="1"/>
  <c r="AW31" i="274" s="1"/>
  <c r="AH3" i="273"/>
  <c r="A10" i="275"/>
  <c r="AU14" i="275"/>
  <c r="AV14" i="275" s="1"/>
  <c r="Q14" i="275" s="1"/>
  <c r="AW14" i="275" s="1"/>
  <c r="AW16" i="275"/>
  <c r="AW17" i="275"/>
  <c r="AM22" i="275"/>
  <c r="AU27" i="275"/>
  <c r="AV27" i="275" s="1"/>
  <c r="Q27" i="275" s="1"/>
  <c r="AW27" i="275" s="1"/>
  <c r="AU32" i="275"/>
  <c r="AV32" i="275" s="1"/>
  <c r="Q32" i="275" s="1"/>
  <c r="AW32" i="275" s="1"/>
  <c r="BA8" i="276"/>
  <c r="AU17" i="277"/>
  <c r="AV17" i="277" s="1"/>
  <c r="Q17" i="277" s="1"/>
  <c r="AW17" i="277" s="1"/>
  <c r="AW19" i="277"/>
  <c r="AU23" i="277"/>
  <c r="AV23" i="277" s="1"/>
  <c r="Q23" i="277" s="1"/>
  <c r="AW23" i="277" s="1"/>
  <c r="AW25" i="277"/>
  <c r="AU29" i="277"/>
  <c r="AV29" i="277" s="1"/>
  <c r="Q29" i="277" s="1"/>
  <c r="AW29" i="277" s="1"/>
  <c r="AW31" i="277"/>
  <c r="AU17" i="278"/>
  <c r="AV17" i="278" s="1"/>
  <c r="Q17" i="278" s="1"/>
  <c r="AW17" i="278" s="1"/>
  <c r="AU23" i="278"/>
  <c r="AV23" i="278" s="1"/>
  <c r="Q23" i="278" s="1"/>
  <c r="AU29" i="278"/>
  <c r="AV29" i="278" s="1"/>
  <c r="Q29" i="278" s="1"/>
  <c r="AC34" i="272"/>
  <c r="A10" i="273"/>
  <c r="AH3" i="274"/>
  <c r="A10" i="274"/>
  <c r="AW23" i="274"/>
  <c r="AW29" i="274"/>
  <c r="AF34" i="275"/>
  <c r="AU17" i="275"/>
  <c r="AV17" i="275" s="1"/>
  <c r="Q17" i="275" s="1"/>
  <c r="AM25" i="275"/>
  <c r="AU30" i="275"/>
  <c r="AV30" i="275" s="1"/>
  <c r="Q30" i="275" s="1"/>
  <c r="AW30" i="275" s="1"/>
  <c r="AW16" i="276"/>
  <c r="AW20" i="276"/>
  <c r="AW22" i="276"/>
  <c r="AW26" i="276"/>
  <c r="AW28" i="276"/>
  <c r="AW32" i="276"/>
  <c r="AU18" i="277"/>
  <c r="AV18" i="277" s="1"/>
  <c r="Q18" i="277" s="1"/>
  <c r="AU24" i="277"/>
  <c r="AV24" i="277" s="1"/>
  <c r="Q24" i="277" s="1"/>
  <c r="AU30" i="277"/>
  <c r="AV30" i="277" s="1"/>
  <c r="Q30" i="277" s="1"/>
  <c r="AW30" i="277" s="1"/>
  <c r="AW19" i="278"/>
  <c r="AW25" i="278"/>
  <c r="AW31" i="278"/>
  <c r="AM31" i="273"/>
  <c r="AC34" i="273"/>
  <c r="AU16" i="274"/>
  <c r="AV16" i="274" s="1"/>
  <c r="Q16" i="274" s="1"/>
  <c r="AW16" i="274" s="1"/>
  <c r="AM20" i="274"/>
  <c r="AU22" i="274"/>
  <c r="AV22" i="274" s="1"/>
  <c r="Q22" i="274" s="1"/>
  <c r="AW22" i="274" s="1"/>
  <c r="AM26" i="274"/>
  <c r="AU28" i="274"/>
  <c r="AV28" i="274" s="1"/>
  <c r="Q28" i="274" s="1"/>
  <c r="AW28" i="274" s="1"/>
  <c r="AM32" i="274"/>
  <c r="AU15" i="275"/>
  <c r="AV15" i="275" s="1"/>
  <c r="Q15" i="275" s="1"/>
  <c r="AW15" i="275" s="1"/>
  <c r="AW18" i="275"/>
  <c r="AU20" i="275"/>
  <c r="AV20" i="275" s="1"/>
  <c r="Q20" i="275" s="1"/>
  <c r="AW20" i="275" s="1"/>
  <c r="AW22" i="275"/>
  <c r="AM28" i="275"/>
  <c r="AU33" i="275"/>
  <c r="AV33" i="275" s="1"/>
  <c r="Q33" i="275" s="1"/>
  <c r="AW33" i="275" s="1"/>
  <c r="H7" i="276"/>
  <c r="I6" i="276"/>
  <c r="AU17" i="276"/>
  <c r="AV17" i="276" s="1"/>
  <c r="Q17" i="276" s="1"/>
  <c r="AW17" i="276" s="1"/>
  <c r="AU19" i="276"/>
  <c r="AV19" i="276" s="1"/>
  <c r="Q19" i="276" s="1"/>
  <c r="AW21" i="276"/>
  <c r="AU23" i="276"/>
  <c r="AV23" i="276" s="1"/>
  <c r="Q23" i="276" s="1"/>
  <c r="AU25" i="276"/>
  <c r="AV25" i="276" s="1"/>
  <c r="Q25" i="276" s="1"/>
  <c r="AW25" i="276" s="1"/>
  <c r="AW27" i="276"/>
  <c r="AU29" i="276"/>
  <c r="AV29" i="276" s="1"/>
  <c r="Q29" i="276" s="1"/>
  <c r="AU31" i="276"/>
  <c r="AV31" i="276" s="1"/>
  <c r="Q31" i="276" s="1"/>
  <c r="AW33" i="276"/>
  <c r="G7" i="277"/>
  <c r="H6" i="277"/>
  <c r="AW20" i="277"/>
  <c r="AW26" i="277"/>
  <c r="AW32" i="277"/>
  <c r="AW23" i="278"/>
  <c r="AW29" i="278"/>
  <c r="A10" i="272"/>
  <c r="AU23" i="275"/>
  <c r="AV23" i="275" s="1"/>
  <c r="Q23" i="275" s="1"/>
  <c r="AW23" i="275" s="1"/>
  <c r="AW25" i="275"/>
  <c r="AW18" i="277"/>
  <c r="AW24" i="277"/>
  <c r="BA7" i="279"/>
  <c r="BA8" i="279"/>
  <c r="G9" i="279"/>
  <c r="G8" i="279"/>
  <c r="AC34" i="274"/>
  <c r="AF14" i="274"/>
  <c r="AW20" i="274"/>
  <c r="AW26" i="274"/>
  <c r="AW32" i="274"/>
  <c r="AU21" i="275"/>
  <c r="AV21" i="275" s="1"/>
  <c r="Q21" i="275" s="1"/>
  <c r="AW21" i="275" s="1"/>
  <c r="AW24" i="275"/>
  <c r="AU26" i="275"/>
  <c r="AV26" i="275" s="1"/>
  <c r="Q26" i="275" s="1"/>
  <c r="AW26" i="275" s="1"/>
  <c r="AW28" i="275"/>
  <c r="AW19" i="276"/>
  <c r="AW23" i="276"/>
  <c r="AW29" i="276"/>
  <c r="AW31" i="276"/>
  <c r="AU15" i="277"/>
  <c r="AV15" i="277" s="1"/>
  <c r="Q15" i="277" s="1"/>
  <c r="AW15" i="277" s="1"/>
  <c r="AU21" i="277"/>
  <c r="AV21" i="277" s="1"/>
  <c r="Q21" i="277" s="1"/>
  <c r="AW21" i="277" s="1"/>
  <c r="AU27" i="277"/>
  <c r="AV27" i="277" s="1"/>
  <c r="Q27" i="277" s="1"/>
  <c r="AW27" i="277" s="1"/>
  <c r="AU33" i="277"/>
  <c r="AV33" i="277" s="1"/>
  <c r="Q33" i="277" s="1"/>
  <c r="AW33" i="277" s="1"/>
  <c r="AW16" i="278"/>
  <c r="M35" i="278" s="1"/>
  <c r="AW22" i="278"/>
  <c r="AW28" i="278"/>
  <c r="BA7" i="276"/>
  <c r="AM14" i="276"/>
  <c r="AF15" i="276"/>
  <c r="AW15" i="276" s="1"/>
  <c r="AH3" i="277"/>
  <c r="AM17" i="277"/>
  <c r="AM20" i="277"/>
  <c r="AM23" i="277"/>
  <c r="AM26" i="277"/>
  <c r="AM29" i="277"/>
  <c r="AM32" i="277"/>
  <c r="AM16" i="278"/>
  <c r="AM19" i="278"/>
  <c r="AM22" i="278"/>
  <c r="AM25" i="278"/>
  <c r="AM28" i="278"/>
  <c r="AM31" i="278"/>
  <c r="H6" i="279"/>
  <c r="AU14" i="279"/>
  <c r="AV14" i="279" s="1"/>
  <c r="Q14" i="279" s="1"/>
  <c r="AW14" i="279" s="1"/>
  <c r="AU15" i="279"/>
  <c r="AV15" i="279" s="1"/>
  <c r="Q15" i="279" s="1"/>
  <c r="AW15" i="279" s="1"/>
  <c r="AU17" i="279"/>
  <c r="AV17" i="279" s="1"/>
  <c r="Q17" i="279" s="1"/>
  <c r="AW17" i="279" s="1"/>
  <c r="AU18" i="279"/>
  <c r="AV18" i="279" s="1"/>
  <c r="Q18" i="279" s="1"/>
  <c r="AU22" i="279"/>
  <c r="AV22" i="279" s="1"/>
  <c r="Q22" i="279" s="1"/>
  <c r="AW22" i="279" s="1"/>
  <c r="AU19" i="280"/>
  <c r="AV19" i="280" s="1"/>
  <c r="Q19" i="280" s="1"/>
  <c r="AU25" i="280"/>
  <c r="AV25" i="280" s="1"/>
  <c r="Q25" i="280" s="1"/>
  <c r="AW25" i="280" s="1"/>
  <c r="AM16" i="276"/>
  <c r="AM19" i="276"/>
  <c r="AM22" i="276"/>
  <c r="AM25" i="276"/>
  <c r="AM28" i="276"/>
  <c r="AM31" i="276"/>
  <c r="H35" i="276"/>
  <c r="AC34" i="278"/>
  <c r="H35" i="278"/>
  <c r="AU23" i="279"/>
  <c r="AV23" i="279" s="1"/>
  <c r="Q23" i="279" s="1"/>
  <c r="AW23" i="279" s="1"/>
  <c r="AC34" i="277"/>
  <c r="AF14" i="277"/>
  <c r="AW26" i="279"/>
  <c r="AW28" i="280"/>
  <c r="G8" i="276"/>
  <c r="AW14" i="276"/>
  <c r="G7" i="278"/>
  <c r="H6" i="278"/>
  <c r="AW35" i="278"/>
  <c r="A10" i="279"/>
  <c r="AU21" i="279"/>
  <c r="AV21" i="279" s="1"/>
  <c r="Q21" i="279" s="1"/>
  <c r="AW21" i="279" s="1"/>
  <c r="AW24" i="279"/>
  <c r="AW25" i="279"/>
  <c r="AU26" i="279"/>
  <c r="AV26" i="279" s="1"/>
  <c r="Q26" i="279" s="1"/>
  <c r="AW32" i="279"/>
  <c r="AU16" i="280"/>
  <c r="AV16" i="280" s="1"/>
  <c r="Q16" i="280" s="1"/>
  <c r="AW16" i="280" s="1"/>
  <c r="AU22" i="280"/>
  <c r="AV22" i="280" s="1"/>
  <c r="Q22" i="280" s="1"/>
  <c r="AW22" i="280" s="1"/>
  <c r="AU29" i="280"/>
  <c r="AV29" i="280" s="1"/>
  <c r="Q29" i="280" s="1"/>
  <c r="AW29" i="280" s="1"/>
  <c r="A10" i="276"/>
  <c r="A10" i="278"/>
  <c r="AF34" i="278"/>
  <c r="AW18" i="279"/>
  <c r="AU19" i="279"/>
  <c r="AV19" i="279" s="1"/>
  <c r="Q19" i="279" s="1"/>
  <c r="AW20" i="279"/>
  <c r="AU28" i="279"/>
  <c r="AV28" i="279" s="1"/>
  <c r="Q28" i="279" s="1"/>
  <c r="AW28" i="279" s="1"/>
  <c r="AU29" i="279"/>
  <c r="AV29" i="279" s="1"/>
  <c r="Q29" i="279" s="1"/>
  <c r="AW29" i="279" s="1"/>
  <c r="AU31" i="279"/>
  <c r="AV31" i="279" s="1"/>
  <c r="Q31" i="279" s="1"/>
  <c r="AU32" i="279"/>
  <c r="AV32" i="279" s="1"/>
  <c r="Q32" i="279" s="1"/>
  <c r="AU14" i="280"/>
  <c r="AV14" i="280" s="1"/>
  <c r="Q14" i="280" s="1"/>
  <c r="H35" i="279"/>
  <c r="AF34" i="279"/>
  <c r="AW16" i="279"/>
  <c r="AW19" i="279"/>
  <c r="AW31" i="279"/>
  <c r="G7" i="280"/>
  <c r="H6" i="280"/>
  <c r="AW19" i="280"/>
  <c r="L5" i="280"/>
  <c r="AM16" i="280"/>
  <c r="AM19" i="280"/>
  <c r="AM22" i="280"/>
  <c r="AM25" i="280"/>
  <c r="AM28" i="280"/>
  <c r="AW17" i="282"/>
  <c r="AM14" i="279"/>
  <c r="AF15" i="280"/>
  <c r="AW15" i="280" s="1"/>
  <c r="AF18" i="280"/>
  <c r="AW18" i="280" s="1"/>
  <c r="AF21" i="280"/>
  <c r="AW21" i="280" s="1"/>
  <c r="AF24" i="280"/>
  <c r="AW24" i="280" s="1"/>
  <c r="AF27" i="280"/>
  <c r="AW27" i="280" s="1"/>
  <c r="AU31" i="280"/>
  <c r="AV31" i="280" s="1"/>
  <c r="Q31" i="280" s="1"/>
  <c r="AW31" i="280" s="1"/>
  <c r="AC34" i="280"/>
  <c r="AM15" i="281"/>
  <c r="AW24" i="281"/>
  <c r="AU25" i="281"/>
  <c r="AV25" i="281" s="1"/>
  <c r="Q25" i="281" s="1"/>
  <c r="AW25" i="281" s="1"/>
  <c r="AW27" i="281"/>
  <c r="AU29" i="281"/>
  <c r="AV29" i="281" s="1"/>
  <c r="Q29" i="281" s="1"/>
  <c r="AW29" i="281" s="1"/>
  <c r="AW33" i="281"/>
  <c r="AU24" i="282"/>
  <c r="AV24" i="282" s="1"/>
  <c r="Q24" i="282" s="1"/>
  <c r="AW30" i="282"/>
  <c r="AH3" i="280"/>
  <c r="AM29" i="280"/>
  <c r="AW21" i="282"/>
  <c r="AM33" i="282"/>
  <c r="AF33" i="282"/>
  <c r="AW33" i="282" s="1"/>
  <c r="G9" i="281"/>
  <c r="BA7" i="281"/>
  <c r="BA8" i="281"/>
  <c r="G8" i="281"/>
  <c r="AW15" i="281"/>
  <c r="AM21" i="281"/>
  <c r="AF31" i="281"/>
  <c r="AW31" i="281" s="1"/>
  <c r="AU21" i="282"/>
  <c r="AV21" i="282" s="1"/>
  <c r="Q21" i="282" s="1"/>
  <c r="AM24" i="282"/>
  <c r="AF24" i="282"/>
  <c r="AW24" i="282" s="1"/>
  <c r="AW29" i="282"/>
  <c r="AU32" i="282"/>
  <c r="AV32" i="282" s="1"/>
  <c r="Q32" i="282" s="1"/>
  <c r="AC34" i="282"/>
  <c r="AU28" i="280"/>
  <c r="AV28" i="280" s="1"/>
  <c r="Q28" i="280" s="1"/>
  <c r="AW19" i="281"/>
  <c r="AU14" i="282"/>
  <c r="AV14" i="282" s="1"/>
  <c r="Q14" i="282" s="1"/>
  <c r="AU23" i="282"/>
  <c r="AV23" i="282" s="1"/>
  <c r="Q23" i="282" s="1"/>
  <c r="AW14" i="280"/>
  <c r="AC34" i="281"/>
  <c r="AF14" i="281"/>
  <c r="AM14" i="281"/>
  <c r="A10" i="281"/>
  <c r="AW21" i="281"/>
  <c r="AU14" i="281"/>
  <c r="AV14" i="281" s="1"/>
  <c r="Q14" i="281" s="1"/>
  <c r="AU20" i="281"/>
  <c r="AV20" i="281" s="1"/>
  <c r="Q20" i="281" s="1"/>
  <c r="AW20" i="281" s="1"/>
  <c r="AU26" i="281"/>
  <c r="AV26" i="281" s="1"/>
  <c r="Q26" i="281" s="1"/>
  <c r="AW26" i="281" s="1"/>
  <c r="AM33" i="281"/>
  <c r="G6" i="282"/>
  <c r="AH3" i="282"/>
  <c r="AU16" i="282"/>
  <c r="AV16" i="282" s="1"/>
  <c r="Q16" i="282" s="1"/>
  <c r="AW16" i="282" s="1"/>
  <c r="AU22" i="282"/>
  <c r="AV22" i="282" s="1"/>
  <c r="Q22" i="282" s="1"/>
  <c r="AW22" i="282" s="1"/>
  <c r="AW23" i="282"/>
  <c r="AU31" i="282"/>
  <c r="AV31" i="282" s="1"/>
  <c r="Q31" i="282" s="1"/>
  <c r="AW31" i="282" s="1"/>
  <c r="AW32" i="282"/>
  <c r="AW35" i="282"/>
  <c r="AU16" i="283"/>
  <c r="AV16" i="283" s="1"/>
  <c r="Q16" i="283" s="1"/>
  <c r="AF17" i="283"/>
  <c r="AW17" i="283" s="1"/>
  <c r="AM17" i="283"/>
  <c r="AW19" i="283"/>
  <c r="AU21" i="283"/>
  <c r="AV21" i="283" s="1"/>
  <c r="Q21" i="283" s="1"/>
  <c r="AW21" i="283" s="1"/>
  <c r="AM16" i="284"/>
  <c r="AF16" i="284"/>
  <c r="AW16" i="284" s="1"/>
  <c r="AM19" i="284"/>
  <c r="AF19" i="284"/>
  <c r="AW19" i="284" s="1"/>
  <c r="AM22" i="284"/>
  <c r="AF22" i="284"/>
  <c r="AW22" i="284" s="1"/>
  <c r="AW29" i="284"/>
  <c r="H6" i="281"/>
  <c r="A10" i="282"/>
  <c r="AU26" i="282"/>
  <c r="AV26" i="282" s="1"/>
  <c r="Q26" i="282" s="1"/>
  <c r="AW26" i="282" s="1"/>
  <c r="H7" i="283"/>
  <c r="I6" i="283"/>
  <c r="AC34" i="283"/>
  <c r="AF14" i="283"/>
  <c r="AM14" i="283"/>
  <c r="AW16" i="283"/>
  <c r="AU18" i="283"/>
  <c r="AV18" i="283" s="1"/>
  <c r="Q18" i="283" s="1"/>
  <c r="AW18" i="283" s="1"/>
  <c r="AU31" i="283"/>
  <c r="AV31" i="283" s="1"/>
  <c r="Q31" i="283" s="1"/>
  <c r="AF32" i="283"/>
  <c r="AW32" i="283" s="1"/>
  <c r="AM32" i="283"/>
  <c r="AF17" i="284"/>
  <c r="AW17" i="284" s="1"/>
  <c r="AM17" i="284"/>
  <c r="AF20" i="284"/>
  <c r="AW20" i="284" s="1"/>
  <c r="AM20" i="284"/>
  <c r="AU30" i="284"/>
  <c r="AV30" i="284" s="1"/>
  <c r="Q30" i="284" s="1"/>
  <c r="AW18" i="285"/>
  <c r="AU32" i="281"/>
  <c r="AV32" i="281" s="1"/>
  <c r="Q32" i="281" s="1"/>
  <c r="AW32" i="281" s="1"/>
  <c r="AF14" i="282"/>
  <c r="AU25" i="282"/>
  <c r="AV25" i="282" s="1"/>
  <c r="Q25" i="282" s="1"/>
  <c r="AW25" i="282" s="1"/>
  <c r="AF27" i="282"/>
  <c r="AW27" i="282" s="1"/>
  <c r="AU15" i="283"/>
  <c r="AV15" i="283" s="1"/>
  <c r="Q15" i="283" s="1"/>
  <c r="AW15" i="283" s="1"/>
  <c r="AU28" i="283"/>
  <c r="AV28" i="283" s="1"/>
  <c r="Q28" i="283" s="1"/>
  <c r="AW28" i="283" s="1"/>
  <c r="AF29" i="283"/>
  <c r="AW29" i="283" s="1"/>
  <c r="AM29" i="283"/>
  <c r="AW31" i="283"/>
  <c r="AU33" i="283"/>
  <c r="AV33" i="283" s="1"/>
  <c r="Q33" i="283" s="1"/>
  <c r="AW33" i="283" s="1"/>
  <c r="G6" i="284"/>
  <c r="AH3" i="284"/>
  <c r="L5" i="284"/>
  <c r="AU24" i="284"/>
  <c r="AV24" i="284" s="1"/>
  <c r="Q24" i="284" s="1"/>
  <c r="AW24" i="284" s="1"/>
  <c r="AC34" i="287"/>
  <c r="AF27" i="287"/>
  <c r="AW27" i="287" s="1"/>
  <c r="AM27" i="287"/>
  <c r="AU17" i="281"/>
  <c r="AV17" i="281" s="1"/>
  <c r="Q17" i="281" s="1"/>
  <c r="AW17" i="281" s="1"/>
  <c r="AU23" i="281"/>
  <c r="AV23" i="281" s="1"/>
  <c r="Q23" i="281" s="1"/>
  <c r="AW23" i="281" s="1"/>
  <c r="AF15" i="282"/>
  <c r="AW15" i="282" s="1"/>
  <c r="AU20" i="282"/>
  <c r="AV20" i="282" s="1"/>
  <c r="Q20" i="282" s="1"/>
  <c r="AW20" i="282" s="1"/>
  <c r="AU29" i="282"/>
  <c r="AV29" i="282" s="1"/>
  <c r="Q29" i="282" s="1"/>
  <c r="AU25" i="283"/>
  <c r="AV25" i="283" s="1"/>
  <c r="Q25" i="283" s="1"/>
  <c r="AF26" i="283"/>
  <c r="AW26" i="283" s="1"/>
  <c r="AM26" i="283"/>
  <c r="AU30" i="283"/>
  <c r="AV30" i="283" s="1"/>
  <c r="Q30" i="283" s="1"/>
  <c r="AW30" i="283" s="1"/>
  <c r="A10" i="284"/>
  <c r="AW15" i="284"/>
  <c r="AF18" i="284"/>
  <c r="AW18" i="284" s="1"/>
  <c r="AM18" i="284"/>
  <c r="AF21" i="284"/>
  <c r="AW21" i="284" s="1"/>
  <c r="AM21" i="284"/>
  <c r="AU28" i="284"/>
  <c r="AV28" i="284" s="1"/>
  <c r="Q28" i="284" s="1"/>
  <c r="AF17" i="285"/>
  <c r="AW17" i="285" s="1"/>
  <c r="AM17" i="285"/>
  <c r="AW25" i="286"/>
  <c r="AU22" i="283"/>
  <c r="AV22" i="283" s="1"/>
  <c r="Q22" i="283" s="1"/>
  <c r="AF23" i="283"/>
  <c r="AW23" i="283" s="1"/>
  <c r="AM23" i="283"/>
  <c r="AW25" i="283"/>
  <c r="G8" i="283"/>
  <c r="G9" i="283"/>
  <c r="BA7" i="283"/>
  <c r="BA8" i="283"/>
  <c r="AF20" i="283"/>
  <c r="AW20" i="283" s="1"/>
  <c r="AM20" i="283"/>
  <c r="AW22" i="283"/>
  <c r="AU24" i="283"/>
  <c r="AV24" i="283" s="1"/>
  <c r="Q24" i="283" s="1"/>
  <c r="AW24" i="283" s="1"/>
  <c r="AM28" i="284"/>
  <c r="AF28" i="284"/>
  <c r="AW28" i="284" s="1"/>
  <c r="AF26" i="285"/>
  <c r="AW26" i="285" s="1"/>
  <c r="AM26" i="285"/>
  <c r="AW27" i="284"/>
  <c r="AW33" i="284"/>
  <c r="AF25" i="285"/>
  <c r="AW25" i="285" s="1"/>
  <c r="AM25" i="285"/>
  <c r="AW27" i="285"/>
  <c r="AU20" i="286"/>
  <c r="AV20" i="286" s="1"/>
  <c r="Q20" i="286" s="1"/>
  <c r="AM22" i="286"/>
  <c r="A10" i="286"/>
  <c r="AW26" i="287"/>
  <c r="AW30" i="287"/>
  <c r="AC34" i="284"/>
  <c r="AM14" i="284"/>
  <c r="AW14" i="284"/>
  <c r="AM15" i="284"/>
  <c r="AM24" i="284"/>
  <c r="AM30" i="284"/>
  <c r="AU16" i="285"/>
  <c r="AV16" i="285" s="1"/>
  <c r="Q16" i="285" s="1"/>
  <c r="AW16" i="285" s="1"/>
  <c r="AM20" i="285"/>
  <c r="AW23" i="285"/>
  <c r="AU27" i="285"/>
  <c r="AV27" i="285" s="1"/>
  <c r="Q27" i="285" s="1"/>
  <c r="AU29" i="285"/>
  <c r="AV29" i="285" s="1"/>
  <c r="Q29" i="285" s="1"/>
  <c r="BA7" i="286"/>
  <c r="G8" i="286"/>
  <c r="BA8" i="286"/>
  <c r="AW19" i="286"/>
  <c r="AW21" i="286"/>
  <c r="AW22" i="286"/>
  <c r="AM25" i="286"/>
  <c r="AW28" i="286"/>
  <c r="AU20" i="287"/>
  <c r="AV20" i="287" s="1"/>
  <c r="Q20" i="287" s="1"/>
  <c r="A10" i="285"/>
  <c r="AC34" i="285"/>
  <c r="AF14" i="285"/>
  <c r="AW24" i="285"/>
  <c r="BB7" i="286"/>
  <c r="BB8" i="286"/>
  <c r="AW24" i="286"/>
  <c r="AW18" i="287"/>
  <c r="AW28" i="287"/>
  <c r="AW33" i="287"/>
  <c r="AF25" i="284"/>
  <c r="AW25" i="284" s="1"/>
  <c r="AW30" i="284"/>
  <c r="AF31" i="284"/>
  <c r="AW31" i="284" s="1"/>
  <c r="G6" i="285"/>
  <c r="AH3" i="285"/>
  <c r="AW20" i="285"/>
  <c r="AF21" i="285"/>
  <c r="AW21" i="285" s="1"/>
  <c r="AU22" i="285"/>
  <c r="AV22" i="285" s="1"/>
  <c r="Q22" i="285" s="1"/>
  <c r="AW22" i="285" s="1"/>
  <c r="AF29" i="285"/>
  <c r="AW29" i="285" s="1"/>
  <c r="I6" i="286"/>
  <c r="AW17" i="286"/>
  <c r="AW22" i="287"/>
  <c r="L5" i="285"/>
  <c r="AW31" i="285"/>
  <c r="AW32" i="285"/>
  <c r="AW33" i="285"/>
  <c r="H9" i="286"/>
  <c r="AF34" i="286"/>
  <c r="AW20" i="286"/>
  <c r="AW23" i="286"/>
  <c r="AU33" i="286"/>
  <c r="AV33" i="286" s="1"/>
  <c r="Q33" i="286" s="1"/>
  <c r="AW33" i="286" s="1"/>
  <c r="H35" i="286"/>
  <c r="A10" i="287"/>
  <c r="AU24" i="287"/>
  <c r="AV24" i="287" s="1"/>
  <c r="Q24" i="287" s="1"/>
  <c r="AW24" i="287" s="1"/>
  <c r="AM23" i="284"/>
  <c r="AM26" i="284"/>
  <c r="AM29" i="284"/>
  <c r="AM32" i="284"/>
  <c r="AM16" i="285"/>
  <c r="AM28" i="285"/>
  <c r="AU30" i="285"/>
  <c r="AV30" i="285" s="1"/>
  <c r="Q30" i="285" s="1"/>
  <c r="AW30" i="285" s="1"/>
  <c r="AW15" i="286"/>
  <c r="AU23" i="286"/>
  <c r="AV23" i="286" s="1"/>
  <c r="Q23" i="286" s="1"/>
  <c r="AU24" i="286"/>
  <c r="AV24" i="286" s="1"/>
  <c r="Q24" i="286" s="1"/>
  <c r="AW30" i="286"/>
  <c r="AC34" i="286"/>
  <c r="AF15" i="287"/>
  <c r="AW15" i="287" s="1"/>
  <c r="AW17" i="287"/>
  <c r="AU28" i="287"/>
  <c r="AV28" i="287" s="1"/>
  <c r="Q28" i="287" s="1"/>
  <c r="AU29" i="287"/>
  <c r="AV29" i="287" s="1"/>
  <c r="Q29" i="287" s="1"/>
  <c r="AW29" i="287" s="1"/>
  <c r="AU14" i="286"/>
  <c r="AV14" i="286" s="1"/>
  <c r="Q14" i="286" s="1"/>
  <c r="AW14" i="286" s="1"/>
  <c r="AU26" i="286"/>
  <c r="AV26" i="286" s="1"/>
  <c r="Q26" i="286" s="1"/>
  <c r="AW26" i="286" s="1"/>
  <c r="AU27" i="286"/>
  <c r="AV27" i="286" s="1"/>
  <c r="Q27" i="286" s="1"/>
  <c r="AW27" i="286" s="1"/>
  <c r="AU14" i="287"/>
  <c r="AV14" i="287" s="1"/>
  <c r="Q14" i="287" s="1"/>
  <c r="AW20" i="287"/>
  <c r="AU31" i="287"/>
  <c r="AV31" i="287" s="1"/>
  <c r="Q31" i="287" s="1"/>
  <c r="AW31" i="287" s="1"/>
  <c r="AU32" i="287"/>
  <c r="AV32" i="287" s="1"/>
  <c r="Q32" i="287" s="1"/>
  <c r="AU30" i="288"/>
  <c r="AV30" i="288" s="1"/>
  <c r="Q30" i="288" s="1"/>
  <c r="AW26" i="289"/>
  <c r="AW32" i="289"/>
  <c r="AW28" i="285"/>
  <c r="AW16" i="286"/>
  <c r="AW18" i="286"/>
  <c r="AU30" i="286"/>
  <c r="AV30" i="286" s="1"/>
  <c r="Q30" i="286" s="1"/>
  <c r="AU17" i="287"/>
  <c r="AV17" i="287" s="1"/>
  <c r="Q17" i="287" s="1"/>
  <c r="AW21" i="287"/>
  <c r="AW23" i="287"/>
  <c r="AW15" i="288"/>
  <c r="AU15" i="288"/>
  <c r="AV15" i="288" s="1"/>
  <c r="Q15" i="288" s="1"/>
  <c r="AW25" i="288"/>
  <c r="AW27" i="288"/>
  <c r="AU20" i="289"/>
  <c r="AV20" i="289" s="1"/>
  <c r="Q20" i="289" s="1"/>
  <c r="AW20" i="289" s="1"/>
  <c r="AU23" i="289"/>
  <c r="AV23" i="289" s="1"/>
  <c r="Q23" i="289" s="1"/>
  <c r="AW19" i="290"/>
  <c r="G6" i="288"/>
  <c r="AH3" i="288"/>
  <c r="L5" i="288"/>
  <c r="AW18" i="288"/>
  <c r="AW30" i="288"/>
  <c r="AW18" i="289"/>
  <c r="AF17" i="288"/>
  <c r="AW17" i="288" s="1"/>
  <c r="AM17" i="288"/>
  <c r="AW23" i="289"/>
  <c r="L5" i="287"/>
  <c r="G6" i="287"/>
  <c r="AH3" i="287"/>
  <c r="AW14" i="287"/>
  <c r="AU25" i="287"/>
  <c r="AV25" i="287" s="1"/>
  <c r="Q25" i="287" s="1"/>
  <c r="AW25" i="287" s="1"/>
  <c r="AW32" i="287"/>
  <c r="AW21" i="288"/>
  <c r="AW29" i="289"/>
  <c r="AC34" i="288"/>
  <c r="AF14" i="288"/>
  <c r="AM20" i="288"/>
  <c r="AW23" i="288"/>
  <c r="AM29" i="288"/>
  <c r="AW32" i="288"/>
  <c r="AU15" i="289"/>
  <c r="AV15" i="289" s="1"/>
  <c r="Q15" i="289" s="1"/>
  <c r="AW15" i="289" s="1"/>
  <c r="AU24" i="289"/>
  <c r="AV24" i="289" s="1"/>
  <c r="Q24" i="289" s="1"/>
  <c r="AW24" i="289" s="1"/>
  <c r="H6" i="290"/>
  <c r="G7" i="290"/>
  <c r="AW16" i="290"/>
  <c r="AU17" i="290"/>
  <c r="AV17" i="290" s="1"/>
  <c r="Q17" i="290" s="1"/>
  <c r="AF24" i="290"/>
  <c r="AW24" i="290" s="1"/>
  <c r="AM24" i="290"/>
  <c r="AW25" i="290"/>
  <c r="AU22" i="288"/>
  <c r="AV22" i="288" s="1"/>
  <c r="Q22" i="288" s="1"/>
  <c r="AW22" i="288" s="1"/>
  <c r="AU31" i="288"/>
  <c r="AV31" i="288" s="1"/>
  <c r="Q31" i="288" s="1"/>
  <c r="AW31" i="288" s="1"/>
  <c r="AM19" i="289"/>
  <c r="AW22" i="289"/>
  <c r="AM28" i="289"/>
  <c r="AW35" i="289"/>
  <c r="AU19" i="290"/>
  <c r="AV19" i="290" s="1"/>
  <c r="Q19" i="290" s="1"/>
  <c r="AW28" i="290"/>
  <c r="AU31" i="290"/>
  <c r="AV31" i="290" s="1"/>
  <c r="Q31" i="290" s="1"/>
  <c r="AW31" i="290" s="1"/>
  <c r="AW20" i="288"/>
  <c r="AM21" i="288"/>
  <c r="AM26" i="288"/>
  <c r="AW29" i="288"/>
  <c r="AM30" i="288"/>
  <c r="AC34" i="289"/>
  <c r="A10" i="289"/>
  <c r="AW14" i="289"/>
  <c r="AU21" i="289"/>
  <c r="AV21" i="289" s="1"/>
  <c r="Q21" i="289" s="1"/>
  <c r="AW21" i="289" s="1"/>
  <c r="AF18" i="290"/>
  <c r="AM18" i="290"/>
  <c r="AF30" i="290"/>
  <c r="AW30" i="290" s="1"/>
  <c r="AM30" i="290"/>
  <c r="H35" i="289"/>
  <c r="AW19" i="289"/>
  <c r="AW28" i="289"/>
  <c r="AW23" i="290"/>
  <c r="AW26" i="288"/>
  <c r="G7" i="289"/>
  <c r="H6" i="289"/>
  <c r="AU18" i="289"/>
  <c r="AV18" i="289" s="1"/>
  <c r="Q18" i="289" s="1"/>
  <c r="AU27" i="289"/>
  <c r="AV27" i="289" s="1"/>
  <c r="Q27" i="289" s="1"/>
  <c r="AW27" i="289" s="1"/>
  <c r="AM30" i="289"/>
  <c r="AF30" i="289"/>
  <c r="AW30" i="289" s="1"/>
  <c r="AU16" i="288"/>
  <c r="AV16" i="288" s="1"/>
  <c r="Q16" i="288" s="1"/>
  <c r="AW16" i="288" s="1"/>
  <c r="AU25" i="288"/>
  <c r="AV25" i="288" s="1"/>
  <c r="Q25" i="288" s="1"/>
  <c r="AW16" i="289"/>
  <c r="AW25" i="289"/>
  <c r="AU31" i="289"/>
  <c r="AV31" i="289" s="1"/>
  <c r="Q31" i="289" s="1"/>
  <c r="AW31" i="289" s="1"/>
  <c r="A10" i="290"/>
  <c r="AW17" i="290"/>
  <c r="AW22" i="290"/>
  <c r="AF33" i="289"/>
  <c r="AW33" i="289" s="1"/>
  <c r="AU14" i="290"/>
  <c r="AV14" i="290" s="1"/>
  <c r="Q14" i="290" s="1"/>
  <c r="AW14" i="290" s="1"/>
  <c r="AU20" i="290"/>
  <c r="AV20" i="290" s="1"/>
  <c r="Q20" i="290" s="1"/>
  <c r="AW20" i="290" s="1"/>
  <c r="AU26" i="290"/>
  <c r="AV26" i="290" s="1"/>
  <c r="Q26" i="290" s="1"/>
  <c r="AW26" i="290" s="1"/>
  <c r="AU32" i="290"/>
  <c r="AV32" i="290" s="1"/>
  <c r="Q32" i="290" s="1"/>
  <c r="AW32" i="290" s="1"/>
  <c r="AW22" i="291"/>
  <c r="AW25" i="291"/>
  <c r="AW28" i="291"/>
  <c r="AW31" i="291"/>
  <c r="H7" i="292"/>
  <c r="I6" i="292"/>
  <c r="A10" i="291"/>
  <c r="AF14" i="291"/>
  <c r="AC34" i="291"/>
  <c r="AM17" i="291"/>
  <c r="AM18" i="291"/>
  <c r="AF18" i="291"/>
  <c r="AW18" i="291" s="1"/>
  <c r="AU19" i="291"/>
  <c r="AV19" i="291" s="1"/>
  <c r="Q19" i="291" s="1"/>
  <c r="AW35" i="291"/>
  <c r="AU23" i="290"/>
  <c r="AV23" i="290" s="1"/>
  <c r="Q23" i="290" s="1"/>
  <c r="AU29" i="290"/>
  <c r="AV29" i="290" s="1"/>
  <c r="Q29" i="290" s="1"/>
  <c r="AW29" i="290" s="1"/>
  <c r="AW17" i="291"/>
  <c r="AW15" i="290"/>
  <c r="AW21" i="290"/>
  <c r="AW27" i="290"/>
  <c r="AW33" i="290"/>
  <c r="AC34" i="290"/>
  <c r="G6" i="291"/>
  <c r="AH3" i="291"/>
  <c r="AM15" i="291"/>
  <c r="AF15" i="291"/>
  <c r="AW15" i="291" s="1"/>
  <c r="AU16" i="291"/>
  <c r="AV16" i="291" s="1"/>
  <c r="Q16" i="291" s="1"/>
  <c r="AW16" i="291" s="1"/>
  <c r="AW19" i="291"/>
  <c r="AW20" i="291"/>
  <c r="AW23" i="291"/>
  <c r="AW26" i="291"/>
  <c r="AW29" i="291"/>
  <c r="AW32" i="291"/>
  <c r="AF21" i="291"/>
  <c r="AW21" i="291" s="1"/>
  <c r="AF24" i="291"/>
  <c r="AW24" i="291" s="1"/>
  <c r="AF27" i="291"/>
  <c r="AW27" i="291" s="1"/>
  <c r="AF30" i="291"/>
  <c r="AW30" i="291" s="1"/>
  <c r="AF33" i="291"/>
  <c r="AW33" i="291" s="1"/>
  <c r="G7" i="292"/>
  <c r="AU16" i="292"/>
  <c r="AV16" i="292" s="1"/>
  <c r="Q16" i="292" s="1"/>
  <c r="AW16" i="292" s="1"/>
  <c r="AF17" i="292"/>
  <c r="AW17" i="292" s="1"/>
  <c r="AM18" i="292"/>
  <c r="AF18" i="292"/>
  <c r="AW18" i="292" s="1"/>
  <c r="AF20" i="292"/>
  <c r="AW20" i="292" s="1"/>
  <c r="AU23" i="292"/>
  <c r="AV23" i="292" s="1"/>
  <c r="Q23" i="292" s="1"/>
  <c r="AW23" i="292" s="1"/>
  <c r="AF24" i="292"/>
  <c r="AW24" i="292" s="1"/>
  <c r="AW16" i="293"/>
  <c r="AU26" i="293"/>
  <c r="AV26" i="293" s="1"/>
  <c r="Q26" i="293" s="1"/>
  <c r="AF29" i="293"/>
  <c r="AM29" i="293"/>
  <c r="AW27" i="294"/>
  <c r="AU19" i="292"/>
  <c r="AV19" i="292" s="1"/>
  <c r="Q19" i="292" s="1"/>
  <c r="AW19" i="292" s="1"/>
  <c r="AW29" i="292"/>
  <c r="BA7" i="293"/>
  <c r="BA8" i="293"/>
  <c r="G8" i="293"/>
  <c r="AU19" i="293"/>
  <c r="AV19" i="293" s="1"/>
  <c r="Q19" i="293" s="1"/>
  <c r="AW19" i="293" s="1"/>
  <c r="AF20" i="293"/>
  <c r="AW20" i="293" s="1"/>
  <c r="AW25" i="293"/>
  <c r="AU29" i="293"/>
  <c r="AV29" i="293" s="1"/>
  <c r="Q29" i="293" s="1"/>
  <c r="AF32" i="293"/>
  <c r="AW32" i="293" s="1"/>
  <c r="AM32" i="293"/>
  <c r="AF15" i="294"/>
  <c r="AW15" i="294" s="1"/>
  <c r="AU17" i="294"/>
  <c r="AV17" i="294" s="1"/>
  <c r="Q17" i="294" s="1"/>
  <c r="AW28" i="292"/>
  <c r="H7" i="293"/>
  <c r="I6" i="293"/>
  <c r="AC34" i="293"/>
  <c r="AM14" i="293"/>
  <c r="A10" i="293"/>
  <c r="AW28" i="293"/>
  <c r="G7" i="294"/>
  <c r="H6" i="294"/>
  <c r="AW17" i="294"/>
  <c r="AF23" i="294"/>
  <c r="AW23" i="294" s="1"/>
  <c r="AM23" i="294"/>
  <c r="A10" i="292"/>
  <c r="AC34" i="292"/>
  <c r="AW32" i="292"/>
  <c r="AW33" i="292"/>
  <c r="AF14" i="293"/>
  <c r="AF27" i="293"/>
  <c r="AW27" i="293" s="1"/>
  <c r="AM27" i="293"/>
  <c r="AU28" i="293"/>
  <c r="AV28" i="293" s="1"/>
  <c r="Q28" i="293" s="1"/>
  <c r="AW31" i="293"/>
  <c r="AW14" i="294"/>
  <c r="AF14" i="292"/>
  <c r="AM15" i="292"/>
  <c r="AF15" i="292"/>
  <c r="AW15" i="292" s="1"/>
  <c r="AU24" i="292"/>
  <c r="AV24" i="292" s="1"/>
  <c r="Q24" i="292" s="1"/>
  <c r="AW26" i="292"/>
  <c r="AW27" i="292"/>
  <c r="AU28" i="292"/>
  <c r="AV28" i="292" s="1"/>
  <c r="Q28" i="292" s="1"/>
  <c r="AU14" i="293"/>
  <c r="AV14" i="293" s="1"/>
  <c r="Q14" i="293" s="1"/>
  <c r="AW22" i="293"/>
  <c r="AF30" i="293"/>
  <c r="AW30" i="293" s="1"/>
  <c r="AM30" i="293"/>
  <c r="AU31" i="293"/>
  <c r="AV31" i="293" s="1"/>
  <c r="Q31" i="293" s="1"/>
  <c r="AM21" i="292"/>
  <c r="AF21" i="292"/>
  <c r="AW21" i="292" s="1"/>
  <c r="AU25" i="293"/>
  <c r="AV25" i="293" s="1"/>
  <c r="Q25" i="293" s="1"/>
  <c r="AW26" i="293"/>
  <c r="AF33" i="293"/>
  <c r="AW33" i="293" s="1"/>
  <c r="AM33" i="293"/>
  <c r="AU25" i="292"/>
  <c r="AV25" i="292" s="1"/>
  <c r="Q25" i="292" s="1"/>
  <c r="AW25" i="292" s="1"/>
  <c r="AU31" i="292"/>
  <c r="AV31" i="292" s="1"/>
  <c r="Q31" i="292" s="1"/>
  <c r="AW31" i="292" s="1"/>
  <c r="AF17" i="293"/>
  <c r="AW17" i="293" s="1"/>
  <c r="AF23" i="293"/>
  <c r="AW23" i="293" s="1"/>
  <c r="AF21" i="294"/>
  <c r="AW21" i="294" s="1"/>
  <c r="AU22" i="294"/>
  <c r="AV22" i="294" s="1"/>
  <c r="Q22" i="294" s="1"/>
  <c r="AW22" i="294" s="1"/>
  <c r="AM29" i="294"/>
  <c r="AF29" i="294"/>
  <c r="AW29" i="294" s="1"/>
  <c r="AM18" i="294"/>
  <c r="AF18" i="294"/>
  <c r="AW18" i="294" s="1"/>
  <c r="BA7" i="295"/>
  <c r="BA8" i="295"/>
  <c r="G8" i="295"/>
  <c r="G9" i="295"/>
  <c r="AF21" i="295"/>
  <c r="AW21" i="295" s="1"/>
  <c r="AM21" i="295"/>
  <c r="H7" i="295"/>
  <c r="I6" i="295"/>
  <c r="AU20" i="294"/>
  <c r="AV20" i="294" s="1"/>
  <c r="Q20" i="294" s="1"/>
  <c r="AW20" i="294" s="1"/>
  <c r="AU28" i="294"/>
  <c r="AV28" i="294" s="1"/>
  <c r="Q28" i="294" s="1"/>
  <c r="AW28" i="294" s="1"/>
  <c r="AM24" i="294"/>
  <c r="AF24" i="294"/>
  <c r="AW24" i="294" s="1"/>
  <c r="AW26" i="294"/>
  <c r="AU15" i="293"/>
  <c r="AV15" i="293" s="1"/>
  <c r="Q15" i="293" s="1"/>
  <c r="AW15" i="293" s="1"/>
  <c r="AU21" i="293"/>
  <c r="AV21" i="293" s="1"/>
  <c r="Q21" i="293" s="1"/>
  <c r="AW21" i="293" s="1"/>
  <c r="AU25" i="294"/>
  <c r="AV25" i="294" s="1"/>
  <c r="Q25" i="294" s="1"/>
  <c r="AW25" i="294" s="1"/>
  <c r="AF15" i="295"/>
  <c r="AW15" i="295" s="1"/>
  <c r="AC34" i="295"/>
  <c r="A10" i="295"/>
  <c r="AW16" i="295"/>
  <c r="AW20" i="295"/>
  <c r="AW28" i="295"/>
  <c r="A10" i="294"/>
  <c r="AC34" i="294"/>
  <c r="AW31" i="294"/>
  <c r="AW32" i="294"/>
  <c r="AU19" i="295"/>
  <c r="AV19" i="295" s="1"/>
  <c r="Q19" i="295" s="1"/>
  <c r="AW19" i="295" s="1"/>
  <c r="AW22" i="295"/>
  <c r="AU24" i="295"/>
  <c r="AV24" i="295" s="1"/>
  <c r="Q24" i="295" s="1"/>
  <c r="AW26" i="295"/>
  <c r="AW31" i="295"/>
  <c r="AF27" i="295"/>
  <c r="AW27" i="295" s="1"/>
  <c r="AM27" i="295"/>
  <c r="AW18" i="295"/>
  <c r="AW24" i="295"/>
  <c r="AW30" i="295"/>
  <c r="AU17" i="295"/>
  <c r="AV17" i="295" s="1"/>
  <c r="Q17" i="295" s="1"/>
  <c r="AW17" i="295" s="1"/>
  <c r="AU23" i="295"/>
  <c r="AV23" i="295" s="1"/>
  <c r="Q23" i="295" s="1"/>
  <c r="AW23" i="295" s="1"/>
  <c r="AU29" i="295"/>
  <c r="AV29" i="295" s="1"/>
  <c r="Q29" i="295" s="1"/>
  <c r="AW29" i="295" s="1"/>
  <c r="AM33" i="295"/>
  <c r="AW33" i="295"/>
  <c r="AU30" i="294"/>
  <c r="AV30" i="294" s="1"/>
  <c r="Q30" i="294" s="1"/>
  <c r="AW30" i="294" s="1"/>
  <c r="AU14" i="295"/>
  <c r="AV14" i="295" s="1"/>
  <c r="Q14" i="295" s="1"/>
  <c r="AW14" i="295" s="1"/>
  <c r="AU20" i="295"/>
  <c r="AV20" i="295" s="1"/>
  <c r="Q20" i="295" s="1"/>
  <c r="AU26" i="295"/>
  <c r="AV26" i="295" s="1"/>
  <c r="Q26" i="295" s="1"/>
  <c r="AU32" i="295"/>
  <c r="AV32" i="295" s="1"/>
  <c r="Q32" i="295" s="1"/>
  <c r="AW32" i="295" s="1"/>
  <c r="AU18" i="230"/>
  <c r="AV18" i="230" s="1"/>
  <c r="Q18" i="230" s="1"/>
  <c r="I6" i="230"/>
  <c r="H7" i="230"/>
  <c r="AU30" i="230"/>
  <c r="AV30" i="230" s="1"/>
  <c r="Q30" i="230" s="1"/>
  <c r="AW30" i="230" s="1"/>
  <c r="AF30" i="231"/>
  <c r="AW30" i="231" s="1"/>
  <c r="AM30" i="231"/>
  <c r="AF16" i="230"/>
  <c r="AW16" i="230" s="1"/>
  <c r="AF22" i="230"/>
  <c r="AF28" i="230"/>
  <c r="AW28" i="230" s="1"/>
  <c r="AF15" i="231"/>
  <c r="AW15" i="231" s="1"/>
  <c r="AW29" i="231"/>
  <c r="AW16" i="232"/>
  <c r="AU21" i="232"/>
  <c r="AV21" i="232" s="1"/>
  <c r="Q21" i="232" s="1"/>
  <c r="AW21" i="232" s="1"/>
  <c r="AW25" i="232"/>
  <c r="AU30" i="232"/>
  <c r="AV30" i="232" s="1"/>
  <c r="Q30" i="232" s="1"/>
  <c r="AW30" i="232" s="1"/>
  <c r="AW33" i="232"/>
  <c r="AW15" i="233"/>
  <c r="AU27" i="233"/>
  <c r="AV27" i="233" s="1"/>
  <c r="Q27" i="233" s="1"/>
  <c r="AU32" i="230"/>
  <c r="AV32" i="230" s="1"/>
  <c r="Q32" i="230" s="1"/>
  <c r="AW32" i="230" s="1"/>
  <c r="AW33" i="230"/>
  <c r="G8" i="230"/>
  <c r="AU17" i="231"/>
  <c r="AV17" i="231" s="1"/>
  <c r="Q17" i="231" s="1"/>
  <c r="AU26" i="231"/>
  <c r="AV26" i="231" s="1"/>
  <c r="Q26" i="231" s="1"/>
  <c r="AW26" i="231" s="1"/>
  <c r="AF27" i="231"/>
  <c r="AW27" i="231" s="1"/>
  <c r="AM27" i="231"/>
  <c r="AU28" i="231"/>
  <c r="AV28" i="231" s="1"/>
  <c r="Q28" i="231" s="1"/>
  <c r="AW28" i="231" s="1"/>
  <c r="AU19" i="232"/>
  <c r="AV19" i="232" s="1"/>
  <c r="Q19" i="232" s="1"/>
  <c r="AU20" i="232"/>
  <c r="AV20" i="232" s="1"/>
  <c r="Q20" i="232" s="1"/>
  <c r="AW20" i="232" s="1"/>
  <c r="AU28" i="232"/>
  <c r="AV28" i="232" s="1"/>
  <c r="Q28" i="232" s="1"/>
  <c r="AW28" i="232" s="1"/>
  <c r="AU29" i="232"/>
  <c r="AV29" i="232" s="1"/>
  <c r="Q29" i="232" s="1"/>
  <c r="AW29" i="232" s="1"/>
  <c r="AW21" i="233"/>
  <c r="AU33" i="233"/>
  <c r="AV33" i="233" s="1"/>
  <c r="Q33" i="233" s="1"/>
  <c r="AM25" i="234"/>
  <c r="AF25" i="234"/>
  <c r="AW25" i="234" s="1"/>
  <c r="AW28" i="234"/>
  <c r="BA8" i="230"/>
  <c r="AU17" i="230"/>
  <c r="AV17" i="230" s="1"/>
  <c r="Q17" i="230" s="1"/>
  <c r="AW17" i="230" s="1"/>
  <c r="AW18" i="230"/>
  <c r="AU23" i="230"/>
  <c r="AV23" i="230" s="1"/>
  <c r="Q23" i="230" s="1"/>
  <c r="AW23" i="230" s="1"/>
  <c r="AW24" i="230"/>
  <c r="AU29" i="230"/>
  <c r="AV29" i="230" s="1"/>
  <c r="Q29" i="230" s="1"/>
  <c r="AW29" i="230" s="1"/>
  <c r="AU16" i="231"/>
  <c r="AV16" i="231" s="1"/>
  <c r="Q16" i="231" s="1"/>
  <c r="AW16" i="231" s="1"/>
  <c r="AW17" i="231"/>
  <c r="AW18" i="231"/>
  <c r="AU20" i="231"/>
  <c r="AV20" i="231" s="1"/>
  <c r="Q20" i="231" s="1"/>
  <c r="AW20" i="231" s="1"/>
  <c r="G8" i="232"/>
  <c r="G9" i="232"/>
  <c r="BA7" i="232"/>
  <c r="BA8" i="232"/>
  <c r="AW19" i="232"/>
  <c r="AW18" i="233"/>
  <c r="AW27" i="233"/>
  <c r="AU22" i="234"/>
  <c r="AV22" i="234" s="1"/>
  <c r="Q22" i="234" s="1"/>
  <c r="G7" i="235"/>
  <c r="H6" i="235"/>
  <c r="AM26" i="235"/>
  <c r="AF26" i="235"/>
  <c r="AW26" i="235" s="1"/>
  <c r="AF30" i="236"/>
  <c r="AW30" i="236" s="1"/>
  <c r="AM30" i="236"/>
  <c r="AU14" i="230"/>
  <c r="AV14" i="230" s="1"/>
  <c r="BA7" i="230"/>
  <c r="AC34" i="230"/>
  <c r="V74" i="11" s="1"/>
  <c r="AF19" i="230"/>
  <c r="AW19" i="230" s="1"/>
  <c r="AF25" i="230"/>
  <c r="AW25" i="230" s="1"/>
  <c r="AF31" i="230"/>
  <c r="AW31" i="230" s="1"/>
  <c r="G6" i="231"/>
  <c r="AH3" i="231"/>
  <c r="AU19" i="231"/>
  <c r="AV19" i="231" s="1"/>
  <c r="AF21" i="231"/>
  <c r="AW21" i="231" s="1"/>
  <c r="AU23" i="231"/>
  <c r="AV23" i="231" s="1"/>
  <c r="Q23" i="231" s="1"/>
  <c r="AF24" i="231"/>
  <c r="AW24" i="231" s="1"/>
  <c r="AM24" i="231"/>
  <c r="AU25" i="231"/>
  <c r="AV25" i="231" s="1"/>
  <c r="Q25" i="231" s="1"/>
  <c r="AW25" i="231" s="1"/>
  <c r="AU32" i="231"/>
  <c r="AV32" i="231" s="1"/>
  <c r="Q32" i="231" s="1"/>
  <c r="AW32" i="231" s="1"/>
  <c r="AF33" i="231"/>
  <c r="AW33" i="231" s="1"/>
  <c r="AM33" i="231"/>
  <c r="H7" i="232"/>
  <c r="I6" i="232"/>
  <c r="AU14" i="232"/>
  <c r="AV14" i="232" s="1"/>
  <c r="AU22" i="232"/>
  <c r="AV22" i="232" s="1"/>
  <c r="Q22" i="232" s="1"/>
  <c r="AU23" i="232"/>
  <c r="AV23" i="232" s="1"/>
  <c r="Q23" i="232" s="1"/>
  <c r="AW23" i="232" s="1"/>
  <c r="AU32" i="232"/>
  <c r="AV32" i="232" s="1"/>
  <c r="Q32" i="232" s="1"/>
  <c r="AW32" i="232" s="1"/>
  <c r="AW24" i="233"/>
  <c r="AW33" i="233"/>
  <c r="AW15" i="230"/>
  <c r="L5" i="231"/>
  <c r="A10" i="231"/>
  <c r="AU22" i="231"/>
  <c r="AV22" i="231" s="1"/>
  <c r="Q22" i="231" s="1"/>
  <c r="AW22" i="231" s="1"/>
  <c r="AW23" i="231"/>
  <c r="AW17" i="232"/>
  <c r="AW22" i="232"/>
  <c r="AW26" i="232"/>
  <c r="AW31" i="232"/>
  <c r="AW30" i="233"/>
  <c r="AM19" i="234"/>
  <c r="AF19" i="234"/>
  <c r="AW22" i="234"/>
  <c r="AM31" i="234"/>
  <c r="AF31" i="234"/>
  <c r="AW31" i="234" s="1"/>
  <c r="AU18" i="234"/>
  <c r="AV18" i="234" s="1"/>
  <c r="Q18" i="234" s="1"/>
  <c r="AW18" i="234" s="1"/>
  <c r="AU24" i="234"/>
  <c r="AV24" i="234" s="1"/>
  <c r="Q24" i="234" s="1"/>
  <c r="AW24" i="234" s="1"/>
  <c r="AU30" i="234"/>
  <c r="AV30" i="234" s="1"/>
  <c r="Q30" i="234" s="1"/>
  <c r="AW30" i="234" s="1"/>
  <c r="AH3" i="235"/>
  <c r="AF16" i="235"/>
  <c r="AW16" i="235" s="1"/>
  <c r="AM16" i="235"/>
  <c r="AW20" i="235"/>
  <c r="AW23" i="235"/>
  <c r="AU28" i="235"/>
  <c r="AV28" i="235" s="1"/>
  <c r="Q28" i="235" s="1"/>
  <c r="AU27" i="236"/>
  <c r="AV27" i="236" s="1"/>
  <c r="Q27" i="236" s="1"/>
  <c r="AM14" i="232"/>
  <c r="AM17" i="232"/>
  <c r="AM20" i="232"/>
  <c r="AM23" i="232"/>
  <c r="AM26" i="232"/>
  <c r="AM29" i="232"/>
  <c r="AM32" i="232"/>
  <c r="AU16" i="233"/>
  <c r="AV16" i="233" s="1"/>
  <c r="Q16" i="233" s="1"/>
  <c r="AW16" i="233" s="1"/>
  <c r="AU22" i="233"/>
  <c r="AV22" i="233" s="1"/>
  <c r="Q22" i="233" s="1"/>
  <c r="AW22" i="233" s="1"/>
  <c r="AW23" i="233"/>
  <c r="AU28" i="233"/>
  <c r="AV28" i="233" s="1"/>
  <c r="Q28" i="233" s="1"/>
  <c r="AW28" i="233" s="1"/>
  <c r="AW29" i="233"/>
  <c r="AM16" i="234"/>
  <c r="AM22" i="234"/>
  <c r="AM28" i="234"/>
  <c r="AC34" i="235"/>
  <c r="V84" i="11" s="1"/>
  <c r="AU15" i="235"/>
  <c r="AV15" i="235" s="1"/>
  <c r="Q15" i="235" s="1"/>
  <c r="AW15" i="235" s="1"/>
  <c r="AW22" i="235"/>
  <c r="AU25" i="235"/>
  <c r="AV25" i="235" s="1"/>
  <c r="Q25" i="235" s="1"/>
  <c r="AW25" i="235" s="1"/>
  <c r="AW32" i="235"/>
  <c r="I6" i="236"/>
  <c r="H7" i="236"/>
  <c r="G7" i="233"/>
  <c r="H6" i="233"/>
  <c r="H7" i="234"/>
  <c r="I6" i="234"/>
  <c r="AC34" i="234"/>
  <c r="V82" i="11" s="1"/>
  <c r="AW31" i="235"/>
  <c r="L5" i="233"/>
  <c r="AU15" i="234"/>
  <c r="AV15" i="234" s="1"/>
  <c r="Q15" i="234" s="1"/>
  <c r="AW15" i="234" s="1"/>
  <c r="AU21" i="234"/>
  <c r="AV21" i="234" s="1"/>
  <c r="Q21" i="234" s="1"/>
  <c r="AW21" i="234" s="1"/>
  <c r="AU27" i="234"/>
  <c r="AV27" i="234" s="1"/>
  <c r="Q27" i="234" s="1"/>
  <c r="AW27" i="234" s="1"/>
  <c r="AW16" i="236"/>
  <c r="AF21" i="236"/>
  <c r="AW21" i="236" s="1"/>
  <c r="AM21" i="236"/>
  <c r="AF14" i="233"/>
  <c r="AU19" i="233"/>
  <c r="AV19" i="233" s="1"/>
  <c r="AU25" i="233"/>
  <c r="AV25" i="233" s="1"/>
  <c r="Q25" i="233" s="1"/>
  <c r="AW25" i="233" s="1"/>
  <c r="AU31" i="233"/>
  <c r="AV31" i="233" s="1"/>
  <c r="Q31" i="233" s="1"/>
  <c r="AW31" i="233" s="1"/>
  <c r="AC34" i="233"/>
  <c r="V80" i="11" s="1"/>
  <c r="BA7" i="234"/>
  <c r="BA8" i="234"/>
  <c r="AF23" i="234"/>
  <c r="AW23" i="234" s="1"/>
  <c r="AF29" i="234"/>
  <c r="AW29" i="234" s="1"/>
  <c r="AU33" i="234"/>
  <c r="AV33" i="234" s="1"/>
  <c r="Q33" i="234" s="1"/>
  <c r="AW33" i="234" s="1"/>
  <c r="AU14" i="235"/>
  <c r="AV14" i="235" s="1"/>
  <c r="AW17" i="235"/>
  <c r="AU18" i="236"/>
  <c r="AV18" i="236" s="1"/>
  <c r="Q18" i="236" s="1"/>
  <c r="AW18" i="236" s="1"/>
  <c r="AF20" i="237"/>
  <c r="AW20" i="237" s="1"/>
  <c r="AM20" i="237"/>
  <c r="AU27" i="235"/>
  <c r="AV27" i="235" s="1"/>
  <c r="Q27" i="235" s="1"/>
  <c r="AW27" i="235" s="1"/>
  <c r="AF28" i="235"/>
  <c r="AW28" i="235" s="1"/>
  <c r="G7" i="236"/>
  <c r="AF19" i="236"/>
  <c r="AW19" i="236" s="1"/>
  <c r="AF28" i="236"/>
  <c r="AW28" i="236" s="1"/>
  <c r="AC34" i="237"/>
  <c r="V88" i="11" s="1"/>
  <c r="A10" i="237"/>
  <c r="AF18" i="237"/>
  <c r="AW18" i="237" s="1"/>
  <c r="AU33" i="237"/>
  <c r="AV33" i="237" s="1"/>
  <c r="Q33" i="237" s="1"/>
  <c r="AU18" i="235"/>
  <c r="AV18" i="235" s="1"/>
  <c r="Q18" i="235" s="1"/>
  <c r="AW18" i="235" s="1"/>
  <c r="AW19" i="235"/>
  <c r="A10" i="236"/>
  <c r="AU14" i="236"/>
  <c r="AV14" i="236" s="1"/>
  <c r="Q14" i="236" s="1"/>
  <c r="AW14" i="236" s="1"/>
  <c r="AW15" i="236"/>
  <c r="AU23" i="236"/>
  <c r="AV23" i="236" s="1"/>
  <c r="Q23" i="236" s="1"/>
  <c r="AW23" i="236" s="1"/>
  <c r="AW24" i="236"/>
  <c r="AU32" i="236"/>
  <c r="AV32" i="236" s="1"/>
  <c r="Q32" i="236" s="1"/>
  <c r="AW32" i="236" s="1"/>
  <c r="AW33" i="236"/>
  <c r="AU22" i="237"/>
  <c r="AV22" i="237" s="1"/>
  <c r="Q22" i="237" s="1"/>
  <c r="AW22" i="237" s="1"/>
  <c r="AW23" i="237"/>
  <c r="AU27" i="237"/>
  <c r="AV27" i="237" s="1"/>
  <c r="Q27" i="237" s="1"/>
  <c r="AW27" i="237" s="1"/>
  <c r="AW30" i="237"/>
  <c r="BA8" i="239"/>
  <c r="G8" i="239"/>
  <c r="G9" i="239"/>
  <c r="BA7" i="239"/>
  <c r="AU20" i="236"/>
  <c r="AV20" i="236" s="1"/>
  <c r="Q20" i="236" s="1"/>
  <c r="AW20" i="236" s="1"/>
  <c r="AU29" i="236"/>
  <c r="AV29" i="236" s="1"/>
  <c r="Q29" i="236" s="1"/>
  <c r="AW29" i="236" s="1"/>
  <c r="AU19" i="237"/>
  <c r="AV19" i="237" s="1"/>
  <c r="Q19" i="237" s="1"/>
  <c r="AW19" i="237" s="1"/>
  <c r="AW25" i="237"/>
  <c r="AU21" i="235"/>
  <c r="AV21" i="235" s="1"/>
  <c r="Q21" i="235" s="1"/>
  <c r="AW21" i="235" s="1"/>
  <c r="AU30" i="235"/>
  <c r="AV30" i="235" s="1"/>
  <c r="Q30" i="235" s="1"/>
  <c r="AW30" i="235" s="1"/>
  <c r="AC34" i="236"/>
  <c r="V86" i="11" s="1"/>
  <c r="AF28" i="237"/>
  <c r="AW28" i="237" s="1"/>
  <c r="AM28" i="237"/>
  <c r="AU17" i="236"/>
  <c r="AV17" i="236" s="1"/>
  <c r="AU26" i="236"/>
  <c r="AV26" i="236" s="1"/>
  <c r="Q26" i="236" s="1"/>
  <c r="AW26" i="236" s="1"/>
  <c r="AW27" i="236"/>
  <c r="G6" i="237"/>
  <c r="AH3" i="237"/>
  <c r="AU16" i="237"/>
  <c r="AV16" i="237" s="1"/>
  <c r="AU26" i="237"/>
  <c r="AV26" i="237" s="1"/>
  <c r="Q26" i="237" s="1"/>
  <c r="AW26" i="237" s="1"/>
  <c r="AU32" i="237"/>
  <c r="AV32" i="237" s="1"/>
  <c r="Q32" i="237" s="1"/>
  <c r="AW32" i="237" s="1"/>
  <c r="A10" i="238"/>
  <c r="AU26" i="238"/>
  <c r="AV26" i="238" s="1"/>
  <c r="Q26" i="238" s="1"/>
  <c r="H6" i="239"/>
  <c r="AU14" i="239"/>
  <c r="AV14" i="239" s="1"/>
  <c r="Q14" i="239" s="1"/>
  <c r="AW14" i="239" s="1"/>
  <c r="AF20" i="239"/>
  <c r="AW20" i="239" s="1"/>
  <c r="AM20" i="239"/>
  <c r="AW17" i="240"/>
  <c r="AW22" i="240"/>
  <c r="AW33" i="237"/>
  <c r="AU25" i="238"/>
  <c r="AV25" i="238" s="1"/>
  <c r="Q25" i="238" s="1"/>
  <c r="AW25" i="238" s="1"/>
  <c r="AW26" i="238"/>
  <c r="AU23" i="239"/>
  <c r="AV23" i="239" s="1"/>
  <c r="Q23" i="239" s="1"/>
  <c r="AF29" i="239"/>
  <c r="AW29" i="239" s="1"/>
  <c r="AM29" i="239"/>
  <c r="AU32" i="239"/>
  <c r="AV32" i="239" s="1"/>
  <c r="Q32" i="239" s="1"/>
  <c r="AW32" i="239" s="1"/>
  <c r="AU15" i="240"/>
  <c r="AV15" i="240" s="1"/>
  <c r="Q15" i="240" s="1"/>
  <c r="AW15" i="240" s="1"/>
  <c r="AM30" i="237"/>
  <c r="G6" i="238"/>
  <c r="AH3" i="238"/>
  <c r="AU20" i="238"/>
  <c r="AV20" i="238" s="1"/>
  <c r="Q20" i="238" s="1"/>
  <c r="AW20" i="238" s="1"/>
  <c r="AU29" i="238"/>
  <c r="AV29" i="238" s="1"/>
  <c r="Q29" i="238" s="1"/>
  <c r="AU32" i="238"/>
  <c r="AV32" i="238" s="1"/>
  <c r="Q32" i="238" s="1"/>
  <c r="AW32" i="238" s="1"/>
  <c r="AW23" i="239"/>
  <c r="AW19" i="240"/>
  <c r="AW23" i="240"/>
  <c r="AU29" i="237"/>
  <c r="AV29" i="237" s="1"/>
  <c r="Q29" i="237" s="1"/>
  <c r="AW29" i="237" s="1"/>
  <c r="AU19" i="238"/>
  <c r="AV19" i="238" s="1"/>
  <c r="Q19" i="238" s="1"/>
  <c r="AW19" i="238" s="1"/>
  <c r="AW21" i="238"/>
  <c r="AU28" i="238"/>
  <c r="AV28" i="238" s="1"/>
  <c r="Q28" i="238" s="1"/>
  <c r="AW28" i="238" s="1"/>
  <c r="AW29" i="238"/>
  <c r="AW30" i="238"/>
  <c r="AW21" i="240"/>
  <c r="AU21" i="240"/>
  <c r="AV21" i="240" s="1"/>
  <c r="Q21" i="240" s="1"/>
  <c r="AU23" i="238"/>
  <c r="AV23" i="238" s="1"/>
  <c r="Q23" i="238" s="1"/>
  <c r="AW23" i="238" s="1"/>
  <c r="AU31" i="238"/>
  <c r="AV31" i="238" s="1"/>
  <c r="Q31" i="238" s="1"/>
  <c r="AW31" i="238" s="1"/>
  <c r="AU22" i="239"/>
  <c r="AV22" i="239" s="1"/>
  <c r="Q22" i="239" s="1"/>
  <c r="AW22" i="239" s="1"/>
  <c r="AW33" i="239"/>
  <c r="AU16" i="238"/>
  <c r="AV16" i="238" s="1"/>
  <c r="Q16" i="238" s="1"/>
  <c r="AW16" i="238" s="1"/>
  <c r="AW17" i="238"/>
  <c r="AU22" i="238"/>
  <c r="AV22" i="238" s="1"/>
  <c r="Q22" i="238" s="1"/>
  <c r="AW22" i="238" s="1"/>
  <c r="AW24" i="238"/>
  <c r="H7" i="240"/>
  <c r="I6" i="240"/>
  <c r="AU15" i="239"/>
  <c r="AV15" i="239" s="1"/>
  <c r="Q15" i="239" s="1"/>
  <c r="AW15" i="239" s="1"/>
  <c r="AU24" i="239"/>
  <c r="AV24" i="239" s="1"/>
  <c r="Q24" i="239" s="1"/>
  <c r="AW24" i="239" s="1"/>
  <c r="AU33" i="239"/>
  <c r="AV33" i="239" s="1"/>
  <c r="Q33" i="239" s="1"/>
  <c r="G7" i="240"/>
  <c r="AU29" i="240"/>
  <c r="AV29" i="240" s="1"/>
  <c r="Q29" i="240" s="1"/>
  <c r="AW29" i="240" s="1"/>
  <c r="AU32" i="240"/>
  <c r="AV32" i="240" s="1"/>
  <c r="Q32" i="240" s="1"/>
  <c r="AW32" i="240" s="1"/>
  <c r="AM23" i="241"/>
  <c r="AF23" i="241"/>
  <c r="AW23" i="241" s="1"/>
  <c r="AM25" i="242"/>
  <c r="A10" i="242"/>
  <c r="AF25" i="242"/>
  <c r="AW25" i="242" s="1"/>
  <c r="AF17" i="239"/>
  <c r="AW17" i="239" s="1"/>
  <c r="AM19" i="239"/>
  <c r="AF26" i="239"/>
  <c r="AW26" i="239" s="1"/>
  <c r="AM28" i="239"/>
  <c r="AW31" i="239"/>
  <c r="AM25" i="240"/>
  <c r="AF25" i="240"/>
  <c r="AW25" i="240" s="1"/>
  <c r="AU30" i="240"/>
  <c r="AV30" i="240" s="1"/>
  <c r="Q30" i="240" s="1"/>
  <c r="AW30" i="240" s="1"/>
  <c r="AU33" i="240"/>
  <c r="AV33" i="240" s="1"/>
  <c r="Q33" i="240" s="1"/>
  <c r="AW33" i="240" s="1"/>
  <c r="AU20" i="241"/>
  <c r="AV20" i="241" s="1"/>
  <c r="Q20" i="241" s="1"/>
  <c r="AW20" i="241" s="1"/>
  <c r="AU32" i="241"/>
  <c r="AV32" i="241" s="1"/>
  <c r="Q32" i="241" s="1"/>
  <c r="AW33" i="241"/>
  <c r="AH3" i="239"/>
  <c r="A10" i="239"/>
  <c r="AU21" i="239"/>
  <c r="AV21" i="239" s="1"/>
  <c r="Q21" i="239" s="1"/>
  <c r="AW21" i="239" s="1"/>
  <c r="AU30" i="239"/>
  <c r="AV30" i="239" s="1"/>
  <c r="Q30" i="239" s="1"/>
  <c r="AW30" i="239" s="1"/>
  <c r="AC34" i="240"/>
  <c r="V94" i="11" s="1"/>
  <c r="AF14" i="240"/>
  <c r="H7" i="242"/>
  <c r="I6" i="242"/>
  <c r="AW19" i="239"/>
  <c r="AW28" i="239"/>
  <c r="AU24" i="240"/>
  <c r="AV24" i="240" s="1"/>
  <c r="Q24" i="240" s="1"/>
  <c r="AW24" i="240" s="1"/>
  <c r="AM28" i="240"/>
  <c r="AF28" i="240"/>
  <c r="AW28" i="240" s="1"/>
  <c r="AM17" i="241"/>
  <c r="AF17" i="241"/>
  <c r="AW17" i="241" s="1"/>
  <c r="AM29" i="241"/>
  <c r="AF29" i="241"/>
  <c r="AW29" i="241" s="1"/>
  <c r="AC34" i="239"/>
  <c r="AM31" i="240"/>
  <c r="AF31" i="240"/>
  <c r="AW16" i="239"/>
  <c r="AW25" i="239"/>
  <c r="A10" i="240"/>
  <c r="AU27" i="240"/>
  <c r="AV27" i="240" s="1"/>
  <c r="Q27" i="240" s="1"/>
  <c r="AW27" i="240" s="1"/>
  <c r="AU31" i="240"/>
  <c r="AV31" i="240" s="1"/>
  <c r="Q31" i="240" s="1"/>
  <c r="AM31" i="242"/>
  <c r="AF31" i="242"/>
  <c r="AW31" i="242" s="1"/>
  <c r="AU16" i="241"/>
  <c r="AV16" i="241" s="1"/>
  <c r="AU22" i="241"/>
  <c r="AV22" i="241" s="1"/>
  <c r="Q22" i="241" s="1"/>
  <c r="AW22" i="241" s="1"/>
  <c r="AU28" i="241"/>
  <c r="AV28" i="241" s="1"/>
  <c r="Q28" i="241" s="1"/>
  <c r="AW28" i="241" s="1"/>
  <c r="AU14" i="242"/>
  <c r="AV14" i="242" s="1"/>
  <c r="AU15" i="242"/>
  <c r="AV15" i="242" s="1"/>
  <c r="AU17" i="242"/>
  <c r="AV17" i="242" s="1"/>
  <c r="Q17" i="242" s="1"/>
  <c r="AW17" i="242" s="1"/>
  <c r="AU18" i="242"/>
  <c r="AV18" i="242" s="1"/>
  <c r="Q18" i="242" s="1"/>
  <c r="AU20" i="242"/>
  <c r="AV20" i="242" s="1"/>
  <c r="Q20" i="242" s="1"/>
  <c r="AW20" i="242" s="1"/>
  <c r="AU26" i="242"/>
  <c r="AV26" i="242" s="1"/>
  <c r="Q26" i="242" s="1"/>
  <c r="AW26" i="242" s="1"/>
  <c r="AW30" i="242"/>
  <c r="AU32" i="242"/>
  <c r="AV32" i="242" s="1"/>
  <c r="Q32" i="242" s="1"/>
  <c r="AW32" i="242" s="1"/>
  <c r="G6" i="241"/>
  <c r="AH3" i="241"/>
  <c r="AF18" i="241"/>
  <c r="AW18" i="241" s="1"/>
  <c r="AF24" i="241"/>
  <c r="AW24" i="241" s="1"/>
  <c r="AF30" i="241"/>
  <c r="AW30" i="241" s="1"/>
  <c r="H6" i="245"/>
  <c r="G7" i="245"/>
  <c r="A10" i="241"/>
  <c r="AU24" i="242"/>
  <c r="AV24" i="242" s="1"/>
  <c r="Q24" i="242" s="1"/>
  <c r="AW24" i="242" s="1"/>
  <c r="AU30" i="242"/>
  <c r="AV30" i="242" s="1"/>
  <c r="Q30" i="242" s="1"/>
  <c r="AU19" i="241"/>
  <c r="AV19" i="241" s="1"/>
  <c r="Q19" i="241" s="1"/>
  <c r="AW19" i="241" s="1"/>
  <c r="AU25" i="241"/>
  <c r="AV25" i="241" s="1"/>
  <c r="Q25" i="241" s="1"/>
  <c r="AW25" i="241" s="1"/>
  <c r="AW26" i="241"/>
  <c r="AU31" i="241"/>
  <c r="AV31" i="241" s="1"/>
  <c r="Q31" i="241" s="1"/>
  <c r="AW31" i="241" s="1"/>
  <c r="AW32" i="241"/>
  <c r="AC34" i="241"/>
  <c r="V96" i="11" s="1"/>
  <c r="AW21" i="242"/>
  <c r="AW22" i="242"/>
  <c r="AW27" i="242"/>
  <c r="AW28" i="242"/>
  <c r="AW33" i="242"/>
  <c r="AF21" i="241"/>
  <c r="AW21" i="241" s="1"/>
  <c r="AF27" i="241"/>
  <c r="AW27" i="241" s="1"/>
  <c r="BA7" i="242"/>
  <c r="BA8" i="242"/>
  <c r="G9" i="242"/>
  <c r="AC34" i="242"/>
  <c r="V98" i="11" s="1"/>
  <c r="AW18" i="242"/>
  <c r="H7" i="244"/>
  <c r="I6" i="244"/>
  <c r="A10" i="243"/>
  <c r="AF14" i="243"/>
  <c r="AC34" i="243"/>
  <c r="AF16" i="243"/>
  <c r="AW16" i="243" s="1"/>
  <c r="AM16" i="243"/>
  <c r="AW17" i="243"/>
  <c r="AF19" i="243"/>
  <c r="AW19" i="243" s="1"/>
  <c r="AM19" i="243"/>
  <c r="AW20" i="243"/>
  <c r="AF22" i="243"/>
  <c r="AW22" i="243" s="1"/>
  <c r="AM22" i="243"/>
  <c r="AW23" i="243"/>
  <c r="AF25" i="243"/>
  <c r="AW25" i="243" s="1"/>
  <c r="AM25" i="243"/>
  <c r="AW26" i="243"/>
  <c r="AW32" i="243"/>
  <c r="AW14" i="244"/>
  <c r="AM27" i="244"/>
  <c r="AF27" i="244"/>
  <c r="AM14" i="242"/>
  <c r="AW15" i="243"/>
  <c r="AW18" i="243"/>
  <c r="AW21" i="243"/>
  <c r="AW24" i="243"/>
  <c r="AU27" i="243"/>
  <c r="AV27" i="243" s="1"/>
  <c r="Q27" i="243" s="1"/>
  <c r="AW27" i="243" s="1"/>
  <c r="AF31" i="243"/>
  <c r="AM31" i="243"/>
  <c r="AU26" i="244"/>
  <c r="AV26" i="244" s="1"/>
  <c r="Q26" i="244" s="1"/>
  <c r="AW31" i="244"/>
  <c r="AF32" i="244"/>
  <c r="AW32" i="244" s="1"/>
  <c r="AU18" i="245"/>
  <c r="AV18" i="245" s="1"/>
  <c r="Q18" i="245" s="1"/>
  <c r="AW18" i="245" s="1"/>
  <c r="AF28" i="245"/>
  <c r="AM28" i="245"/>
  <c r="AM17" i="244"/>
  <c r="AF17" i="244"/>
  <c r="AW17" i="244" s="1"/>
  <c r="AM29" i="244"/>
  <c r="AF29" i="244"/>
  <c r="AW29" i="244" s="1"/>
  <c r="G6" i="243"/>
  <c r="AH3" i="243"/>
  <c r="AW29" i="243"/>
  <c r="AW15" i="244"/>
  <c r="AW16" i="244"/>
  <c r="AW28" i="244"/>
  <c r="AU30" i="244"/>
  <c r="AV30" i="244" s="1"/>
  <c r="Q30" i="244" s="1"/>
  <c r="AW30" i="244" s="1"/>
  <c r="AW33" i="244"/>
  <c r="H7" i="246"/>
  <c r="I6" i="246"/>
  <c r="AF28" i="243"/>
  <c r="AW28" i="243" s="1"/>
  <c r="AM28" i="243"/>
  <c r="AU30" i="243"/>
  <c r="AV30" i="243" s="1"/>
  <c r="Q30" i="243" s="1"/>
  <c r="AW30" i="243" s="1"/>
  <c r="BA7" i="244"/>
  <c r="BA8" i="244"/>
  <c r="G8" i="244"/>
  <c r="AU22" i="244"/>
  <c r="AV22" i="244" s="1"/>
  <c r="Q22" i="244" s="1"/>
  <c r="AU27" i="244"/>
  <c r="AV27" i="244" s="1"/>
  <c r="Q27" i="244" s="1"/>
  <c r="AF22" i="245"/>
  <c r="AW22" i="245" s="1"/>
  <c r="AM22" i="245"/>
  <c r="AU31" i="243"/>
  <c r="AV31" i="243" s="1"/>
  <c r="Q31" i="243" s="1"/>
  <c r="AU23" i="244"/>
  <c r="AV23" i="244" s="1"/>
  <c r="Q23" i="244" s="1"/>
  <c r="AW23" i="244" s="1"/>
  <c r="AW25" i="244"/>
  <c r="AF15" i="245"/>
  <c r="AW15" i="245" s="1"/>
  <c r="AM15" i="245"/>
  <c r="AC34" i="245"/>
  <c r="V104" i="11" s="1"/>
  <c r="A10" i="245"/>
  <c r="AF33" i="243"/>
  <c r="AW33" i="243" s="1"/>
  <c r="A10" i="244"/>
  <c r="AU20" i="244"/>
  <c r="AV20" i="244" s="1"/>
  <c r="Q20" i="244" s="1"/>
  <c r="AW20" i="244" s="1"/>
  <c r="AW22" i="244"/>
  <c r="AF24" i="244"/>
  <c r="AW24" i="244" s="1"/>
  <c r="AF26" i="244"/>
  <c r="AW26" i="244" s="1"/>
  <c r="AF29" i="245"/>
  <c r="AW29" i="245" s="1"/>
  <c r="AM29" i="245"/>
  <c r="AW35" i="243"/>
  <c r="AE100" i="11" s="1"/>
  <c r="AU18" i="244"/>
  <c r="AV18" i="244" s="1"/>
  <c r="Q18" i="244" s="1"/>
  <c r="AW18" i="244" s="1"/>
  <c r="AW19" i="244"/>
  <c r="AC34" i="244"/>
  <c r="AW19" i="245"/>
  <c r="AU20" i="245"/>
  <c r="AV20" i="245" s="1"/>
  <c r="Q20" i="245" s="1"/>
  <c r="AW20" i="245" s="1"/>
  <c r="AW25" i="245"/>
  <c r="AU26" i="245"/>
  <c r="AV26" i="245" s="1"/>
  <c r="Q26" i="245" s="1"/>
  <c r="AW26" i="245" s="1"/>
  <c r="AF21" i="245"/>
  <c r="AW21" i="245" s="1"/>
  <c r="AM21" i="245"/>
  <c r="AF27" i="245"/>
  <c r="AW27" i="245" s="1"/>
  <c r="AM27" i="245"/>
  <c r="AU28" i="245"/>
  <c r="AV28" i="245" s="1"/>
  <c r="Q28" i="245" s="1"/>
  <c r="AU31" i="245"/>
  <c r="AV31" i="245" s="1"/>
  <c r="Q31" i="245" s="1"/>
  <c r="AF21" i="246"/>
  <c r="AW21" i="246" s="1"/>
  <c r="AM21" i="246"/>
  <c r="AW24" i="245"/>
  <c r="AU30" i="245"/>
  <c r="AV30" i="245" s="1"/>
  <c r="Q30" i="245" s="1"/>
  <c r="AW30" i="245" s="1"/>
  <c r="BA7" i="246"/>
  <c r="AW22" i="246"/>
  <c r="AW35" i="244"/>
  <c r="AE102" i="11" s="1"/>
  <c r="AU17" i="245"/>
  <c r="AV17" i="245" s="1"/>
  <c r="Q17" i="245" s="1"/>
  <c r="AW17" i="245" s="1"/>
  <c r="AU23" i="245"/>
  <c r="AV23" i="245" s="1"/>
  <c r="Q23" i="245" s="1"/>
  <c r="AW23" i="245" s="1"/>
  <c r="AF27" i="246"/>
  <c r="AW27" i="246" s="1"/>
  <c r="AM27" i="246"/>
  <c r="AW31" i="246"/>
  <c r="AU32" i="245"/>
  <c r="AV32" i="245" s="1"/>
  <c r="Q32" i="245" s="1"/>
  <c r="AW32" i="245" s="1"/>
  <c r="AW28" i="246"/>
  <c r="AF33" i="246"/>
  <c r="AW33" i="246" s="1"/>
  <c r="AM33" i="246"/>
  <c r="AF31" i="245"/>
  <c r="AM31" i="245"/>
  <c r="AF15" i="246"/>
  <c r="AW15" i="246" s="1"/>
  <c r="AM15" i="246"/>
  <c r="A10" i="246"/>
  <c r="AW19" i="246"/>
  <c r="AW35" i="246"/>
  <c r="AE106" i="11" s="1"/>
  <c r="AU33" i="245"/>
  <c r="AV33" i="245" s="1"/>
  <c r="Q33" i="245" s="1"/>
  <c r="AW33" i="245" s="1"/>
  <c r="G8" i="246"/>
  <c r="AW18" i="246"/>
  <c r="AW24" i="246"/>
  <c r="AW30" i="246"/>
  <c r="AU17" i="246"/>
  <c r="AV17" i="246" s="1"/>
  <c r="Q17" i="246" s="1"/>
  <c r="AW17" i="246" s="1"/>
  <c r="AU23" i="246"/>
  <c r="AV23" i="246" s="1"/>
  <c r="Q23" i="246" s="1"/>
  <c r="AW23" i="246" s="1"/>
  <c r="AU29" i="246"/>
  <c r="AV29" i="246" s="1"/>
  <c r="Q29" i="246" s="1"/>
  <c r="AW29" i="246" s="1"/>
  <c r="BA8" i="246"/>
  <c r="AU14" i="246"/>
  <c r="AV14" i="246" s="1"/>
  <c r="Q14" i="246" s="1"/>
  <c r="AW14" i="246" s="1"/>
  <c r="AU20" i="246"/>
  <c r="AV20" i="246" s="1"/>
  <c r="Q20" i="246" s="1"/>
  <c r="AW20" i="246" s="1"/>
  <c r="AU26" i="246"/>
  <c r="AV26" i="246" s="1"/>
  <c r="Q26" i="246" s="1"/>
  <c r="AW26" i="246" s="1"/>
  <c r="AU32" i="246"/>
  <c r="AV32" i="246" s="1"/>
  <c r="Q32" i="246" s="1"/>
  <c r="AW32" i="246" s="1"/>
  <c r="AW30" i="215"/>
  <c r="AW27" i="214"/>
  <c r="AU29" i="214"/>
  <c r="AV29" i="214" s="1"/>
  <c r="Q29" i="214" s="1"/>
  <c r="AC34" i="214"/>
  <c r="V42" i="11" s="1"/>
  <c r="G8" i="215"/>
  <c r="BA7" i="215"/>
  <c r="BA8" i="215"/>
  <c r="AU14" i="215"/>
  <c r="AV14" i="215" s="1"/>
  <c r="Q14" i="215" s="1"/>
  <c r="AW14" i="215" s="1"/>
  <c r="AU23" i="215"/>
  <c r="AV23" i="215" s="1"/>
  <c r="Q23" i="215" s="1"/>
  <c r="AW23" i="215" s="1"/>
  <c r="AM24" i="215"/>
  <c r="AU26" i="215"/>
  <c r="AV26" i="215" s="1"/>
  <c r="Q26" i="215" s="1"/>
  <c r="AM27" i="215"/>
  <c r="AU29" i="215"/>
  <c r="AV29" i="215" s="1"/>
  <c r="Q29" i="215" s="1"/>
  <c r="AM30" i="215"/>
  <c r="AU32" i="215"/>
  <c r="AV32" i="215" s="1"/>
  <c r="Q32" i="215" s="1"/>
  <c r="AW18" i="216"/>
  <c r="AU21" i="216"/>
  <c r="AV21" i="216" s="1"/>
  <c r="Q21" i="216" s="1"/>
  <c r="AW27" i="216"/>
  <c r="AU30" i="216"/>
  <c r="AV30" i="216" s="1"/>
  <c r="Q30" i="216" s="1"/>
  <c r="AU17" i="217"/>
  <c r="AV17" i="217" s="1"/>
  <c r="Q17" i="217" s="1"/>
  <c r="AW29" i="217"/>
  <c r="A10" i="214"/>
  <c r="AU14" i="214"/>
  <c r="AV14" i="214" s="1"/>
  <c r="AU28" i="214"/>
  <c r="AV28" i="214" s="1"/>
  <c r="Q28" i="214" s="1"/>
  <c r="AW28" i="214" s="1"/>
  <c r="AW29" i="214"/>
  <c r="AF30" i="214"/>
  <c r="AW30" i="214" s="1"/>
  <c r="AU32" i="214"/>
  <c r="AV32" i="214" s="1"/>
  <c r="Q32" i="214" s="1"/>
  <c r="AW32" i="214" s="1"/>
  <c r="AW18" i="215"/>
  <c r="AU19" i="215"/>
  <c r="AV19" i="215" s="1"/>
  <c r="Q19" i="215" s="1"/>
  <c r="AW20" i="215"/>
  <c r="AU21" i="215"/>
  <c r="AV21" i="215" s="1"/>
  <c r="Q21" i="215" s="1"/>
  <c r="AW21" i="215" s="1"/>
  <c r="AU24" i="215"/>
  <c r="AV24" i="215" s="1"/>
  <c r="Q24" i="215" s="1"/>
  <c r="AW24" i="215" s="1"/>
  <c r="AU27" i="215"/>
  <c r="AV27" i="215" s="1"/>
  <c r="Q27" i="215" s="1"/>
  <c r="AW27" i="215" s="1"/>
  <c r="AU30" i="215"/>
  <c r="AV30" i="215" s="1"/>
  <c r="Q30" i="215" s="1"/>
  <c r="AF33" i="215"/>
  <c r="AW33" i="215" s="1"/>
  <c r="AM33" i="215"/>
  <c r="AU14" i="216"/>
  <c r="AV14" i="216" s="1"/>
  <c r="Q14" i="216" s="1"/>
  <c r="AW17" i="216"/>
  <c r="AM19" i="216"/>
  <c r="AF19" i="216"/>
  <c r="AU22" i="216"/>
  <c r="AV22" i="216" s="1"/>
  <c r="Q22" i="216" s="1"/>
  <c r="AU23" i="216"/>
  <c r="AV23" i="216" s="1"/>
  <c r="Q23" i="216" s="1"/>
  <c r="AW23" i="216" s="1"/>
  <c r="AW26" i="216"/>
  <c r="AM28" i="216"/>
  <c r="AF28" i="216"/>
  <c r="AU31" i="216"/>
  <c r="AV31" i="216" s="1"/>
  <c r="Q31" i="216" s="1"/>
  <c r="AU32" i="216"/>
  <c r="AV32" i="216" s="1"/>
  <c r="Q32" i="216" s="1"/>
  <c r="G6" i="217"/>
  <c r="AH3" i="217"/>
  <c r="L5" i="217"/>
  <c r="AU20" i="217"/>
  <c r="AV20" i="217" s="1"/>
  <c r="Q20" i="217" s="1"/>
  <c r="AW15" i="214"/>
  <c r="AU17" i="214"/>
  <c r="AV17" i="214" s="1"/>
  <c r="Q17" i="214" s="1"/>
  <c r="AW17" i="214" s="1"/>
  <c r="AW33" i="214"/>
  <c r="AW35" i="214"/>
  <c r="AE42" i="11" s="1"/>
  <c r="AW19" i="215"/>
  <c r="AU25" i="215"/>
  <c r="AV25" i="215" s="1"/>
  <c r="Q25" i="215" s="1"/>
  <c r="AW25" i="215" s="1"/>
  <c r="AU28" i="215"/>
  <c r="AV28" i="215" s="1"/>
  <c r="Q28" i="215" s="1"/>
  <c r="AW28" i="215" s="1"/>
  <c r="AW31" i="215"/>
  <c r="AU31" i="215"/>
  <c r="AV31" i="215" s="1"/>
  <c r="Q31" i="215" s="1"/>
  <c r="AW21" i="216"/>
  <c r="AW30" i="216"/>
  <c r="AW17" i="217"/>
  <c r="AU16" i="214"/>
  <c r="AV16" i="214" s="1"/>
  <c r="Q16" i="214" s="1"/>
  <c r="AW16" i="214" s="1"/>
  <c r="AW18" i="214"/>
  <c r="AF34" i="214"/>
  <c r="Y42" i="11" s="1"/>
  <c r="H7" i="215"/>
  <c r="I6" i="215"/>
  <c r="AW15" i="215"/>
  <c r="AM22" i="216"/>
  <c r="AF22" i="216"/>
  <c r="AW22" i="216" s="1"/>
  <c r="AM31" i="216"/>
  <c r="AF31" i="216"/>
  <c r="AW20" i="217"/>
  <c r="G6" i="214"/>
  <c r="AH3" i="214"/>
  <c r="AU19" i="214"/>
  <c r="AV19" i="214" s="1"/>
  <c r="Q19" i="214" s="1"/>
  <c r="AW19" i="214" s="1"/>
  <c r="AW20" i="214"/>
  <c r="AF21" i="214"/>
  <c r="AW21" i="214" s="1"/>
  <c r="AU23" i="214"/>
  <c r="AV23" i="214" s="1"/>
  <c r="Q23" i="214" s="1"/>
  <c r="AW23" i="214" s="1"/>
  <c r="G9" i="215"/>
  <c r="AW16" i="215"/>
  <c r="AU17" i="215"/>
  <c r="AV17" i="215" s="1"/>
  <c r="Q17" i="215" s="1"/>
  <c r="AW17" i="215" s="1"/>
  <c r="AW15" i="216"/>
  <c r="AW24" i="216"/>
  <c r="AW33" i="216"/>
  <c r="AW23" i="217"/>
  <c r="L5" i="214"/>
  <c r="AU22" i="214"/>
  <c r="AV22" i="214" s="1"/>
  <c r="Q22" i="214" s="1"/>
  <c r="AW22" i="214" s="1"/>
  <c r="AF24" i="214"/>
  <c r="AW24" i="214" s="1"/>
  <c r="AU26" i="214"/>
  <c r="AV26" i="214" s="1"/>
  <c r="Q26" i="214" s="1"/>
  <c r="AW26" i="214" s="1"/>
  <c r="H35" i="214"/>
  <c r="AA42" i="11" s="1"/>
  <c r="AU22" i="215"/>
  <c r="AV22" i="215" s="1"/>
  <c r="Q22" i="215" s="1"/>
  <c r="AW22" i="215" s="1"/>
  <c r="AM26" i="215"/>
  <c r="AF26" i="215"/>
  <c r="AW26" i="215" s="1"/>
  <c r="AM29" i="215"/>
  <c r="AF29" i="215"/>
  <c r="G7" i="216"/>
  <c r="H6" i="216"/>
  <c r="AM16" i="216"/>
  <c r="AF16" i="216"/>
  <c r="AW16" i="216" s="1"/>
  <c r="AU19" i="216"/>
  <c r="AV19" i="216" s="1"/>
  <c r="Q19" i="216" s="1"/>
  <c r="AU20" i="216"/>
  <c r="AV20" i="216" s="1"/>
  <c r="Q20" i="216" s="1"/>
  <c r="AW20" i="216" s="1"/>
  <c r="AM25" i="216"/>
  <c r="AF25" i="216"/>
  <c r="AW25" i="216" s="1"/>
  <c r="AU28" i="216"/>
  <c r="AV28" i="216" s="1"/>
  <c r="Q28" i="216" s="1"/>
  <c r="AU29" i="216"/>
  <c r="AV29" i="216" s="1"/>
  <c r="Q29" i="216" s="1"/>
  <c r="AW29" i="216" s="1"/>
  <c r="AW32" i="216"/>
  <c r="AU14" i="217"/>
  <c r="AV14" i="217" s="1"/>
  <c r="Q14" i="217" s="1"/>
  <c r="AW26" i="217"/>
  <c r="AU32" i="217"/>
  <c r="AV32" i="217" s="1"/>
  <c r="Q32" i="217" s="1"/>
  <c r="AW32" i="217" s="1"/>
  <c r="G7" i="218"/>
  <c r="H6" i="218"/>
  <c r="AM19" i="218"/>
  <c r="AF21" i="218"/>
  <c r="AW21" i="218" s="1"/>
  <c r="AM21" i="218"/>
  <c r="AC34" i="215"/>
  <c r="AM14" i="218"/>
  <c r="AF14" i="218"/>
  <c r="AC34" i="218"/>
  <c r="V50" i="11" s="1"/>
  <c r="AU15" i="218"/>
  <c r="AV15" i="218" s="1"/>
  <c r="Q15" i="218" s="1"/>
  <c r="AW15" i="218" s="1"/>
  <c r="AU28" i="218"/>
  <c r="AV28" i="218" s="1"/>
  <c r="Q28" i="218" s="1"/>
  <c r="AC34" i="216"/>
  <c r="AF14" i="216"/>
  <c r="AM17" i="217"/>
  <c r="AM20" i="217"/>
  <c r="AM23" i="217"/>
  <c r="AM26" i="217"/>
  <c r="AM29" i="217"/>
  <c r="AM32" i="217"/>
  <c r="AM17" i="218"/>
  <c r="AF17" i="218"/>
  <c r="AW17" i="218" s="1"/>
  <c r="AU18" i="218"/>
  <c r="AV18" i="218" s="1"/>
  <c r="Q18" i="218" s="1"/>
  <c r="AW18" i="218" s="1"/>
  <c r="AU25" i="218"/>
  <c r="AV25" i="218" s="1"/>
  <c r="Q25" i="218" s="1"/>
  <c r="AW31" i="218"/>
  <c r="AF23" i="220"/>
  <c r="AW23" i="220" s="1"/>
  <c r="AM23" i="220"/>
  <c r="AM15" i="216"/>
  <c r="AM18" i="216"/>
  <c r="AM21" i="216"/>
  <c r="AM24" i="216"/>
  <c r="AM27" i="216"/>
  <c r="AM30" i="216"/>
  <c r="AM33" i="216"/>
  <c r="AU16" i="218"/>
  <c r="AV16" i="218" s="1"/>
  <c r="Q16" i="218" s="1"/>
  <c r="AU22" i="218"/>
  <c r="AV22" i="218" s="1"/>
  <c r="Q22" i="218" s="1"/>
  <c r="AF28" i="218"/>
  <c r="AM28" i="218"/>
  <c r="AF30" i="218"/>
  <c r="AW30" i="218" s="1"/>
  <c r="AM30" i="218"/>
  <c r="AC34" i="219"/>
  <c r="AF14" i="219"/>
  <c r="AM14" i="219"/>
  <c r="A10" i="219"/>
  <c r="AW15" i="219"/>
  <c r="AU17" i="219"/>
  <c r="AV17" i="219" s="1"/>
  <c r="Q17" i="219" s="1"/>
  <c r="AC34" i="217"/>
  <c r="V48" i="11" s="1"/>
  <c r="AF14" i="217"/>
  <c r="A10" i="217"/>
  <c r="AM16" i="217"/>
  <c r="AF16" i="217"/>
  <c r="AW16" i="217" s="1"/>
  <c r="AM19" i="217"/>
  <c r="AF19" i="217"/>
  <c r="AW19" i="217" s="1"/>
  <c r="AM22" i="217"/>
  <c r="AF22" i="217"/>
  <c r="AW22" i="217" s="1"/>
  <c r="AM25" i="217"/>
  <c r="AF25" i="217"/>
  <c r="AW25" i="217" s="1"/>
  <c r="AM28" i="217"/>
  <c r="AF28" i="217"/>
  <c r="AW28" i="217" s="1"/>
  <c r="AM31" i="217"/>
  <c r="AF31" i="217"/>
  <c r="AW31" i="217" s="1"/>
  <c r="AM18" i="218"/>
  <c r="AU19" i="218"/>
  <c r="AV19" i="218" s="1"/>
  <c r="AF25" i="218"/>
  <c r="AW25" i="218" s="1"/>
  <c r="AM25" i="218"/>
  <c r="AF27" i="218"/>
  <c r="AW27" i="218" s="1"/>
  <c r="AM27" i="218"/>
  <c r="AW17" i="221"/>
  <c r="AF32" i="215"/>
  <c r="AW32" i="215" s="1"/>
  <c r="A10" i="216"/>
  <c r="AF15" i="217"/>
  <c r="AW15" i="217" s="1"/>
  <c r="AF18" i="217"/>
  <c r="AW18" i="217" s="1"/>
  <c r="AF21" i="217"/>
  <c r="AW21" i="217" s="1"/>
  <c r="AF24" i="217"/>
  <c r="AW24" i="217" s="1"/>
  <c r="AF27" i="217"/>
  <c r="AW27" i="217" s="1"/>
  <c r="AF30" i="217"/>
  <c r="AW30" i="217" s="1"/>
  <c r="AF33" i="217"/>
  <c r="AW33" i="217" s="1"/>
  <c r="AF16" i="218"/>
  <c r="AW16" i="218" s="1"/>
  <c r="AM16" i="218"/>
  <c r="AF22" i="218"/>
  <c r="AM22" i="218"/>
  <c r="AF24" i="218"/>
  <c r="AW24" i="218" s="1"/>
  <c r="AM24" i="218"/>
  <c r="AF17" i="220"/>
  <c r="AW17" i="220" s="1"/>
  <c r="AM17" i="220"/>
  <c r="AM31" i="218"/>
  <c r="AM17" i="219"/>
  <c r="AU19" i="219"/>
  <c r="AV19" i="219" s="1"/>
  <c r="Q19" i="219" s="1"/>
  <c r="AW19" i="219" s="1"/>
  <c r="AU20" i="219"/>
  <c r="AV20" i="219" s="1"/>
  <c r="Q20" i="219" s="1"/>
  <c r="AU22" i="219"/>
  <c r="AV22" i="219" s="1"/>
  <c r="Q22" i="219" s="1"/>
  <c r="AW22" i="219" s="1"/>
  <c r="AU23" i="219"/>
  <c r="AV23" i="219" s="1"/>
  <c r="Q23" i="219" s="1"/>
  <c r="AU25" i="219"/>
  <c r="AV25" i="219" s="1"/>
  <c r="Q25" i="219" s="1"/>
  <c r="AW25" i="219" s="1"/>
  <c r="AU26" i="219"/>
  <c r="AV26" i="219" s="1"/>
  <c r="Q26" i="219" s="1"/>
  <c r="AW26" i="219" s="1"/>
  <c r="AU28" i="219"/>
  <c r="AV28" i="219" s="1"/>
  <c r="Q28" i="219" s="1"/>
  <c r="AW28" i="219" s="1"/>
  <c r="AU29" i="219"/>
  <c r="AV29" i="219" s="1"/>
  <c r="Q29" i="219" s="1"/>
  <c r="AU31" i="219"/>
  <c r="AV31" i="219" s="1"/>
  <c r="Q31" i="219" s="1"/>
  <c r="AW31" i="219" s="1"/>
  <c r="AU32" i="219"/>
  <c r="AV32" i="219" s="1"/>
  <c r="Q32" i="219" s="1"/>
  <c r="AM20" i="220"/>
  <c r="AM26" i="220"/>
  <c r="AW28" i="220"/>
  <c r="AM30" i="220"/>
  <c r="AU20" i="221"/>
  <c r="AV20" i="221" s="1"/>
  <c r="Q20" i="221" s="1"/>
  <c r="AW20" i="221" s="1"/>
  <c r="G6" i="220"/>
  <c r="AH3" i="220"/>
  <c r="G7" i="221"/>
  <c r="H6" i="221"/>
  <c r="AW26" i="221"/>
  <c r="AU29" i="221"/>
  <c r="AV29" i="221" s="1"/>
  <c r="Q29" i="221" s="1"/>
  <c r="AW29" i="221" s="1"/>
  <c r="AW17" i="219"/>
  <c r="AM18" i="219"/>
  <c r="L5" i="220"/>
  <c r="AC34" i="220"/>
  <c r="V54" i="11" s="1"/>
  <c r="AF14" i="220"/>
  <c r="A10" i="220"/>
  <c r="AU15" i="220"/>
  <c r="AV15" i="220" s="1"/>
  <c r="Q15" i="220" s="1"/>
  <c r="AW15" i="220" s="1"/>
  <c r="AW20" i="220"/>
  <c r="AU21" i="220"/>
  <c r="AV21" i="220" s="1"/>
  <c r="Q21" i="220" s="1"/>
  <c r="AW21" i="220" s="1"/>
  <c r="AW26" i="220"/>
  <c r="AW27" i="220"/>
  <c r="AW35" i="220"/>
  <c r="AE54" i="11" s="1"/>
  <c r="AF19" i="221"/>
  <c r="AW19" i="221" s="1"/>
  <c r="AC34" i="221"/>
  <c r="AM19" i="221"/>
  <c r="AU23" i="221"/>
  <c r="AV23" i="221" s="1"/>
  <c r="Q23" i="221" s="1"/>
  <c r="AW23" i="221" s="1"/>
  <c r="AW33" i="218"/>
  <c r="G6" i="219"/>
  <c r="AH3" i="219"/>
  <c r="AU16" i="219"/>
  <c r="AV16" i="219" s="1"/>
  <c r="Q16" i="219" s="1"/>
  <c r="AW16" i="219" s="1"/>
  <c r="AF29" i="220"/>
  <c r="AW29" i="220" s="1"/>
  <c r="AM29" i="220"/>
  <c r="AF28" i="221"/>
  <c r="AW28" i="221" s="1"/>
  <c r="AM28" i="221"/>
  <c r="H7" i="222"/>
  <c r="I6" i="222"/>
  <c r="AF20" i="218"/>
  <c r="AW20" i="218" s="1"/>
  <c r="AF23" i="218"/>
  <c r="AW23" i="218" s="1"/>
  <c r="AF26" i="218"/>
  <c r="AW26" i="218" s="1"/>
  <c r="AF29" i="218"/>
  <c r="AW29" i="218" s="1"/>
  <c r="AU32" i="218"/>
  <c r="AV32" i="218" s="1"/>
  <c r="Q32" i="218" s="1"/>
  <c r="AW32" i="218" s="1"/>
  <c r="L5" i="219"/>
  <c r="AW20" i="219"/>
  <c r="AW23" i="219"/>
  <c r="AW29" i="219"/>
  <c r="AW32" i="219"/>
  <c r="AU19" i="220"/>
  <c r="AV19" i="220" s="1"/>
  <c r="Q19" i="220" s="1"/>
  <c r="AW19" i="220" s="1"/>
  <c r="AU25" i="220"/>
  <c r="AV25" i="220" s="1"/>
  <c r="Q25" i="220" s="1"/>
  <c r="AW25" i="220" s="1"/>
  <c r="AU32" i="220"/>
  <c r="AV32" i="220" s="1"/>
  <c r="Q32" i="220" s="1"/>
  <c r="AW32" i="220" s="1"/>
  <c r="AW33" i="220"/>
  <c r="AU14" i="221"/>
  <c r="AV14" i="221" s="1"/>
  <c r="Q14" i="221" s="1"/>
  <c r="AW14" i="221" s="1"/>
  <c r="AW32" i="221"/>
  <c r="AU15" i="221"/>
  <c r="AV15" i="221" s="1"/>
  <c r="Q15" i="221" s="1"/>
  <c r="AW15" i="221" s="1"/>
  <c r="AU24" i="221"/>
  <c r="AV24" i="221" s="1"/>
  <c r="Q24" i="221" s="1"/>
  <c r="AW24" i="221" s="1"/>
  <c r="AU33" i="221"/>
  <c r="AV33" i="221" s="1"/>
  <c r="Q33" i="221" s="1"/>
  <c r="AW33" i="221" s="1"/>
  <c r="A10" i="222"/>
  <c r="I7" i="224"/>
  <c r="J6" i="224"/>
  <c r="AU31" i="220"/>
  <c r="AV31" i="220" s="1"/>
  <c r="Q31" i="220" s="1"/>
  <c r="AW31" i="220" s="1"/>
  <c r="AW22" i="221"/>
  <c r="AW31" i="221"/>
  <c r="G8" i="222"/>
  <c r="AF28" i="222"/>
  <c r="AW28" i="222" s="1"/>
  <c r="AU32" i="222"/>
  <c r="AV32" i="222" s="1"/>
  <c r="Q32" i="222" s="1"/>
  <c r="AW32" i="222" s="1"/>
  <c r="AF19" i="223"/>
  <c r="AW19" i="223" s="1"/>
  <c r="AM19" i="223"/>
  <c r="A10" i="221"/>
  <c r="AU21" i="221"/>
  <c r="AV21" i="221" s="1"/>
  <c r="Q21" i="221" s="1"/>
  <c r="AW21" i="221" s="1"/>
  <c r="AU30" i="221"/>
  <c r="AV30" i="221" s="1"/>
  <c r="Q30" i="221" s="1"/>
  <c r="AW30" i="221" s="1"/>
  <c r="AU16" i="222"/>
  <c r="AV16" i="222" s="1"/>
  <c r="Q16" i="222" s="1"/>
  <c r="AW15" i="223"/>
  <c r="BA8" i="222"/>
  <c r="BA7" i="222"/>
  <c r="AF14" i="223"/>
  <c r="AC34" i="223"/>
  <c r="V60" i="11" s="1"/>
  <c r="AM14" i="223"/>
  <c r="A10" i="223"/>
  <c r="AU18" i="221"/>
  <c r="AV18" i="221" s="1"/>
  <c r="Q18" i="221" s="1"/>
  <c r="AW18" i="221" s="1"/>
  <c r="AU27" i="221"/>
  <c r="AV27" i="221" s="1"/>
  <c r="Q27" i="221" s="1"/>
  <c r="AW27" i="221" s="1"/>
  <c r="AF16" i="222"/>
  <c r="AW16" i="221"/>
  <c r="AW25" i="221"/>
  <c r="AF22" i="222"/>
  <c r="AW22" i="222" s="1"/>
  <c r="AF25" i="222"/>
  <c r="AW25" i="222" s="1"/>
  <c r="AF31" i="222"/>
  <c r="AW31" i="222" s="1"/>
  <c r="AU27" i="223"/>
  <c r="AV27" i="223" s="1"/>
  <c r="Q27" i="223" s="1"/>
  <c r="AW27" i="223" s="1"/>
  <c r="AF32" i="223"/>
  <c r="AW23" i="224"/>
  <c r="AW21" i="222"/>
  <c r="AW27" i="222"/>
  <c r="AW33" i="222"/>
  <c r="AC34" i="222"/>
  <c r="V58" i="11" s="1"/>
  <c r="G6" i="223"/>
  <c r="AH3" i="223"/>
  <c r="AU20" i="223"/>
  <c r="AV20" i="223" s="1"/>
  <c r="Q20" i="223" s="1"/>
  <c r="AW20" i="223" s="1"/>
  <c r="AF23" i="223"/>
  <c r="AU17" i="224"/>
  <c r="AV17" i="224" s="1"/>
  <c r="Q17" i="224" s="1"/>
  <c r="AW17" i="224" s="1"/>
  <c r="AW22" i="224"/>
  <c r="AM25" i="224"/>
  <c r="AF28" i="224"/>
  <c r="AW28" i="224" s="1"/>
  <c r="G6" i="225"/>
  <c r="AH3" i="225"/>
  <c r="L5" i="225"/>
  <c r="AM17" i="225"/>
  <c r="AF17" i="225"/>
  <c r="AU27" i="225"/>
  <c r="AV27" i="225" s="1"/>
  <c r="Q27" i="225" s="1"/>
  <c r="AU16" i="223"/>
  <c r="AV16" i="223" s="1"/>
  <c r="Q16" i="223" s="1"/>
  <c r="AW16" i="223" s="1"/>
  <c r="AF28" i="223"/>
  <c r="AW28" i="223" s="1"/>
  <c r="AM28" i="223"/>
  <c r="AU31" i="223"/>
  <c r="AV31" i="223" s="1"/>
  <c r="Q31" i="223" s="1"/>
  <c r="AW31" i="224"/>
  <c r="AC34" i="224"/>
  <c r="V62" i="11" s="1"/>
  <c r="AM15" i="225"/>
  <c r="AF15" i="225"/>
  <c r="AW15" i="225" s="1"/>
  <c r="AU18" i="225"/>
  <c r="AV18" i="225" s="1"/>
  <c r="Q18" i="225" s="1"/>
  <c r="AW18" i="225" s="1"/>
  <c r="BA7" i="224"/>
  <c r="G8" i="224"/>
  <c r="G9" i="224"/>
  <c r="AU14" i="224"/>
  <c r="AV14" i="224" s="1"/>
  <c r="Q14" i="224" s="1"/>
  <c r="AW14" i="224" s="1"/>
  <c r="AW25" i="224"/>
  <c r="AW24" i="222"/>
  <c r="AW30" i="222"/>
  <c r="AU32" i="223"/>
  <c r="AV32" i="223" s="1"/>
  <c r="Q32" i="223" s="1"/>
  <c r="H7" i="224"/>
  <c r="AF19" i="224"/>
  <c r="AW19" i="224" s="1"/>
  <c r="AF24" i="224"/>
  <c r="AW24" i="224" s="1"/>
  <c r="AM24" i="224"/>
  <c r="AF33" i="224"/>
  <c r="AW33" i="224" s="1"/>
  <c r="AM33" i="224"/>
  <c r="AU17" i="222"/>
  <c r="AV17" i="222" s="1"/>
  <c r="Q17" i="222" s="1"/>
  <c r="AW17" i="222" s="1"/>
  <c r="AU23" i="222"/>
  <c r="AV23" i="222" s="1"/>
  <c r="Q23" i="222" s="1"/>
  <c r="AW23" i="222" s="1"/>
  <c r="AU29" i="222"/>
  <c r="AV29" i="222" s="1"/>
  <c r="Q29" i="222" s="1"/>
  <c r="AW29" i="222" s="1"/>
  <c r="AU18" i="223"/>
  <c r="AV18" i="223" s="1"/>
  <c r="AU23" i="223"/>
  <c r="AV23" i="223" s="1"/>
  <c r="Q23" i="223" s="1"/>
  <c r="AW25" i="223"/>
  <c r="AW26" i="223"/>
  <c r="AF15" i="224"/>
  <c r="AW15" i="224" s="1"/>
  <c r="A10" i="224"/>
  <c r="AM15" i="224"/>
  <c r="AU24" i="223"/>
  <c r="AV24" i="223" s="1"/>
  <c r="Q24" i="223" s="1"/>
  <c r="AW24" i="223" s="1"/>
  <c r="AU33" i="223"/>
  <c r="AV33" i="223" s="1"/>
  <c r="Q33" i="223" s="1"/>
  <c r="AW33" i="223" s="1"/>
  <c r="AU20" i="224"/>
  <c r="AV20" i="224" s="1"/>
  <c r="Q20" i="224" s="1"/>
  <c r="AW20" i="224" s="1"/>
  <c r="AU29" i="224"/>
  <c r="AV29" i="224" s="1"/>
  <c r="Q29" i="224" s="1"/>
  <c r="AW29" i="224" s="1"/>
  <c r="AU23" i="225"/>
  <c r="AV23" i="225" s="1"/>
  <c r="Q23" i="225" s="1"/>
  <c r="AW23" i="225" s="1"/>
  <c r="AF26" i="225"/>
  <c r="AU29" i="225"/>
  <c r="AV29" i="225" s="1"/>
  <c r="Q29" i="225" s="1"/>
  <c r="AU31" i="225"/>
  <c r="AV31" i="225" s="1"/>
  <c r="Q31" i="225" s="1"/>
  <c r="AW31" i="225" s="1"/>
  <c r="AU21" i="223"/>
  <c r="AV21" i="223" s="1"/>
  <c r="Q21" i="223" s="1"/>
  <c r="AW21" i="223" s="1"/>
  <c r="AW22" i="223"/>
  <c r="AW31" i="223"/>
  <c r="AW18" i="224"/>
  <c r="AW27" i="224"/>
  <c r="AU20" i="225"/>
  <c r="AV20" i="225" s="1"/>
  <c r="Q20" i="225" s="1"/>
  <c r="AW20" i="225" s="1"/>
  <c r="AW22" i="225"/>
  <c r="AW24" i="225"/>
  <c r="H7" i="226"/>
  <c r="I6" i="226"/>
  <c r="A10" i="226"/>
  <c r="AM14" i="226"/>
  <c r="AC34" i="226"/>
  <c r="V66" i="11" s="1"/>
  <c r="AW20" i="226"/>
  <c r="AU17" i="225"/>
  <c r="AV17" i="225" s="1"/>
  <c r="Q17" i="225" s="1"/>
  <c r="AW19" i="225"/>
  <c r="AM29" i="225"/>
  <c r="AF29" i="225"/>
  <c r="AW29" i="225" s="1"/>
  <c r="AU32" i="225"/>
  <c r="AV32" i="225" s="1"/>
  <c r="Q32" i="225" s="1"/>
  <c r="AM33" i="225"/>
  <c r="AF33" i="225"/>
  <c r="AW33" i="225" s="1"/>
  <c r="BA7" i="226"/>
  <c r="G8" i="226"/>
  <c r="BA8" i="226"/>
  <c r="AU32" i="224"/>
  <c r="AV32" i="224" s="1"/>
  <c r="Q32" i="224" s="1"/>
  <c r="AW32" i="224" s="1"/>
  <c r="A10" i="225"/>
  <c r="AM14" i="225"/>
  <c r="AU26" i="225"/>
  <c r="AV26" i="225" s="1"/>
  <c r="Q26" i="225" s="1"/>
  <c r="AM27" i="225"/>
  <c r="AF27" i="225"/>
  <c r="AF32" i="225"/>
  <c r="AW21" i="224"/>
  <c r="AW30" i="224"/>
  <c r="AF14" i="225"/>
  <c r="AW25" i="225"/>
  <c r="AC34" i="225"/>
  <c r="V64" i="11" s="1"/>
  <c r="AU28" i="225"/>
  <c r="AV28" i="225" s="1"/>
  <c r="Q28" i="225" s="1"/>
  <c r="AW28" i="225" s="1"/>
  <c r="AM15" i="226"/>
  <c r="AF15" i="226"/>
  <c r="AW15" i="226" s="1"/>
  <c r="AU16" i="226"/>
  <c r="AV16" i="226" s="1"/>
  <c r="Q16" i="226" s="1"/>
  <c r="AW22" i="226"/>
  <c r="AF23" i="226"/>
  <c r="AU29" i="226"/>
  <c r="AV29" i="226" s="1"/>
  <c r="Q29" i="226" s="1"/>
  <c r="AW29" i="226" s="1"/>
  <c r="AM33" i="226"/>
  <c r="AF33" i="226"/>
  <c r="AF30" i="225"/>
  <c r="AW30" i="225" s="1"/>
  <c r="AU14" i="226"/>
  <c r="AV14" i="226" s="1"/>
  <c r="AM18" i="226"/>
  <c r="AF18" i="226"/>
  <c r="AW18" i="226" s="1"/>
  <c r="AU19" i="226"/>
  <c r="AV19" i="226" s="1"/>
  <c r="Q19" i="226" s="1"/>
  <c r="AW19" i="226" s="1"/>
  <c r="AW25" i="226"/>
  <c r="AF26" i="226"/>
  <c r="AW26" i="226" s="1"/>
  <c r="AU32" i="226"/>
  <c r="AV32" i="226" s="1"/>
  <c r="Q32" i="226" s="1"/>
  <c r="G9" i="227"/>
  <c r="AM21" i="226"/>
  <c r="AF21" i="226"/>
  <c r="AW21" i="226" s="1"/>
  <c r="AM17" i="227"/>
  <c r="AM24" i="226"/>
  <c r="AF24" i="226"/>
  <c r="AW24" i="226" s="1"/>
  <c r="AF32" i="226"/>
  <c r="AW16" i="226"/>
  <c r="AF17" i="226"/>
  <c r="AW17" i="226" s="1"/>
  <c r="AU23" i="226"/>
  <c r="AV23" i="226" s="1"/>
  <c r="Q23" i="226" s="1"/>
  <c r="AM27" i="226"/>
  <c r="AF27" i="226"/>
  <c r="AW27" i="226" s="1"/>
  <c r="AU28" i="226"/>
  <c r="AV28" i="226" s="1"/>
  <c r="Q28" i="226" s="1"/>
  <c r="AW28" i="226" s="1"/>
  <c r="AU33" i="226"/>
  <c r="AV33" i="226" s="1"/>
  <c r="Q33" i="226" s="1"/>
  <c r="A10" i="227"/>
  <c r="AM16" i="227"/>
  <c r="AF18" i="227"/>
  <c r="AW18" i="227" s="1"/>
  <c r="AM18" i="227"/>
  <c r="AM30" i="226"/>
  <c r="AF30" i="226"/>
  <c r="AW30" i="226" s="1"/>
  <c r="H7" i="227"/>
  <c r="I6" i="227"/>
  <c r="AF16" i="227"/>
  <c r="AW16" i="227" s="1"/>
  <c r="AW20" i="227"/>
  <c r="AC34" i="227"/>
  <c r="V68" i="11" s="1"/>
  <c r="AM14" i="227"/>
  <c r="AU19" i="227"/>
  <c r="AV19" i="227" s="1"/>
  <c r="AU22" i="227"/>
  <c r="AV22" i="227" s="1"/>
  <c r="Q22" i="227" s="1"/>
  <c r="AW22" i="227" s="1"/>
  <c r="AU24" i="227"/>
  <c r="AV24" i="227" s="1"/>
  <c r="Q24" i="227" s="1"/>
  <c r="AW24" i="227" s="1"/>
  <c r="AW26" i="227"/>
  <c r="AW30" i="227"/>
  <c r="AW15" i="228"/>
  <c r="AW27" i="228"/>
  <c r="AF14" i="227"/>
  <c r="AM20" i="227"/>
  <c r="AM21" i="227"/>
  <c r="AU25" i="227"/>
  <c r="AV25" i="227" s="1"/>
  <c r="Q25" i="227" s="1"/>
  <c r="AF25" i="227"/>
  <c r="AW25" i="227" s="1"/>
  <c r="AM25" i="227"/>
  <c r="AF27" i="227"/>
  <c r="AM27" i="227"/>
  <c r="BA7" i="227"/>
  <c r="BA8" i="227"/>
  <c r="AU27" i="227"/>
  <c r="AV27" i="227" s="1"/>
  <c r="Q27" i="227" s="1"/>
  <c r="AU32" i="227"/>
  <c r="AV32" i="227" s="1"/>
  <c r="Q32" i="227" s="1"/>
  <c r="AW32" i="227" s="1"/>
  <c r="G8" i="227"/>
  <c r="AF31" i="227"/>
  <c r="AW31" i="227" s="1"/>
  <c r="AM31" i="227"/>
  <c r="AF33" i="227"/>
  <c r="AW33" i="227" s="1"/>
  <c r="AM33" i="227"/>
  <c r="AW17" i="228"/>
  <c r="AU19" i="228"/>
  <c r="AV19" i="228" s="1"/>
  <c r="AU25" i="228"/>
  <c r="AV25" i="228" s="1"/>
  <c r="Q25" i="228" s="1"/>
  <c r="AW25" i="228" s="1"/>
  <c r="AC34" i="228"/>
  <c r="V70" i="11" s="1"/>
  <c r="H6" i="229"/>
  <c r="G7" i="229"/>
  <c r="AW18" i="229"/>
  <c r="AU22" i="229"/>
  <c r="AV22" i="229" s="1"/>
  <c r="Q22" i="229" s="1"/>
  <c r="AW22" i="229" s="1"/>
  <c r="AU20" i="228"/>
  <c r="AV20" i="228" s="1"/>
  <c r="AF21" i="228"/>
  <c r="AW21" i="228" s="1"/>
  <c r="AM14" i="229"/>
  <c r="AC34" i="229"/>
  <c r="V72" i="11" s="1"/>
  <c r="AF14" i="229"/>
  <c r="AU16" i="228"/>
  <c r="AV16" i="228" s="1"/>
  <c r="AU23" i="228"/>
  <c r="AV23" i="228" s="1"/>
  <c r="Q23" i="228" s="1"/>
  <c r="AW23" i="228" s="1"/>
  <c r="AW31" i="228"/>
  <c r="AW33" i="228"/>
  <c r="AM17" i="229"/>
  <c r="AF17" i="229"/>
  <c r="AW17" i="229" s="1"/>
  <c r="AM23" i="229"/>
  <c r="AF23" i="229"/>
  <c r="AM32" i="229"/>
  <c r="AF32" i="229"/>
  <c r="G6" i="228"/>
  <c r="AH3" i="228"/>
  <c r="A10" i="228"/>
  <c r="AU22" i="228"/>
  <c r="AV22" i="228" s="1"/>
  <c r="Q22" i="228" s="1"/>
  <c r="AW22" i="228" s="1"/>
  <c r="AF24" i="228"/>
  <c r="AW24" i="228" s="1"/>
  <c r="AU29" i="228"/>
  <c r="AV29" i="228" s="1"/>
  <c r="Q29" i="228" s="1"/>
  <c r="AW29" i="228" s="1"/>
  <c r="AF32" i="228"/>
  <c r="AW32" i="228" s="1"/>
  <c r="AW25" i="229"/>
  <c r="AU28" i="229"/>
  <c r="AV28" i="229" s="1"/>
  <c r="Q28" i="229" s="1"/>
  <c r="AW28" i="229" s="1"/>
  <c r="AU23" i="227"/>
  <c r="AV23" i="227" s="1"/>
  <c r="Q23" i="227" s="1"/>
  <c r="AW23" i="227" s="1"/>
  <c r="AU29" i="227"/>
  <c r="AV29" i="227" s="1"/>
  <c r="Q29" i="227" s="1"/>
  <c r="AW29" i="227" s="1"/>
  <c r="AW14" i="228"/>
  <c r="AU26" i="228"/>
  <c r="AV26" i="228" s="1"/>
  <c r="Q26" i="228" s="1"/>
  <c r="AW26" i="228" s="1"/>
  <c r="AW28" i="228"/>
  <c r="AW30" i="228"/>
  <c r="AW15" i="229"/>
  <c r="AW16" i="229"/>
  <c r="AF19" i="229"/>
  <c r="AW19" i="229" s="1"/>
  <c r="AM19" i="229"/>
  <c r="AU20" i="229"/>
  <c r="AV20" i="229" s="1"/>
  <c r="Q20" i="229" s="1"/>
  <c r="AU21" i="229"/>
  <c r="AV21" i="229" s="1"/>
  <c r="Q21" i="229" s="1"/>
  <c r="AW21" i="229" s="1"/>
  <c r="AW24" i="229"/>
  <c r="AM26" i="229"/>
  <c r="AF26" i="229"/>
  <c r="AW26" i="229" s="1"/>
  <c r="AU29" i="229"/>
  <c r="AV29" i="229" s="1"/>
  <c r="Q29" i="229" s="1"/>
  <c r="AU30" i="229"/>
  <c r="AV30" i="229" s="1"/>
  <c r="Q30" i="229" s="1"/>
  <c r="AW30" i="229" s="1"/>
  <c r="AW33" i="229"/>
  <c r="AW35" i="229"/>
  <c r="AE72" i="11" s="1"/>
  <c r="AM20" i="229"/>
  <c r="AF20" i="229"/>
  <c r="AU23" i="229"/>
  <c r="AV23" i="229" s="1"/>
  <c r="Q23" i="229" s="1"/>
  <c r="AM29" i="229"/>
  <c r="AF29" i="229"/>
  <c r="AW29" i="229" s="1"/>
  <c r="AU31" i="229"/>
  <c r="AV31" i="229" s="1"/>
  <c r="Q31" i="229" s="1"/>
  <c r="AW31" i="229" s="1"/>
  <c r="AU32" i="229"/>
  <c r="AV32" i="229" s="1"/>
  <c r="Q32" i="229" s="1"/>
  <c r="AM22" i="229"/>
  <c r="AM25" i="229"/>
  <c r="AM28" i="229"/>
  <c r="AM31" i="229"/>
  <c r="AW23" i="206"/>
  <c r="AW19" i="206"/>
  <c r="H9" i="206"/>
  <c r="BB7" i="206"/>
  <c r="BB8" i="206"/>
  <c r="H8" i="206"/>
  <c r="AW25" i="206"/>
  <c r="AW35" i="206"/>
  <c r="AE26" i="11" s="1"/>
  <c r="AF21" i="207"/>
  <c r="AW21" i="207" s="1"/>
  <c r="AM21" i="207"/>
  <c r="I6" i="206"/>
  <c r="BA8" i="206"/>
  <c r="AW15" i="207"/>
  <c r="G7" i="208"/>
  <c r="H6" i="208"/>
  <c r="AU23" i="208"/>
  <c r="AV23" i="208" s="1"/>
  <c r="Q23" i="208" s="1"/>
  <c r="AF30" i="207"/>
  <c r="AW30" i="207" s="1"/>
  <c r="AM30" i="207"/>
  <c r="AW14" i="208"/>
  <c r="BA7" i="206"/>
  <c r="AW14" i="206"/>
  <c r="AU17" i="206"/>
  <c r="AV17" i="206" s="1"/>
  <c r="Q17" i="206" s="1"/>
  <c r="AW17" i="206" s="1"/>
  <c r="AU26" i="206"/>
  <c r="AV26" i="206" s="1"/>
  <c r="Q26" i="206" s="1"/>
  <c r="AW26" i="206" s="1"/>
  <c r="AU16" i="207"/>
  <c r="AV16" i="207" s="1"/>
  <c r="Q16" i="207" s="1"/>
  <c r="AW16" i="207" s="1"/>
  <c r="AF24" i="207"/>
  <c r="AW24" i="207" s="1"/>
  <c r="AM24" i="207"/>
  <c r="AU25" i="207"/>
  <c r="AV25" i="207" s="1"/>
  <c r="Q25" i="207" s="1"/>
  <c r="AW25" i="207" s="1"/>
  <c r="AF33" i="207"/>
  <c r="AW33" i="207" s="1"/>
  <c r="AM33" i="207"/>
  <c r="AW16" i="206"/>
  <c r="AU18" i="206"/>
  <c r="AV18" i="206" s="1"/>
  <c r="Q18" i="206" s="1"/>
  <c r="AW18" i="206" s="1"/>
  <c r="AU27" i="206"/>
  <c r="AV27" i="206" s="1"/>
  <c r="Q27" i="206" s="1"/>
  <c r="AW27" i="206" s="1"/>
  <c r="AU14" i="207"/>
  <c r="AV14" i="207" s="1"/>
  <c r="Q14" i="207" s="1"/>
  <c r="AW14" i="207" s="1"/>
  <c r="AU20" i="207"/>
  <c r="AV20" i="207" s="1"/>
  <c r="Q20" i="207" s="1"/>
  <c r="AW20" i="207" s="1"/>
  <c r="AU29" i="207"/>
  <c r="AV29" i="207" s="1"/>
  <c r="Q29" i="207" s="1"/>
  <c r="AW29" i="207" s="1"/>
  <c r="G9" i="206"/>
  <c r="AF34" i="206"/>
  <c r="Y26" i="11" s="1"/>
  <c r="AW22" i="206"/>
  <c r="AW31" i="206"/>
  <c r="A10" i="207"/>
  <c r="AF18" i="207"/>
  <c r="AW18" i="207" s="1"/>
  <c r="AM18" i="207"/>
  <c r="AF27" i="207"/>
  <c r="AW27" i="207" s="1"/>
  <c r="AM27" i="207"/>
  <c r="AW15" i="206"/>
  <c r="AU21" i="206"/>
  <c r="AV21" i="206" s="1"/>
  <c r="Q21" i="206" s="1"/>
  <c r="AW21" i="206" s="1"/>
  <c r="AW24" i="206"/>
  <c r="AU30" i="206"/>
  <c r="AV30" i="206" s="1"/>
  <c r="Q30" i="206" s="1"/>
  <c r="AW30" i="206" s="1"/>
  <c r="AW33" i="206"/>
  <c r="AU23" i="207"/>
  <c r="AV23" i="207" s="1"/>
  <c r="Q23" i="207" s="1"/>
  <c r="AW23" i="207" s="1"/>
  <c r="AU32" i="207"/>
  <c r="AV32" i="207" s="1"/>
  <c r="Q32" i="207" s="1"/>
  <c r="AW32" i="207" s="1"/>
  <c r="AU15" i="208"/>
  <c r="AV15" i="208" s="1"/>
  <c r="Q15" i="208" s="1"/>
  <c r="AW15" i="208" s="1"/>
  <c r="AU18" i="208"/>
  <c r="AV18" i="208" s="1"/>
  <c r="Q18" i="208" s="1"/>
  <c r="AW18" i="208" s="1"/>
  <c r="AW23" i="208"/>
  <c r="A10" i="208"/>
  <c r="AU19" i="209"/>
  <c r="AV19" i="209" s="1"/>
  <c r="Q19" i="209" s="1"/>
  <c r="AW19" i="209" s="1"/>
  <c r="AH3" i="207"/>
  <c r="G6" i="207"/>
  <c r="AU24" i="208"/>
  <c r="AV24" i="208" s="1"/>
  <c r="Q24" i="208" s="1"/>
  <c r="AU27" i="208"/>
  <c r="AV27" i="208" s="1"/>
  <c r="Q27" i="208" s="1"/>
  <c r="AW27" i="208" s="1"/>
  <c r="AF28" i="208"/>
  <c r="AW28" i="208" s="1"/>
  <c r="AC34" i="208"/>
  <c r="V30" i="11" s="1"/>
  <c r="AM21" i="209"/>
  <c r="AM14" i="210"/>
  <c r="A10" i="210"/>
  <c r="AC34" i="210"/>
  <c r="V34" i="11" s="1"/>
  <c r="AF14" i="210"/>
  <c r="AM14" i="208"/>
  <c r="AM17" i="208"/>
  <c r="AM20" i="208"/>
  <c r="AW25" i="208"/>
  <c r="L5" i="209"/>
  <c r="G6" i="209"/>
  <c r="AU21" i="209"/>
  <c r="AV21" i="209" s="1"/>
  <c r="Q21" i="209" s="1"/>
  <c r="AW21" i="209" s="1"/>
  <c r="AU24" i="209"/>
  <c r="AV24" i="209" s="1"/>
  <c r="Q24" i="209" s="1"/>
  <c r="AU33" i="208"/>
  <c r="AV33" i="208" s="1"/>
  <c r="Q33" i="208" s="1"/>
  <c r="AW33" i="208" s="1"/>
  <c r="AU28" i="209"/>
  <c r="AV28" i="209" s="1"/>
  <c r="Q28" i="209" s="1"/>
  <c r="AU21" i="208"/>
  <c r="AV21" i="208" s="1"/>
  <c r="Q21" i="208" s="1"/>
  <c r="AW21" i="208" s="1"/>
  <c r="AF26" i="208"/>
  <c r="AW26" i="208" s="1"/>
  <c r="AH3" i="208"/>
  <c r="AU30" i="208"/>
  <c r="AV30" i="208" s="1"/>
  <c r="Q30" i="208" s="1"/>
  <c r="AW30" i="208" s="1"/>
  <c r="AH3" i="209"/>
  <c r="AU15" i="209"/>
  <c r="AV15" i="209" s="1"/>
  <c r="Q15" i="209" s="1"/>
  <c r="AW15" i="209" s="1"/>
  <c r="AU20" i="209"/>
  <c r="AV20" i="209" s="1"/>
  <c r="Q20" i="209" s="1"/>
  <c r="AW20" i="209" s="1"/>
  <c r="AU30" i="209"/>
  <c r="AV30" i="209" s="1"/>
  <c r="Q30" i="209" s="1"/>
  <c r="AW30" i="209" s="1"/>
  <c r="AU33" i="209"/>
  <c r="AV33" i="209" s="1"/>
  <c r="Q33" i="209" s="1"/>
  <c r="AW33" i="209" s="1"/>
  <c r="AU17" i="209"/>
  <c r="AV17" i="209" s="1"/>
  <c r="Q17" i="209" s="1"/>
  <c r="AW17" i="209" s="1"/>
  <c r="AU26" i="209"/>
  <c r="AV26" i="209" s="1"/>
  <c r="Q26" i="209" s="1"/>
  <c r="AW26" i="209" s="1"/>
  <c r="AW27" i="209"/>
  <c r="AW32" i="209"/>
  <c r="AC34" i="209"/>
  <c r="V32" i="11" s="1"/>
  <c r="AU14" i="210"/>
  <c r="AV14" i="210" s="1"/>
  <c r="AM23" i="210"/>
  <c r="AF23" i="210"/>
  <c r="AW23" i="210" s="1"/>
  <c r="AU28" i="210"/>
  <c r="AV28" i="210" s="1"/>
  <c r="Q28" i="210" s="1"/>
  <c r="AW28" i="210" s="1"/>
  <c r="AU22" i="209"/>
  <c r="AV22" i="209" s="1"/>
  <c r="Q22" i="209" s="1"/>
  <c r="AW22" i="209" s="1"/>
  <c r="AU31" i="209"/>
  <c r="AV31" i="209" s="1"/>
  <c r="Q31" i="209" s="1"/>
  <c r="AW31" i="209" s="1"/>
  <c r="AU17" i="210"/>
  <c r="AV17" i="210" s="1"/>
  <c r="Q17" i="210" s="1"/>
  <c r="AM20" i="210"/>
  <c r="AF20" i="210"/>
  <c r="AM32" i="210"/>
  <c r="AF32" i="210"/>
  <c r="AW32" i="210" s="1"/>
  <c r="AC34" i="211"/>
  <c r="V36" i="11" s="1"/>
  <c r="AM15" i="211"/>
  <c r="A10" i="211"/>
  <c r="AM29" i="210"/>
  <c r="AF29" i="210"/>
  <c r="AW35" i="210"/>
  <c r="AE34" i="11" s="1"/>
  <c r="G6" i="211"/>
  <c r="AH3" i="211"/>
  <c r="L5" i="211"/>
  <c r="AM21" i="211"/>
  <c r="AF21" i="211"/>
  <c r="AW21" i="211" s="1"/>
  <c r="AW14" i="209"/>
  <c r="AU16" i="209"/>
  <c r="AV16" i="209" s="1"/>
  <c r="Q16" i="209" s="1"/>
  <c r="AW16" i="209" s="1"/>
  <c r="AU25" i="209"/>
  <c r="AV25" i="209" s="1"/>
  <c r="Q25" i="209" s="1"/>
  <c r="AW25" i="209" s="1"/>
  <c r="AU15" i="210"/>
  <c r="AV15" i="210" s="1"/>
  <c r="Q15" i="210" s="1"/>
  <c r="AW15" i="210" s="1"/>
  <c r="AW19" i="210"/>
  <c r="AU19" i="210"/>
  <c r="AV19" i="210" s="1"/>
  <c r="Q19" i="210" s="1"/>
  <c r="AU24" i="210"/>
  <c r="AV24" i="210" s="1"/>
  <c r="Q24" i="210" s="1"/>
  <c r="AW24" i="210" s="1"/>
  <c r="AU18" i="210"/>
  <c r="AV18" i="210" s="1"/>
  <c r="Q18" i="210" s="1"/>
  <c r="AW18" i="210" s="1"/>
  <c r="AU27" i="210"/>
  <c r="AV27" i="210" s="1"/>
  <c r="Q27" i="210" s="1"/>
  <c r="AW27" i="210" s="1"/>
  <c r="G6" i="210"/>
  <c r="AH3" i="210"/>
  <c r="AM17" i="210"/>
  <c r="AF17" i="210"/>
  <c r="AW17" i="210" s="1"/>
  <c r="AU20" i="210"/>
  <c r="AV20" i="210" s="1"/>
  <c r="Q20" i="210" s="1"/>
  <c r="AW21" i="210"/>
  <c r="AM26" i="210"/>
  <c r="AF26" i="210"/>
  <c r="AW26" i="210" s="1"/>
  <c r="AU29" i="210"/>
  <c r="AV29" i="210" s="1"/>
  <c r="Q29" i="210" s="1"/>
  <c r="AW30" i="210"/>
  <c r="AU33" i="210"/>
  <c r="AV33" i="210" s="1"/>
  <c r="Q33" i="210" s="1"/>
  <c r="AW33" i="210" s="1"/>
  <c r="AU19" i="211"/>
  <c r="AV19" i="211" s="1"/>
  <c r="Q19" i="211" s="1"/>
  <c r="AW19" i="211" s="1"/>
  <c r="AU25" i="211"/>
  <c r="AV25" i="211" s="1"/>
  <c r="Q25" i="211" s="1"/>
  <c r="AW25" i="211" s="1"/>
  <c r="AU31" i="211"/>
  <c r="AV31" i="211" s="1"/>
  <c r="Q31" i="211" s="1"/>
  <c r="AW31" i="211" s="1"/>
  <c r="AW21" i="212"/>
  <c r="AW22" i="212"/>
  <c r="AM14" i="213"/>
  <c r="AC34" i="213"/>
  <c r="V40" i="11" s="1"/>
  <c r="AF14" i="213"/>
  <c r="A10" i="213"/>
  <c r="AW18" i="211"/>
  <c r="AW24" i="211"/>
  <c r="AW30" i="211"/>
  <c r="AF15" i="212"/>
  <c r="AW15" i="212" s="1"/>
  <c r="A10" i="212"/>
  <c r="AW18" i="212"/>
  <c r="AW19" i="212"/>
  <c r="AU25" i="212"/>
  <c r="AV25" i="212" s="1"/>
  <c r="Q25" i="212" s="1"/>
  <c r="AW25" i="212" s="1"/>
  <c r="AW29" i="212"/>
  <c r="AW31" i="212"/>
  <c r="AU33" i="212"/>
  <c r="AV33" i="212" s="1"/>
  <c r="Q33" i="212" s="1"/>
  <c r="AW33" i="212" s="1"/>
  <c r="AU16" i="213"/>
  <c r="AV16" i="213" s="1"/>
  <c r="AW14" i="212"/>
  <c r="AM32" i="213"/>
  <c r="AF32" i="213"/>
  <c r="AW32" i="213" s="1"/>
  <c r="AU14" i="211"/>
  <c r="AV14" i="211" s="1"/>
  <c r="AU20" i="211"/>
  <c r="AV20" i="211" s="1"/>
  <c r="Q20" i="211" s="1"/>
  <c r="AW20" i="211" s="1"/>
  <c r="AU26" i="211"/>
  <c r="AV26" i="211" s="1"/>
  <c r="Q26" i="211" s="1"/>
  <c r="AW26" i="211" s="1"/>
  <c r="AU32" i="211"/>
  <c r="AV32" i="211" s="1"/>
  <c r="Q32" i="211" s="1"/>
  <c r="AW32" i="211" s="1"/>
  <c r="AU16" i="212"/>
  <c r="AV16" i="212" s="1"/>
  <c r="Q16" i="212" s="1"/>
  <c r="AW16" i="212" s="1"/>
  <c r="AW27" i="212"/>
  <c r="AM23" i="213"/>
  <c r="AF23" i="213"/>
  <c r="AW23" i="213" s="1"/>
  <c r="AW24" i="212"/>
  <c r="AM32" i="212"/>
  <c r="AF32" i="212"/>
  <c r="AW32" i="212" s="1"/>
  <c r="AC34" i="212"/>
  <c r="V38" i="11" s="1"/>
  <c r="BB7" i="213"/>
  <c r="AW30" i="212"/>
  <c r="G7" i="213"/>
  <c r="AU15" i="213"/>
  <c r="AV15" i="213" s="1"/>
  <c r="Q15" i="213" s="1"/>
  <c r="AW15" i="213" s="1"/>
  <c r="AW27" i="213"/>
  <c r="AU30" i="213"/>
  <c r="AV30" i="213" s="1"/>
  <c r="Q30" i="213" s="1"/>
  <c r="BB8" i="213"/>
  <c r="H8" i="213"/>
  <c r="AW19" i="213"/>
  <c r="AU25" i="213"/>
  <c r="AV25" i="213" s="1"/>
  <c r="Q25" i="213" s="1"/>
  <c r="AW25" i="213" s="1"/>
  <c r="AM29" i="213"/>
  <c r="AF29" i="213"/>
  <c r="AW29" i="213" s="1"/>
  <c r="I6" i="213"/>
  <c r="H9" i="213"/>
  <c r="AM17" i="213"/>
  <c r="AF17" i="213"/>
  <c r="AW17" i="213" s="1"/>
  <c r="AW22" i="213"/>
  <c r="G6" i="212"/>
  <c r="AH3" i="212"/>
  <c r="AU14" i="212"/>
  <c r="AV14" i="212" s="1"/>
  <c r="Q14" i="212" s="1"/>
  <c r="AU17" i="212"/>
  <c r="AV17" i="212" s="1"/>
  <c r="AU20" i="212"/>
  <c r="AV20" i="212" s="1"/>
  <c r="Q20" i="212" s="1"/>
  <c r="AW20" i="212" s="1"/>
  <c r="AU23" i="212"/>
  <c r="AV23" i="212" s="1"/>
  <c r="Q23" i="212" s="1"/>
  <c r="AW23" i="212" s="1"/>
  <c r="AU26" i="212"/>
  <c r="AV26" i="212" s="1"/>
  <c r="Q26" i="212" s="1"/>
  <c r="AW26" i="212" s="1"/>
  <c r="AU18" i="213"/>
  <c r="AV18" i="213" s="1"/>
  <c r="AM26" i="213"/>
  <c r="AF26" i="213"/>
  <c r="AW26" i="213" s="1"/>
  <c r="AU31" i="213"/>
  <c r="AV31" i="213" s="1"/>
  <c r="Q31" i="213" s="1"/>
  <c r="AW31" i="213" s="1"/>
  <c r="AU17" i="211"/>
  <c r="AV17" i="211" s="1"/>
  <c r="Q17" i="211" s="1"/>
  <c r="AW17" i="211" s="1"/>
  <c r="AU23" i="211"/>
  <c r="AV23" i="211" s="1"/>
  <c r="Q23" i="211" s="1"/>
  <c r="AW23" i="211" s="1"/>
  <c r="AU29" i="211"/>
  <c r="AV29" i="211" s="1"/>
  <c r="Q29" i="211" s="1"/>
  <c r="AW29" i="211" s="1"/>
  <c r="L5" i="212"/>
  <c r="AW28" i="212"/>
  <c r="AM20" i="213"/>
  <c r="AF20" i="213"/>
  <c r="AW20" i="213" s="1"/>
  <c r="AU21" i="213"/>
  <c r="AV21" i="213" s="1"/>
  <c r="Q21" i="213" s="1"/>
  <c r="AW21" i="213" s="1"/>
  <c r="AW30" i="213"/>
  <c r="AU17" i="202"/>
  <c r="AV17" i="202" s="1"/>
  <c r="Q17" i="202" s="1"/>
  <c r="AW17" i="202" s="1"/>
  <c r="H6" i="202"/>
  <c r="G7" i="202"/>
  <c r="H7" i="203"/>
  <c r="I6" i="203"/>
  <c r="AW23" i="202"/>
  <c r="AU14" i="202"/>
  <c r="AV14" i="202" s="1"/>
  <c r="AW16" i="202"/>
  <c r="AW29" i="202"/>
  <c r="AC34" i="202"/>
  <c r="V18" i="11" s="1"/>
  <c r="AU14" i="203"/>
  <c r="AV14" i="203" s="1"/>
  <c r="AF17" i="203"/>
  <c r="AW17" i="203" s="1"/>
  <c r="AM17" i="203"/>
  <c r="AM21" i="203"/>
  <c r="AF21" i="203"/>
  <c r="AW21" i="203" s="1"/>
  <c r="AU23" i="203"/>
  <c r="AV23" i="203" s="1"/>
  <c r="Q23" i="203" s="1"/>
  <c r="AU26" i="203"/>
  <c r="AV26" i="203" s="1"/>
  <c r="Q26" i="203" s="1"/>
  <c r="AW19" i="202"/>
  <c r="AW25" i="202"/>
  <c r="AW31" i="202"/>
  <c r="AW16" i="203"/>
  <c r="AU19" i="203"/>
  <c r="AV19" i="203" s="1"/>
  <c r="Q19" i="203" s="1"/>
  <c r="AW25" i="203"/>
  <c r="G9" i="203"/>
  <c r="G8" i="203"/>
  <c r="BA7" i="203"/>
  <c r="BA8" i="203"/>
  <c r="AH3" i="202"/>
  <c r="AM14" i="202"/>
  <c r="AM17" i="202"/>
  <c r="AM22" i="202"/>
  <c r="AU24" i="202"/>
  <c r="AV24" i="202" s="1"/>
  <c r="Q24" i="202" s="1"/>
  <c r="AW24" i="202" s="1"/>
  <c r="AM28" i="202"/>
  <c r="AU30" i="202"/>
  <c r="AV30" i="202" s="1"/>
  <c r="Q30" i="202" s="1"/>
  <c r="AW30" i="202" s="1"/>
  <c r="A10" i="203"/>
  <c r="AC34" i="203"/>
  <c r="V20" i="11" s="1"/>
  <c r="AM14" i="203"/>
  <c r="AM18" i="203"/>
  <c r="AF18" i="203"/>
  <c r="AW18" i="203" s="1"/>
  <c r="AU20" i="203"/>
  <c r="AV20" i="203" s="1"/>
  <c r="Q20" i="203" s="1"/>
  <c r="AF23" i="203"/>
  <c r="AW23" i="203" s="1"/>
  <c r="AM23" i="203"/>
  <c r="AM27" i="203"/>
  <c r="AF27" i="203"/>
  <c r="AW27" i="203" s="1"/>
  <c r="AF14" i="202"/>
  <c r="AW22" i="202"/>
  <c r="AW28" i="202"/>
  <c r="AM15" i="203"/>
  <c r="AF15" i="203"/>
  <c r="AW15" i="203" s="1"/>
  <c r="AF20" i="203"/>
  <c r="AM20" i="203"/>
  <c r="AM24" i="203"/>
  <c r="AF24" i="203"/>
  <c r="AW24" i="203" s="1"/>
  <c r="H6" i="205"/>
  <c r="G7" i="205"/>
  <c r="AM16" i="202"/>
  <c r="AM19" i="202"/>
  <c r="AU21" i="202"/>
  <c r="AV21" i="202" s="1"/>
  <c r="Q21" i="202" s="1"/>
  <c r="AW21" i="202" s="1"/>
  <c r="AM25" i="202"/>
  <c r="AU27" i="202"/>
  <c r="AV27" i="202" s="1"/>
  <c r="Q27" i="202" s="1"/>
  <c r="AW27" i="202" s="1"/>
  <c r="AM31" i="202"/>
  <c r="AU33" i="202"/>
  <c r="AV33" i="202" s="1"/>
  <c r="Q33" i="202" s="1"/>
  <c r="AW33" i="202" s="1"/>
  <c r="AW19" i="203"/>
  <c r="AU22" i="203"/>
  <c r="AV22" i="203" s="1"/>
  <c r="Q22" i="203" s="1"/>
  <c r="AW22" i="203" s="1"/>
  <c r="AW28" i="203"/>
  <c r="H7" i="204"/>
  <c r="I6" i="204"/>
  <c r="AW15" i="204"/>
  <c r="AU16" i="204"/>
  <c r="AV16" i="204" s="1"/>
  <c r="Q16" i="204" s="1"/>
  <c r="AU18" i="204"/>
  <c r="AV18" i="204" s="1"/>
  <c r="Q18" i="204" s="1"/>
  <c r="AW18" i="204" s="1"/>
  <c r="AW24" i="204"/>
  <c r="AU25" i="204"/>
  <c r="AV25" i="204" s="1"/>
  <c r="Q25" i="204" s="1"/>
  <c r="AU26" i="204"/>
  <c r="AV26" i="204" s="1"/>
  <c r="Q26" i="204" s="1"/>
  <c r="AM32" i="204"/>
  <c r="AF32" i="204"/>
  <c r="AW32" i="204" s="1"/>
  <c r="AW31" i="203"/>
  <c r="AU32" i="203"/>
  <c r="AV32" i="203" s="1"/>
  <c r="Q32" i="203" s="1"/>
  <c r="AW16" i="204"/>
  <c r="AU17" i="204"/>
  <c r="AV17" i="204" s="1"/>
  <c r="Q17" i="204" s="1"/>
  <c r="AW17" i="204" s="1"/>
  <c r="AU28" i="204"/>
  <c r="AV28" i="204" s="1"/>
  <c r="Q28" i="204" s="1"/>
  <c r="AW28" i="204" s="1"/>
  <c r="AW32" i="203"/>
  <c r="AU33" i="203"/>
  <c r="AV33" i="203" s="1"/>
  <c r="Q33" i="203" s="1"/>
  <c r="AW33" i="203" s="1"/>
  <c r="AW14" i="204"/>
  <c r="AW21" i="204"/>
  <c r="AU22" i="204"/>
  <c r="AV22" i="204" s="1"/>
  <c r="Q22" i="204" s="1"/>
  <c r="AW22" i="204" s="1"/>
  <c r="AW23" i="204"/>
  <c r="AW26" i="203"/>
  <c r="AW29" i="203"/>
  <c r="AU30" i="203"/>
  <c r="AV30" i="203" s="1"/>
  <c r="Q30" i="203" s="1"/>
  <c r="AW30" i="203" s="1"/>
  <c r="G8" i="204"/>
  <c r="BA7" i="204"/>
  <c r="BA8" i="204"/>
  <c r="AU19" i="204"/>
  <c r="AV19" i="204" s="1"/>
  <c r="Q19" i="204" s="1"/>
  <c r="AW19" i="204" s="1"/>
  <c r="AU20" i="204"/>
  <c r="AV20" i="204" s="1"/>
  <c r="Q20" i="204" s="1"/>
  <c r="AW20" i="204" s="1"/>
  <c r="AW26" i="204"/>
  <c r="AC34" i="204"/>
  <c r="V22" i="11" s="1"/>
  <c r="A10" i="205"/>
  <c r="AU17" i="205"/>
  <c r="AV17" i="205" s="1"/>
  <c r="Q17" i="205" s="1"/>
  <c r="AW17" i="205" s="1"/>
  <c r="AU23" i="205"/>
  <c r="AV23" i="205" s="1"/>
  <c r="Q23" i="205" s="1"/>
  <c r="AW23" i="205" s="1"/>
  <c r="AU26" i="205"/>
  <c r="AV26" i="205" s="1"/>
  <c r="Q26" i="205" s="1"/>
  <c r="AW26" i="205" s="1"/>
  <c r="AU29" i="205"/>
  <c r="AV29" i="205" s="1"/>
  <c r="Q29" i="205" s="1"/>
  <c r="AW29" i="205" s="1"/>
  <c r="AU32" i="205"/>
  <c r="AV32" i="205" s="1"/>
  <c r="Q32" i="205" s="1"/>
  <c r="AW32" i="205" s="1"/>
  <c r="AW15" i="205"/>
  <c r="AF16" i="205"/>
  <c r="AW16" i="205" s="1"/>
  <c r="AW21" i="205"/>
  <c r="AF22" i="205"/>
  <c r="AW22" i="205" s="1"/>
  <c r="AF25" i="205"/>
  <c r="AW25" i="205" s="1"/>
  <c r="AM25" i="205"/>
  <c r="AF28" i="205"/>
  <c r="AW28" i="205" s="1"/>
  <c r="AM28" i="205"/>
  <c r="AF31" i="205"/>
  <c r="AW31" i="205" s="1"/>
  <c r="AM31" i="205"/>
  <c r="AC34" i="205"/>
  <c r="V24" i="11" s="1"/>
  <c r="AM24" i="205"/>
  <c r="AF24" i="205"/>
  <c r="AW24" i="205" s="1"/>
  <c r="AM27" i="205"/>
  <c r="AF27" i="205"/>
  <c r="AW27" i="205" s="1"/>
  <c r="AM30" i="205"/>
  <c r="AF30" i="205"/>
  <c r="AW30" i="205" s="1"/>
  <c r="AM33" i="205"/>
  <c r="AF33" i="205"/>
  <c r="AW33" i="205" s="1"/>
  <c r="AF30" i="204"/>
  <c r="AW30" i="204" s="1"/>
  <c r="AM30" i="204"/>
  <c r="AW31" i="204"/>
  <c r="AW18" i="205"/>
  <c r="AF19" i="205"/>
  <c r="AW19" i="205" s="1"/>
  <c r="AM33" i="204"/>
  <c r="AM14" i="205"/>
  <c r="AM17" i="205"/>
  <c r="AM20" i="205"/>
  <c r="AF14" i="205"/>
  <c r="AW22" i="201"/>
  <c r="BA7" i="200"/>
  <c r="G9" i="200"/>
  <c r="G8" i="200"/>
  <c r="BA8" i="200"/>
  <c r="AU16" i="200"/>
  <c r="AV16" i="200" s="1"/>
  <c r="Q16" i="200" s="1"/>
  <c r="AW16" i="200" s="1"/>
  <c r="AW32" i="200"/>
  <c r="AU22" i="200"/>
  <c r="AV22" i="200" s="1"/>
  <c r="Q22" i="200" s="1"/>
  <c r="AW22" i="200" s="1"/>
  <c r="I7" i="201"/>
  <c r="J6" i="201"/>
  <c r="A10" i="200"/>
  <c r="AF28" i="200"/>
  <c r="AW28" i="200" s="1"/>
  <c r="AM28" i="200"/>
  <c r="H6" i="200"/>
  <c r="AF15" i="200"/>
  <c r="AW15" i="200" s="1"/>
  <c r="AW24" i="200"/>
  <c r="H7" i="201"/>
  <c r="AF27" i="201"/>
  <c r="AW27" i="201" s="1"/>
  <c r="AM27" i="201"/>
  <c r="AU23" i="200"/>
  <c r="AV23" i="200" s="1"/>
  <c r="Q23" i="200" s="1"/>
  <c r="AW23" i="200" s="1"/>
  <c r="AU30" i="200"/>
  <c r="AV30" i="200" s="1"/>
  <c r="Q30" i="200" s="1"/>
  <c r="AW30" i="200" s="1"/>
  <c r="AC34" i="200"/>
  <c r="V14" i="11" s="1"/>
  <c r="AU16" i="201"/>
  <c r="AV16" i="201" s="1"/>
  <c r="Q16" i="201" s="1"/>
  <c r="AW16" i="201" s="1"/>
  <c r="AW19" i="201"/>
  <c r="AM24" i="201"/>
  <c r="AU30" i="201"/>
  <c r="AV30" i="201" s="1"/>
  <c r="Q30" i="201" s="1"/>
  <c r="AU14" i="200"/>
  <c r="AV14" i="200" s="1"/>
  <c r="AU26" i="200"/>
  <c r="AV26" i="200" s="1"/>
  <c r="Q26" i="200" s="1"/>
  <c r="AW26" i="200" s="1"/>
  <c r="AW29" i="200"/>
  <c r="AF19" i="200"/>
  <c r="AW19" i="200" s="1"/>
  <c r="AW18" i="201"/>
  <c r="AU17" i="200"/>
  <c r="AV17" i="200" s="1"/>
  <c r="Q17" i="200" s="1"/>
  <c r="AW17" i="200" s="1"/>
  <c r="AW21" i="200"/>
  <c r="AM22" i="200"/>
  <c r="AM27" i="200"/>
  <c r="AM32" i="200"/>
  <c r="A10" i="201"/>
  <c r="AF15" i="201"/>
  <c r="AW15" i="201" s="1"/>
  <c r="AM15" i="201"/>
  <c r="AU20" i="201"/>
  <c r="AV20" i="201" s="1"/>
  <c r="Q20" i="201" s="1"/>
  <c r="AW20" i="201" s="1"/>
  <c r="AU24" i="201"/>
  <c r="AV24" i="201" s="1"/>
  <c r="Q24" i="201" s="1"/>
  <c r="AW24" i="201" s="1"/>
  <c r="AW26" i="201"/>
  <c r="AW30" i="201"/>
  <c r="AU33" i="201"/>
  <c r="AV33" i="201" s="1"/>
  <c r="Q33" i="201" s="1"/>
  <c r="AW18" i="200"/>
  <c r="AW25" i="201"/>
  <c r="AM28" i="201"/>
  <c r="AW27" i="200"/>
  <c r="AF31" i="200"/>
  <c r="AW31" i="200" s="1"/>
  <c r="AM31" i="200"/>
  <c r="BA7" i="201"/>
  <c r="G9" i="201"/>
  <c r="G8" i="201"/>
  <c r="AU14" i="201"/>
  <c r="AV14" i="201" s="1"/>
  <c r="Q14" i="201" s="1"/>
  <c r="AW14" i="201" s="1"/>
  <c r="AF21" i="201"/>
  <c r="AW21" i="201" s="1"/>
  <c r="AM21" i="201"/>
  <c r="AU33" i="200"/>
  <c r="AV33" i="200" s="1"/>
  <c r="Q33" i="200" s="1"/>
  <c r="AW33" i="200" s="1"/>
  <c r="AU17" i="201"/>
  <c r="AV17" i="201" s="1"/>
  <c r="Q17" i="201" s="1"/>
  <c r="AW17" i="201" s="1"/>
  <c r="AU23" i="201"/>
  <c r="AV23" i="201" s="1"/>
  <c r="Q23" i="201" s="1"/>
  <c r="AW23" i="201" s="1"/>
  <c r="AU29" i="201"/>
  <c r="AV29" i="201" s="1"/>
  <c r="Q29" i="201" s="1"/>
  <c r="AW29" i="201" s="1"/>
  <c r="AM33" i="201"/>
  <c r="AF33" i="201"/>
  <c r="AW33" i="201" s="1"/>
  <c r="AW35" i="201"/>
  <c r="AE16" i="11" s="1"/>
  <c r="H9" i="199"/>
  <c r="BB8" i="199"/>
  <c r="H8" i="199"/>
  <c r="BB7" i="199"/>
  <c r="AW15" i="199"/>
  <c r="AW26" i="199"/>
  <c r="AW32" i="199"/>
  <c r="AC34" i="199"/>
  <c r="V12" i="11" s="1"/>
  <c r="I6" i="199"/>
  <c r="BA8" i="199"/>
  <c r="AF14" i="199"/>
  <c r="AU16" i="199"/>
  <c r="AV16" i="199" s="1"/>
  <c r="AW25" i="199"/>
  <c r="AW31" i="199"/>
  <c r="AF20" i="199"/>
  <c r="AW20" i="199" s="1"/>
  <c r="AU22" i="199"/>
  <c r="AV22" i="199" s="1"/>
  <c r="Q22" i="199" s="1"/>
  <c r="AW22" i="199" s="1"/>
  <c r="AF29" i="199"/>
  <c r="AW29" i="199" s="1"/>
  <c r="AU21" i="199"/>
  <c r="AV21" i="199" s="1"/>
  <c r="Q21" i="199" s="1"/>
  <c r="AW21" i="199" s="1"/>
  <c r="AU33" i="199"/>
  <c r="AV33" i="199" s="1"/>
  <c r="Q33" i="199" s="1"/>
  <c r="G8" i="199"/>
  <c r="BA7" i="199"/>
  <c r="AU19" i="199"/>
  <c r="AV19" i="199" s="1"/>
  <c r="Q19" i="199" s="1"/>
  <c r="AW19" i="199" s="1"/>
  <c r="AU18" i="199"/>
  <c r="AV18" i="199" s="1"/>
  <c r="Q18" i="199" s="1"/>
  <c r="AW18" i="199" s="1"/>
  <c r="AF23" i="199"/>
  <c r="AW23" i="199" s="1"/>
  <c r="AU28" i="199"/>
  <c r="AV28" i="199" s="1"/>
  <c r="Q28" i="199" s="1"/>
  <c r="AW28" i="199" s="1"/>
  <c r="A10" i="199"/>
  <c r="AU27" i="199"/>
  <c r="AV27" i="199" s="1"/>
  <c r="Q27" i="199" s="1"/>
  <c r="AW27" i="199" s="1"/>
  <c r="AF33" i="199"/>
  <c r="AF23" i="198"/>
  <c r="AF32" i="198"/>
  <c r="AF17" i="198"/>
  <c r="AU18" i="198"/>
  <c r="AV18" i="198" s="1"/>
  <c r="Q18" i="198" s="1"/>
  <c r="AI18" i="198" s="1"/>
  <c r="AK18" i="198" s="1"/>
  <c r="BA7" i="198"/>
  <c r="AU19" i="198"/>
  <c r="AV19" i="198" s="1"/>
  <c r="Q19" i="198" s="1"/>
  <c r="AI19" i="198" s="1"/>
  <c r="AK19" i="198" s="1"/>
  <c r="AU21" i="198"/>
  <c r="AV21" i="198" s="1"/>
  <c r="Q21" i="198" s="1"/>
  <c r="AU26" i="198"/>
  <c r="AV26" i="198" s="1"/>
  <c r="Q26" i="198" s="1"/>
  <c r="AW26" i="198" s="1"/>
  <c r="AU15" i="198"/>
  <c r="AV15" i="198" s="1"/>
  <c r="Q15" i="198" s="1"/>
  <c r="AI15" i="198" s="1"/>
  <c r="AK15" i="198" s="1"/>
  <c r="AU24" i="198"/>
  <c r="AV24" i="198" s="1"/>
  <c r="Q24" i="198" s="1"/>
  <c r="AU29" i="198"/>
  <c r="AV29" i="198" s="1"/>
  <c r="Q29" i="198" s="1"/>
  <c r="AW29" i="198" s="1"/>
  <c r="AU32" i="198"/>
  <c r="AV32" i="198" s="1"/>
  <c r="Q32" i="198" s="1"/>
  <c r="AU16" i="198"/>
  <c r="AV16" i="198" s="1"/>
  <c r="AU22" i="198"/>
  <c r="AV22" i="198" s="1"/>
  <c r="Q22" i="198" s="1"/>
  <c r="AW22" i="198" s="1"/>
  <c r="AU27" i="198"/>
  <c r="AV27" i="198" s="1"/>
  <c r="Q27" i="198" s="1"/>
  <c r="AU33" i="198"/>
  <c r="AV33" i="198" s="1"/>
  <c r="Q33" i="198" s="1"/>
  <c r="AH16" i="198"/>
  <c r="Q16" i="198"/>
  <c r="AI16" i="198" s="1"/>
  <c r="AK16" i="198" s="1"/>
  <c r="AH18" i="198"/>
  <c r="H7" i="198"/>
  <c r="I6" i="198"/>
  <c r="AH19" i="198"/>
  <c r="BA8" i="198"/>
  <c r="AU14" i="198"/>
  <c r="AV14" i="198" s="1"/>
  <c r="AM15" i="198"/>
  <c r="AF15" i="198"/>
  <c r="AM16" i="198"/>
  <c r="AU17" i="198"/>
  <c r="AV17" i="198" s="1"/>
  <c r="AF19" i="198"/>
  <c r="AM19" i="198"/>
  <c r="AU20" i="198"/>
  <c r="AV20" i="198" s="1"/>
  <c r="AU25" i="198"/>
  <c r="AV25" i="198" s="1"/>
  <c r="Q25" i="198" s="1"/>
  <c r="AW25" i="198" s="1"/>
  <c r="AU30" i="198"/>
  <c r="AV30" i="198" s="1"/>
  <c r="Q30" i="198" s="1"/>
  <c r="AW32" i="198"/>
  <c r="AU28" i="198"/>
  <c r="AV28" i="198" s="1"/>
  <c r="Q28" i="198" s="1"/>
  <c r="AW28" i="198" s="1"/>
  <c r="G8" i="198"/>
  <c r="A10" i="198"/>
  <c r="AC34" i="198"/>
  <c r="V10" i="11" s="1"/>
  <c r="AM14" i="198"/>
  <c r="AU23" i="198"/>
  <c r="AV23" i="198" s="1"/>
  <c r="Q23" i="198" s="1"/>
  <c r="AW23" i="198" s="1"/>
  <c r="AU31" i="198"/>
  <c r="AV31" i="198" s="1"/>
  <c r="Q31" i="198" s="1"/>
  <c r="AW31" i="198" s="1"/>
  <c r="G9" i="198"/>
  <c r="AF14" i="198"/>
  <c r="AM18" i="198"/>
  <c r="AF18" i="198"/>
  <c r="AM21" i="198"/>
  <c r="AF21" i="198"/>
  <c r="AW21" i="198" s="1"/>
  <c r="AF24" i="198"/>
  <c r="AF27" i="198"/>
  <c r="AF30" i="198"/>
  <c r="AW30" i="198" s="1"/>
  <c r="AF33" i="198"/>
  <c r="AW33" i="198" s="1"/>
  <c r="AM22" i="198"/>
  <c r="AM25" i="198"/>
  <c r="AM28" i="198"/>
  <c r="AM31" i="198"/>
  <c r="AU14" i="2"/>
  <c r="AV14" i="2" s="1"/>
  <c r="Q14" i="2" s="1"/>
  <c r="AF17" i="2"/>
  <c r="AH17" i="2"/>
  <c r="AW22" i="2"/>
  <c r="AW26" i="2"/>
  <c r="AU30" i="2"/>
  <c r="AV30" i="2" s="1"/>
  <c r="Q30" i="2" s="1"/>
  <c r="AU29" i="2"/>
  <c r="AV29" i="2" s="1"/>
  <c r="Q29" i="2" s="1"/>
  <c r="AW29" i="2" s="1"/>
  <c r="AH20" i="2"/>
  <c r="Q20" i="2"/>
  <c r="AI20" i="2" s="1"/>
  <c r="AK20" i="2" s="1"/>
  <c r="AU16" i="2"/>
  <c r="AV16" i="2" s="1"/>
  <c r="AU25" i="2"/>
  <c r="AV25" i="2" s="1"/>
  <c r="Q25" i="2" s="1"/>
  <c r="AW25" i="2" s="1"/>
  <c r="AW27" i="2"/>
  <c r="AU18" i="2"/>
  <c r="AV18" i="2" s="1"/>
  <c r="Q15" i="2"/>
  <c r="AI15" i="2" s="1"/>
  <c r="AK15" i="2" s="1"/>
  <c r="AH15" i="2"/>
  <c r="Q19" i="2"/>
  <c r="AH19" i="2"/>
  <c r="AM14" i="2"/>
  <c r="AF30" i="2"/>
  <c r="AF15" i="2"/>
  <c r="AF21" i="2"/>
  <c r="AM32" i="2"/>
  <c r="AM26" i="2"/>
  <c r="AF33" i="2"/>
  <c r="A10" i="2"/>
  <c r="I6" i="2"/>
  <c r="H7" i="2"/>
  <c r="G7" i="2"/>
  <c r="AH3" i="2"/>
  <c r="AC3" i="197"/>
  <c r="AC1" i="197"/>
  <c r="C214" i="11"/>
  <c r="Z32" i="197"/>
  <c r="Y32" i="197"/>
  <c r="G32" i="197"/>
  <c r="AD31" i="197"/>
  <c r="AC31" i="197"/>
  <c r="AA31" i="197"/>
  <c r="AB31" i="197" s="1"/>
  <c r="AD30" i="197"/>
  <c r="AC30" i="197"/>
  <c r="AA30" i="197"/>
  <c r="AF30" i="197" s="1"/>
  <c r="AF29" i="197"/>
  <c r="AD29" i="197"/>
  <c r="AC29" i="197"/>
  <c r="AA29" i="197"/>
  <c r="AB29" i="197" s="1"/>
  <c r="AF28" i="197"/>
  <c r="AD28" i="197"/>
  <c r="AC28" i="197"/>
  <c r="AA28" i="197"/>
  <c r="AB28" i="197" s="1"/>
  <c r="AF27" i="197"/>
  <c r="AD27" i="197"/>
  <c r="AC27" i="197"/>
  <c r="AA27" i="197"/>
  <c r="AB27" i="197" s="1"/>
  <c r="AF26" i="197"/>
  <c r="AD26" i="197"/>
  <c r="AC26" i="197"/>
  <c r="AB26" i="197"/>
  <c r="AA26" i="197"/>
  <c r="AD25" i="197"/>
  <c r="AC25" i="197"/>
  <c r="AA25" i="197"/>
  <c r="AF25" i="197" s="1"/>
  <c r="AD24" i="197"/>
  <c r="AC24" i="197"/>
  <c r="AA24" i="197"/>
  <c r="AF24" i="197" s="1"/>
  <c r="AF23" i="197"/>
  <c r="AD23" i="197"/>
  <c r="AC23" i="197"/>
  <c r="AA23" i="197"/>
  <c r="AB23" i="197" s="1"/>
  <c r="AF22" i="197"/>
  <c r="AD22" i="197"/>
  <c r="AC22" i="197"/>
  <c r="AA22" i="197"/>
  <c r="AB22" i="197" s="1"/>
  <c r="AF21" i="197"/>
  <c r="AD21" i="197"/>
  <c r="AC21" i="197"/>
  <c r="AA21" i="197"/>
  <c r="AB21" i="197" s="1"/>
  <c r="AF20" i="197"/>
  <c r="AD20" i="197"/>
  <c r="AC20" i="197"/>
  <c r="AB20" i="197"/>
  <c r="AA20" i="197"/>
  <c r="AD19" i="197"/>
  <c r="AC19" i="197"/>
  <c r="AA19" i="197"/>
  <c r="AF19" i="197" s="1"/>
  <c r="AD18" i="197"/>
  <c r="AC18" i="197"/>
  <c r="AA18" i="197"/>
  <c r="AF18" i="197" s="1"/>
  <c r="AF17" i="197"/>
  <c r="AD17" i="197"/>
  <c r="AC17" i="197"/>
  <c r="AA17" i="197"/>
  <c r="AB17" i="197" s="1"/>
  <c r="AF16" i="197"/>
  <c r="AD16" i="197"/>
  <c r="AC16" i="197"/>
  <c r="AA16" i="197"/>
  <c r="AB16" i="197" s="1"/>
  <c r="AF15" i="197"/>
  <c r="AD15" i="197"/>
  <c r="AC15" i="197"/>
  <c r="AA15" i="197"/>
  <c r="AB15" i="197" s="1"/>
  <c r="AF14" i="197"/>
  <c r="AD14" i="197"/>
  <c r="AC14" i="197"/>
  <c r="AB14" i="197"/>
  <c r="AA14" i="197"/>
  <c r="AD13" i="197"/>
  <c r="AC13" i="197"/>
  <c r="AA13" i="197"/>
  <c r="AB13" i="197" s="1"/>
  <c r="AD12" i="197"/>
  <c r="AC12" i="197"/>
  <c r="AA12" i="197"/>
  <c r="AF12" i="197" s="1"/>
  <c r="AF11" i="197"/>
  <c r="AD11" i="197"/>
  <c r="AC11" i="197"/>
  <c r="AA11" i="197"/>
  <c r="AB11" i="197" s="1"/>
  <c r="AF10" i="197"/>
  <c r="AD10" i="197"/>
  <c r="AC10" i="197"/>
  <c r="AA10" i="197"/>
  <c r="AB10" i="197" s="1"/>
  <c r="AF9" i="197"/>
  <c r="AD9" i="197"/>
  <c r="AC9" i="197"/>
  <c r="AA9" i="197"/>
  <c r="AB9" i="197" s="1"/>
  <c r="AF8" i="197"/>
  <c r="AD8" i="197"/>
  <c r="AC8" i="197"/>
  <c r="AB8" i="197"/>
  <c r="AA8" i="197"/>
  <c r="AD7" i="197"/>
  <c r="AC7" i="197"/>
  <c r="AA7" i="197"/>
  <c r="AB7" i="197" s="1"/>
  <c r="Q20" i="222" l="1"/>
  <c r="AE20" i="222" s="1"/>
  <c r="AH20" i="222"/>
  <c r="Q19" i="233"/>
  <c r="AH19" i="233"/>
  <c r="Q18" i="238"/>
  <c r="AE18" i="238" s="1"/>
  <c r="AH18" i="238"/>
  <c r="Q18" i="228"/>
  <c r="AE18" i="228" s="1"/>
  <c r="AH18" i="228"/>
  <c r="Q20" i="228"/>
  <c r="AH20" i="228"/>
  <c r="Q16" i="228"/>
  <c r="AH16" i="228"/>
  <c r="Q17" i="251"/>
  <c r="AE17" i="251" s="1"/>
  <c r="AH17" i="251"/>
  <c r="Q19" i="218"/>
  <c r="AE19" i="218" s="1"/>
  <c r="AH19" i="218"/>
  <c r="Q18" i="213"/>
  <c r="AH18" i="213"/>
  <c r="Q14" i="226"/>
  <c r="AH14" i="226"/>
  <c r="Q14" i="245"/>
  <c r="AE14" i="245" s="1"/>
  <c r="AH14" i="245"/>
  <c r="Q17" i="212"/>
  <c r="AH17" i="212"/>
  <c r="Q18" i="223"/>
  <c r="AH18" i="223"/>
  <c r="Q18" i="222"/>
  <c r="AE18" i="222" s="1"/>
  <c r="AH18" i="222"/>
  <c r="Q14" i="222"/>
  <c r="AE14" i="222" s="1"/>
  <c r="AH14" i="222"/>
  <c r="Q16" i="225"/>
  <c r="AH16" i="225"/>
  <c r="Q15" i="241"/>
  <c r="AE15" i="241" s="1"/>
  <c r="AH15" i="241"/>
  <c r="Q14" i="230"/>
  <c r="AE14" i="230" s="1"/>
  <c r="AH14" i="230"/>
  <c r="Q14" i="214"/>
  <c r="AH14" i="214"/>
  <c r="Q17" i="248"/>
  <c r="AE17" i="248" s="1"/>
  <c r="AH17" i="248"/>
  <c r="Q15" i="237"/>
  <c r="AE15" i="237" s="1"/>
  <c r="AH15" i="237"/>
  <c r="Q17" i="236"/>
  <c r="AH17" i="236"/>
  <c r="Q14" i="235"/>
  <c r="AH14" i="235"/>
  <c r="Q15" i="232"/>
  <c r="AE15" i="232" s="1"/>
  <c r="AH15" i="232"/>
  <c r="Q14" i="232"/>
  <c r="AE14" i="232" s="1"/>
  <c r="AH14" i="232"/>
  <c r="Q19" i="231"/>
  <c r="AH19" i="231"/>
  <c r="Q14" i="242"/>
  <c r="AH14" i="242"/>
  <c r="Q14" i="231"/>
  <c r="AH14" i="231"/>
  <c r="Q17" i="234"/>
  <c r="AE17" i="234" s="1"/>
  <c r="AH17" i="234"/>
  <c r="Q19" i="228"/>
  <c r="AH19" i="228"/>
  <c r="Q19" i="251"/>
  <c r="AH19" i="251"/>
  <c r="Q16" i="213"/>
  <c r="AE16" i="213" s="1"/>
  <c r="AH16" i="213"/>
  <c r="Q19" i="222"/>
  <c r="AE19" i="222" s="1"/>
  <c r="AH19" i="222"/>
  <c r="Q19" i="227"/>
  <c r="AH19" i="227"/>
  <c r="Q15" i="238"/>
  <c r="AE15" i="238" s="1"/>
  <c r="AH15" i="238"/>
  <c r="Q15" i="222"/>
  <c r="AH15" i="222"/>
  <c r="Q17" i="227"/>
  <c r="AE17" i="227" s="1"/>
  <c r="AH17" i="227"/>
  <c r="Q17" i="233"/>
  <c r="AE17" i="233" s="1"/>
  <c r="AH17" i="233"/>
  <c r="Q14" i="237"/>
  <c r="AE14" i="237" s="1"/>
  <c r="AH14" i="237"/>
  <c r="Q16" i="237"/>
  <c r="AH16" i="237"/>
  <c r="Q14" i="238"/>
  <c r="AE14" i="238" s="1"/>
  <c r="AH14" i="238"/>
  <c r="Q14" i="251"/>
  <c r="AE14" i="251" s="1"/>
  <c r="AH14" i="251"/>
  <c r="AW19" i="252"/>
  <c r="Q16" i="241"/>
  <c r="AH16" i="241"/>
  <c r="Q15" i="242"/>
  <c r="AH15" i="242"/>
  <c r="AW27" i="244"/>
  <c r="AW31" i="240"/>
  <c r="AW31" i="243"/>
  <c r="AW19" i="234"/>
  <c r="AW27" i="227"/>
  <c r="AW22" i="230"/>
  <c r="Q14" i="247"/>
  <c r="AE14" i="247" s="1"/>
  <c r="AH14" i="247"/>
  <c r="AW32" i="225"/>
  <c r="AW32" i="223"/>
  <c r="AW23" i="223"/>
  <c r="AW25" i="204"/>
  <c r="AW28" i="209"/>
  <c r="H35" i="209"/>
  <c r="AA32" i="11" s="1"/>
  <c r="AF34" i="209"/>
  <c r="Y32" i="11" s="1"/>
  <c r="AW24" i="209"/>
  <c r="H35" i="207"/>
  <c r="AA28" i="11" s="1"/>
  <c r="AW24" i="208"/>
  <c r="Q14" i="211"/>
  <c r="AH14" i="211"/>
  <c r="Q16" i="199"/>
  <c r="AH16" i="199"/>
  <c r="AW29" i="210"/>
  <c r="Q14" i="210"/>
  <c r="AI14" i="210" s="1"/>
  <c r="AK14" i="210" s="1"/>
  <c r="AH14" i="210"/>
  <c r="AW33" i="2"/>
  <c r="Q14" i="200"/>
  <c r="AH14" i="200"/>
  <c r="Q14" i="203"/>
  <c r="AH14" i="203"/>
  <c r="Q14" i="202"/>
  <c r="AI14" i="202" s="1"/>
  <c r="AK14" i="202" s="1"/>
  <c r="AH14" i="202"/>
  <c r="AW33" i="199"/>
  <c r="Q14" i="199"/>
  <c r="AI14" i="199" s="1"/>
  <c r="AK14" i="199" s="1"/>
  <c r="AH14" i="199"/>
  <c r="AW21" i="2"/>
  <c r="AW24" i="2"/>
  <c r="AW30" i="2"/>
  <c r="I6" i="296"/>
  <c r="H7" i="296"/>
  <c r="AW14" i="296"/>
  <c r="AF34" i="296"/>
  <c r="H35" i="296"/>
  <c r="M35" i="266"/>
  <c r="AW34" i="266"/>
  <c r="AW34" i="271"/>
  <c r="AW34" i="264"/>
  <c r="M35" i="264"/>
  <c r="M35" i="261"/>
  <c r="AW34" i="261"/>
  <c r="M35" i="279"/>
  <c r="AW34" i="279"/>
  <c r="H35" i="295"/>
  <c r="G8" i="294"/>
  <c r="G9" i="294"/>
  <c r="BA8" i="294"/>
  <c r="BA7" i="294"/>
  <c r="BB8" i="293"/>
  <c r="H9" i="293"/>
  <c r="H8" i="293"/>
  <c r="BB7" i="293"/>
  <c r="AW29" i="293"/>
  <c r="I7" i="292"/>
  <c r="J6" i="292"/>
  <c r="H7" i="289"/>
  <c r="I6" i="289"/>
  <c r="AW18" i="290"/>
  <c r="AF34" i="290"/>
  <c r="H35" i="290"/>
  <c r="AW34" i="284"/>
  <c r="M35" i="284"/>
  <c r="AF34" i="284"/>
  <c r="H35" i="280"/>
  <c r="AF34" i="280"/>
  <c r="H7" i="278"/>
  <c r="I6" i="278"/>
  <c r="H7" i="279"/>
  <c r="I6" i="279"/>
  <c r="G7" i="275"/>
  <c r="H6" i="275"/>
  <c r="H6" i="272"/>
  <c r="G7" i="272"/>
  <c r="BB8" i="271"/>
  <c r="H9" i="271"/>
  <c r="BB7" i="271"/>
  <c r="H8" i="271"/>
  <c r="AF34" i="265"/>
  <c r="G9" i="269"/>
  <c r="BA8" i="269"/>
  <c r="BA7" i="269"/>
  <c r="G8" i="269"/>
  <c r="AF34" i="262"/>
  <c r="AW14" i="262"/>
  <c r="H35" i="262"/>
  <c r="H7" i="258"/>
  <c r="I6" i="258"/>
  <c r="H35" i="264"/>
  <c r="M35" i="263"/>
  <c r="AW34" i="263"/>
  <c r="G7" i="264"/>
  <c r="H6" i="264"/>
  <c r="AW34" i="260"/>
  <c r="M35" i="260"/>
  <c r="H7" i="257"/>
  <c r="I6" i="257"/>
  <c r="H35" i="252"/>
  <c r="AA118" i="11" s="1"/>
  <c r="AF34" i="252"/>
  <c r="Y118" i="11" s="1"/>
  <c r="AW14" i="252"/>
  <c r="I6" i="249"/>
  <c r="H7" i="249"/>
  <c r="G8" i="250"/>
  <c r="BA7" i="250"/>
  <c r="G9" i="250"/>
  <c r="BA8" i="250"/>
  <c r="AW34" i="278"/>
  <c r="BA7" i="256"/>
  <c r="G9" i="256"/>
  <c r="G8" i="256"/>
  <c r="BA8" i="256"/>
  <c r="M35" i="294"/>
  <c r="AW34" i="294"/>
  <c r="BB8" i="292"/>
  <c r="H9" i="292"/>
  <c r="H8" i="292"/>
  <c r="BB7" i="292"/>
  <c r="BA8" i="289"/>
  <c r="G9" i="289"/>
  <c r="BA7" i="289"/>
  <c r="G8" i="289"/>
  <c r="BA7" i="290"/>
  <c r="BA8" i="290"/>
  <c r="G8" i="290"/>
  <c r="G9" i="290"/>
  <c r="H6" i="287"/>
  <c r="G7" i="287"/>
  <c r="H6" i="288"/>
  <c r="G7" i="288"/>
  <c r="I7" i="283"/>
  <c r="J6" i="283"/>
  <c r="G7" i="282"/>
  <c r="H6" i="282"/>
  <c r="G9" i="278"/>
  <c r="G8" i="278"/>
  <c r="BA8" i="278"/>
  <c r="BA7" i="278"/>
  <c r="AW14" i="274"/>
  <c r="H35" i="274"/>
  <c r="AF34" i="274"/>
  <c r="AF34" i="276"/>
  <c r="AW34" i="275"/>
  <c r="M35" i="275"/>
  <c r="M35" i="272"/>
  <c r="AW34" i="272"/>
  <c r="G7" i="270"/>
  <c r="H6" i="270"/>
  <c r="G7" i="267"/>
  <c r="H6" i="267"/>
  <c r="I7" i="261"/>
  <c r="J6" i="261"/>
  <c r="H7" i="259"/>
  <c r="I6" i="259"/>
  <c r="H35" i="265"/>
  <c r="G7" i="262"/>
  <c r="H6" i="262"/>
  <c r="G9" i="257"/>
  <c r="BA7" i="257"/>
  <c r="G8" i="257"/>
  <c r="BA8" i="257"/>
  <c r="G9" i="249"/>
  <c r="BA8" i="249"/>
  <c r="BA7" i="249"/>
  <c r="G8" i="249"/>
  <c r="H7" i="254"/>
  <c r="I6" i="254"/>
  <c r="I7" i="251"/>
  <c r="J6" i="251"/>
  <c r="AW31" i="257"/>
  <c r="H35" i="294"/>
  <c r="G7" i="291"/>
  <c r="H6" i="291"/>
  <c r="AW34" i="289"/>
  <c r="M35" i="289"/>
  <c r="H7" i="290"/>
  <c r="I6" i="290"/>
  <c r="I7" i="286"/>
  <c r="J6" i="286"/>
  <c r="G7" i="285"/>
  <c r="H6" i="285"/>
  <c r="AF34" i="285"/>
  <c r="AW14" i="285"/>
  <c r="H35" i="285"/>
  <c r="H9" i="283"/>
  <c r="BB8" i="283"/>
  <c r="H8" i="283"/>
  <c r="BB7" i="283"/>
  <c r="H7" i="280"/>
  <c r="I6" i="280"/>
  <c r="M35" i="276"/>
  <c r="AW34" i="276"/>
  <c r="H35" i="277"/>
  <c r="AF34" i="277"/>
  <c r="AW14" i="277"/>
  <c r="I7" i="276"/>
  <c r="J6" i="276"/>
  <c r="H7" i="274"/>
  <c r="I6" i="274"/>
  <c r="H35" i="275"/>
  <c r="H35" i="271"/>
  <c r="AF34" i="269"/>
  <c r="H35" i="269"/>
  <c r="AW14" i="269"/>
  <c r="M35" i="271"/>
  <c r="M35" i="268"/>
  <c r="AW34" i="268"/>
  <c r="H7" i="260"/>
  <c r="I6" i="260"/>
  <c r="H9" i="261"/>
  <c r="BB7" i="261"/>
  <c r="BB8" i="261"/>
  <c r="H8" i="261"/>
  <c r="H35" i="257"/>
  <c r="AW14" i="257"/>
  <c r="AF34" i="257"/>
  <c r="I6" i="248"/>
  <c r="H7" i="248"/>
  <c r="BA7" i="254"/>
  <c r="BA8" i="254"/>
  <c r="G8" i="254"/>
  <c r="G9" i="254"/>
  <c r="AW15" i="253"/>
  <c r="AW34" i="253" s="1"/>
  <c r="AF34" i="253"/>
  <c r="BB8" i="251"/>
  <c r="H8" i="251"/>
  <c r="H9" i="251"/>
  <c r="BB7" i="251"/>
  <c r="H35" i="249"/>
  <c r="AF34" i="249"/>
  <c r="AW14" i="249"/>
  <c r="I7" i="295"/>
  <c r="J6" i="295"/>
  <c r="AF34" i="294"/>
  <c r="H35" i="293"/>
  <c r="AF34" i="293"/>
  <c r="AW14" i="293"/>
  <c r="AW14" i="291"/>
  <c r="H35" i="291"/>
  <c r="AF34" i="291"/>
  <c r="AW34" i="290"/>
  <c r="M35" i="290"/>
  <c r="AW14" i="288"/>
  <c r="H35" i="288"/>
  <c r="AF34" i="288"/>
  <c r="AW34" i="286"/>
  <c r="M35" i="286"/>
  <c r="AW14" i="282"/>
  <c r="H35" i="282"/>
  <c r="AF34" i="282"/>
  <c r="H35" i="281"/>
  <c r="AW14" i="281"/>
  <c r="AF34" i="281"/>
  <c r="G9" i="280"/>
  <c r="BA7" i="280"/>
  <c r="G8" i="280"/>
  <c r="BA8" i="280"/>
  <c r="H7" i="277"/>
  <c r="I6" i="277"/>
  <c r="H8" i="276"/>
  <c r="H9" i="276"/>
  <c r="BB7" i="276"/>
  <c r="BB8" i="276"/>
  <c r="G9" i="274"/>
  <c r="G8" i="274"/>
  <c r="BA8" i="274"/>
  <c r="BA7" i="274"/>
  <c r="H7" i="273"/>
  <c r="I6" i="273"/>
  <c r="M35" i="267"/>
  <c r="AW34" i="267"/>
  <c r="AF34" i="268"/>
  <c r="I7" i="266"/>
  <c r="J6" i="266"/>
  <c r="AF34" i="259"/>
  <c r="H35" i="259"/>
  <c r="AW14" i="259"/>
  <c r="AW14" i="258"/>
  <c r="H35" i="258"/>
  <c r="AF34" i="258"/>
  <c r="G7" i="265"/>
  <c r="H6" i="265"/>
  <c r="H35" i="256"/>
  <c r="AF34" i="256"/>
  <c r="AW14" i="256"/>
  <c r="H7" i="252"/>
  <c r="I6" i="252"/>
  <c r="H7" i="255"/>
  <c r="I6" i="255"/>
  <c r="AF34" i="254"/>
  <c r="AW14" i="254"/>
  <c r="H35" i="254"/>
  <c r="BB7" i="295"/>
  <c r="BB8" i="295"/>
  <c r="H9" i="295"/>
  <c r="H8" i="295"/>
  <c r="BA7" i="292"/>
  <c r="G8" i="292"/>
  <c r="G9" i="292"/>
  <c r="BA8" i="292"/>
  <c r="AW34" i="287"/>
  <c r="M35" i="287"/>
  <c r="G9" i="277"/>
  <c r="BA8" i="277"/>
  <c r="BA7" i="277"/>
  <c r="G8" i="277"/>
  <c r="M35" i="273"/>
  <c r="AW34" i="273"/>
  <c r="BA7" i="273"/>
  <c r="BA8" i="273"/>
  <c r="G8" i="273"/>
  <c r="G9" i="273"/>
  <c r="M35" i="270"/>
  <c r="AW34" i="270"/>
  <c r="G7" i="268"/>
  <c r="H6" i="268"/>
  <c r="H9" i="266"/>
  <c r="BB7" i="266"/>
  <c r="BB8" i="266"/>
  <c r="H8" i="266"/>
  <c r="G7" i="263"/>
  <c r="H6" i="263"/>
  <c r="G9" i="252"/>
  <c r="BA7" i="252"/>
  <c r="BA8" i="252"/>
  <c r="G8" i="252"/>
  <c r="G9" i="255"/>
  <c r="BA7" i="255"/>
  <c r="BA8" i="255"/>
  <c r="G8" i="255"/>
  <c r="H35" i="250"/>
  <c r="AA114" i="11" s="1"/>
  <c r="AW15" i="250"/>
  <c r="M35" i="250" s="1"/>
  <c r="AB114" i="11" s="1"/>
  <c r="AF34" i="250"/>
  <c r="Y114" i="11" s="1"/>
  <c r="H7" i="247"/>
  <c r="I6" i="247"/>
  <c r="AW15" i="257"/>
  <c r="AW34" i="295"/>
  <c r="M35" i="295"/>
  <c r="AF34" i="295"/>
  <c r="H35" i="292"/>
  <c r="AF34" i="292"/>
  <c r="AW14" i="292"/>
  <c r="H7" i="294"/>
  <c r="I6" i="294"/>
  <c r="I7" i="293"/>
  <c r="J6" i="293"/>
  <c r="AF34" i="287"/>
  <c r="AF34" i="289"/>
  <c r="H35" i="287"/>
  <c r="H35" i="284"/>
  <c r="G7" i="284"/>
  <c r="H6" i="284"/>
  <c r="AW14" i="283"/>
  <c r="H35" i="283"/>
  <c r="AF34" i="283"/>
  <c r="H7" i="281"/>
  <c r="I6" i="281"/>
  <c r="M35" i="280"/>
  <c r="AW34" i="280"/>
  <c r="H35" i="273"/>
  <c r="AF34" i="271"/>
  <c r="I7" i="271"/>
  <c r="J6" i="271"/>
  <c r="AW25" i="269"/>
  <c r="AW16" i="269"/>
  <c r="AW34" i="265"/>
  <c r="M35" i="265"/>
  <c r="H7" i="269"/>
  <c r="I6" i="269"/>
  <c r="AF34" i="264"/>
  <c r="H7" i="253"/>
  <c r="I6" i="253"/>
  <c r="AW17" i="255"/>
  <c r="M35" i="255" s="1"/>
  <c r="AF34" i="255"/>
  <c r="AW14" i="248"/>
  <c r="I6" i="250"/>
  <c r="H7" i="250"/>
  <c r="AW15" i="259"/>
  <c r="H7" i="256"/>
  <c r="I6" i="256"/>
  <c r="M35" i="239"/>
  <c r="AB92" i="11" s="1"/>
  <c r="AW34" i="239"/>
  <c r="AC92" i="11" s="1"/>
  <c r="AF34" i="246"/>
  <c r="BB7" i="242"/>
  <c r="BB8" i="242"/>
  <c r="H8" i="242"/>
  <c r="H9" i="242"/>
  <c r="H7" i="233"/>
  <c r="I6" i="233"/>
  <c r="BB7" i="230"/>
  <c r="H9" i="230"/>
  <c r="H8" i="230"/>
  <c r="BB8" i="230"/>
  <c r="AW34" i="246"/>
  <c r="AC106" i="11" s="1"/>
  <c r="M35" i="246"/>
  <c r="AB106" i="11" s="1"/>
  <c r="I7" i="246"/>
  <c r="J6" i="246"/>
  <c r="AF34" i="244"/>
  <c r="I7" i="244"/>
  <c r="J6" i="244"/>
  <c r="BA7" i="245"/>
  <c r="G8" i="245"/>
  <c r="BA8" i="245"/>
  <c r="G9" i="245"/>
  <c r="G7" i="241"/>
  <c r="H6" i="241"/>
  <c r="H35" i="239"/>
  <c r="H35" i="240"/>
  <c r="AA94" i="11" s="1"/>
  <c r="AW14" i="240"/>
  <c r="AF34" i="240"/>
  <c r="Y94" i="11" s="1"/>
  <c r="H7" i="239"/>
  <c r="I6" i="239"/>
  <c r="G7" i="237"/>
  <c r="H6" i="237"/>
  <c r="G9" i="236"/>
  <c r="BA7" i="236"/>
  <c r="BA8" i="236"/>
  <c r="G8" i="236"/>
  <c r="G8" i="233"/>
  <c r="G9" i="233"/>
  <c r="BA7" i="233"/>
  <c r="BA8" i="233"/>
  <c r="G9" i="235"/>
  <c r="G8" i="235"/>
  <c r="BA8" i="235"/>
  <c r="BA7" i="235"/>
  <c r="I7" i="230"/>
  <c r="J6" i="230"/>
  <c r="H35" i="246"/>
  <c r="BB7" i="246"/>
  <c r="BB8" i="246"/>
  <c r="H8" i="246"/>
  <c r="H9" i="246"/>
  <c r="BB8" i="244"/>
  <c r="H8" i="244"/>
  <c r="BB7" i="244"/>
  <c r="H9" i="244"/>
  <c r="I6" i="245"/>
  <c r="H7" i="245"/>
  <c r="G7" i="238"/>
  <c r="H6" i="238"/>
  <c r="BB7" i="236"/>
  <c r="H9" i="236"/>
  <c r="H8" i="236"/>
  <c r="BB8" i="236"/>
  <c r="G9" i="240"/>
  <c r="BA8" i="240"/>
  <c r="BA7" i="240"/>
  <c r="G8" i="240"/>
  <c r="J6" i="236"/>
  <c r="I7" i="236"/>
  <c r="H9" i="240"/>
  <c r="H8" i="240"/>
  <c r="BB8" i="240"/>
  <c r="BB7" i="240"/>
  <c r="AW14" i="233"/>
  <c r="H7" i="235"/>
  <c r="I6" i="235"/>
  <c r="AW14" i="243"/>
  <c r="H35" i="243"/>
  <c r="AF34" i="243"/>
  <c r="AF34" i="239"/>
  <c r="I7" i="234"/>
  <c r="J6" i="234"/>
  <c r="I7" i="232"/>
  <c r="J6" i="232"/>
  <c r="H35" i="244"/>
  <c r="G7" i="231"/>
  <c r="H6" i="231"/>
  <c r="AW31" i="245"/>
  <c r="G7" i="243"/>
  <c r="H6" i="243"/>
  <c r="AW28" i="245"/>
  <c r="M35" i="244"/>
  <c r="AB102" i="11" s="1"/>
  <c r="AW34" i="244"/>
  <c r="AC102" i="11" s="1"/>
  <c r="I7" i="242"/>
  <c r="J6" i="242"/>
  <c r="I7" i="240"/>
  <c r="J6" i="240"/>
  <c r="BB8" i="234"/>
  <c r="H9" i="234"/>
  <c r="BB7" i="234"/>
  <c r="H8" i="234"/>
  <c r="H9" i="232"/>
  <c r="BB7" i="232"/>
  <c r="BB8" i="232"/>
  <c r="H8" i="232"/>
  <c r="M35" i="221"/>
  <c r="AB56" i="11" s="1"/>
  <c r="AW34" i="221"/>
  <c r="AC56" i="11" s="1"/>
  <c r="I7" i="227"/>
  <c r="J6" i="227"/>
  <c r="I7" i="226"/>
  <c r="J6" i="226"/>
  <c r="AW26" i="225"/>
  <c r="BB7" i="222"/>
  <c r="BB8" i="222"/>
  <c r="H9" i="222"/>
  <c r="H8" i="222"/>
  <c r="H35" i="220"/>
  <c r="AA54" i="11" s="1"/>
  <c r="AW14" i="220"/>
  <c r="AF34" i="220"/>
  <c r="Y54" i="11" s="1"/>
  <c r="G7" i="220"/>
  <c r="H6" i="220"/>
  <c r="AW28" i="218"/>
  <c r="H35" i="221"/>
  <c r="AW29" i="215"/>
  <c r="M35" i="215" s="1"/>
  <c r="AB44" i="11" s="1"/>
  <c r="H35" i="215"/>
  <c r="AW19" i="216"/>
  <c r="AW14" i="225"/>
  <c r="BB8" i="226"/>
  <c r="H8" i="226"/>
  <c r="BB7" i="226"/>
  <c r="H9" i="226"/>
  <c r="H6" i="223"/>
  <c r="G7" i="223"/>
  <c r="H35" i="217"/>
  <c r="AA48" i="11" s="1"/>
  <c r="AW14" i="217"/>
  <c r="AF34" i="217"/>
  <c r="Y48" i="11" s="1"/>
  <c r="AW14" i="219"/>
  <c r="H35" i="219"/>
  <c r="AF34" i="219"/>
  <c r="H7" i="218"/>
  <c r="I6" i="218"/>
  <c r="AF34" i="215"/>
  <c r="I7" i="215"/>
  <c r="J6" i="215"/>
  <c r="AW28" i="216"/>
  <c r="G7" i="228"/>
  <c r="H6" i="228"/>
  <c r="AW20" i="229"/>
  <c r="AW23" i="229"/>
  <c r="H35" i="229"/>
  <c r="AA72" i="11" s="1"/>
  <c r="AW14" i="229"/>
  <c r="AF34" i="229"/>
  <c r="Y72" i="11" s="1"/>
  <c r="AW32" i="226"/>
  <c r="AW33" i="226"/>
  <c r="AF34" i="224"/>
  <c r="Y62" i="11" s="1"/>
  <c r="G7" i="219"/>
  <c r="H6" i="219"/>
  <c r="H35" i="216"/>
  <c r="AF34" i="216"/>
  <c r="AW14" i="216"/>
  <c r="AW14" i="218"/>
  <c r="AF34" i="221"/>
  <c r="G9" i="218"/>
  <c r="BA7" i="218"/>
  <c r="BA8" i="218"/>
  <c r="G8" i="218"/>
  <c r="H9" i="215"/>
  <c r="BB8" i="215"/>
  <c r="BB7" i="215"/>
  <c r="H8" i="215"/>
  <c r="BA7" i="229"/>
  <c r="G9" i="229"/>
  <c r="BA8" i="229"/>
  <c r="G8" i="229"/>
  <c r="AW14" i="227"/>
  <c r="G7" i="225"/>
  <c r="H6" i="225"/>
  <c r="AW34" i="224"/>
  <c r="AC62" i="11" s="1"/>
  <c r="M35" i="224"/>
  <c r="AB62" i="11" s="1"/>
  <c r="J7" i="224"/>
  <c r="K6" i="224"/>
  <c r="H7" i="221"/>
  <c r="I6" i="221"/>
  <c r="G7" i="214"/>
  <c r="H6" i="214"/>
  <c r="H7" i="229"/>
  <c r="I6" i="229"/>
  <c r="H35" i="224"/>
  <c r="AA62" i="11" s="1"/>
  <c r="BC8" i="224"/>
  <c r="I8" i="224"/>
  <c r="BC7" i="224"/>
  <c r="I9" i="224"/>
  <c r="BA8" i="221"/>
  <c r="G8" i="221"/>
  <c r="G9" i="221"/>
  <c r="BA7" i="221"/>
  <c r="H7" i="216"/>
  <c r="I6" i="216"/>
  <c r="G7" i="217"/>
  <c r="H6" i="217"/>
  <c r="AW32" i="229"/>
  <c r="BB8" i="227"/>
  <c r="BB7" i="227"/>
  <c r="H8" i="227"/>
  <c r="H9" i="227"/>
  <c r="AW23" i="226"/>
  <c r="AW27" i="225"/>
  <c r="BB7" i="224"/>
  <c r="BB8" i="224"/>
  <c r="H8" i="224"/>
  <c r="H9" i="224"/>
  <c r="AW17" i="225"/>
  <c r="AW16" i="222"/>
  <c r="AW14" i="223"/>
  <c r="I7" i="222"/>
  <c r="J6" i="222"/>
  <c r="AW22" i="218"/>
  <c r="G9" i="216"/>
  <c r="BA8" i="216"/>
  <c r="BA7" i="216"/>
  <c r="G8" i="216"/>
  <c r="AW31" i="216"/>
  <c r="H6" i="212"/>
  <c r="G7" i="212"/>
  <c r="H35" i="211"/>
  <c r="AA36" i="11" s="1"/>
  <c r="H6" i="210"/>
  <c r="G7" i="210"/>
  <c r="I7" i="213"/>
  <c r="J6" i="213"/>
  <c r="AW14" i="213"/>
  <c r="AF34" i="211"/>
  <c r="Y36" i="11" s="1"/>
  <c r="AW34" i="209"/>
  <c r="AC32" i="11" s="1"/>
  <c r="M35" i="209"/>
  <c r="AB32" i="11" s="1"/>
  <c r="G7" i="211"/>
  <c r="H6" i="211"/>
  <c r="AW34" i="206"/>
  <c r="AC26" i="11" s="1"/>
  <c r="M35" i="206"/>
  <c r="AB26" i="11" s="1"/>
  <c r="BA7" i="213"/>
  <c r="G9" i="213"/>
  <c r="BA8" i="213"/>
  <c r="G8" i="213"/>
  <c r="AF34" i="208"/>
  <c r="Y30" i="11" s="1"/>
  <c r="AF34" i="207"/>
  <c r="Y28" i="11" s="1"/>
  <c r="AW20" i="210"/>
  <c r="H6" i="207"/>
  <c r="G7" i="207"/>
  <c r="I7" i="206"/>
  <c r="J6" i="206"/>
  <c r="H6" i="209"/>
  <c r="G7" i="209"/>
  <c r="H35" i="210"/>
  <c r="AA34" i="11" s="1"/>
  <c r="AW14" i="210"/>
  <c r="AF34" i="210"/>
  <c r="Y34" i="11" s="1"/>
  <c r="H7" i="208"/>
  <c r="I6" i="208"/>
  <c r="AW34" i="207"/>
  <c r="AC28" i="11" s="1"/>
  <c r="M35" i="207"/>
  <c r="AB28" i="11" s="1"/>
  <c r="AW34" i="208"/>
  <c r="AC30" i="11" s="1"/>
  <c r="M35" i="208"/>
  <c r="AB30" i="11" s="1"/>
  <c r="G8" i="208"/>
  <c r="G9" i="208"/>
  <c r="BA7" i="208"/>
  <c r="BA8" i="208"/>
  <c r="H9" i="204"/>
  <c r="BB7" i="204"/>
  <c r="BB8" i="204"/>
  <c r="H8" i="204"/>
  <c r="I6" i="205"/>
  <c r="H7" i="205"/>
  <c r="G9" i="205"/>
  <c r="BA7" i="205"/>
  <c r="G8" i="205"/>
  <c r="BA8" i="205"/>
  <c r="AW20" i="203"/>
  <c r="AW34" i="204"/>
  <c r="AC22" i="11" s="1"/>
  <c r="M35" i="204"/>
  <c r="AB22" i="11" s="1"/>
  <c r="BA7" i="202"/>
  <c r="BA8" i="202"/>
  <c r="G8" i="202"/>
  <c r="G9" i="202"/>
  <c r="I7" i="204"/>
  <c r="J6" i="204"/>
  <c r="H35" i="204"/>
  <c r="AA22" i="11" s="1"/>
  <c r="H7" i="202"/>
  <c r="I6" i="202"/>
  <c r="H35" i="205"/>
  <c r="AA24" i="11" s="1"/>
  <c r="AW14" i="205"/>
  <c r="AF34" i="205"/>
  <c r="Y24" i="11" s="1"/>
  <c r="AF34" i="202"/>
  <c r="Y18" i="11" s="1"/>
  <c r="AW14" i="202"/>
  <c r="H35" i="202"/>
  <c r="AA18" i="11" s="1"/>
  <c r="I7" i="203"/>
  <c r="J6" i="203"/>
  <c r="H8" i="203"/>
  <c r="BB7" i="203"/>
  <c r="BB8" i="203"/>
  <c r="H9" i="203"/>
  <c r="M35" i="201"/>
  <c r="AB16" i="11" s="1"/>
  <c r="AW34" i="201"/>
  <c r="AC16" i="11" s="1"/>
  <c r="AF34" i="200"/>
  <c r="Y14" i="11" s="1"/>
  <c r="BB7" i="201"/>
  <c r="BB8" i="201"/>
  <c r="H8" i="201"/>
  <c r="H9" i="201"/>
  <c r="AF34" i="201"/>
  <c r="Y16" i="11" s="1"/>
  <c r="H35" i="200"/>
  <c r="AA14" i="11" s="1"/>
  <c r="H35" i="201"/>
  <c r="AA16" i="11" s="1"/>
  <c r="H7" i="200"/>
  <c r="I6" i="200"/>
  <c r="J7" i="201"/>
  <c r="K6" i="201"/>
  <c r="BC8" i="201"/>
  <c r="I8" i="201"/>
  <c r="BC7" i="201"/>
  <c r="I9" i="201"/>
  <c r="I7" i="199"/>
  <c r="J6" i="199"/>
  <c r="AW14" i="199"/>
  <c r="AW18" i="198"/>
  <c r="AW16" i="198"/>
  <c r="AW19" i="198"/>
  <c r="AW27" i="198"/>
  <c r="AW15" i="198"/>
  <c r="AH15" i="198"/>
  <c r="AW24" i="198"/>
  <c r="Q20" i="198"/>
  <c r="AH20" i="198"/>
  <c r="Q14" i="198"/>
  <c r="AI14" i="198" s="1"/>
  <c r="AK14" i="198" s="1"/>
  <c r="AH14" i="198"/>
  <c r="Q17" i="198"/>
  <c r="AH17" i="198"/>
  <c r="H35" i="198"/>
  <c r="AA10" i="11" s="1"/>
  <c r="AF34" i="198"/>
  <c r="Y10" i="11" s="1"/>
  <c r="I7" i="198"/>
  <c r="J6" i="198"/>
  <c r="BB8" i="198"/>
  <c r="H9" i="198"/>
  <c r="H8" i="198"/>
  <c r="BB7" i="198"/>
  <c r="AI14" i="2"/>
  <c r="AK14" i="2" s="1"/>
  <c r="AW14" i="2"/>
  <c r="AH14" i="2"/>
  <c r="AW20" i="2"/>
  <c r="Q18" i="2"/>
  <c r="AH18" i="2"/>
  <c r="G8" i="2"/>
  <c r="G9" i="2"/>
  <c r="H8" i="2"/>
  <c r="H9" i="2"/>
  <c r="AI19" i="2"/>
  <c r="AK19" i="2" s="1"/>
  <c r="AW19" i="2"/>
  <c r="J6" i="2"/>
  <c r="I7" i="2"/>
  <c r="AW15" i="2"/>
  <c r="H35" i="2"/>
  <c r="AH16" i="2"/>
  <c r="Q16" i="2"/>
  <c r="AF34" i="2"/>
  <c r="AI17" i="2"/>
  <c r="AK17" i="2" s="1"/>
  <c r="AW17" i="2"/>
  <c r="AB19" i="197"/>
  <c r="AB25" i="197"/>
  <c r="AB12" i="197"/>
  <c r="AB32" i="197" s="1"/>
  <c r="AB18" i="197"/>
  <c r="AB24" i="197"/>
  <c r="AB30" i="197"/>
  <c r="AA32" i="197"/>
  <c r="AF7" i="197"/>
  <c r="AF13" i="197"/>
  <c r="AF31" i="197"/>
  <c r="AI20" i="222" l="1"/>
  <c r="AK20" i="222" s="1"/>
  <c r="AF20" i="222"/>
  <c r="AW20" i="222" s="1"/>
  <c r="AE19" i="233"/>
  <c r="AI18" i="238"/>
  <c r="AK18" i="238" s="1"/>
  <c r="AF18" i="238"/>
  <c r="AW18" i="238" s="1"/>
  <c r="AI18" i="228"/>
  <c r="AK18" i="228" s="1"/>
  <c r="AF18" i="228"/>
  <c r="AW18" i="228" s="1"/>
  <c r="AW20" i="228"/>
  <c r="AI20" i="228"/>
  <c r="AK20" i="228" s="1"/>
  <c r="AE16" i="228"/>
  <c r="AI17" i="251"/>
  <c r="AK17" i="251" s="1"/>
  <c r="AF17" i="251"/>
  <c r="AW17" i="251" s="1"/>
  <c r="AI19" i="218"/>
  <c r="AK19" i="218" s="1"/>
  <c r="AE34" i="218"/>
  <c r="AF19" i="218"/>
  <c r="AE18" i="213"/>
  <c r="AE14" i="226"/>
  <c r="AF14" i="245"/>
  <c r="AE34" i="245"/>
  <c r="AI14" i="245"/>
  <c r="AK14" i="245" s="1"/>
  <c r="AE17" i="212"/>
  <c r="AE18" i="223"/>
  <c r="AI18" i="222"/>
  <c r="AK18" i="222" s="1"/>
  <c r="AF18" i="222"/>
  <c r="AW18" i="222" s="1"/>
  <c r="AI14" i="222"/>
  <c r="AK14" i="222" s="1"/>
  <c r="AF14" i="222"/>
  <c r="AW14" i="222" s="1"/>
  <c r="AE16" i="225"/>
  <c r="AI15" i="241"/>
  <c r="AK15" i="241" s="1"/>
  <c r="AF15" i="241"/>
  <c r="AW15" i="241" s="1"/>
  <c r="AI14" i="230"/>
  <c r="AK14" i="230" s="1"/>
  <c r="AE34" i="230"/>
  <c r="AF14" i="230"/>
  <c r="AI14" i="214"/>
  <c r="AK14" i="214" s="1"/>
  <c r="AW14" i="214"/>
  <c r="AE34" i="248"/>
  <c r="AI17" i="248"/>
  <c r="AK17" i="248" s="1"/>
  <c r="AF17" i="248"/>
  <c r="AI15" i="237"/>
  <c r="AK15" i="237" s="1"/>
  <c r="AF15" i="237"/>
  <c r="AW15" i="237" s="1"/>
  <c r="AE17" i="236"/>
  <c r="AE14" i="235"/>
  <c r="AI15" i="232"/>
  <c r="AK15" i="232" s="1"/>
  <c r="AF15" i="232"/>
  <c r="AW15" i="232" s="1"/>
  <c r="AI14" i="232"/>
  <c r="AK14" i="232" s="1"/>
  <c r="AE34" i="232"/>
  <c r="AF14" i="232"/>
  <c r="AE19" i="231"/>
  <c r="AE14" i="242"/>
  <c r="AI14" i="231"/>
  <c r="AK14" i="231" s="1"/>
  <c r="AW14" i="231"/>
  <c r="AE34" i="234"/>
  <c r="AI17" i="234"/>
  <c r="AK17" i="234" s="1"/>
  <c r="AF17" i="234"/>
  <c r="AE19" i="228"/>
  <c r="AE19" i="251"/>
  <c r="AI16" i="213"/>
  <c r="AK16" i="213" s="1"/>
  <c r="AE34" i="213"/>
  <c r="AF16" i="213"/>
  <c r="AE34" i="222"/>
  <c r="AI19" i="222"/>
  <c r="AK19" i="222" s="1"/>
  <c r="AF19" i="222"/>
  <c r="AE19" i="227"/>
  <c r="AF15" i="238"/>
  <c r="AW15" i="238" s="1"/>
  <c r="AI15" i="238"/>
  <c r="AK15" i="238" s="1"/>
  <c r="AI15" i="222"/>
  <c r="AK15" i="222" s="1"/>
  <c r="AW15" i="222"/>
  <c r="AI17" i="227"/>
  <c r="AK17" i="227" s="1"/>
  <c r="AE34" i="227"/>
  <c r="AF17" i="227"/>
  <c r="AE34" i="233"/>
  <c r="AI17" i="233"/>
  <c r="AK17" i="233" s="1"/>
  <c r="AF17" i="233"/>
  <c r="AI14" i="237"/>
  <c r="AK14" i="237" s="1"/>
  <c r="AF14" i="237"/>
  <c r="AW14" i="237" s="1"/>
  <c r="AE16" i="237"/>
  <c r="AI14" i="238"/>
  <c r="AK14" i="238" s="1"/>
  <c r="AE34" i="238"/>
  <c r="AF14" i="238"/>
  <c r="AE34" i="251"/>
  <c r="AI14" i="251"/>
  <c r="AK14" i="251" s="1"/>
  <c r="AF14" i="251"/>
  <c r="AE16" i="241"/>
  <c r="AE15" i="242"/>
  <c r="AE34" i="247"/>
  <c r="AI14" i="247"/>
  <c r="AK14" i="247" s="1"/>
  <c r="AF14" i="247"/>
  <c r="AI14" i="211"/>
  <c r="AK14" i="211" s="1"/>
  <c r="AW14" i="211"/>
  <c r="AI14" i="203"/>
  <c r="AK14" i="203" s="1"/>
  <c r="AE14" i="203"/>
  <c r="AE16" i="199"/>
  <c r="AI14" i="200"/>
  <c r="AK14" i="200" s="1"/>
  <c r="AW14" i="200"/>
  <c r="AW14" i="198"/>
  <c r="M35" i="296"/>
  <c r="AW34" i="296"/>
  <c r="H8" i="296"/>
  <c r="H9" i="296"/>
  <c r="BB7" i="296"/>
  <c r="BB8" i="296"/>
  <c r="I7" i="296"/>
  <c r="J6" i="296"/>
  <c r="I7" i="269"/>
  <c r="J6" i="269"/>
  <c r="I8" i="271"/>
  <c r="BC7" i="271"/>
  <c r="BC8" i="271"/>
  <c r="I9" i="271"/>
  <c r="I7" i="253"/>
  <c r="J6" i="253"/>
  <c r="H8" i="253"/>
  <c r="H9" i="253"/>
  <c r="BB7" i="253"/>
  <c r="BB8" i="253"/>
  <c r="BB7" i="247"/>
  <c r="BB8" i="247"/>
  <c r="H9" i="247"/>
  <c r="H8" i="247"/>
  <c r="I7" i="252"/>
  <c r="J6" i="252"/>
  <c r="I7" i="294"/>
  <c r="J6" i="294"/>
  <c r="M35" i="254"/>
  <c r="AW34" i="254"/>
  <c r="I7" i="255"/>
  <c r="J6" i="255"/>
  <c r="BB7" i="252"/>
  <c r="BB8" i="252"/>
  <c r="H8" i="252"/>
  <c r="H9" i="252"/>
  <c r="G8" i="265"/>
  <c r="BA8" i="265"/>
  <c r="G9" i="265"/>
  <c r="BA7" i="265"/>
  <c r="I7" i="273"/>
  <c r="J6" i="273"/>
  <c r="H9" i="277"/>
  <c r="H8" i="277"/>
  <c r="BB8" i="277"/>
  <c r="BB7" i="277"/>
  <c r="AW34" i="269"/>
  <c r="M35" i="269"/>
  <c r="H9" i="274"/>
  <c r="H8" i="274"/>
  <c r="BB8" i="274"/>
  <c r="BB7" i="274"/>
  <c r="BB8" i="290"/>
  <c r="H9" i="290"/>
  <c r="H8" i="290"/>
  <c r="BB7" i="290"/>
  <c r="H7" i="262"/>
  <c r="I6" i="262"/>
  <c r="J7" i="261"/>
  <c r="K6" i="261"/>
  <c r="BC7" i="283"/>
  <c r="I8" i="283"/>
  <c r="I9" i="283"/>
  <c r="BC8" i="283"/>
  <c r="AW34" i="252"/>
  <c r="AC118" i="11" s="1"/>
  <c r="M35" i="252"/>
  <c r="AB118" i="11" s="1"/>
  <c r="H7" i="275"/>
  <c r="I6" i="275"/>
  <c r="M35" i="253"/>
  <c r="H8" i="250"/>
  <c r="H9" i="250"/>
  <c r="BB7" i="250"/>
  <c r="BB8" i="250"/>
  <c r="M35" i="283"/>
  <c r="AW34" i="283"/>
  <c r="H8" i="294"/>
  <c r="H9" i="294"/>
  <c r="BB8" i="294"/>
  <c r="BB7" i="294"/>
  <c r="H7" i="263"/>
  <c r="I6" i="263"/>
  <c r="H7" i="268"/>
  <c r="I6" i="268"/>
  <c r="BB7" i="255"/>
  <c r="BB8" i="255"/>
  <c r="H8" i="255"/>
  <c r="H9" i="255"/>
  <c r="J7" i="266"/>
  <c r="K6" i="266"/>
  <c r="BB7" i="273"/>
  <c r="BB8" i="273"/>
  <c r="H8" i="273"/>
  <c r="H9" i="273"/>
  <c r="AW34" i="291"/>
  <c r="M35" i="291"/>
  <c r="J7" i="295"/>
  <c r="K6" i="295"/>
  <c r="H8" i="248"/>
  <c r="H9" i="248"/>
  <c r="BB7" i="248"/>
  <c r="BB8" i="248"/>
  <c r="I7" i="260"/>
  <c r="J6" i="260"/>
  <c r="J7" i="276"/>
  <c r="K6" i="276"/>
  <c r="H7" i="285"/>
  <c r="I6" i="285"/>
  <c r="BA8" i="262"/>
  <c r="G8" i="262"/>
  <c r="G9" i="262"/>
  <c r="BA7" i="262"/>
  <c r="BC7" i="261"/>
  <c r="BC8" i="261"/>
  <c r="I8" i="261"/>
  <c r="I9" i="261"/>
  <c r="G8" i="288"/>
  <c r="G9" i="288"/>
  <c r="BA8" i="288"/>
  <c r="BA7" i="288"/>
  <c r="I7" i="258"/>
  <c r="J6" i="258"/>
  <c r="BA8" i="275"/>
  <c r="G8" i="275"/>
  <c r="BA7" i="275"/>
  <c r="G9" i="275"/>
  <c r="I7" i="250"/>
  <c r="J6" i="250"/>
  <c r="J7" i="271"/>
  <c r="K6" i="271"/>
  <c r="H7" i="284"/>
  <c r="I6" i="284"/>
  <c r="M35" i="292"/>
  <c r="AW34" i="292"/>
  <c r="BA7" i="263"/>
  <c r="BA8" i="263"/>
  <c r="G8" i="263"/>
  <c r="G9" i="263"/>
  <c r="BA7" i="268"/>
  <c r="BA8" i="268"/>
  <c r="G8" i="268"/>
  <c r="G9" i="268"/>
  <c r="AW34" i="255"/>
  <c r="M35" i="256"/>
  <c r="AW34" i="256"/>
  <c r="BC7" i="266"/>
  <c r="BC8" i="266"/>
  <c r="I8" i="266"/>
  <c r="I9" i="266"/>
  <c r="AW34" i="282"/>
  <c r="M35" i="282"/>
  <c r="M35" i="288"/>
  <c r="AW34" i="288"/>
  <c r="M35" i="293"/>
  <c r="AW34" i="293"/>
  <c r="BC8" i="295"/>
  <c r="I9" i="295"/>
  <c r="BC7" i="295"/>
  <c r="I8" i="295"/>
  <c r="I7" i="248"/>
  <c r="J6" i="248"/>
  <c r="BB7" i="260"/>
  <c r="BB8" i="260"/>
  <c r="H8" i="260"/>
  <c r="H9" i="260"/>
  <c r="I8" i="276"/>
  <c r="I9" i="276"/>
  <c r="BC8" i="276"/>
  <c r="BC7" i="276"/>
  <c r="I7" i="280"/>
  <c r="J6" i="280"/>
  <c r="G8" i="285"/>
  <c r="G9" i="285"/>
  <c r="BA8" i="285"/>
  <c r="BA7" i="285"/>
  <c r="K6" i="251"/>
  <c r="J7" i="251"/>
  <c r="H7" i="267"/>
  <c r="I6" i="267"/>
  <c r="M35" i="274"/>
  <c r="AW34" i="274"/>
  <c r="I6" i="288"/>
  <c r="H7" i="288"/>
  <c r="H7" i="264"/>
  <c r="I6" i="264"/>
  <c r="H8" i="258"/>
  <c r="H9" i="258"/>
  <c r="BB8" i="258"/>
  <c r="BB7" i="258"/>
  <c r="I7" i="279"/>
  <c r="J6" i="279"/>
  <c r="J6" i="289"/>
  <c r="I7" i="289"/>
  <c r="BA7" i="284"/>
  <c r="BA8" i="284"/>
  <c r="G9" i="284"/>
  <c r="G8" i="284"/>
  <c r="M35" i="258"/>
  <c r="AW34" i="258"/>
  <c r="M35" i="277"/>
  <c r="AW34" i="277"/>
  <c r="H8" i="280"/>
  <c r="BB8" i="280"/>
  <c r="H9" i="280"/>
  <c r="BB7" i="280"/>
  <c r="J7" i="286"/>
  <c r="K6" i="286"/>
  <c r="H7" i="291"/>
  <c r="I6" i="291"/>
  <c r="I8" i="251"/>
  <c r="I9" i="251"/>
  <c r="BC7" i="251"/>
  <c r="BC8" i="251"/>
  <c r="BA8" i="267"/>
  <c r="G8" i="267"/>
  <c r="G9" i="267"/>
  <c r="BA7" i="267"/>
  <c r="I6" i="282"/>
  <c r="H7" i="282"/>
  <c r="G8" i="287"/>
  <c r="G9" i="287"/>
  <c r="BA8" i="287"/>
  <c r="BA7" i="287"/>
  <c r="H8" i="249"/>
  <c r="BB7" i="249"/>
  <c r="BB8" i="249"/>
  <c r="H9" i="249"/>
  <c r="I7" i="257"/>
  <c r="J6" i="257"/>
  <c r="G9" i="264"/>
  <c r="G8" i="264"/>
  <c r="BA8" i="264"/>
  <c r="BA7" i="264"/>
  <c r="BB8" i="279"/>
  <c r="H9" i="279"/>
  <c r="BB7" i="279"/>
  <c r="H8" i="279"/>
  <c r="H8" i="289"/>
  <c r="BB8" i="289"/>
  <c r="H9" i="289"/>
  <c r="BB7" i="289"/>
  <c r="I7" i="256"/>
  <c r="J6" i="256"/>
  <c r="BB8" i="281"/>
  <c r="H8" i="281"/>
  <c r="H9" i="281"/>
  <c r="BB7" i="281"/>
  <c r="K6" i="293"/>
  <c r="J7" i="293"/>
  <c r="I7" i="247"/>
  <c r="J6" i="247"/>
  <c r="AW34" i="250"/>
  <c r="AC114" i="11" s="1"/>
  <c r="M35" i="259"/>
  <c r="AW34" i="259"/>
  <c r="AW34" i="281"/>
  <c r="M35" i="281"/>
  <c r="BC8" i="286"/>
  <c r="I9" i="286"/>
  <c r="I8" i="286"/>
  <c r="BC7" i="286"/>
  <c r="G8" i="291"/>
  <c r="BA8" i="291"/>
  <c r="G9" i="291"/>
  <c r="BA7" i="291"/>
  <c r="I7" i="254"/>
  <c r="J6" i="254"/>
  <c r="I7" i="259"/>
  <c r="J6" i="259"/>
  <c r="I6" i="270"/>
  <c r="H7" i="270"/>
  <c r="G8" i="282"/>
  <c r="BA8" i="282"/>
  <c r="G9" i="282"/>
  <c r="BA7" i="282"/>
  <c r="H7" i="287"/>
  <c r="I6" i="287"/>
  <c r="I7" i="249"/>
  <c r="J6" i="249"/>
  <c r="BB8" i="257"/>
  <c r="H8" i="257"/>
  <c r="H9" i="257"/>
  <c r="BB7" i="257"/>
  <c r="M35" i="262"/>
  <c r="AW34" i="262"/>
  <c r="G8" i="272"/>
  <c r="G9" i="272"/>
  <c r="BA8" i="272"/>
  <c r="BA7" i="272"/>
  <c r="J6" i="278"/>
  <c r="I7" i="278"/>
  <c r="K6" i="292"/>
  <c r="J7" i="292"/>
  <c r="H8" i="269"/>
  <c r="H9" i="269"/>
  <c r="BB7" i="269"/>
  <c r="BB8" i="269"/>
  <c r="I7" i="281"/>
  <c r="J6" i="281"/>
  <c r="BB8" i="256"/>
  <c r="H8" i="256"/>
  <c r="H9" i="256"/>
  <c r="BB7" i="256"/>
  <c r="I8" i="293"/>
  <c r="I9" i="293"/>
  <c r="BC8" i="293"/>
  <c r="BC7" i="293"/>
  <c r="H7" i="265"/>
  <c r="I6" i="265"/>
  <c r="I7" i="277"/>
  <c r="J6" i="277"/>
  <c r="M35" i="249"/>
  <c r="AB112" i="11" s="1"/>
  <c r="AW34" i="249"/>
  <c r="AC112" i="11" s="1"/>
  <c r="AW34" i="257"/>
  <c r="M35" i="257"/>
  <c r="J6" i="274"/>
  <c r="I7" i="274"/>
  <c r="M35" i="285"/>
  <c r="AW34" i="285"/>
  <c r="I7" i="290"/>
  <c r="J6" i="290"/>
  <c r="BB8" i="254"/>
  <c r="H8" i="254"/>
  <c r="H9" i="254"/>
  <c r="BB7" i="254"/>
  <c r="H9" i="259"/>
  <c r="H8" i="259"/>
  <c r="BB8" i="259"/>
  <c r="BB7" i="259"/>
  <c r="G8" i="270"/>
  <c r="BA8" i="270"/>
  <c r="BA7" i="270"/>
  <c r="G9" i="270"/>
  <c r="K6" i="283"/>
  <c r="J7" i="283"/>
  <c r="I6" i="272"/>
  <c r="H7" i="272"/>
  <c r="H8" i="278"/>
  <c r="BB8" i="278"/>
  <c r="BB7" i="278"/>
  <c r="H9" i="278"/>
  <c r="I9" i="292"/>
  <c r="BC8" i="292"/>
  <c r="BC7" i="292"/>
  <c r="I8" i="292"/>
  <c r="I8" i="234"/>
  <c r="I9" i="234"/>
  <c r="BC8" i="234"/>
  <c r="BC7" i="234"/>
  <c r="H7" i="238"/>
  <c r="I6" i="238"/>
  <c r="BC7" i="230"/>
  <c r="BC8" i="230"/>
  <c r="I9" i="230"/>
  <c r="I8" i="230"/>
  <c r="AW34" i="240"/>
  <c r="AC94" i="11" s="1"/>
  <c r="M35" i="240"/>
  <c r="AB94" i="11" s="1"/>
  <c r="BC8" i="246"/>
  <c r="I9" i="246"/>
  <c r="I8" i="246"/>
  <c r="BC7" i="246"/>
  <c r="BC8" i="242"/>
  <c r="I8" i="242"/>
  <c r="BC7" i="242"/>
  <c r="I9" i="242"/>
  <c r="BC7" i="236"/>
  <c r="BC8" i="236"/>
  <c r="I9" i="236"/>
  <c r="I8" i="236"/>
  <c r="G8" i="238"/>
  <c r="BA8" i="238"/>
  <c r="G9" i="238"/>
  <c r="BA7" i="238"/>
  <c r="H7" i="237"/>
  <c r="I6" i="237"/>
  <c r="J7" i="244"/>
  <c r="K6" i="244"/>
  <c r="J7" i="242"/>
  <c r="K6" i="242"/>
  <c r="BB7" i="245"/>
  <c r="BB8" i="245"/>
  <c r="H8" i="245"/>
  <c r="H9" i="245"/>
  <c r="G8" i="237"/>
  <c r="G9" i="237"/>
  <c r="BA7" i="237"/>
  <c r="BA8" i="237"/>
  <c r="I8" i="244"/>
  <c r="BC7" i="244"/>
  <c r="I9" i="244"/>
  <c r="BC8" i="244"/>
  <c r="G8" i="243"/>
  <c r="G9" i="243"/>
  <c r="BA8" i="243"/>
  <c r="BA7" i="243"/>
  <c r="J7" i="232"/>
  <c r="K6" i="232"/>
  <c r="I7" i="245"/>
  <c r="J6" i="245"/>
  <c r="I7" i="239"/>
  <c r="J6" i="239"/>
  <c r="I7" i="233"/>
  <c r="J6" i="233"/>
  <c r="BB7" i="235"/>
  <c r="BB8" i="235"/>
  <c r="H9" i="235"/>
  <c r="H8" i="235"/>
  <c r="J7" i="236"/>
  <c r="K6" i="236"/>
  <c r="BC7" i="232"/>
  <c r="BC8" i="232"/>
  <c r="I8" i="232"/>
  <c r="I9" i="232"/>
  <c r="H8" i="239"/>
  <c r="BB8" i="239"/>
  <c r="H9" i="239"/>
  <c r="BB7" i="239"/>
  <c r="I6" i="241"/>
  <c r="H7" i="241"/>
  <c r="H8" i="233"/>
  <c r="H9" i="233"/>
  <c r="BB8" i="233"/>
  <c r="BB7" i="233"/>
  <c r="K6" i="240"/>
  <c r="J7" i="240"/>
  <c r="H7" i="231"/>
  <c r="I6" i="231"/>
  <c r="M35" i="243"/>
  <c r="AB100" i="11" s="1"/>
  <c r="AW34" i="243"/>
  <c r="AC100" i="11" s="1"/>
  <c r="BC7" i="240"/>
  <c r="I9" i="240"/>
  <c r="I8" i="240"/>
  <c r="BC8" i="240"/>
  <c r="H7" i="243"/>
  <c r="I6" i="243"/>
  <c r="G8" i="231"/>
  <c r="G9" i="231"/>
  <c r="BA8" i="231"/>
  <c r="BA7" i="231"/>
  <c r="K6" i="234"/>
  <c r="J7" i="234"/>
  <c r="I7" i="235"/>
  <c r="J6" i="235"/>
  <c r="J7" i="230"/>
  <c r="K6" i="230"/>
  <c r="G8" i="241"/>
  <c r="BA8" i="241"/>
  <c r="G9" i="241"/>
  <c r="BA7" i="241"/>
  <c r="J7" i="246"/>
  <c r="K6" i="246"/>
  <c r="I8" i="222"/>
  <c r="I9" i="222"/>
  <c r="BC8" i="222"/>
  <c r="BC7" i="222"/>
  <c r="G8" i="214"/>
  <c r="BA7" i="214"/>
  <c r="BA8" i="214"/>
  <c r="G9" i="214"/>
  <c r="H8" i="218"/>
  <c r="BB8" i="218"/>
  <c r="H9" i="218"/>
  <c r="BB7" i="218"/>
  <c r="I8" i="227"/>
  <c r="BC8" i="227"/>
  <c r="I9" i="227"/>
  <c r="BC7" i="227"/>
  <c r="J8" i="224"/>
  <c r="J9" i="224"/>
  <c r="BD7" i="224"/>
  <c r="BD8" i="224"/>
  <c r="BA8" i="225"/>
  <c r="G8" i="225"/>
  <c r="BA7" i="225"/>
  <c r="G9" i="225"/>
  <c r="I7" i="216"/>
  <c r="J6" i="216"/>
  <c r="M35" i="216"/>
  <c r="AB46" i="11" s="1"/>
  <c r="AW34" i="216"/>
  <c r="AC46" i="11" s="1"/>
  <c r="G8" i="223"/>
  <c r="G9" i="223"/>
  <c r="BA8" i="223"/>
  <c r="BA7" i="223"/>
  <c r="M35" i="220"/>
  <c r="AB54" i="11" s="1"/>
  <c r="AW34" i="220"/>
  <c r="AC54" i="11" s="1"/>
  <c r="J7" i="222"/>
  <c r="K6" i="222"/>
  <c r="H7" i="214"/>
  <c r="I6" i="214"/>
  <c r="G9" i="217"/>
  <c r="G8" i="217"/>
  <c r="BA8" i="217"/>
  <c r="BA7" i="217"/>
  <c r="H9" i="216"/>
  <c r="H8" i="216"/>
  <c r="BB7" i="216"/>
  <c r="BB8" i="216"/>
  <c r="J6" i="221"/>
  <c r="I7" i="221"/>
  <c r="H7" i="228"/>
  <c r="I6" i="228"/>
  <c r="K6" i="215"/>
  <c r="J7" i="215"/>
  <c r="I6" i="223"/>
  <c r="H7" i="223"/>
  <c r="J7" i="226"/>
  <c r="K6" i="226"/>
  <c r="I7" i="229"/>
  <c r="J6" i="229"/>
  <c r="BC8" i="215"/>
  <c r="I8" i="215"/>
  <c r="I9" i="215"/>
  <c r="BC7" i="215"/>
  <c r="M35" i="219"/>
  <c r="AB52" i="11" s="1"/>
  <c r="AW34" i="219"/>
  <c r="AC52" i="11" s="1"/>
  <c r="I9" i="226"/>
  <c r="BC8" i="226"/>
  <c r="I8" i="226"/>
  <c r="BC7" i="226"/>
  <c r="AW34" i="215"/>
  <c r="AC44" i="11" s="1"/>
  <c r="H8" i="221"/>
  <c r="BB8" i="221"/>
  <c r="H9" i="221"/>
  <c r="BB7" i="221"/>
  <c r="G8" i="228"/>
  <c r="BA8" i="228"/>
  <c r="BA7" i="228"/>
  <c r="G9" i="228"/>
  <c r="BB8" i="229"/>
  <c r="H9" i="229"/>
  <c r="H8" i="229"/>
  <c r="BB7" i="229"/>
  <c r="K7" i="224"/>
  <c r="L6" i="224"/>
  <c r="H7" i="219"/>
  <c r="I6" i="219"/>
  <c r="M35" i="229"/>
  <c r="AB72" i="11" s="1"/>
  <c r="AW34" i="229"/>
  <c r="AC72" i="11" s="1"/>
  <c r="H7" i="220"/>
  <c r="I6" i="220"/>
  <c r="H7" i="217"/>
  <c r="I6" i="217"/>
  <c r="I6" i="225"/>
  <c r="H7" i="225"/>
  <c r="G8" i="219"/>
  <c r="G9" i="219"/>
  <c r="BA8" i="219"/>
  <c r="BA7" i="219"/>
  <c r="I7" i="218"/>
  <c r="J6" i="218"/>
  <c r="M35" i="217"/>
  <c r="AB48" i="11" s="1"/>
  <c r="AW34" i="217"/>
  <c r="AC48" i="11" s="1"/>
  <c r="BA8" i="220"/>
  <c r="G8" i="220"/>
  <c r="BA7" i="220"/>
  <c r="G9" i="220"/>
  <c r="J7" i="227"/>
  <c r="K6" i="227"/>
  <c r="BC7" i="206"/>
  <c r="BC8" i="206"/>
  <c r="I8" i="206"/>
  <c r="I9" i="206"/>
  <c r="I6" i="207"/>
  <c r="H7" i="207"/>
  <c r="G9" i="209"/>
  <c r="G8" i="209"/>
  <c r="BA7" i="209"/>
  <c r="BA8" i="209"/>
  <c r="I7" i="208"/>
  <c r="J6" i="208"/>
  <c r="I6" i="209"/>
  <c r="H7" i="209"/>
  <c r="BA8" i="210"/>
  <c r="G8" i="210"/>
  <c r="G9" i="210"/>
  <c r="BA7" i="210"/>
  <c r="I6" i="211"/>
  <c r="H7" i="211"/>
  <c r="I9" i="213"/>
  <c r="BC8" i="213"/>
  <c r="I8" i="213"/>
  <c r="BC7" i="213"/>
  <c r="H9" i="208"/>
  <c r="BB7" i="208"/>
  <c r="BB8" i="208"/>
  <c r="H8" i="208"/>
  <c r="J7" i="206"/>
  <c r="K6" i="206"/>
  <c r="H7" i="210"/>
  <c r="I6" i="210"/>
  <c r="AW34" i="210"/>
  <c r="AC34" i="11" s="1"/>
  <c r="M35" i="210"/>
  <c r="AB34" i="11" s="1"/>
  <c r="BA7" i="207"/>
  <c r="G8" i="207"/>
  <c r="G9" i="207"/>
  <c r="BA8" i="207"/>
  <c r="G9" i="211"/>
  <c r="BA8" i="211"/>
  <c r="BA7" i="211"/>
  <c r="G8" i="211"/>
  <c r="G8" i="212"/>
  <c r="BA7" i="212"/>
  <c r="G9" i="212"/>
  <c r="BA8" i="212"/>
  <c r="K6" i="213"/>
  <c r="J7" i="213"/>
  <c r="H7" i="212"/>
  <c r="I6" i="212"/>
  <c r="I9" i="203"/>
  <c r="BC8" i="203"/>
  <c r="I8" i="203"/>
  <c r="BC7" i="203"/>
  <c r="BB8" i="202"/>
  <c r="H8" i="202"/>
  <c r="H9" i="202"/>
  <c r="BB7" i="202"/>
  <c r="I7" i="205"/>
  <c r="J6" i="205"/>
  <c r="M35" i="202"/>
  <c r="AB18" i="11" s="1"/>
  <c r="AW34" i="202"/>
  <c r="AC18" i="11" s="1"/>
  <c r="AW34" i="205"/>
  <c r="AC24" i="11" s="1"/>
  <c r="M35" i="205"/>
  <c r="AB24" i="11" s="1"/>
  <c r="J7" i="204"/>
  <c r="K6" i="204"/>
  <c r="BB7" i="205"/>
  <c r="BB8" i="205"/>
  <c r="H8" i="205"/>
  <c r="H9" i="205"/>
  <c r="BC8" i="204"/>
  <c r="I8" i="204"/>
  <c r="I9" i="204"/>
  <c r="BC7" i="204"/>
  <c r="J7" i="203"/>
  <c r="K6" i="203"/>
  <c r="I7" i="202"/>
  <c r="J6" i="202"/>
  <c r="L6" i="201"/>
  <c r="K7" i="201"/>
  <c r="BB7" i="200"/>
  <c r="H9" i="200"/>
  <c r="H8" i="200"/>
  <c r="BB8" i="200"/>
  <c r="J8" i="201"/>
  <c r="BD8" i="201"/>
  <c r="BD7" i="201"/>
  <c r="J9" i="201"/>
  <c r="I7" i="200"/>
  <c r="J6" i="200"/>
  <c r="J7" i="199"/>
  <c r="K6" i="199"/>
  <c r="I8" i="199"/>
  <c r="BC8" i="199"/>
  <c r="I9" i="199"/>
  <c r="BC7" i="199"/>
  <c r="J7" i="198"/>
  <c r="K6" i="198"/>
  <c r="AI17" i="198"/>
  <c r="AK17" i="198" s="1"/>
  <c r="AW17" i="198"/>
  <c r="I9" i="198"/>
  <c r="I8" i="198"/>
  <c r="BC7" i="198"/>
  <c r="BC8" i="198"/>
  <c r="AI20" i="198"/>
  <c r="AK20" i="198" s="1"/>
  <c r="AW20" i="198"/>
  <c r="M35" i="198" s="1"/>
  <c r="AB10" i="11" s="1"/>
  <c r="I9" i="2"/>
  <c r="I8" i="2"/>
  <c r="K6" i="2"/>
  <c r="J7" i="2"/>
  <c r="AI16" i="2"/>
  <c r="AK16" i="2" s="1"/>
  <c r="AW16" i="2"/>
  <c r="AI18" i="2"/>
  <c r="AK18" i="2" s="1"/>
  <c r="AW18" i="2"/>
  <c r="G9" i="9"/>
  <c r="E36" i="10"/>
  <c r="O36" i="10" s="1"/>
  <c r="AI19" i="233" l="1"/>
  <c r="AK19" i="233" s="1"/>
  <c r="AF19" i="233"/>
  <c r="AW19" i="233" s="1"/>
  <c r="AI16" i="228"/>
  <c r="AK16" i="228" s="1"/>
  <c r="AF16" i="228"/>
  <c r="AW16" i="228" s="1"/>
  <c r="AW19" i="218"/>
  <c r="H35" i="218"/>
  <c r="AA50" i="11" s="1"/>
  <c r="AF34" i="218"/>
  <c r="Y50" i="11" s="1"/>
  <c r="X50" i="11"/>
  <c r="AW35" i="218"/>
  <c r="AE50" i="11" s="1"/>
  <c r="AI18" i="213"/>
  <c r="AK18" i="213" s="1"/>
  <c r="AF18" i="213"/>
  <c r="AW18" i="213" s="1"/>
  <c r="AI14" i="226"/>
  <c r="AK14" i="226" s="1"/>
  <c r="AE34" i="226"/>
  <c r="AF14" i="226"/>
  <c r="AW14" i="245"/>
  <c r="AF34" i="245"/>
  <c r="Y104" i="11" s="1"/>
  <c r="H35" i="245"/>
  <c r="AA104" i="11" s="1"/>
  <c r="X104" i="11"/>
  <c r="AW35" i="245"/>
  <c r="AE104" i="11" s="1"/>
  <c r="AE34" i="212"/>
  <c r="AI17" i="212"/>
  <c r="AK17" i="212" s="1"/>
  <c r="AF17" i="212"/>
  <c r="AE34" i="223"/>
  <c r="AI18" i="223"/>
  <c r="AK18" i="223" s="1"/>
  <c r="AF18" i="223"/>
  <c r="AI16" i="225"/>
  <c r="AK16" i="225" s="1"/>
  <c r="AE34" i="225"/>
  <c r="AF16" i="225"/>
  <c r="H35" i="230"/>
  <c r="AA74" i="11" s="1"/>
  <c r="AW14" i="230"/>
  <c r="AF34" i="230"/>
  <c r="Y74" i="11" s="1"/>
  <c r="X74" i="11"/>
  <c r="AW35" i="230"/>
  <c r="AE74" i="11" s="1"/>
  <c r="AW34" i="214"/>
  <c r="AC42" i="11" s="1"/>
  <c r="M35" i="214"/>
  <c r="AB42" i="11" s="1"/>
  <c r="AW17" i="248"/>
  <c r="H35" i="248"/>
  <c r="AA110" i="11" s="1"/>
  <c r="AF34" i="248"/>
  <c r="Y110" i="11" s="1"/>
  <c r="X110" i="11"/>
  <c r="AW35" i="248"/>
  <c r="AE110" i="11" s="1"/>
  <c r="AI17" i="236"/>
  <c r="AK17" i="236" s="1"/>
  <c r="AE34" i="236"/>
  <c r="AF17" i="236"/>
  <c r="AI14" i="235"/>
  <c r="AK14" i="235" s="1"/>
  <c r="AE34" i="235"/>
  <c r="AF14" i="235"/>
  <c r="H35" i="232"/>
  <c r="AA78" i="11" s="1"/>
  <c r="AF34" i="232"/>
  <c r="Y78" i="11" s="1"/>
  <c r="AW14" i="232"/>
  <c r="X78" i="11"/>
  <c r="AW35" i="232"/>
  <c r="AE78" i="11" s="1"/>
  <c r="AE34" i="231"/>
  <c r="AI19" i="231"/>
  <c r="AK19" i="231" s="1"/>
  <c r="AF19" i="231"/>
  <c r="AI14" i="242"/>
  <c r="AK14" i="242" s="1"/>
  <c r="AF14" i="242"/>
  <c r="AW14" i="242" s="1"/>
  <c r="AW17" i="234"/>
  <c r="AF34" i="234"/>
  <c r="Y82" i="11" s="1"/>
  <c r="H35" i="234"/>
  <c r="AA82" i="11" s="1"/>
  <c r="X82" i="11"/>
  <c r="AW35" i="234"/>
  <c r="AE82" i="11" s="1"/>
  <c r="AE34" i="228"/>
  <c r="AI19" i="228"/>
  <c r="AK19" i="228" s="1"/>
  <c r="AF19" i="228"/>
  <c r="AI19" i="251"/>
  <c r="AK19" i="251" s="1"/>
  <c r="AF19" i="251"/>
  <c r="AW19" i="251" s="1"/>
  <c r="X40" i="11"/>
  <c r="AW35" i="213"/>
  <c r="AE40" i="11" s="1"/>
  <c r="AW16" i="213"/>
  <c r="H35" i="213"/>
  <c r="AA40" i="11" s="1"/>
  <c r="AW19" i="222"/>
  <c r="H35" i="222"/>
  <c r="AA58" i="11" s="1"/>
  <c r="AF34" i="222"/>
  <c r="Y58" i="11" s="1"/>
  <c r="X58" i="11"/>
  <c r="AW35" i="222"/>
  <c r="AE58" i="11" s="1"/>
  <c r="AI19" i="227"/>
  <c r="AK19" i="227" s="1"/>
  <c r="AF19" i="227"/>
  <c r="AW19" i="227" s="1"/>
  <c r="AW17" i="227"/>
  <c r="AF34" i="227"/>
  <c r="Y68" i="11" s="1"/>
  <c r="H35" i="227"/>
  <c r="AA68" i="11" s="1"/>
  <c r="X68" i="11"/>
  <c r="AW35" i="227"/>
  <c r="AE68" i="11" s="1"/>
  <c r="AW17" i="233"/>
  <c r="AF34" i="233"/>
  <c r="Y80" i="11" s="1"/>
  <c r="H35" i="233"/>
  <c r="AA80" i="11" s="1"/>
  <c r="X80" i="11"/>
  <c r="AW35" i="233"/>
  <c r="AE80" i="11" s="1"/>
  <c r="AE34" i="237"/>
  <c r="AI16" i="237"/>
  <c r="AK16" i="237" s="1"/>
  <c r="AF16" i="237"/>
  <c r="AW14" i="238"/>
  <c r="H35" i="238"/>
  <c r="AA90" i="11" s="1"/>
  <c r="AF34" i="238"/>
  <c r="Y90" i="11" s="1"/>
  <c r="X90" i="11"/>
  <c r="AW35" i="238"/>
  <c r="AE90" i="11" s="1"/>
  <c r="AW14" i="251"/>
  <c r="H35" i="251"/>
  <c r="AA116" i="11" s="1"/>
  <c r="X116" i="11"/>
  <c r="AW35" i="251"/>
  <c r="AE116" i="11" s="1"/>
  <c r="AI16" i="241"/>
  <c r="AK16" i="241" s="1"/>
  <c r="AE34" i="241"/>
  <c r="AF16" i="241"/>
  <c r="AI15" i="242"/>
  <c r="AK15" i="242" s="1"/>
  <c r="AE34" i="242"/>
  <c r="AF15" i="242"/>
  <c r="H35" i="247"/>
  <c r="AA108" i="11" s="1"/>
  <c r="AW14" i="247"/>
  <c r="AF34" i="247"/>
  <c r="Y108" i="11" s="1"/>
  <c r="X108" i="11"/>
  <c r="AW35" i="247"/>
  <c r="AE108" i="11" s="1"/>
  <c r="M35" i="211"/>
  <c r="AB36" i="11" s="1"/>
  <c r="AW34" i="211"/>
  <c r="AC36" i="11" s="1"/>
  <c r="AE34" i="203"/>
  <c r="AF14" i="203"/>
  <c r="AE34" i="199"/>
  <c r="AI16" i="199"/>
  <c r="AK16" i="199" s="1"/>
  <c r="AF16" i="199"/>
  <c r="M35" i="200"/>
  <c r="AB14" i="11" s="1"/>
  <c r="AW34" i="200"/>
  <c r="AC14" i="11" s="1"/>
  <c r="J7" i="296"/>
  <c r="K6" i="296"/>
  <c r="I9" i="296"/>
  <c r="BC7" i="296"/>
  <c r="I8" i="296"/>
  <c r="BC8" i="296"/>
  <c r="J8" i="295"/>
  <c r="J9" i="295"/>
  <c r="BD8" i="295"/>
  <c r="BD7" i="295"/>
  <c r="BC7" i="274"/>
  <c r="BC8" i="274"/>
  <c r="I8" i="274"/>
  <c r="I9" i="274"/>
  <c r="J7" i="278"/>
  <c r="K6" i="278"/>
  <c r="BB7" i="287"/>
  <c r="H9" i="287"/>
  <c r="H8" i="287"/>
  <c r="BB8" i="287"/>
  <c r="H9" i="270"/>
  <c r="BB8" i="270"/>
  <c r="H8" i="270"/>
  <c r="BB7" i="270"/>
  <c r="I8" i="254"/>
  <c r="I9" i="254"/>
  <c r="BC7" i="254"/>
  <c r="BC8" i="254"/>
  <c r="J7" i="289"/>
  <c r="K6" i="289"/>
  <c r="I7" i="288"/>
  <c r="J6" i="288"/>
  <c r="K7" i="251"/>
  <c r="L6" i="251"/>
  <c r="J7" i="280"/>
  <c r="K6" i="280"/>
  <c r="J7" i="248"/>
  <c r="K6" i="248"/>
  <c r="J9" i="271"/>
  <c r="J8" i="271"/>
  <c r="BD8" i="271"/>
  <c r="BD7" i="271"/>
  <c r="H8" i="285"/>
  <c r="H9" i="285"/>
  <c r="BB8" i="285"/>
  <c r="BB7" i="285"/>
  <c r="H8" i="275"/>
  <c r="BB8" i="275"/>
  <c r="BB7" i="275"/>
  <c r="H9" i="275"/>
  <c r="K7" i="261"/>
  <c r="L6" i="261"/>
  <c r="I8" i="269"/>
  <c r="I9" i="269"/>
  <c r="BC7" i="269"/>
  <c r="BC8" i="269"/>
  <c r="I7" i="287"/>
  <c r="J6" i="287"/>
  <c r="J8" i="286"/>
  <c r="J9" i="286"/>
  <c r="BD8" i="286"/>
  <c r="BD7" i="286"/>
  <c r="BC7" i="252"/>
  <c r="BC8" i="252"/>
  <c r="I8" i="252"/>
  <c r="I9" i="252"/>
  <c r="H8" i="272"/>
  <c r="H9" i="272"/>
  <c r="BB7" i="272"/>
  <c r="BB8" i="272"/>
  <c r="J7" i="277"/>
  <c r="K6" i="277"/>
  <c r="J7" i="249"/>
  <c r="K6" i="249"/>
  <c r="I7" i="270"/>
  <c r="J6" i="270"/>
  <c r="K6" i="256"/>
  <c r="J7" i="256"/>
  <c r="H8" i="282"/>
  <c r="H9" i="282"/>
  <c r="BB7" i="282"/>
  <c r="BB8" i="282"/>
  <c r="J7" i="279"/>
  <c r="K6" i="279"/>
  <c r="I9" i="280"/>
  <c r="I8" i="280"/>
  <c r="BC8" i="280"/>
  <c r="BC7" i="280"/>
  <c r="I9" i="248"/>
  <c r="I8" i="248"/>
  <c r="BC7" i="248"/>
  <c r="BC8" i="248"/>
  <c r="J7" i="250"/>
  <c r="K6" i="250"/>
  <c r="L6" i="276"/>
  <c r="K7" i="276"/>
  <c r="K7" i="266"/>
  <c r="L6" i="266"/>
  <c r="I7" i="268"/>
  <c r="J6" i="268"/>
  <c r="BD7" i="261"/>
  <c r="BD8" i="261"/>
  <c r="J8" i="261"/>
  <c r="J9" i="261"/>
  <c r="J7" i="255"/>
  <c r="K6" i="255"/>
  <c r="K6" i="294"/>
  <c r="J7" i="294"/>
  <c r="K7" i="283"/>
  <c r="L6" i="283"/>
  <c r="J7" i="254"/>
  <c r="K6" i="254"/>
  <c r="H9" i="288"/>
  <c r="H8" i="288"/>
  <c r="BB7" i="288"/>
  <c r="BB8" i="288"/>
  <c r="K7" i="271"/>
  <c r="L6" i="271"/>
  <c r="I9" i="253"/>
  <c r="BC7" i="253"/>
  <c r="BC8" i="253"/>
  <c r="I8" i="253"/>
  <c r="K6" i="290"/>
  <c r="J7" i="290"/>
  <c r="BC7" i="249"/>
  <c r="I9" i="249"/>
  <c r="BC8" i="249"/>
  <c r="I8" i="249"/>
  <c r="J7" i="259"/>
  <c r="K6" i="259"/>
  <c r="J7" i="247"/>
  <c r="K6" i="247"/>
  <c r="I9" i="256"/>
  <c r="BC7" i="256"/>
  <c r="I8" i="256"/>
  <c r="BC8" i="256"/>
  <c r="J7" i="257"/>
  <c r="K6" i="257"/>
  <c r="I7" i="282"/>
  <c r="J6" i="282"/>
  <c r="J6" i="291"/>
  <c r="I7" i="291"/>
  <c r="BC8" i="279"/>
  <c r="BC7" i="279"/>
  <c r="I8" i="279"/>
  <c r="I9" i="279"/>
  <c r="J6" i="264"/>
  <c r="I7" i="264"/>
  <c r="I9" i="250"/>
  <c r="BC8" i="250"/>
  <c r="I8" i="250"/>
  <c r="BC7" i="250"/>
  <c r="J9" i="276"/>
  <c r="BD7" i="276"/>
  <c r="J8" i="276"/>
  <c r="BD8" i="276"/>
  <c r="BD7" i="266"/>
  <c r="BD8" i="266"/>
  <c r="J8" i="266"/>
  <c r="J9" i="266"/>
  <c r="BB7" i="268"/>
  <c r="BB8" i="268"/>
  <c r="H8" i="268"/>
  <c r="H9" i="268"/>
  <c r="J6" i="262"/>
  <c r="I7" i="262"/>
  <c r="J7" i="273"/>
  <c r="K6" i="273"/>
  <c r="BC7" i="255"/>
  <c r="BC8" i="255"/>
  <c r="I8" i="255"/>
  <c r="I9" i="255"/>
  <c r="I9" i="294"/>
  <c r="I8" i="294"/>
  <c r="BC8" i="294"/>
  <c r="BC7" i="294"/>
  <c r="I9" i="278"/>
  <c r="BC8" i="278"/>
  <c r="BC7" i="278"/>
  <c r="I8" i="278"/>
  <c r="L6" i="293"/>
  <c r="K7" i="293"/>
  <c r="J8" i="251"/>
  <c r="J9" i="251"/>
  <c r="BD7" i="251"/>
  <c r="BD8" i="251"/>
  <c r="I7" i="285"/>
  <c r="J6" i="285"/>
  <c r="J7" i="274"/>
  <c r="K6" i="274"/>
  <c r="I7" i="272"/>
  <c r="J6" i="272"/>
  <c r="BC7" i="277"/>
  <c r="I9" i="277"/>
  <c r="I8" i="277"/>
  <c r="BC8" i="277"/>
  <c r="BC8" i="290"/>
  <c r="I9" i="290"/>
  <c r="I8" i="290"/>
  <c r="BC7" i="290"/>
  <c r="J6" i="265"/>
  <c r="I7" i="265"/>
  <c r="K6" i="281"/>
  <c r="J7" i="281"/>
  <c r="J9" i="292"/>
  <c r="J8" i="292"/>
  <c r="BD8" i="292"/>
  <c r="BD7" i="292"/>
  <c r="I8" i="259"/>
  <c r="BC8" i="259"/>
  <c r="BC7" i="259"/>
  <c r="I9" i="259"/>
  <c r="BC7" i="247"/>
  <c r="BC8" i="247"/>
  <c r="I8" i="247"/>
  <c r="I9" i="247"/>
  <c r="BC7" i="257"/>
  <c r="I9" i="257"/>
  <c r="BC8" i="257"/>
  <c r="I8" i="257"/>
  <c r="BB8" i="291"/>
  <c r="BB7" i="291"/>
  <c r="H9" i="291"/>
  <c r="H8" i="291"/>
  <c r="BB7" i="264"/>
  <c r="BB8" i="264"/>
  <c r="H8" i="264"/>
  <c r="H9" i="264"/>
  <c r="J6" i="267"/>
  <c r="I7" i="267"/>
  <c r="J6" i="284"/>
  <c r="I7" i="284"/>
  <c r="J7" i="258"/>
  <c r="K6" i="258"/>
  <c r="J7" i="260"/>
  <c r="K6" i="260"/>
  <c r="I7" i="263"/>
  <c r="J6" i="263"/>
  <c r="H8" i="262"/>
  <c r="H9" i="262"/>
  <c r="BB7" i="262"/>
  <c r="BB8" i="262"/>
  <c r="BC8" i="273"/>
  <c r="I8" i="273"/>
  <c r="I9" i="273"/>
  <c r="BC7" i="273"/>
  <c r="I8" i="289"/>
  <c r="I9" i="289"/>
  <c r="BC7" i="289"/>
  <c r="BC8" i="289"/>
  <c r="J6" i="275"/>
  <c r="I7" i="275"/>
  <c r="K6" i="269"/>
  <c r="J7" i="269"/>
  <c r="BD7" i="283"/>
  <c r="BD8" i="283"/>
  <c r="J8" i="283"/>
  <c r="J9" i="283"/>
  <c r="H8" i="265"/>
  <c r="H9" i="265"/>
  <c r="BB8" i="265"/>
  <c r="BB7" i="265"/>
  <c r="BC8" i="281"/>
  <c r="I8" i="281"/>
  <c r="I9" i="281"/>
  <c r="BC7" i="281"/>
  <c r="K7" i="292"/>
  <c r="L6" i="292"/>
  <c r="J8" i="293"/>
  <c r="J9" i="293"/>
  <c r="BD7" i="293"/>
  <c r="BD8" i="293"/>
  <c r="K7" i="286"/>
  <c r="L6" i="286"/>
  <c r="H8" i="267"/>
  <c r="H9" i="267"/>
  <c r="BB7" i="267"/>
  <c r="BB8" i="267"/>
  <c r="BB8" i="284"/>
  <c r="BB7" i="284"/>
  <c r="H9" i="284"/>
  <c r="H8" i="284"/>
  <c r="I9" i="258"/>
  <c r="BC7" i="258"/>
  <c r="I8" i="258"/>
  <c r="BC8" i="258"/>
  <c r="BC8" i="260"/>
  <c r="I8" i="260"/>
  <c r="I9" i="260"/>
  <c r="BC7" i="260"/>
  <c r="L6" i="295"/>
  <c r="K7" i="295"/>
  <c r="BB7" i="263"/>
  <c r="BB8" i="263"/>
  <c r="H8" i="263"/>
  <c r="H9" i="263"/>
  <c r="J7" i="252"/>
  <c r="K6" i="252"/>
  <c r="J7" i="253"/>
  <c r="K6" i="253"/>
  <c r="K7" i="246"/>
  <c r="L6" i="246"/>
  <c r="J8" i="242"/>
  <c r="J9" i="242"/>
  <c r="BD7" i="242"/>
  <c r="BD8" i="242"/>
  <c r="H8" i="238"/>
  <c r="H9" i="238"/>
  <c r="BB8" i="238"/>
  <c r="BB7" i="238"/>
  <c r="J8" i="246"/>
  <c r="J9" i="246"/>
  <c r="BD7" i="246"/>
  <c r="BD8" i="246"/>
  <c r="J8" i="234"/>
  <c r="J9" i="234"/>
  <c r="BD8" i="234"/>
  <c r="BD7" i="234"/>
  <c r="BD8" i="240"/>
  <c r="J9" i="240"/>
  <c r="J8" i="240"/>
  <c r="BD7" i="240"/>
  <c r="I8" i="239"/>
  <c r="I9" i="239"/>
  <c r="BC7" i="239"/>
  <c r="BC8" i="239"/>
  <c r="BD7" i="232"/>
  <c r="BD8" i="232"/>
  <c r="J8" i="232"/>
  <c r="J9" i="232"/>
  <c r="K7" i="244"/>
  <c r="L6" i="244"/>
  <c r="H8" i="231"/>
  <c r="H9" i="231"/>
  <c r="BB8" i="231"/>
  <c r="BB7" i="231"/>
  <c r="K6" i="239"/>
  <c r="J7" i="239"/>
  <c r="L6" i="234"/>
  <c r="K7" i="234"/>
  <c r="J7" i="245"/>
  <c r="K6" i="245"/>
  <c r="J8" i="244"/>
  <c r="J9" i="244"/>
  <c r="BD8" i="244"/>
  <c r="BD7" i="244"/>
  <c r="BC7" i="235"/>
  <c r="BC8" i="235"/>
  <c r="I9" i="235"/>
  <c r="I8" i="235"/>
  <c r="K7" i="232"/>
  <c r="L6" i="232"/>
  <c r="I7" i="243"/>
  <c r="J6" i="243"/>
  <c r="K7" i="240"/>
  <c r="L6" i="240"/>
  <c r="K7" i="230"/>
  <c r="L6" i="230"/>
  <c r="H9" i="243"/>
  <c r="H8" i="243"/>
  <c r="BB8" i="243"/>
  <c r="BB7" i="243"/>
  <c r="K7" i="236"/>
  <c r="L6" i="236"/>
  <c r="J7" i="233"/>
  <c r="K6" i="233"/>
  <c r="BC8" i="245"/>
  <c r="BC7" i="245"/>
  <c r="I9" i="245"/>
  <c r="I8" i="245"/>
  <c r="I7" i="237"/>
  <c r="J6" i="237"/>
  <c r="BD8" i="230"/>
  <c r="J8" i="230"/>
  <c r="BD7" i="230"/>
  <c r="J9" i="230"/>
  <c r="I9" i="233"/>
  <c r="I8" i="233"/>
  <c r="BC8" i="233"/>
  <c r="BC7" i="233"/>
  <c r="H8" i="237"/>
  <c r="H9" i="237"/>
  <c r="BB8" i="237"/>
  <c r="BB7" i="237"/>
  <c r="H8" i="241"/>
  <c r="H9" i="241"/>
  <c r="BB7" i="241"/>
  <c r="BB8" i="241"/>
  <c r="BD8" i="236"/>
  <c r="J8" i="236"/>
  <c r="BD7" i="236"/>
  <c r="J9" i="236"/>
  <c r="J7" i="235"/>
  <c r="K6" i="235"/>
  <c r="I7" i="231"/>
  <c r="J6" i="231"/>
  <c r="I7" i="241"/>
  <c r="J6" i="241"/>
  <c r="L6" i="242"/>
  <c r="K7" i="242"/>
  <c r="I7" i="238"/>
  <c r="J6" i="238"/>
  <c r="H8" i="225"/>
  <c r="BB8" i="225"/>
  <c r="H9" i="225"/>
  <c r="BB7" i="225"/>
  <c r="J9" i="222"/>
  <c r="J8" i="222"/>
  <c r="BD8" i="222"/>
  <c r="BD7" i="222"/>
  <c r="I7" i="225"/>
  <c r="J6" i="225"/>
  <c r="H8" i="220"/>
  <c r="H9" i="220"/>
  <c r="BB8" i="220"/>
  <c r="BB7" i="220"/>
  <c r="L6" i="215"/>
  <c r="K7" i="215"/>
  <c r="I8" i="221"/>
  <c r="I9" i="221"/>
  <c r="BC7" i="221"/>
  <c r="BC8" i="221"/>
  <c r="J7" i="216"/>
  <c r="K6" i="216"/>
  <c r="I9" i="218"/>
  <c r="BC7" i="218"/>
  <c r="BC8" i="218"/>
  <c r="I8" i="218"/>
  <c r="I8" i="229"/>
  <c r="I9" i="229"/>
  <c r="BC7" i="229"/>
  <c r="BC8" i="229"/>
  <c r="L6" i="227"/>
  <c r="K7" i="227"/>
  <c r="J6" i="217"/>
  <c r="I7" i="217"/>
  <c r="K7" i="226"/>
  <c r="L6" i="226"/>
  <c r="I7" i="228"/>
  <c r="J6" i="228"/>
  <c r="J7" i="221"/>
  <c r="K6" i="221"/>
  <c r="I7" i="214"/>
  <c r="J6" i="214"/>
  <c r="BC7" i="216"/>
  <c r="I9" i="216"/>
  <c r="I8" i="216"/>
  <c r="BC8" i="216"/>
  <c r="H9" i="219"/>
  <c r="H8" i="219"/>
  <c r="BB8" i="219"/>
  <c r="BB7" i="219"/>
  <c r="J8" i="227"/>
  <c r="J9" i="227"/>
  <c r="BD8" i="227"/>
  <c r="BD7" i="227"/>
  <c r="J8" i="226"/>
  <c r="J9" i="226"/>
  <c r="BD7" i="226"/>
  <c r="BD8" i="226"/>
  <c r="H9" i="228"/>
  <c r="H8" i="228"/>
  <c r="BB7" i="228"/>
  <c r="BB8" i="228"/>
  <c r="BB7" i="214"/>
  <c r="H8" i="214"/>
  <c r="H9" i="214"/>
  <c r="BB8" i="214"/>
  <c r="J7" i="218"/>
  <c r="K6" i="218"/>
  <c r="J6" i="220"/>
  <c r="I7" i="220"/>
  <c r="BD7" i="215"/>
  <c r="J8" i="215"/>
  <c r="J9" i="215"/>
  <c r="BD8" i="215"/>
  <c r="H8" i="217"/>
  <c r="BB8" i="217"/>
  <c r="BB7" i="217"/>
  <c r="H9" i="217"/>
  <c r="I7" i="219"/>
  <c r="J6" i="219"/>
  <c r="L7" i="224"/>
  <c r="M6" i="224"/>
  <c r="H9" i="223"/>
  <c r="BB7" i="223"/>
  <c r="H8" i="223"/>
  <c r="BB8" i="223"/>
  <c r="K8" i="224"/>
  <c r="K9" i="224"/>
  <c r="BE8" i="224"/>
  <c r="BE7" i="224"/>
  <c r="J7" i="229"/>
  <c r="K6" i="229"/>
  <c r="J6" i="223"/>
  <c r="I7" i="223"/>
  <c r="K7" i="222"/>
  <c r="L6" i="222"/>
  <c r="J8" i="213"/>
  <c r="BD8" i="213"/>
  <c r="BD7" i="213"/>
  <c r="J9" i="213"/>
  <c r="BB8" i="211"/>
  <c r="BB7" i="211"/>
  <c r="H9" i="211"/>
  <c r="H8" i="211"/>
  <c r="I7" i="207"/>
  <c r="J6" i="207"/>
  <c r="K7" i="206"/>
  <c r="L6" i="206"/>
  <c r="J6" i="211"/>
  <c r="I7" i="211"/>
  <c r="H9" i="209"/>
  <c r="H8" i="209"/>
  <c r="BB7" i="209"/>
  <c r="BB8" i="209"/>
  <c r="L6" i="213"/>
  <c r="K7" i="213"/>
  <c r="I7" i="210"/>
  <c r="J6" i="210"/>
  <c r="BD7" i="206"/>
  <c r="BD8" i="206"/>
  <c r="J8" i="206"/>
  <c r="J9" i="206"/>
  <c r="I7" i="209"/>
  <c r="J6" i="209"/>
  <c r="BC7" i="208"/>
  <c r="BC8" i="208"/>
  <c r="I8" i="208"/>
  <c r="I9" i="208"/>
  <c r="I7" i="212"/>
  <c r="J6" i="212"/>
  <c r="BB8" i="210"/>
  <c r="H9" i="210"/>
  <c r="BB7" i="210"/>
  <c r="H8" i="210"/>
  <c r="J7" i="208"/>
  <c r="K6" i="208"/>
  <c r="H9" i="212"/>
  <c r="BB8" i="212"/>
  <c r="BB7" i="212"/>
  <c r="H8" i="212"/>
  <c r="BB7" i="207"/>
  <c r="BB8" i="207"/>
  <c r="H9" i="207"/>
  <c r="H8" i="207"/>
  <c r="I9" i="202"/>
  <c r="I8" i="202"/>
  <c r="BC7" i="202"/>
  <c r="BC8" i="202"/>
  <c r="K7" i="203"/>
  <c r="L6" i="203"/>
  <c r="BD7" i="203"/>
  <c r="J9" i="203"/>
  <c r="J8" i="203"/>
  <c r="BD8" i="203"/>
  <c r="K7" i="204"/>
  <c r="L6" i="204"/>
  <c r="J7" i="205"/>
  <c r="K6" i="205"/>
  <c r="BC7" i="205"/>
  <c r="BC8" i="205"/>
  <c r="I8" i="205"/>
  <c r="I9" i="205"/>
  <c r="BD7" i="204"/>
  <c r="J8" i="204"/>
  <c r="J9" i="204"/>
  <c r="BD8" i="204"/>
  <c r="J7" i="202"/>
  <c r="K6" i="202"/>
  <c r="BC8" i="200"/>
  <c r="I9" i="200"/>
  <c r="I8" i="200"/>
  <c r="BC7" i="200"/>
  <c r="K6" i="200"/>
  <c r="J7" i="200"/>
  <c r="K8" i="201"/>
  <c r="K9" i="201"/>
  <c r="BE8" i="201"/>
  <c r="BE7" i="201"/>
  <c r="L7" i="201"/>
  <c r="M6" i="201"/>
  <c r="K7" i="199"/>
  <c r="L6" i="199"/>
  <c r="BD7" i="199"/>
  <c r="J8" i="199"/>
  <c r="J9" i="199"/>
  <c r="BD8" i="199"/>
  <c r="K7" i="198"/>
  <c r="L6" i="198"/>
  <c r="J8" i="198"/>
  <c r="BD7" i="198"/>
  <c r="BD8" i="198"/>
  <c r="J9" i="198"/>
  <c r="AW34" i="198"/>
  <c r="AC10" i="11" s="1"/>
  <c r="L6" i="2"/>
  <c r="K7" i="2"/>
  <c r="AW34" i="2"/>
  <c r="M35" i="2"/>
  <c r="J9" i="2"/>
  <c r="J8" i="2"/>
  <c r="N9" i="11"/>
  <c r="H9" i="11"/>
  <c r="B9" i="11"/>
  <c r="AD8" i="11"/>
  <c r="O8" i="11"/>
  <c r="N8" i="11"/>
  <c r="I8" i="11"/>
  <c r="H8" i="11"/>
  <c r="G8" i="11"/>
  <c r="F8" i="11"/>
  <c r="E8" i="11"/>
  <c r="C8" i="11"/>
  <c r="B8" i="11"/>
  <c r="B1" i="11"/>
  <c r="O40" i="10"/>
  <c r="O39" i="10"/>
  <c r="O38" i="10"/>
  <c r="O37" i="10"/>
  <c r="O28" i="10"/>
  <c r="O29" i="10"/>
  <c r="O30" i="10"/>
  <c r="O31" i="10"/>
  <c r="O32" i="10"/>
  <c r="O33" i="10"/>
  <c r="O34" i="10"/>
  <c r="O35" i="10"/>
  <c r="AW34" i="218" l="1"/>
  <c r="AC50" i="11" s="1"/>
  <c r="M35" i="218"/>
  <c r="AB50" i="11" s="1"/>
  <c r="AF34" i="213"/>
  <c r="Y40" i="11" s="1"/>
  <c r="AF34" i="226"/>
  <c r="Y66" i="11" s="1"/>
  <c r="H35" i="226"/>
  <c r="AA66" i="11" s="1"/>
  <c r="AW14" i="226"/>
  <c r="X66" i="11"/>
  <c r="AW35" i="226"/>
  <c r="AE66" i="11" s="1"/>
  <c r="AW34" i="245"/>
  <c r="AC104" i="11" s="1"/>
  <c r="M35" i="245"/>
  <c r="AB104" i="11" s="1"/>
  <c r="H35" i="212"/>
  <c r="AA38" i="11" s="1"/>
  <c r="AF34" i="212"/>
  <c r="Y38" i="11" s="1"/>
  <c r="AW17" i="212"/>
  <c r="X38" i="11"/>
  <c r="AW35" i="212"/>
  <c r="AE38" i="11" s="1"/>
  <c r="AF34" i="223"/>
  <c r="Y60" i="11" s="1"/>
  <c r="H35" i="223"/>
  <c r="AA60" i="11" s="1"/>
  <c r="AW18" i="223"/>
  <c r="X60" i="11"/>
  <c r="AW35" i="223"/>
  <c r="AE60" i="11" s="1"/>
  <c r="H35" i="225"/>
  <c r="AA64" i="11" s="1"/>
  <c r="AF34" i="225"/>
  <c r="Y64" i="11" s="1"/>
  <c r="AW16" i="225"/>
  <c r="X64" i="11"/>
  <c r="AW35" i="225"/>
  <c r="AE64" i="11" s="1"/>
  <c r="AW34" i="230"/>
  <c r="AC74" i="11" s="1"/>
  <c r="M35" i="230"/>
  <c r="AB74" i="11" s="1"/>
  <c r="AW34" i="248"/>
  <c r="AC110" i="11" s="1"/>
  <c r="M35" i="248"/>
  <c r="AB110" i="11" s="1"/>
  <c r="H35" i="236"/>
  <c r="AA86" i="11" s="1"/>
  <c r="AF34" i="236"/>
  <c r="Y86" i="11" s="1"/>
  <c r="AW17" i="236"/>
  <c r="X86" i="11"/>
  <c r="AW35" i="236"/>
  <c r="AE86" i="11" s="1"/>
  <c r="AF34" i="235"/>
  <c r="Y84" i="11" s="1"/>
  <c r="H35" i="235"/>
  <c r="AA84" i="11" s="1"/>
  <c r="AW14" i="235"/>
  <c r="X84" i="11"/>
  <c r="AW35" i="235"/>
  <c r="AE84" i="11" s="1"/>
  <c r="M35" i="232"/>
  <c r="AB78" i="11" s="1"/>
  <c r="AW34" i="232"/>
  <c r="AC78" i="11" s="1"/>
  <c r="AF34" i="231"/>
  <c r="Y76" i="11" s="1"/>
  <c r="H35" i="231"/>
  <c r="AA76" i="11" s="1"/>
  <c r="AW19" i="231"/>
  <c r="X76" i="11"/>
  <c r="AW35" i="231"/>
  <c r="AE76" i="11" s="1"/>
  <c r="AW34" i="234"/>
  <c r="AC82" i="11" s="1"/>
  <c r="M35" i="234"/>
  <c r="AB82" i="11" s="1"/>
  <c r="H35" i="228"/>
  <c r="AA70" i="11" s="1"/>
  <c r="AF34" i="228"/>
  <c r="Y70" i="11" s="1"/>
  <c r="AW19" i="228"/>
  <c r="X70" i="11"/>
  <c r="AW35" i="228"/>
  <c r="AE70" i="11" s="1"/>
  <c r="AF34" i="251"/>
  <c r="Y116" i="11" s="1"/>
  <c r="AW34" i="213"/>
  <c r="AC40" i="11" s="1"/>
  <c r="M35" i="213"/>
  <c r="AB40" i="11" s="1"/>
  <c r="M35" i="222"/>
  <c r="AB58" i="11" s="1"/>
  <c r="AW34" i="222"/>
  <c r="AC58" i="11" s="1"/>
  <c r="AW34" i="227"/>
  <c r="AC68" i="11" s="1"/>
  <c r="M35" i="227"/>
  <c r="AB68" i="11" s="1"/>
  <c r="M35" i="233"/>
  <c r="AB80" i="11" s="1"/>
  <c r="AW34" i="233"/>
  <c r="AC80" i="11" s="1"/>
  <c r="AF34" i="237"/>
  <c r="Y88" i="11" s="1"/>
  <c r="H35" i="237"/>
  <c r="AA88" i="11" s="1"/>
  <c r="AW16" i="237"/>
  <c r="X88" i="11"/>
  <c r="AW35" i="237"/>
  <c r="AE88" i="11" s="1"/>
  <c r="M35" i="238"/>
  <c r="AB90" i="11" s="1"/>
  <c r="AW34" i="238"/>
  <c r="AC90" i="11" s="1"/>
  <c r="M35" i="251"/>
  <c r="AB116" i="11" s="1"/>
  <c r="AW34" i="251"/>
  <c r="AC116" i="11" s="1"/>
  <c r="H35" i="241"/>
  <c r="AA96" i="11" s="1"/>
  <c r="AF34" i="241"/>
  <c r="Y96" i="11" s="1"/>
  <c r="AW16" i="241"/>
  <c r="X96" i="11"/>
  <c r="AW35" i="241"/>
  <c r="AE96" i="11" s="1"/>
  <c r="AF34" i="242"/>
  <c r="Y98" i="11" s="1"/>
  <c r="H35" i="242"/>
  <c r="AA98" i="11" s="1"/>
  <c r="AW15" i="242"/>
  <c r="X98" i="11"/>
  <c r="AW35" i="242"/>
  <c r="AE98" i="11" s="1"/>
  <c r="AW34" i="247"/>
  <c r="AC108" i="11" s="1"/>
  <c r="M35" i="247"/>
  <c r="AB108" i="11" s="1"/>
  <c r="H210" i="11"/>
  <c r="AW14" i="203"/>
  <c r="AF34" i="203"/>
  <c r="Y20" i="11" s="1"/>
  <c r="H35" i="203"/>
  <c r="AA20" i="11" s="1"/>
  <c r="X20" i="11"/>
  <c r="AW35" i="203"/>
  <c r="AE20" i="11" s="1"/>
  <c r="H35" i="199"/>
  <c r="AA12" i="11" s="1"/>
  <c r="AF34" i="199"/>
  <c r="Y12" i="11" s="1"/>
  <c r="AW16" i="199"/>
  <c r="X12" i="11"/>
  <c r="AW35" i="199"/>
  <c r="AE12" i="11" s="1"/>
  <c r="K7" i="296"/>
  <c r="L6" i="296"/>
  <c r="J9" i="296"/>
  <c r="BD7" i="296"/>
  <c r="BD8" i="296"/>
  <c r="J8" i="296"/>
  <c r="J8" i="260"/>
  <c r="J9" i="260"/>
  <c r="BD7" i="260"/>
  <c r="BD8" i="260"/>
  <c r="I8" i="262"/>
  <c r="I9" i="262"/>
  <c r="BC7" i="262"/>
  <c r="BC8" i="262"/>
  <c r="I9" i="282"/>
  <c r="I8" i="282"/>
  <c r="BC7" i="282"/>
  <c r="BC8" i="282"/>
  <c r="BD8" i="259"/>
  <c r="J8" i="259"/>
  <c r="BD7" i="259"/>
  <c r="J9" i="259"/>
  <c r="J8" i="290"/>
  <c r="BD7" i="290"/>
  <c r="J9" i="290"/>
  <c r="BD8" i="290"/>
  <c r="L7" i="266"/>
  <c r="M6" i="266"/>
  <c r="L6" i="250"/>
  <c r="K7" i="250"/>
  <c r="K7" i="279"/>
  <c r="L6" i="279"/>
  <c r="K7" i="249"/>
  <c r="L6" i="249"/>
  <c r="J7" i="287"/>
  <c r="K6" i="287"/>
  <c r="K7" i="248"/>
  <c r="L6" i="248"/>
  <c r="J7" i="288"/>
  <c r="K6" i="288"/>
  <c r="M6" i="295"/>
  <c r="L7" i="295"/>
  <c r="K7" i="274"/>
  <c r="L6" i="274"/>
  <c r="K7" i="258"/>
  <c r="L6" i="258"/>
  <c r="L6" i="281"/>
  <c r="K7" i="281"/>
  <c r="BD8" i="274"/>
  <c r="BD7" i="274"/>
  <c r="J9" i="274"/>
  <c r="J8" i="274"/>
  <c r="J7" i="262"/>
  <c r="K6" i="262"/>
  <c r="K7" i="257"/>
  <c r="L6" i="257"/>
  <c r="K7" i="290"/>
  <c r="L6" i="290"/>
  <c r="L7" i="271"/>
  <c r="M6" i="271"/>
  <c r="K7" i="254"/>
  <c r="L6" i="254"/>
  <c r="BD7" i="294"/>
  <c r="BD8" i="294"/>
  <c r="J9" i="294"/>
  <c r="J8" i="294"/>
  <c r="BE8" i="266"/>
  <c r="K8" i="266"/>
  <c r="K9" i="266"/>
  <c r="BE7" i="266"/>
  <c r="J8" i="250"/>
  <c r="BD7" i="250"/>
  <c r="J9" i="250"/>
  <c r="BD8" i="250"/>
  <c r="J8" i="279"/>
  <c r="J9" i="279"/>
  <c r="BD8" i="279"/>
  <c r="BD7" i="279"/>
  <c r="BD8" i="249"/>
  <c r="J9" i="249"/>
  <c r="BD7" i="249"/>
  <c r="J8" i="249"/>
  <c r="BC8" i="287"/>
  <c r="BC7" i="287"/>
  <c r="I9" i="287"/>
  <c r="I8" i="287"/>
  <c r="J9" i="248"/>
  <c r="BD7" i="248"/>
  <c r="BD8" i="248"/>
  <c r="J8" i="248"/>
  <c r="BC7" i="288"/>
  <c r="I9" i="288"/>
  <c r="I8" i="288"/>
  <c r="BC8" i="288"/>
  <c r="BD8" i="281"/>
  <c r="J8" i="281"/>
  <c r="J9" i="281"/>
  <c r="BD7" i="281"/>
  <c r="BD8" i="269"/>
  <c r="J9" i="269"/>
  <c r="BD7" i="269"/>
  <c r="J8" i="269"/>
  <c r="J7" i="263"/>
  <c r="K6" i="263"/>
  <c r="BD7" i="258"/>
  <c r="BD8" i="258"/>
  <c r="J8" i="258"/>
  <c r="J9" i="258"/>
  <c r="I8" i="267"/>
  <c r="I9" i="267"/>
  <c r="BC7" i="267"/>
  <c r="BC8" i="267"/>
  <c r="I9" i="265"/>
  <c r="BC8" i="265"/>
  <c r="BC7" i="265"/>
  <c r="I8" i="265"/>
  <c r="BD8" i="257"/>
  <c r="J8" i="257"/>
  <c r="J9" i="257"/>
  <c r="BD7" i="257"/>
  <c r="K7" i="247"/>
  <c r="L6" i="247"/>
  <c r="K9" i="271"/>
  <c r="K8" i="271"/>
  <c r="BE8" i="271"/>
  <c r="BE7" i="271"/>
  <c r="J8" i="254"/>
  <c r="J9" i="254"/>
  <c r="BD7" i="254"/>
  <c r="BD8" i="254"/>
  <c r="K7" i="294"/>
  <c r="L6" i="294"/>
  <c r="BE7" i="276"/>
  <c r="BE8" i="276"/>
  <c r="K8" i="276"/>
  <c r="K9" i="276"/>
  <c r="J8" i="256"/>
  <c r="BD8" i="256"/>
  <c r="J9" i="256"/>
  <c r="BD7" i="256"/>
  <c r="K7" i="277"/>
  <c r="L6" i="277"/>
  <c r="L7" i="261"/>
  <c r="M6" i="261"/>
  <c r="K7" i="280"/>
  <c r="L6" i="280"/>
  <c r="K7" i="253"/>
  <c r="L6" i="253"/>
  <c r="BD7" i="253"/>
  <c r="BD8" i="253"/>
  <c r="J8" i="253"/>
  <c r="J9" i="253"/>
  <c r="L7" i="292"/>
  <c r="M6" i="292"/>
  <c r="L6" i="269"/>
  <c r="K7" i="269"/>
  <c r="BC8" i="263"/>
  <c r="I8" i="263"/>
  <c r="I9" i="263"/>
  <c r="BC7" i="263"/>
  <c r="I9" i="284"/>
  <c r="I8" i="284"/>
  <c r="BC8" i="284"/>
  <c r="BC7" i="284"/>
  <c r="J7" i="267"/>
  <c r="K6" i="267"/>
  <c r="K6" i="265"/>
  <c r="J7" i="265"/>
  <c r="K6" i="285"/>
  <c r="J7" i="285"/>
  <c r="BC8" i="264"/>
  <c r="BC7" i="264"/>
  <c r="I9" i="264"/>
  <c r="I8" i="264"/>
  <c r="I9" i="291"/>
  <c r="BC7" i="291"/>
  <c r="BC8" i="291"/>
  <c r="I8" i="291"/>
  <c r="BD8" i="247"/>
  <c r="BD7" i="247"/>
  <c r="J8" i="247"/>
  <c r="J9" i="247"/>
  <c r="L7" i="283"/>
  <c r="M6" i="283"/>
  <c r="K7" i="255"/>
  <c r="L6" i="255"/>
  <c r="L7" i="276"/>
  <c r="M6" i="276"/>
  <c r="K7" i="256"/>
  <c r="L6" i="256"/>
  <c r="BD8" i="277"/>
  <c r="J9" i="277"/>
  <c r="J8" i="277"/>
  <c r="BD7" i="277"/>
  <c r="BE8" i="261"/>
  <c r="K8" i="261"/>
  <c r="K9" i="261"/>
  <c r="BE7" i="261"/>
  <c r="J8" i="280"/>
  <c r="BD8" i="280"/>
  <c r="BD7" i="280"/>
  <c r="J9" i="280"/>
  <c r="K7" i="289"/>
  <c r="L6" i="289"/>
  <c r="K7" i="278"/>
  <c r="L6" i="278"/>
  <c r="K7" i="252"/>
  <c r="L6" i="252"/>
  <c r="M6" i="286"/>
  <c r="L7" i="286"/>
  <c r="K9" i="292"/>
  <c r="BE8" i="292"/>
  <c r="BE7" i="292"/>
  <c r="K8" i="292"/>
  <c r="BC8" i="275"/>
  <c r="I8" i="275"/>
  <c r="I9" i="275"/>
  <c r="BC7" i="275"/>
  <c r="J7" i="284"/>
  <c r="K6" i="284"/>
  <c r="J7" i="272"/>
  <c r="K6" i="272"/>
  <c r="I9" i="285"/>
  <c r="BC7" i="285"/>
  <c r="I8" i="285"/>
  <c r="BC8" i="285"/>
  <c r="K9" i="293"/>
  <c r="BE8" i="293"/>
  <c r="BE7" i="293"/>
  <c r="K8" i="293"/>
  <c r="K7" i="273"/>
  <c r="L6" i="273"/>
  <c r="J7" i="264"/>
  <c r="K6" i="264"/>
  <c r="K6" i="291"/>
  <c r="J7" i="291"/>
  <c r="BE8" i="283"/>
  <c r="K9" i="283"/>
  <c r="BE7" i="283"/>
  <c r="K8" i="283"/>
  <c r="BD8" i="255"/>
  <c r="J8" i="255"/>
  <c r="J9" i="255"/>
  <c r="BD7" i="255"/>
  <c r="J7" i="268"/>
  <c r="K6" i="268"/>
  <c r="J7" i="270"/>
  <c r="K6" i="270"/>
  <c r="L7" i="251"/>
  <c r="M6" i="251"/>
  <c r="J9" i="289"/>
  <c r="J8" i="289"/>
  <c r="BD8" i="289"/>
  <c r="BD7" i="289"/>
  <c r="BD8" i="278"/>
  <c r="BD7" i="278"/>
  <c r="J9" i="278"/>
  <c r="J8" i="278"/>
  <c r="BD8" i="252"/>
  <c r="J8" i="252"/>
  <c r="J9" i="252"/>
  <c r="BD7" i="252"/>
  <c r="K8" i="295"/>
  <c r="K9" i="295"/>
  <c r="BE7" i="295"/>
  <c r="BE8" i="295"/>
  <c r="K8" i="286"/>
  <c r="K9" i="286"/>
  <c r="BE8" i="286"/>
  <c r="BE7" i="286"/>
  <c r="K6" i="275"/>
  <c r="J7" i="275"/>
  <c r="L6" i="260"/>
  <c r="K7" i="260"/>
  <c r="I9" i="272"/>
  <c r="BC7" i="272"/>
  <c r="BC8" i="272"/>
  <c r="I8" i="272"/>
  <c r="M6" i="293"/>
  <c r="L7" i="293"/>
  <c r="J8" i="273"/>
  <c r="J9" i="273"/>
  <c r="BD7" i="273"/>
  <c r="BD8" i="273"/>
  <c r="J7" i="282"/>
  <c r="K6" i="282"/>
  <c r="K7" i="259"/>
  <c r="L6" i="259"/>
  <c r="BC8" i="268"/>
  <c r="I8" i="268"/>
  <c r="I9" i="268"/>
  <c r="BC7" i="268"/>
  <c r="BC8" i="270"/>
  <c r="BC7" i="270"/>
  <c r="I9" i="270"/>
  <c r="I8" i="270"/>
  <c r="K9" i="251"/>
  <c r="BE7" i="251"/>
  <c r="BE8" i="251"/>
  <c r="K8" i="251"/>
  <c r="BE8" i="232"/>
  <c r="K8" i="232"/>
  <c r="K9" i="232"/>
  <c r="BE7" i="232"/>
  <c r="K6" i="238"/>
  <c r="J7" i="238"/>
  <c r="K7" i="235"/>
  <c r="L6" i="235"/>
  <c r="M6" i="240"/>
  <c r="L7" i="240"/>
  <c r="K9" i="234"/>
  <c r="BE7" i="234"/>
  <c r="K8" i="234"/>
  <c r="BE8" i="234"/>
  <c r="M6" i="244"/>
  <c r="L7" i="244"/>
  <c r="K8" i="230"/>
  <c r="BE7" i="230"/>
  <c r="BE8" i="230"/>
  <c r="K9" i="230"/>
  <c r="I9" i="238"/>
  <c r="BC8" i="238"/>
  <c r="BC7" i="238"/>
  <c r="I8" i="238"/>
  <c r="J7" i="241"/>
  <c r="K6" i="241"/>
  <c r="J9" i="235"/>
  <c r="BD8" i="235"/>
  <c r="J8" i="235"/>
  <c r="BD7" i="235"/>
  <c r="K6" i="237"/>
  <c r="J7" i="237"/>
  <c r="K9" i="240"/>
  <c r="BE8" i="240"/>
  <c r="K8" i="240"/>
  <c r="BE7" i="240"/>
  <c r="L7" i="234"/>
  <c r="M6" i="234"/>
  <c r="K9" i="244"/>
  <c r="BE8" i="244"/>
  <c r="BE7" i="244"/>
  <c r="K8" i="244"/>
  <c r="M6" i="242"/>
  <c r="L7" i="242"/>
  <c r="K8" i="236"/>
  <c r="K9" i="236"/>
  <c r="BE7" i="236"/>
  <c r="BE8" i="236"/>
  <c r="I9" i="241"/>
  <c r="I8" i="241"/>
  <c r="BC8" i="241"/>
  <c r="BC7" i="241"/>
  <c r="I9" i="237"/>
  <c r="BC8" i="237"/>
  <c r="BC7" i="237"/>
  <c r="I8" i="237"/>
  <c r="K7" i="233"/>
  <c r="L6" i="233"/>
  <c r="K6" i="243"/>
  <c r="J7" i="243"/>
  <c r="BD7" i="233"/>
  <c r="J8" i="233"/>
  <c r="BD8" i="233"/>
  <c r="J9" i="233"/>
  <c r="I9" i="243"/>
  <c r="I8" i="243"/>
  <c r="BC8" i="243"/>
  <c r="BC7" i="243"/>
  <c r="L6" i="245"/>
  <c r="K7" i="245"/>
  <c r="J9" i="239"/>
  <c r="BD8" i="239"/>
  <c r="BD7" i="239"/>
  <c r="J8" i="239"/>
  <c r="L7" i="246"/>
  <c r="M6" i="246"/>
  <c r="J7" i="231"/>
  <c r="K6" i="231"/>
  <c r="K8" i="242"/>
  <c r="K9" i="242"/>
  <c r="BE7" i="242"/>
  <c r="BE8" i="242"/>
  <c r="I9" i="231"/>
  <c r="I8" i="231"/>
  <c r="BC8" i="231"/>
  <c r="BC7" i="231"/>
  <c r="L7" i="236"/>
  <c r="M6" i="236"/>
  <c r="L7" i="230"/>
  <c r="M6" i="230"/>
  <c r="L7" i="232"/>
  <c r="M6" i="232"/>
  <c r="J8" i="245"/>
  <c r="BD8" i="245"/>
  <c r="BD7" i="245"/>
  <c r="J9" i="245"/>
  <c r="K7" i="239"/>
  <c r="L6" i="239"/>
  <c r="K8" i="246"/>
  <c r="K9" i="246"/>
  <c r="BE7" i="246"/>
  <c r="BE8" i="246"/>
  <c r="L6" i="229"/>
  <c r="K7" i="229"/>
  <c r="J7" i="214"/>
  <c r="K6" i="214"/>
  <c r="L7" i="215"/>
  <c r="M6" i="215"/>
  <c r="M6" i="222"/>
  <c r="L7" i="222"/>
  <c r="J8" i="229"/>
  <c r="BD8" i="229"/>
  <c r="BD7" i="229"/>
  <c r="J9" i="229"/>
  <c r="BC8" i="214"/>
  <c r="I9" i="214"/>
  <c r="I8" i="214"/>
  <c r="BC7" i="214"/>
  <c r="K9" i="226"/>
  <c r="K8" i="226"/>
  <c r="BE7" i="226"/>
  <c r="BE8" i="226"/>
  <c r="BD8" i="216"/>
  <c r="J9" i="216"/>
  <c r="J8" i="216"/>
  <c r="BD7" i="216"/>
  <c r="K8" i="222"/>
  <c r="K9" i="222"/>
  <c r="BE8" i="222"/>
  <c r="BE7" i="222"/>
  <c r="N6" i="224"/>
  <c r="M7" i="224"/>
  <c r="K7" i="218"/>
  <c r="L6" i="218"/>
  <c r="L6" i="221"/>
  <c r="K7" i="221"/>
  <c r="I9" i="217"/>
  <c r="BC8" i="217"/>
  <c r="BC7" i="217"/>
  <c r="I8" i="217"/>
  <c r="M6" i="226"/>
  <c r="L7" i="226"/>
  <c r="L9" i="224"/>
  <c r="BF8" i="224"/>
  <c r="BF7" i="224"/>
  <c r="L8" i="224"/>
  <c r="BD8" i="218"/>
  <c r="J8" i="218"/>
  <c r="J9" i="218"/>
  <c r="BD7" i="218"/>
  <c r="J9" i="221"/>
  <c r="BD8" i="221"/>
  <c r="BD7" i="221"/>
  <c r="J8" i="221"/>
  <c r="J7" i="217"/>
  <c r="K6" i="217"/>
  <c r="J7" i="220"/>
  <c r="K6" i="220"/>
  <c r="I9" i="225"/>
  <c r="BC8" i="225"/>
  <c r="BC7" i="225"/>
  <c r="I8" i="225"/>
  <c r="BC7" i="223"/>
  <c r="I9" i="223"/>
  <c r="BC8" i="223"/>
  <c r="I8" i="223"/>
  <c r="K6" i="219"/>
  <c r="J7" i="219"/>
  <c r="J7" i="228"/>
  <c r="K6" i="228"/>
  <c r="K9" i="227"/>
  <c r="BE8" i="227"/>
  <c r="BE7" i="227"/>
  <c r="K8" i="227"/>
  <c r="K6" i="223"/>
  <c r="J7" i="223"/>
  <c r="BC7" i="219"/>
  <c r="BC8" i="219"/>
  <c r="I9" i="219"/>
  <c r="I8" i="219"/>
  <c r="I8" i="220"/>
  <c r="I9" i="220"/>
  <c r="BC8" i="220"/>
  <c r="BC7" i="220"/>
  <c r="I9" i="228"/>
  <c r="I8" i="228"/>
  <c r="BC8" i="228"/>
  <c r="BC7" i="228"/>
  <c r="M6" i="227"/>
  <c r="L7" i="227"/>
  <c r="K7" i="216"/>
  <c r="L6" i="216"/>
  <c r="BE8" i="215"/>
  <c r="K8" i="215"/>
  <c r="K9" i="215"/>
  <c r="BE7" i="215"/>
  <c r="J7" i="225"/>
  <c r="K6" i="225"/>
  <c r="BE8" i="206"/>
  <c r="K8" i="206"/>
  <c r="BE7" i="206"/>
  <c r="K9" i="206"/>
  <c r="BC8" i="212"/>
  <c r="I8" i="212"/>
  <c r="BC7" i="212"/>
  <c r="I9" i="212"/>
  <c r="L7" i="206"/>
  <c r="M6" i="206"/>
  <c r="K7" i="208"/>
  <c r="L6" i="208"/>
  <c r="J7" i="209"/>
  <c r="K6" i="209"/>
  <c r="J7" i="210"/>
  <c r="K6" i="210"/>
  <c r="K9" i="213"/>
  <c r="BE8" i="213"/>
  <c r="K8" i="213"/>
  <c r="BE7" i="213"/>
  <c r="BD7" i="208"/>
  <c r="BD8" i="208"/>
  <c r="J8" i="208"/>
  <c r="J9" i="208"/>
  <c r="BC7" i="209"/>
  <c r="I9" i="209"/>
  <c r="I8" i="209"/>
  <c r="BC8" i="209"/>
  <c r="I8" i="210"/>
  <c r="BC8" i="210"/>
  <c r="BC7" i="210"/>
  <c r="I9" i="210"/>
  <c r="M6" i="213"/>
  <c r="L7" i="213"/>
  <c r="J7" i="207"/>
  <c r="K6" i="207"/>
  <c r="BC7" i="211"/>
  <c r="BC8" i="211"/>
  <c r="I8" i="211"/>
  <c r="I9" i="211"/>
  <c r="BC8" i="207"/>
  <c r="BC7" i="207"/>
  <c r="I8" i="207"/>
  <c r="I9" i="207"/>
  <c r="J7" i="212"/>
  <c r="K6" i="212"/>
  <c r="J7" i="211"/>
  <c r="K6" i="211"/>
  <c r="BD8" i="205"/>
  <c r="J8" i="205"/>
  <c r="J9" i="205"/>
  <c r="BD7" i="205"/>
  <c r="L7" i="204"/>
  <c r="M6" i="204"/>
  <c r="BE8" i="204"/>
  <c r="K8" i="204"/>
  <c r="K9" i="204"/>
  <c r="BE7" i="204"/>
  <c r="L7" i="203"/>
  <c r="M6" i="203"/>
  <c r="K7" i="202"/>
  <c r="L6" i="202"/>
  <c r="BE8" i="203"/>
  <c r="K9" i="203"/>
  <c r="K8" i="203"/>
  <c r="BE7" i="203"/>
  <c r="J8" i="202"/>
  <c r="J9" i="202"/>
  <c r="BD7" i="202"/>
  <c r="BD8" i="202"/>
  <c r="K7" i="205"/>
  <c r="L6" i="205"/>
  <c r="M7" i="201"/>
  <c r="N6" i="201"/>
  <c r="L9" i="201"/>
  <c r="BF8" i="201"/>
  <c r="BF7" i="201"/>
  <c r="L8" i="201"/>
  <c r="J8" i="200"/>
  <c r="BD8" i="200"/>
  <c r="BD7" i="200"/>
  <c r="J9" i="200"/>
  <c r="K7" i="200"/>
  <c r="L6" i="200"/>
  <c r="L7" i="199"/>
  <c r="M6" i="199"/>
  <c r="BE8" i="199"/>
  <c r="K9" i="199"/>
  <c r="K8" i="199"/>
  <c r="BE7" i="199"/>
  <c r="L7" i="198"/>
  <c r="M6" i="198"/>
  <c r="K9" i="198"/>
  <c r="K8" i="198"/>
  <c r="BE7" i="198"/>
  <c r="BE8" i="198"/>
  <c r="K8" i="2"/>
  <c r="K9" i="2"/>
  <c r="L7" i="2"/>
  <c r="M6" i="2"/>
  <c r="M35" i="226" l="1"/>
  <c r="AB66" i="11" s="1"/>
  <c r="AW34" i="226"/>
  <c r="AC66" i="11" s="1"/>
  <c r="M35" i="212"/>
  <c r="AB38" i="11" s="1"/>
  <c r="AW34" i="212"/>
  <c r="AC38" i="11" s="1"/>
  <c r="AW34" i="223"/>
  <c r="AC60" i="11" s="1"/>
  <c r="M35" i="223"/>
  <c r="AB60" i="11" s="1"/>
  <c r="M35" i="225"/>
  <c r="AB64" i="11" s="1"/>
  <c r="AW34" i="225"/>
  <c r="AC64" i="11" s="1"/>
  <c r="AW34" i="236"/>
  <c r="AC86" i="11" s="1"/>
  <c r="M35" i="236"/>
  <c r="AB86" i="11" s="1"/>
  <c r="AW34" i="235"/>
  <c r="AC84" i="11" s="1"/>
  <c r="M35" i="235"/>
  <c r="AB84" i="11" s="1"/>
  <c r="AW34" i="231"/>
  <c r="AC76" i="11" s="1"/>
  <c r="M35" i="231"/>
  <c r="AB76" i="11" s="1"/>
  <c r="AW34" i="228"/>
  <c r="AC70" i="11" s="1"/>
  <c r="M35" i="228"/>
  <c r="AB70" i="11" s="1"/>
  <c r="AW34" i="237"/>
  <c r="AC88" i="11" s="1"/>
  <c r="M35" i="237"/>
  <c r="AB88" i="11" s="1"/>
  <c r="M35" i="241"/>
  <c r="AB96" i="11" s="1"/>
  <c r="AW34" i="241"/>
  <c r="AC96" i="11" s="1"/>
  <c r="AW34" i="242"/>
  <c r="AC98" i="11" s="1"/>
  <c r="M35" i="242"/>
  <c r="AB98" i="11" s="1"/>
  <c r="AW34" i="203"/>
  <c r="AC20" i="11" s="1"/>
  <c r="M35" i="203"/>
  <c r="AB20" i="11" s="1"/>
  <c r="AW34" i="199"/>
  <c r="AC12" i="11" s="1"/>
  <c r="M35" i="199"/>
  <c r="AB12" i="11" s="1"/>
  <c r="L7" i="296"/>
  <c r="M6" i="296"/>
  <c r="BE7" i="296"/>
  <c r="BE8" i="296"/>
  <c r="K8" i="296"/>
  <c r="K9" i="296"/>
  <c r="M7" i="251"/>
  <c r="N6" i="251"/>
  <c r="K7" i="291"/>
  <c r="L6" i="291"/>
  <c r="K7" i="284"/>
  <c r="L6" i="284"/>
  <c r="N6" i="286"/>
  <c r="M7" i="286"/>
  <c r="BE7" i="278"/>
  <c r="BE8" i="278"/>
  <c r="K9" i="278"/>
  <c r="K8" i="278"/>
  <c r="K9" i="256"/>
  <c r="BE7" i="256"/>
  <c r="BE8" i="256"/>
  <c r="K8" i="256"/>
  <c r="N6" i="283"/>
  <c r="M7" i="283"/>
  <c r="K7" i="285"/>
  <c r="L6" i="285"/>
  <c r="L8" i="292"/>
  <c r="BF8" i="292"/>
  <c r="BF7" i="292"/>
  <c r="L9" i="292"/>
  <c r="BE7" i="253"/>
  <c r="BE8" i="253"/>
  <c r="K8" i="253"/>
  <c r="K9" i="253"/>
  <c r="M6" i="277"/>
  <c r="L7" i="277"/>
  <c r="BE7" i="294"/>
  <c r="BE8" i="294"/>
  <c r="K9" i="294"/>
  <c r="K8" i="294"/>
  <c r="J8" i="263"/>
  <c r="J9" i="263"/>
  <c r="BD7" i="263"/>
  <c r="BD8" i="263"/>
  <c r="BF7" i="271"/>
  <c r="L8" i="271"/>
  <c r="BF8" i="271"/>
  <c r="L9" i="271"/>
  <c r="K7" i="262"/>
  <c r="L6" i="262"/>
  <c r="L7" i="274"/>
  <c r="M6" i="274"/>
  <c r="BD7" i="288"/>
  <c r="BD8" i="288"/>
  <c r="J9" i="288"/>
  <c r="J8" i="288"/>
  <c r="BE7" i="249"/>
  <c r="K8" i="249"/>
  <c r="K9" i="249"/>
  <c r="BE8" i="249"/>
  <c r="L8" i="266"/>
  <c r="L9" i="266"/>
  <c r="BF7" i="266"/>
  <c r="BF8" i="266"/>
  <c r="J8" i="268"/>
  <c r="J9" i="268"/>
  <c r="BD7" i="268"/>
  <c r="BD8" i="268"/>
  <c r="L7" i="259"/>
  <c r="M6" i="259"/>
  <c r="J9" i="275"/>
  <c r="BD7" i="275"/>
  <c r="BD8" i="275"/>
  <c r="J8" i="275"/>
  <c r="BF7" i="251"/>
  <c r="BF8" i="251"/>
  <c r="L8" i="251"/>
  <c r="L9" i="251"/>
  <c r="K7" i="264"/>
  <c r="L6" i="264"/>
  <c r="J8" i="284"/>
  <c r="BD8" i="284"/>
  <c r="BD7" i="284"/>
  <c r="J9" i="284"/>
  <c r="L7" i="252"/>
  <c r="M6" i="252"/>
  <c r="L7" i="289"/>
  <c r="M6" i="289"/>
  <c r="L8" i="283"/>
  <c r="BF7" i="283"/>
  <c r="L9" i="283"/>
  <c r="BF8" i="283"/>
  <c r="BD7" i="265"/>
  <c r="J9" i="265"/>
  <c r="J8" i="265"/>
  <c r="BD8" i="265"/>
  <c r="BE8" i="277"/>
  <c r="BE7" i="277"/>
  <c r="K9" i="277"/>
  <c r="K8" i="277"/>
  <c r="L7" i="290"/>
  <c r="M6" i="290"/>
  <c r="J9" i="262"/>
  <c r="BD7" i="262"/>
  <c r="BD8" i="262"/>
  <c r="J8" i="262"/>
  <c r="BE8" i="274"/>
  <c r="BE7" i="274"/>
  <c r="K9" i="274"/>
  <c r="K8" i="274"/>
  <c r="L7" i="248"/>
  <c r="M6" i="248"/>
  <c r="L7" i="279"/>
  <c r="M6" i="279"/>
  <c r="BE8" i="259"/>
  <c r="BE7" i="259"/>
  <c r="K9" i="259"/>
  <c r="K8" i="259"/>
  <c r="K7" i="275"/>
  <c r="L6" i="275"/>
  <c r="BE7" i="289"/>
  <c r="K9" i="289"/>
  <c r="K8" i="289"/>
  <c r="BE8" i="289"/>
  <c r="M7" i="276"/>
  <c r="N6" i="276"/>
  <c r="L7" i="280"/>
  <c r="M6" i="280"/>
  <c r="K8" i="290"/>
  <c r="K9" i="290"/>
  <c r="BE7" i="290"/>
  <c r="BE8" i="290"/>
  <c r="K9" i="281"/>
  <c r="BE7" i="281"/>
  <c r="BE8" i="281"/>
  <c r="K8" i="281"/>
  <c r="L9" i="295"/>
  <c r="BF7" i="295"/>
  <c r="BF8" i="295"/>
  <c r="L8" i="295"/>
  <c r="BE7" i="248"/>
  <c r="BE8" i="248"/>
  <c r="K8" i="248"/>
  <c r="K9" i="248"/>
  <c r="K9" i="279"/>
  <c r="K8" i="279"/>
  <c r="BE8" i="279"/>
  <c r="BE7" i="279"/>
  <c r="BD8" i="264"/>
  <c r="BD7" i="264"/>
  <c r="J9" i="264"/>
  <c r="J8" i="264"/>
  <c r="K8" i="252"/>
  <c r="K9" i="252"/>
  <c r="BE7" i="252"/>
  <c r="BE8" i="252"/>
  <c r="K7" i="265"/>
  <c r="L6" i="265"/>
  <c r="K7" i="282"/>
  <c r="L6" i="282"/>
  <c r="L6" i="270"/>
  <c r="K7" i="270"/>
  <c r="K7" i="272"/>
  <c r="L6" i="272"/>
  <c r="BF7" i="276"/>
  <c r="BF8" i="276"/>
  <c r="L9" i="276"/>
  <c r="L8" i="276"/>
  <c r="K7" i="267"/>
  <c r="L6" i="267"/>
  <c r="BE7" i="269"/>
  <c r="BE8" i="269"/>
  <c r="K8" i="269"/>
  <c r="K9" i="269"/>
  <c r="BE8" i="280"/>
  <c r="BE7" i="280"/>
  <c r="K9" i="280"/>
  <c r="K8" i="280"/>
  <c r="L7" i="247"/>
  <c r="M6" i="247"/>
  <c r="L7" i="254"/>
  <c r="M6" i="254"/>
  <c r="L7" i="257"/>
  <c r="M6" i="257"/>
  <c r="L7" i="281"/>
  <c r="M6" i="281"/>
  <c r="N6" i="295"/>
  <c r="M7" i="295"/>
  <c r="K7" i="287"/>
  <c r="L6" i="287"/>
  <c r="BE7" i="250"/>
  <c r="BE8" i="250"/>
  <c r="K8" i="250"/>
  <c r="K9" i="250"/>
  <c r="BD7" i="282"/>
  <c r="J9" i="282"/>
  <c r="J8" i="282"/>
  <c r="BD8" i="282"/>
  <c r="BF7" i="293"/>
  <c r="L9" i="293"/>
  <c r="BF8" i="293"/>
  <c r="L8" i="293"/>
  <c r="K8" i="260"/>
  <c r="K9" i="260"/>
  <c r="BE7" i="260"/>
  <c r="BE8" i="260"/>
  <c r="BD7" i="270"/>
  <c r="J9" i="270"/>
  <c r="J8" i="270"/>
  <c r="BD8" i="270"/>
  <c r="L7" i="273"/>
  <c r="M6" i="273"/>
  <c r="BD7" i="272"/>
  <c r="BD8" i="272"/>
  <c r="J9" i="272"/>
  <c r="J8" i="272"/>
  <c r="M6" i="255"/>
  <c r="L7" i="255"/>
  <c r="J9" i="267"/>
  <c r="BD7" i="267"/>
  <c r="BD8" i="267"/>
  <c r="J8" i="267"/>
  <c r="L7" i="269"/>
  <c r="M6" i="269"/>
  <c r="N6" i="261"/>
  <c r="M7" i="261"/>
  <c r="K8" i="247"/>
  <c r="K9" i="247"/>
  <c r="BE7" i="247"/>
  <c r="BE8" i="247"/>
  <c r="K9" i="254"/>
  <c r="BE7" i="254"/>
  <c r="BE8" i="254"/>
  <c r="K8" i="254"/>
  <c r="K9" i="257"/>
  <c r="BE7" i="257"/>
  <c r="BE8" i="257"/>
  <c r="K8" i="257"/>
  <c r="L7" i="258"/>
  <c r="M6" i="258"/>
  <c r="BD7" i="287"/>
  <c r="BD8" i="287"/>
  <c r="J9" i="287"/>
  <c r="J8" i="287"/>
  <c r="M6" i="250"/>
  <c r="L7" i="250"/>
  <c r="N6" i="293"/>
  <c r="M7" i="293"/>
  <c r="L7" i="260"/>
  <c r="M6" i="260"/>
  <c r="L6" i="268"/>
  <c r="K7" i="268"/>
  <c r="BD7" i="291"/>
  <c r="J9" i="291"/>
  <c r="BD8" i="291"/>
  <c r="J8" i="291"/>
  <c r="K8" i="273"/>
  <c r="K9" i="273"/>
  <c r="BE7" i="273"/>
  <c r="BE8" i="273"/>
  <c r="L9" i="286"/>
  <c r="BF7" i="286"/>
  <c r="L8" i="286"/>
  <c r="BF8" i="286"/>
  <c r="L7" i="278"/>
  <c r="M6" i="278"/>
  <c r="M6" i="256"/>
  <c r="L7" i="256"/>
  <c r="K8" i="255"/>
  <c r="K9" i="255"/>
  <c r="BE7" i="255"/>
  <c r="BE8" i="255"/>
  <c r="BD7" i="285"/>
  <c r="BD8" i="285"/>
  <c r="J9" i="285"/>
  <c r="J8" i="285"/>
  <c r="M7" i="292"/>
  <c r="N6" i="292"/>
  <c r="L7" i="253"/>
  <c r="M6" i="253"/>
  <c r="L8" i="261"/>
  <c r="L9" i="261"/>
  <c r="BF7" i="261"/>
  <c r="BF8" i="261"/>
  <c r="M6" i="294"/>
  <c r="L7" i="294"/>
  <c r="L6" i="263"/>
  <c r="K7" i="263"/>
  <c r="N6" i="271"/>
  <c r="M7" i="271"/>
  <c r="BE7" i="258"/>
  <c r="BE8" i="258"/>
  <c r="K9" i="258"/>
  <c r="K8" i="258"/>
  <c r="K7" i="288"/>
  <c r="L6" i="288"/>
  <c r="L7" i="249"/>
  <c r="M6" i="249"/>
  <c r="N6" i="266"/>
  <c r="M7" i="266"/>
  <c r="BE7" i="239"/>
  <c r="K9" i="239"/>
  <c r="BE8" i="239"/>
  <c r="K8" i="239"/>
  <c r="M7" i="230"/>
  <c r="N6" i="230"/>
  <c r="K8" i="245"/>
  <c r="K9" i="245"/>
  <c r="BE8" i="245"/>
  <c r="BE7" i="245"/>
  <c r="BD7" i="243"/>
  <c r="BD8" i="243"/>
  <c r="J8" i="243"/>
  <c r="J9" i="243"/>
  <c r="K8" i="235"/>
  <c r="BE8" i="235"/>
  <c r="K9" i="235"/>
  <c r="BE7" i="235"/>
  <c r="BE7" i="233"/>
  <c r="BE8" i="233"/>
  <c r="K9" i="233"/>
  <c r="K8" i="233"/>
  <c r="L8" i="232"/>
  <c r="L9" i="232"/>
  <c r="BF7" i="232"/>
  <c r="BF8" i="232"/>
  <c r="L8" i="230"/>
  <c r="L9" i="230"/>
  <c r="BF8" i="230"/>
  <c r="BF7" i="230"/>
  <c r="L7" i="245"/>
  <c r="M6" i="245"/>
  <c r="K7" i="243"/>
  <c r="L6" i="243"/>
  <c r="L9" i="242"/>
  <c r="BF7" i="242"/>
  <c r="L8" i="242"/>
  <c r="BF8" i="242"/>
  <c r="BD7" i="238"/>
  <c r="BD8" i="238"/>
  <c r="J9" i="238"/>
  <c r="J8" i="238"/>
  <c r="BF7" i="234"/>
  <c r="L9" i="234"/>
  <c r="L8" i="234"/>
  <c r="BF8" i="234"/>
  <c r="L9" i="246"/>
  <c r="BF8" i="246"/>
  <c r="L8" i="246"/>
  <c r="BF7" i="246"/>
  <c r="M7" i="236"/>
  <c r="N6" i="236"/>
  <c r="L6" i="231"/>
  <c r="K7" i="231"/>
  <c r="L7" i="233"/>
  <c r="M6" i="233"/>
  <c r="N6" i="242"/>
  <c r="M7" i="242"/>
  <c r="M7" i="234"/>
  <c r="N6" i="234"/>
  <c r="L6" i="238"/>
  <c r="K7" i="238"/>
  <c r="BD7" i="231"/>
  <c r="BD8" i="231"/>
  <c r="J8" i="231"/>
  <c r="J9" i="231"/>
  <c r="BD7" i="237"/>
  <c r="BD8" i="237"/>
  <c r="J8" i="237"/>
  <c r="J9" i="237"/>
  <c r="BF7" i="244"/>
  <c r="BF8" i="244"/>
  <c r="L9" i="244"/>
  <c r="L8" i="244"/>
  <c r="L8" i="240"/>
  <c r="BF8" i="240"/>
  <c r="BF7" i="240"/>
  <c r="L9" i="240"/>
  <c r="L8" i="236"/>
  <c r="L9" i="236"/>
  <c r="BF8" i="236"/>
  <c r="BF7" i="236"/>
  <c r="N6" i="246"/>
  <c r="M7" i="246"/>
  <c r="L6" i="237"/>
  <c r="K7" i="237"/>
  <c r="L6" i="241"/>
  <c r="K7" i="241"/>
  <c r="N6" i="244"/>
  <c r="M7" i="244"/>
  <c r="N6" i="240"/>
  <c r="M7" i="240"/>
  <c r="L7" i="239"/>
  <c r="M6" i="239"/>
  <c r="N6" i="232"/>
  <c r="M7" i="232"/>
  <c r="BD7" i="241"/>
  <c r="J9" i="241"/>
  <c r="J8" i="241"/>
  <c r="BD8" i="241"/>
  <c r="M6" i="235"/>
  <c r="L7" i="235"/>
  <c r="L9" i="215"/>
  <c r="BF7" i="215"/>
  <c r="L8" i="215"/>
  <c r="BF8" i="215"/>
  <c r="K7" i="225"/>
  <c r="L6" i="225"/>
  <c r="M6" i="216"/>
  <c r="L7" i="216"/>
  <c r="K7" i="217"/>
  <c r="L6" i="217"/>
  <c r="BE7" i="218"/>
  <c r="K9" i="218"/>
  <c r="K8" i="218"/>
  <c r="BE8" i="218"/>
  <c r="L6" i="214"/>
  <c r="K7" i="214"/>
  <c r="BD7" i="225"/>
  <c r="J9" i="225"/>
  <c r="J8" i="225"/>
  <c r="BD8" i="225"/>
  <c r="BE8" i="216"/>
  <c r="BE7" i="216"/>
  <c r="K8" i="216"/>
  <c r="K9" i="216"/>
  <c r="BD8" i="217"/>
  <c r="BD7" i="217"/>
  <c r="J9" i="217"/>
  <c r="J8" i="217"/>
  <c r="BD7" i="214"/>
  <c r="BD8" i="214"/>
  <c r="J9" i="214"/>
  <c r="J8" i="214"/>
  <c r="K7" i="219"/>
  <c r="L6" i="219"/>
  <c r="M6" i="218"/>
  <c r="L7" i="218"/>
  <c r="L6" i="228"/>
  <c r="K7" i="228"/>
  <c r="BF8" i="222"/>
  <c r="L9" i="222"/>
  <c r="BF7" i="222"/>
  <c r="L8" i="222"/>
  <c r="K9" i="229"/>
  <c r="BE8" i="229"/>
  <c r="BE7" i="229"/>
  <c r="K8" i="229"/>
  <c r="BF7" i="227"/>
  <c r="L9" i="227"/>
  <c r="BF8" i="227"/>
  <c r="L8" i="227"/>
  <c r="BD7" i="228"/>
  <c r="J9" i="228"/>
  <c r="J8" i="228"/>
  <c r="BD8" i="228"/>
  <c r="K7" i="220"/>
  <c r="L6" i="220"/>
  <c r="BF8" i="226"/>
  <c r="L9" i="226"/>
  <c r="BF7" i="226"/>
  <c r="L8" i="226"/>
  <c r="BE7" i="221"/>
  <c r="K9" i="221"/>
  <c r="BE8" i="221"/>
  <c r="K8" i="221"/>
  <c r="BG7" i="224"/>
  <c r="M9" i="224"/>
  <c r="BG8" i="224"/>
  <c r="M8" i="224"/>
  <c r="N6" i="222"/>
  <c r="M7" i="222"/>
  <c r="L7" i="229"/>
  <c r="M6" i="229"/>
  <c r="K7" i="223"/>
  <c r="L6" i="223"/>
  <c r="N6" i="227"/>
  <c r="M7" i="227"/>
  <c r="BD7" i="223"/>
  <c r="BD8" i="223"/>
  <c r="J9" i="223"/>
  <c r="J8" i="223"/>
  <c r="BD7" i="219"/>
  <c r="BD8" i="219"/>
  <c r="J9" i="219"/>
  <c r="J8" i="219"/>
  <c r="J9" i="220"/>
  <c r="BD7" i="220"/>
  <c r="J8" i="220"/>
  <c r="BD8" i="220"/>
  <c r="N6" i="226"/>
  <c r="M7" i="226"/>
  <c r="M6" i="221"/>
  <c r="L7" i="221"/>
  <c r="O6" i="224"/>
  <c r="N7" i="224"/>
  <c r="M7" i="215"/>
  <c r="N6" i="215"/>
  <c r="L9" i="213"/>
  <c r="BF8" i="213"/>
  <c r="BF7" i="213"/>
  <c r="L8" i="213"/>
  <c r="M7" i="213"/>
  <c r="N6" i="213"/>
  <c r="L6" i="210"/>
  <c r="K7" i="210"/>
  <c r="BE8" i="208"/>
  <c r="K8" i="208"/>
  <c r="K9" i="208"/>
  <c r="BE7" i="208"/>
  <c r="L7" i="208"/>
  <c r="M6" i="208"/>
  <c r="K7" i="211"/>
  <c r="L6" i="211"/>
  <c r="J8" i="210"/>
  <c r="BD7" i="210"/>
  <c r="J9" i="210"/>
  <c r="BD8" i="210"/>
  <c r="M7" i="206"/>
  <c r="N6" i="206"/>
  <c r="K7" i="209"/>
  <c r="L6" i="209"/>
  <c r="L8" i="206"/>
  <c r="L9" i="206"/>
  <c r="BF8" i="206"/>
  <c r="BF7" i="206"/>
  <c r="L6" i="212"/>
  <c r="K7" i="212"/>
  <c r="K7" i="207"/>
  <c r="L6" i="207"/>
  <c r="BD8" i="209"/>
  <c r="J9" i="209"/>
  <c r="J8" i="209"/>
  <c r="BD7" i="209"/>
  <c r="BD8" i="211"/>
  <c r="J9" i="211"/>
  <c r="J8" i="211"/>
  <c r="BD7" i="211"/>
  <c r="BD7" i="212"/>
  <c r="BD8" i="212"/>
  <c r="J8" i="212"/>
  <c r="J9" i="212"/>
  <c r="J8" i="207"/>
  <c r="BD7" i="207"/>
  <c r="BD8" i="207"/>
  <c r="J9" i="207"/>
  <c r="N6" i="203"/>
  <c r="M7" i="203"/>
  <c r="L9" i="204"/>
  <c r="BF7" i="204"/>
  <c r="L8" i="204"/>
  <c r="BF8" i="204"/>
  <c r="N6" i="204"/>
  <c r="M7" i="204"/>
  <c r="L7" i="202"/>
  <c r="M6" i="202"/>
  <c r="M6" i="205"/>
  <c r="L7" i="205"/>
  <c r="K9" i="202"/>
  <c r="BE8" i="202"/>
  <c r="BE7" i="202"/>
  <c r="K8" i="202"/>
  <c r="K8" i="205"/>
  <c r="K9" i="205"/>
  <c r="BE8" i="205"/>
  <c r="BE7" i="205"/>
  <c r="BF8" i="203"/>
  <c r="L9" i="203"/>
  <c r="L8" i="203"/>
  <c r="BF7" i="203"/>
  <c r="L7" i="200"/>
  <c r="M6" i="200"/>
  <c r="O6" i="201"/>
  <c r="N7" i="201"/>
  <c r="BG7" i="201"/>
  <c r="BG8" i="201"/>
  <c r="M9" i="201"/>
  <c r="M8" i="201"/>
  <c r="K8" i="200"/>
  <c r="BE8" i="200"/>
  <c r="BE7" i="200"/>
  <c r="K9" i="200"/>
  <c r="N6" i="199"/>
  <c r="M7" i="199"/>
  <c r="L9" i="199"/>
  <c r="BF7" i="199"/>
  <c r="BF8" i="199"/>
  <c r="L8" i="199"/>
  <c r="BF8" i="198"/>
  <c r="BF7" i="198"/>
  <c r="L9" i="198"/>
  <c r="L8" i="198"/>
  <c r="M7" i="198"/>
  <c r="N6" i="198"/>
  <c r="N6" i="2"/>
  <c r="M7" i="2"/>
  <c r="L9" i="2"/>
  <c r="L8" i="2"/>
  <c r="AD209" i="11"/>
  <c r="K60" i="8" s="1"/>
  <c r="BF8" i="296" l="1"/>
  <c r="BF7" i="296"/>
  <c r="L8" i="296"/>
  <c r="L9" i="296"/>
  <c r="M7" i="296"/>
  <c r="N6" i="296"/>
  <c r="N7" i="266"/>
  <c r="O6" i="266"/>
  <c r="O6" i="292"/>
  <c r="N7" i="292"/>
  <c r="L7" i="268"/>
  <c r="M6" i="268"/>
  <c r="L9" i="273"/>
  <c r="BF7" i="273"/>
  <c r="BF8" i="273"/>
  <c r="L8" i="273"/>
  <c r="O6" i="295"/>
  <c r="N7" i="295"/>
  <c r="M7" i="254"/>
  <c r="N6" i="254"/>
  <c r="BE7" i="265"/>
  <c r="BE8" i="265"/>
  <c r="K9" i="265"/>
  <c r="K8" i="265"/>
  <c r="N7" i="276"/>
  <c r="O6" i="276"/>
  <c r="L8" i="252"/>
  <c r="L9" i="252"/>
  <c r="BF7" i="252"/>
  <c r="BF8" i="252"/>
  <c r="K8" i="264"/>
  <c r="BE8" i="264"/>
  <c r="BE7" i="264"/>
  <c r="K9" i="264"/>
  <c r="BE7" i="285"/>
  <c r="BE8" i="285"/>
  <c r="K9" i="285"/>
  <c r="K8" i="285"/>
  <c r="L7" i="291"/>
  <c r="M6" i="291"/>
  <c r="BF8" i="256"/>
  <c r="L8" i="256"/>
  <c r="L9" i="256"/>
  <c r="BF7" i="256"/>
  <c r="M7" i="249"/>
  <c r="N6" i="249"/>
  <c r="L7" i="263"/>
  <c r="M6" i="263"/>
  <c r="BG7" i="292"/>
  <c r="M8" i="292"/>
  <c r="M9" i="292"/>
  <c r="BG8" i="292"/>
  <c r="M7" i="256"/>
  <c r="N6" i="256"/>
  <c r="BF8" i="250"/>
  <c r="L9" i="250"/>
  <c r="BF7" i="250"/>
  <c r="L8" i="250"/>
  <c r="M8" i="261"/>
  <c r="M9" i="261"/>
  <c r="BG7" i="261"/>
  <c r="BG8" i="261"/>
  <c r="M7" i="281"/>
  <c r="N6" i="281"/>
  <c r="BF7" i="254"/>
  <c r="BF8" i="254"/>
  <c r="L8" i="254"/>
  <c r="L9" i="254"/>
  <c r="L7" i="267"/>
  <c r="M6" i="267"/>
  <c r="L7" i="282"/>
  <c r="M6" i="282"/>
  <c r="BG8" i="276"/>
  <c r="M8" i="276"/>
  <c r="BG7" i="276"/>
  <c r="M9" i="276"/>
  <c r="M7" i="274"/>
  <c r="N6" i="274"/>
  <c r="L8" i="277"/>
  <c r="BF8" i="277"/>
  <c r="BF7" i="277"/>
  <c r="L9" i="277"/>
  <c r="M8" i="283"/>
  <c r="M9" i="283"/>
  <c r="BG7" i="283"/>
  <c r="BG8" i="283"/>
  <c r="BG7" i="286"/>
  <c r="M9" i="286"/>
  <c r="M8" i="286"/>
  <c r="BG8" i="286"/>
  <c r="K9" i="291"/>
  <c r="BE8" i="291"/>
  <c r="BE7" i="291"/>
  <c r="K8" i="291"/>
  <c r="K8" i="263"/>
  <c r="K9" i="263"/>
  <c r="BE7" i="263"/>
  <c r="BE8" i="263"/>
  <c r="L8" i="249"/>
  <c r="BF8" i="249"/>
  <c r="L9" i="249"/>
  <c r="BF7" i="249"/>
  <c r="M7" i="278"/>
  <c r="N6" i="278"/>
  <c r="M7" i="260"/>
  <c r="N6" i="260"/>
  <c r="M7" i="250"/>
  <c r="N6" i="250"/>
  <c r="M7" i="258"/>
  <c r="N6" i="258"/>
  <c r="N7" i="261"/>
  <c r="O6" i="261"/>
  <c r="L9" i="281"/>
  <c r="BF7" i="281"/>
  <c r="BF8" i="281"/>
  <c r="L8" i="281"/>
  <c r="M7" i="247"/>
  <c r="N6" i="247"/>
  <c r="BE7" i="267"/>
  <c r="BE8" i="267"/>
  <c r="K8" i="267"/>
  <c r="K9" i="267"/>
  <c r="L7" i="272"/>
  <c r="M6" i="272"/>
  <c r="BE7" i="282"/>
  <c r="BE8" i="282"/>
  <c r="K8" i="282"/>
  <c r="K9" i="282"/>
  <c r="L7" i="275"/>
  <c r="M6" i="275"/>
  <c r="N6" i="279"/>
  <c r="M7" i="279"/>
  <c r="M7" i="290"/>
  <c r="N6" i="290"/>
  <c r="L8" i="274"/>
  <c r="BF8" i="274"/>
  <c r="BF7" i="274"/>
  <c r="L9" i="274"/>
  <c r="M7" i="277"/>
  <c r="N6" i="277"/>
  <c r="N7" i="283"/>
  <c r="O6" i="283"/>
  <c r="O6" i="286"/>
  <c r="N7" i="286"/>
  <c r="BF8" i="294"/>
  <c r="BF7" i="294"/>
  <c r="L8" i="294"/>
  <c r="L9" i="294"/>
  <c r="L9" i="260"/>
  <c r="BF7" i="260"/>
  <c r="BF8" i="260"/>
  <c r="L8" i="260"/>
  <c r="BF8" i="258"/>
  <c r="L8" i="258"/>
  <c r="BF7" i="258"/>
  <c r="L9" i="258"/>
  <c r="M7" i="269"/>
  <c r="N6" i="269"/>
  <c r="L8" i="255"/>
  <c r="L9" i="255"/>
  <c r="BF7" i="255"/>
  <c r="BF8" i="255"/>
  <c r="L7" i="287"/>
  <c r="M6" i="287"/>
  <c r="L8" i="247"/>
  <c r="L9" i="247"/>
  <c r="BF7" i="247"/>
  <c r="BF8" i="247"/>
  <c r="BE7" i="272"/>
  <c r="BE8" i="272"/>
  <c r="K8" i="272"/>
  <c r="K9" i="272"/>
  <c r="M7" i="280"/>
  <c r="N6" i="280"/>
  <c r="K8" i="275"/>
  <c r="BE7" i="275"/>
  <c r="BE8" i="275"/>
  <c r="K9" i="275"/>
  <c r="L9" i="279"/>
  <c r="L8" i="279"/>
  <c r="BF8" i="279"/>
  <c r="BF7" i="279"/>
  <c r="L9" i="290"/>
  <c r="L8" i="290"/>
  <c r="BF7" i="290"/>
  <c r="BF8" i="290"/>
  <c r="M7" i="289"/>
  <c r="N6" i="289"/>
  <c r="L7" i="262"/>
  <c r="M6" i="262"/>
  <c r="L7" i="284"/>
  <c r="M6" i="284"/>
  <c r="N7" i="251"/>
  <c r="O6" i="251"/>
  <c r="BG8" i="271"/>
  <c r="M9" i="271"/>
  <c r="BG7" i="271"/>
  <c r="M8" i="271"/>
  <c r="BE8" i="288"/>
  <c r="K8" i="288"/>
  <c r="BE7" i="288"/>
  <c r="K9" i="288"/>
  <c r="N7" i="271"/>
  <c r="O6" i="271"/>
  <c r="M7" i="294"/>
  <c r="N6" i="294"/>
  <c r="M7" i="253"/>
  <c r="N6" i="253"/>
  <c r="BG7" i="293"/>
  <c r="BG8" i="293"/>
  <c r="M8" i="293"/>
  <c r="M9" i="293"/>
  <c r="BF7" i="269"/>
  <c r="BF8" i="269"/>
  <c r="L8" i="269"/>
  <c r="L9" i="269"/>
  <c r="M7" i="255"/>
  <c r="N6" i="255"/>
  <c r="K8" i="287"/>
  <c r="BE8" i="287"/>
  <c r="K9" i="287"/>
  <c r="BE7" i="287"/>
  <c r="M7" i="257"/>
  <c r="N6" i="257"/>
  <c r="BE8" i="270"/>
  <c r="BE7" i="270"/>
  <c r="K8" i="270"/>
  <c r="K9" i="270"/>
  <c r="BF8" i="280"/>
  <c r="BF7" i="280"/>
  <c r="L9" i="280"/>
  <c r="L8" i="280"/>
  <c r="M7" i="248"/>
  <c r="N6" i="248"/>
  <c r="BF7" i="289"/>
  <c r="BF8" i="289"/>
  <c r="L8" i="289"/>
  <c r="L9" i="289"/>
  <c r="M7" i="259"/>
  <c r="N6" i="259"/>
  <c r="BE7" i="262"/>
  <c r="BE8" i="262"/>
  <c r="K8" i="262"/>
  <c r="K9" i="262"/>
  <c r="K9" i="284"/>
  <c r="K8" i="284"/>
  <c r="BE8" i="284"/>
  <c r="BE7" i="284"/>
  <c r="BG7" i="251"/>
  <c r="BG8" i="251"/>
  <c r="M8" i="251"/>
  <c r="M9" i="251"/>
  <c r="L7" i="288"/>
  <c r="M6" i="288"/>
  <c r="BF8" i="278"/>
  <c r="BF7" i="278"/>
  <c r="L9" i="278"/>
  <c r="L8" i="278"/>
  <c r="M8" i="266"/>
  <c r="M9" i="266"/>
  <c r="BG7" i="266"/>
  <c r="BG8" i="266"/>
  <c r="BF8" i="253"/>
  <c r="L8" i="253"/>
  <c r="L9" i="253"/>
  <c r="BF7" i="253"/>
  <c r="K8" i="268"/>
  <c r="K9" i="268"/>
  <c r="BE7" i="268"/>
  <c r="BE8" i="268"/>
  <c r="N7" i="293"/>
  <c r="O6" i="293"/>
  <c r="M7" i="273"/>
  <c r="N6" i="273"/>
  <c r="BG7" i="295"/>
  <c r="M8" i="295"/>
  <c r="M9" i="295"/>
  <c r="BG8" i="295"/>
  <c r="L8" i="257"/>
  <c r="BF8" i="257"/>
  <c r="L9" i="257"/>
  <c r="BF7" i="257"/>
  <c r="L7" i="270"/>
  <c r="M6" i="270"/>
  <c r="L7" i="265"/>
  <c r="M6" i="265"/>
  <c r="BF8" i="248"/>
  <c r="L8" i="248"/>
  <c r="L9" i="248"/>
  <c r="BF7" i="248"/>
  <c r="M7" i="252"/>
  <c r="N6" i="252"/>
  <c r="L7" i="264"/>
  <c r="M6" i="264"/>
  <c r="BF8" i="259"/>
  <c r="BF7" i="259"/>
  <c r="L9" i="259"/>
  <c r="L8" i="259"/>
  <c r="L7" i="285"/>
  <c r="M6" i="285"/>
  <c r="M7" i="233"/>
  <c r="N6" i="233"/>
  <c r="N6" i="235"/>
  <c r="M7" i="235"/>
  <c r="M8" i="232"/>
  <c r="M9" i="232"/>
  <c r="BG7" i="232"/>
  <c r="BG8" i="232"/>
  <c r="O6" i="240"/>
  <c r="N7" i="240"/>
  <c r="L7" i="237"/>
  <c r="M6" i="237"/>
  <c r="BG7" i="234"/>
  <c r="BG8" i="234"/>
  <c r="M8" i="234"/>
  <c r="M9" i="234"/>
  <c r="BE7" i="231"/>
  <c r="BE8" i="231"/>
  <c r="K9" i="231"/>
  <c r="K8" i="231"/>
  <c r="N6" i="239"/>
  <c r="M7" i="239"/>
  <c r="M9" i="240"/>
  <c r="BG8" i="240"/>
  <c r="BG7" i="240"/>
  <c r="M8" i="240"/>
  <c r="N7" i="232"/>
  <c r="O6" i="232"/>
  <c r="BG7" i="244"/>
  <c r="BG8" i="244"/>
  <c r="M9" i="244"/>
  <c r="M8" i="244"/>
  <c r="BG7" i="246"/>
  <c r="M8" i="246"/>
  <c r="M9" i="246"/>
  <c r="BG8" i="246"/>
  <c r="BG7" i="242"/>
  <c r="BG8" i="242"/>
  <c r="M8" i="242"/>
  <c r="M9" i="242"/>
  <c r="L7" i="231"/>
  <c r="M6" i="231"/>
  <c r="N7" i="244"/>
  <c r="O6" i="244"/>
  <c r="O6" i="246"/>
  <c r="N7" i="246"/>
  <c r="N7" i="242"/>
  <c r="O6" i="242"/>
  <c r="N7" i="236"/>
  <c r="O6" i="236"/>
  <c r="L7" i="243"/>
  <c r="M6" i="243"/>
  <c r="N7" i="230"/>
  <c r="O6" i="230"/>
  <c r="BE7" i="241"/>
  <c r="BE8" i="241"/>
  <c r="K8" i="241"/>
  <c r="K9" i="241"/>
  <c r="M9" i="236"/>
  <c r="BG8" i="236"/>
  <c r="M8" i="236"/>
  <c r="BG7" i="236"/>
  <c r="BE8" i="243"/>
  <c r="BE7" i="243"/>
  <c r="K9" i="243"/>
  <c r="K8" i="243"/>
  <c r="M9" i="230"/>
  <c r="BG8" i="230"/>
  <c r="M8" i="230"/>
  <c r="BG7" i="230"/>
  <c r="BE7" i="238"/>
  <c r="BE8" i="238"/>
  <c r="K9" i="238"/>
  <c r="K8" i="238"/>
  <c r="L8" i="235"/>
  <c r="L9" i="235"/>
  <c r="BF7" i="235"/>
  <c r="BF8" i="235"/>
  <c r="BF7" i="239"/>
  <c r="BF8" i="239"/>
  <c r="L8" i="239"/>
  <c r="L9" i="239"/>
  <c r="L7" i="241"/>
  <c r="M6" i="241"/>
  <c r="L7" i="238"/>
  <c r="M6" i="238"/>
  <c r="BF8" i="233"/>
  <c r="L9" i="233"/>
  <c r="BF7" i="233"/>
  <c r="L8" i="233"/>
  <c r="M7" i="245"/>
  <c r="N6" i="245"/>
  <c r="BE7" i="237"/>
  <c r="BE8" i="237"/>
  <c r="K9" i="237"/>
  <c r="K8" i="237"/>
  <c r="N7" i="234"/>
  <c r="O6" i="234"/>
  <c r="L9" i="245"/>
  <c r="BF8" i="245"/>
  <c r="BF7" i="245"/>
  <c r="L8" i="245"/>
  <c r="BG7" i="227"/>
  <c r="BG8" i="227"/>
  <c r="M9" i="227"/>
  <c r="M8" i="227"/>
  <c r="BG8" i="222"/>
  <c r="BG7" i="222"/>
  <c r="M8" i="222"/>
  <c r="M9" i="222"/>
  <c r="L7" i="219"/>
  <c r="M6" i="219"/>
  <c r="L8" i="216"/>
  <c r="BF8" i="216"/>
  <c r="BF7" i="216"/>
  <c r="L9" i="216"/>
  <c r="M7" i="218"/>
  <c r="N6" i="218"/>
  <c r="M7" i="221"/>
  <c r="N6" i="221"/>
  <c r="N7" i="227"/>
  <c r="O6" i="227"/>
  <c r="N7" i="222"/>
  <c r="O6" i="222"/>
  <c r="BE8" i="228"/>
  <c r="K9" i="228"/>
  <c r="K8" i="228"/>
  <c r="BE7" i="228"/>
  <c r="BE8" i="219"/>
  <c r="K9" i="219"/>
  <c r="BE7" i="219"/>
  <c r="K8" i="219"/>
  <c r="M7" i="216"/>
  <c r="N6" i="216"/>
  <c r="BF7" i="221"/>
  <c r="BF8" i="221"/>
  <c r="L8" i="221"/>
  <c r="L9" i="221"/>
  <c r="N7" i="215"/>
  <c r="O6" i="215"/>
  <c r="BG7" i="226"/>
  <c r="M9" i="226"/>
  <c r="BG8" i="226"/>
  <c r="M8" i="226"/>
  <c r="L7" i="223"/>
  <c r="M6" i="223"/>
  <c r="L7" i="228"/>
  <c r="M6" i="228"/>
  <c r="L7" i="225"/>
  <c r="M6" i="225"/>
  <c r="L9" i="229"/>
  <c r="BF8" i="229"/>
  <c r="BF7" i="229"/>
  <c r="L8" i="229"/>
  <c r="M8" i="215"/>
  <c r="BG7" i="215"/>
  <c r="BG8" i="215"/>
  <c r="M9" i="215"/>
  <c r="N7" i="226"/>
  <c r="O6" i="226"/>
  <c r="BE8" i="223"/>
  <c r="K8" i="223"/>
  <c r="K9" i="223"/>
  <c r="BE7" i="223"/>
  <c r="L7" i="220"/>
  <c r="M6" i="220"/>
  <c r="K8" i="214"/>
  <c r="BE7" i="214"/>
  <c r="BE8" i="214"/>
  <c r="K9" i="214"/>
  <c r="L7" i="217"/>
  <c r="M6" i="217"/>
  <c r="K9" i="225"/>
  <c r="K8" i="225"/>
  <c r="BE8" i="225"/>
  <c r="BE7" i="225"/>
  <c r="O7" i="224"/>
  <c r="P6" i="224"/>
  <c r="BH7" i="224"/>
  <c r="BH8" i="224"/>
  <c r="N9" i="224"/>
  <c r="N8" i="224"/>
  <c r="M7" i="229"/>
  <c r="N6" i="229"/>
  <c r="BE7" i="220"/>
  <c r="BE8" i="220"/>
  <c r="K9" i="220"/>
  <c r="K8" i="220"/>
  <c r="BF8" i="218"/>
  <c r="L8" i="218"/>
  <c r="BF7" i="218"/>
  <c r="L9" i="218"/>
  <c r="L7" i="214"/>
  <c r="M6" i="214"/>
  <c r="BE7" i="217"/>
  <c r="BE8" i="217"/>
  <c r="K9" i="217"/>
  <c r="K8" i="217"/>
  <c r="N7" i="206"/>
  <c r="O6" i="206"/>
  <c r="K8" i="212"/>
  <c r="BE8" i="212"/>
  <c r="K9" i="212"/>
  <c r="BE7" i="212"/>
  <c r="L7" i="209"/>
  <c r="M6" i="209"/>
  <c r="L7" i="211"/>
  <c r="M6" i="211"/>
  <c r="O6" i="213"/>
  <c r="N7" i="213"/>
  <c r="K8" i="207"/>
  <c r="K9" i="207"/>
  <c r="BE8" i="207"/>
  <c r="BE7" i="207"/>
  <c r="L7" i="212"/>
  <c r="M6" i="212"/>
  <c r="K9" i="211"/>
  <c r="K8" i="211"/>
  <c r="BE8" i="211"/>
  <c r="BE7" i="211"/>
  <c r="BG7" i="213"/>
  <c r="M8" i="213"/>
  <c r="BG8" i="213"/>
  <c r="M9" i="213"/>
  <c r="BE8" i="209"/>
  <c r="BE7" i="209"/>
  <c r="K9" i="209"/>
  <c r="K8" i="209"/>
  <c r="M7" i="208"/>
  <c r="N6" i="208"/>
  <c r="M8" i="206"/>
  <c r="M9" i="206"/>
  <c r="BG7" i="206"/>
  <c r="BG8" i="206"/>
  <c r="L8" i="208"/>
  <c r="L9" i="208"/>
  <c r="BF7" i="208"/>
  <c r="BF8" i="208"/>
  <c r="K9" i="210"/>
  <c r="BE7" i="210"/>
  <c r="BE8" i="210"/>
  <c r="K8" i="210"/>
  <c r="L7" i="207"/>
  <c r="M6" i="207"/>
  <c r="L7" i="210"/>
  <c r="M6" i="210"/>
  <c r="M7" i="205"/>
  <c r="N6" i="205"/>
  <c r="BF7" i="202"/>
  <c r="L8" i="202"/>
  <c r="BF8" i="202"/>
  <c r="L9" i="202"/>
  <c r="L8" i="205"/>
  <c r="L9" i="205"/>
  <c r="BF8" i="205"/>
  <c r="BF7" i="205"/>
  <c r="M7" i="202"/>
  <c r="N6" i="202"/>
  <c r="M8" i="204"/>
  <c r="BG7" i="204"/>
  <c r="BG8" i="204"/>
  <c r="M9" i="204"/>
  <c r="BG7" i="203"/>
  <c r="M8" i="203"/>
  <c r="BG8" i="203"/>
  <c r="M9" i="203"/>
  <c r="N7" i="204"/>
  <c r="O6" i="204"/>
  <c r="N7" i="203"/>
  <c r="O6" i="203"/>
  <c r="N6" i="200"/>
  <c r="M7" i="200"/>
  <c r="BH7" i="201"/>
  <c r="BH8" i="201"/>
  <c r="N9" i="201"/>
  <c r="N8" i="201"/>
  <c r="O7" i="201"/>
  <c r="P6" i="201"/>
  <c r="L9" i="200"/>
  <c r="BF8" i="200"/>
  <c r="BF7" i="200"/>
  <c r="L8" i="200"/>
  <c r="M8" i="199"/>
  <c r="BG7" i="199"/>
  <c r="BG8" i="199"/>
  <c r="M9" i="199"/>
  <c r="O6" i="199"/>
  <c r="N7" i="199"/>
  <c r="BG7" i="198"/>
  <c r="BG8" i="198"/>
  <c r="M9" i="198"/>
  <c r="M8" i="198"/>
  <c r="N7" i="198"/>
  <c r="O6" i="198"/>
  <c r="O6" i="2"/>
  <c r="N7" i="2"/>
  <c r="M8" i="2"/>
  <c r="M9" i="2"/>
  <c r="N1" i="10"/>
  <c r="F34" i="9"/>
  <c r="F18" i="9"/>
  <c r="L23" i="8" s="1"/>
  <c r="Q23" i="8" s="1"/>
  <c r="F9" i="9"/>
  <c r="L20" i="8" s="1"/>
  <c r="F4" i="9"/>
  <c r="L18" i="8" s="1"/>
  <c r="E1" i="11"/>
  <c r="J50" i="10"/>
  <c r="J65" i="10" s="1"/>
  <c r="O49" i="10"/>
  <c r="N49" i="10"/>
  <c r="J49" i="10"/>
  <c r="J64" i="10" s="1"/>
  <c r="J48" i="10"/>
  <c r="J63" i="10" s="1"/>
  <c r="J47" i="10"/>
  <c r="J62" i="10" s="1"/>
  <c r="J46" i="10"/>
  <c r="J61" i="10" s="1"/>
  <c r="O45" i="10"/>
  <c r="N45" i="10"/>
  <c r="J45" i="10"/>
  <c r="J60" i="10" s="1"/>
  <c r="J44" i="10"/>
  <c r="J59" i="10" s="1"/>
  <c r="J43" i="10"/>
  <c r="J58" i="10" s="1"/>
  <c r="H20" i="10"/>
  <c r="G20" i="10"/>
  <c r="F20" i="10"/>
  <c r="O20" i="10" s="1"/>
  <c r="K1" i="10"/>
  <c r="J51" i="9"/>
  <c r="J50" i="9"/>
  <c r="I34" i="9"/>
  <c r="O22" i="8" s="1"/>
  <c r="H34" i="9"/>
  <c r="G34" i="9"/>
  <c r="M22" i="8" s="1"/>
  <c r="H26" i="9"/>
  <c r="N25" i="8" s="1"/>
  <c r="G26" i="9"/>
  <c r="M25" i="8" s="1"/>
  <c r="F26" i="9"/>
  <c r="I22" i="9"/>
  <c r="O24" i="8" s="1"/>
  <c r="H22" i="9"/>
  <c r="G22" i="9"/>
  <c r="F22" i="9"/>
  <c r="I18" i="9"/>
  <c r="O23" i="8" s="1"/>
  <c r="H18" i="9"/>
  <c r="G18" i="9"/>
  <c r="I9" i="9"/>
  <c r="H9" i="9"/>
  <c r="I4" i="9"/>
  <c r="O18" i="8" s="1"/>
  <c r="H4" i="9"/>
  <c r="N18" i="8" s="1"/>
  <c r="G4" i="9"/>
  <c r="G51" i="9" s="1"/>
  <c r="J1" i="9"/>
  <c r="I1" i="9"/>
  <c r="G1" i="9"/>
  <c r="E1" i="9"/>
  <c r="P52" i="8"/>
  <c r="M45" i="8"/>
  <c r="S41" i="8"/>
  <c r="S36" i="8"/>
  <c r="N32" i="8"/>
  <c r="N31" i="8" s="1"/>
  <c r="M32" i="8"/>
  <c r="M31" i="8" s="1"/>
  <c r="O25" i="8"/>
  <c r="L25" i="8"/>
  <c r="N24" i="8"/>
  <c r="M24" i="8"/>
  <c r="L24" i="8"/>
  <c r="Q24" i="8" s="1"/>
  <c r="N23" i="8"/>
  <c r="M23" i="8"/>
  <c r="L22" i="8"/>
  <c r="Q22" i="8" s="1"/>
  <c r="O20" i="8"/>
  <c r="N20" i="8"/>
  <c r="M20" i="8"/>
  <c r="Q19" i="8"/>
  <c r="Q7" i="8"/>
  <c r="S6" i="8"/>
  <c r="Q6" i="8"/>
  <c r="S5" i="8"/>
  <c r="S4" i="8"/>
  <c r="O4" i="8"/>
  <c r="H27" i="10" s="1"/>
  <c r="N4" i="8"/>
  <c r="L204" i="11" l="1"/>
  <c r="L192" i="11"/>
  <c r="L180" i="11"/>
  <c r="L168" i="11"/>
  <c r="L156" i="11"/>
  <c r="L144" i="11"/>
  <c r="L132" i="11"/>
  <c r="L120" i="11"/>
  <c r="L202" i="11"/>
  <c r="L190" i="11"/>
  <c r="L178" i="11"/>
  <c r="L166" i="11"/>
  <c r="L154" i="11"/>
  <c r="L142" i="11"/>
  <c r="L130" i="11"/>
  <c r="L174" i="11"/>
  <c r="L150" i="11"/>
  <c r="L138" i="11"/>
  <c r="L200" i="11"/>
  <c r="L188" i="11"/>
  <c r="L176" i="11"/>
  <c r="L164" i="11"/>
  <c r="L152" i="11"/>
  <c r="L140" i="11"/>
  <c r="L128" i="11"/>
  <c r="L198" i="11"/>
  <c r="L186" i="11"/>
  <c r="L126" i="11"/>
  <c r="L196" i="11"/>
  <c r="L184" i="11"/>
  <c r="L172" i="11"/>
  <c r="L160" i="11"/>
  <c r="L148" i="11"/>
  <c r="L136" i="11"/>
  <c r="L124" i="11"/>
  <c r="L162" i="11"/>
  <c r="L206" i="11"/>
  <c r="L194" i="11"/>
  <c r="L182" i="11"/>
  <c r="L170" i="11"/>
  <c r="L158" i="11"/>
  <c r="L146" i="11"/>
  <c r="L134" i="11"/>
  <c r="L122" i="11"/>
  <c r="O6" i="296"/>
  <c r="N7" i="296"/>
  <c r="BG8" i="296"/>
  <c r="M8" i="296"/>
  <c r="M9" i="296"/>
  <c r="BG7" i="296"/>
  <c r="BF8" i="285"/>
  <c r="L8" i="285"/>
  <c r="BF7" i="285"/>
  <c r="L9" i="285"/>
  <c r="M7" i="265"/>
  <c r="N6" i="265"/>
  <c r="N7" i="273"/>
  <c r="O6" i="273"/>
  <c r="M8" i="248"/>
  <c r="BG8" i="248"/>
  <c r="M9" i="248"/>
  <c r="BG7" i="248"/>
  <c r="M9" i="257"/>
  <c r="BG7" i="257"/>
  <c r="M8" i="257"/>
  <c r="BG8" i="257"/>
  <c r="M9" i="255"/>
  <c r="BG7" i="255"/>
  <c r="BG8" i="255"/>
  <c r="M8" i="255"/>
  <c r="N7" i="294"/>
  <c r="O6" i="294"/>
  <c r="M7" i="262"/>
  <c r="N6" i="262"/>
  <c r="N7" i="280"/>
  <c r="O6" i="280"/>
  <c r="M9" i="277"/>
  <c r="BG8" i="277"/>
  <c r="BG7" i="277"/>
  <c r="M8" i="277"/>
  <c r="O6" i="290"/>
  <c r="N7" i="290"/>
  <c r="M9" i="247"/>
  <c r="M8" i="247"/>
  <c r="BG7" i="247"/>
  <c r="BG8" i="247"/>
  <c r="N9" i="261"/>
  <c r="BH7" i="261"/>
  <c r="BH8" i="261"/>
  <c r="N8" i="261"/>
  <c r="BG7" i="260"/>
  <c r="BG8" i="260"/>
  <c r="M8" i="260"/>
  <c r="M9" i="260"/>
  <c r="M9" i="274"/>
  <c r="M8" i="274"/>
  <c r="BG7" i="274"/>
  <c r="BG8" i="274"/>
  <c r="BF8" i="282"/>
  <c r="L9" i="282"/>
  <c r="L8" i="282"/>
  <c r="BF7" i="282"/>
  <c r="BH8" i="292"/>
  <c r="N8" i="292"/>
  <c r="N9" i="292"/>
  <c r="BH7" i="292"/>
  <c r="M7" i="264"/>
  <c r="N6" i="264"/>
  <c r="M9" i="259"/>
  <c r="BG7" i="259"/>
  <c r="M8" i="259"/>
  <c r="BG8" i="259"/>
  <c r="L9" i="264"/>
  <c r="BF7" i="264"/>
  <c r="L8" i="264"/>
  <c r="BF8" i="264"/>
  <c r="BF8" i="265"/>
  <c r="L9" i="265"/>
  <c r="BF7" i="265"/>
  <c r="L8" i="265"/>
  <c r="BG7" i="273"/>
  <c r="BG8" i="273"/>
  <c r="M8" i="273"/>
  <c r="M9" i="273"/>
  <c r="M8" i="294"/>
  <c r="BG8" i="294"/>
  <c r="M9" i="294"/>
  <c r="BG7" i="294"/>
  <c r="O7" i="251"/>
  <c r="P6" i="251"/>
  <c r="BF7" i="262"/>
  <c r="BF8" i="262"/>
  <c r="L8" i="262"/>
  <c r="L9" i="262"/>
  <c r="BG7" i="280"/>
  <c r="M9" i="280"/>
  <c r="M8" i="280"/>
  <c r="BG8" i="280"/>
  <c r="BH7" i="286"/>
  <c r="BH8" i="286"/>
  <c r="N8" i="286"/>
  <c r="N9" i="286"/>
  <c r="BG7" i="290"/>
  <c r="M8" i="290"/>
  <c r="BG8" i="290"/>
  <c r="M9" i="290"/>
  <c r="O6" i="258"/>
  <c r="N7" i="258"/>
  <c r="M7" i="267"/>
  <c r="N6" i="267"/>
  <c r="N7" i="256"/>
  <c r="O6" i="256"/>
  <c r="M7" i="263"/>
  <c r="N6" i="263"/>
  <c r="O7" i="276"/>
  <c r="P6" i="276"/>
  <c r="N7" i="254"/>
  <c r="O6" i="254"/>
  <c r="O7" i="292"/>
  <c r="P6" i="292"/>
  <c r="N7" i="252"/>
  <c r="O6" i="252"/>
  <c r="O7" i="293"/>
  <c r="P6" i="293"/>
  <c r="O7" i="271"/>
  <c r="P6" i="271"/>
  <c r="N7" i="289"/>
  <c r="O6" i="289"/>
  <c r="O7" i="286"/>
  <c r="P6" i="286"/>
  <c r="BF7" i="267"/>
  <c r="BF8" i="267"/>
  <c r="L8" i="267"/>
  <c r="L9" i="267"/>
  <c r="N7" i="281"/>
  <c r="O6" i="281"/>
  <c r="N8" i="276"/>
  <c r="N9" i="276"/>
  <c r="BH7" i="276"/>
  <c r="BH8" i="276"/>
  <c r="BH8" i="293"/>
  <c r="BH7" i="293"/>
  <c r="N8" i="293"/>
  <c r="N9" i="293"/>
  <c r="L8" i="288"/>
  <c r="BF8" i="288"/>
  <c r="BF7" i="288"/>
  <c r="L9" i="288"/>
  <c r="BH8" i="271"/>
  <c r="N9" i="271"/>
  <c r="BH7" i="271"/>
  <c r="N8" i="271"/>
  <c r="M7" i="284"/>
  <c r="N6" i="284"/>
  <c r="BG8" i="289"/>
  <c r="M9" i="289"/>
  <c r="BG7" i="289"/>
  <c r="M8" i="289"/>
  <c r="O7" i="283"/>
  <c r="P6" i="283"/>
  <c r="N7" i="279"/>
  <c r="O6" i="279"/>
  <c r="O6" i="250"/>
  <c r="N7" i="250"/>
  <c r="M9" i="278"/>
  <c r="M8" i="278"/>
  <c r="BG8" i="278"/>
  <c r="BG7" i="278"/>
  <c r="M9" i="281"/>
  <c r="BG7" i="281"/>
  <c r="BG8" i="281"/>
  <c r="M8" i="281"/>
  <c r="N7" i="249"/>
  <c r="O6" i="249"/>
  <c r="N6" i="291"/>
  <c r="M7" i="291"/>
  <c r="BH7" i="295"/>
  <c r="BH8" i="295"/>
  <c r="N8" i="295"/>
  <c r="N9" i="295"/>
  <c r="N9" i="266"/>
  <c r="BH7" i="266"/>
  <c r="BH8" i="266"/>
  <c r="N8" i="266"/>
  <c r="M7" i="270"/>
  <c r="N6" i="270"/>
  <c r="N6" i="288"/>
  <c r="M7" i="288"/>
  <c r="M8" i="258"/>
  <c r="M9" i="258"/>
  <c r="BG7" i="258"/>
  <c r="BG8" i="258"/>
  <c r="BG7" i="256"/>
  <c r="M9" i="256"/>
  <c r="BG8" i="256"/>
  <c r="M8" i="256"/>
  <c r="BG7" i="254"/>
  <c r="BG8" i="254"/>
  <c r="M8" i="254"/>
  <c r="M9" i="254"/>
  <c r="L9" i="270"/>
  <c r="L8" i="270"/>
  <c r="BF8" i="270"/>
  <c r="BF7" i="270"/>
  <c r="O6" i="253"/>
  <c r="N7" i="253"/>
  <c r="BF8" i="284"/>
  <c r="BF7" i="284"/>
  <c r="L9" i="284"/>
  <c r="L8" i="284"/>
  <c r="M7" i="287"/>
  <c r="N6" i="287"/>
  <c r="N7" i="269"/>
  <c r="O6" i="269"/>
  <c r="N9" i="283"/>
  <c r="BH8" i="283"/>
  <c r="N8" i="283"/>
  <c r="BH7" i="283"/>
  <c r="M7" i="275"/>
  <c r="N6" i="275"/>
  <c r="M7" i="272"/>
  <c r="N6" i="272"/>
  <c r="M8" i="250"/>
  <c r="BG7" i="250"/>
  <c r="M9" i="250"/>
  <c r="BG8" i="250"/>
  <c r="M9" i="249"/>
  <c r="BG8" i="249"/>
  <c r="BG7" i="249"/>
  <c r="M8" i="249"/>
  <c r="L8" i="291"/>
  <c r="BF7" i="291"/>
  <c r="L9" i="291"/>
  <c r="BF8" i="291"/>
  <c r="O7" i="295"/>
  <c r="P6" i="295"/>
  <c r="M7" i="268"/>
  <c r="N6" i="268"/>
  <c r="BH8" i="251"/>
  <c r="N8" i="251"/>
  <c r="N9" i="251"/>
  <c r="BH7" i="251"/>
  <c r="BG7" i="279"/>
  <c r="BG8" i="279"/>
  <c r="M9" i="279"/>
  <c r="M8" i="279"/>
  <c r="N7" i="278"/>
  <c r="O6" i="278"/>
  <c r="L9" i="263"/>
  <c r="BF7" i="263"/>
  <c r="BF8" i="263"/>
  <c r="L8" i="263"/>
  <c r="O7" i="266"/>
  <c r="P6" i="266"/>
  <c r="M9" i="252"/>
  <c r="BG7" i="252"/>
  <c r="BG8" i="252"/>
  <c r="M8" i="252"/>
  <c r="M7" i="285"/>
  <c r="N6" i="285"/>
  <c r="N7" i="259"/>
  <c r="O6" i="259"/>
  <c r="N7" i="248"/>
  <c r="O6" i="248"/>
  <c r="O6" i="257"/>
  <c r="N7" i="257"/>
  <c r="N7" i="255"/>
  <c r="O6" i="255"/>
  <c r="M8" i="253"/>
  <c r="M9" i="253"/>
  <c r="BG7" i="253"/>
  <c r="BG8" i="253"/>
  <c r="L9" i="287"/>
  <c r="L8" i="287"/>
  <c r="BF7" i="287"/>
  <c r="BF8" i="287"/>
  <c r="M9" i="269"/>
  <c r="BG8" i="269"/>
  <c r="BG7" i="269"/>
  <c r="M8" i="269"/>
  <c r="N7" i="277"/>
  <c r="O6" i="277"/>
  <c r="L9" i="275"/>
  <c r="BF7" i="275"/>
  <c r="BF8" i="275"/>
  <c r="L8" i="275"/>
  <c r="BF8" i="272"/>
  <c r="L8" i="272"/>
  <c r="L9" i="272"/>
  <c r="BF7" i="272"/>
  <c r="N7" i="247"/>
  <c r="O6" i="247"/>
  <c r="O7" i="261"/>
  <c r="P6" i="261"/>
  <c r="N7" i="260"/>
  <c r="O6" i="260"/>
  <c r="N7" i="274"/>
  <c r="O6" i="274"/>
  <c r="M7" i="282"/>
  <c r="N6" i="282"/>
  <c r="L9" i="268"/>
  <c r="BF7" i="268"/>
  <c r="BF8" i="268"/>
  <c r="L8" i="268"/>
  <c r="O7" i="244"/>
  <c r="P6" i="244"/>
  <c r="BH7" i="230"/>
  <c r="BH8" i="230"/>
  <c r="N9" i="230"/>
  <c r="N8" i="230"/>
  <c r="M7" i="243"/>
  <c r="N6" i="243"/>
  <c r="BH7" i="246"/>
  <c r="BH8" i="246"/>
  <c r="N9" i="246"/>
  <c r="N8" i="246"/>
  <c r="BF8" i="231"/>
  <c r="L9" i="231"/>
  <c r="BF7" i="231"/>
  <c r="L8" i="231"/>
  <c r="M7" i="237"/>
  <c r="N6" i="237"/>
  <c r="BF8" i="238"/>
  <c r="L9" i="238"/>
  <c r="BF7" i="238"/>
  <c r="L8" i="238"/>
  <c r="O7" i="234"/>
  <c r="P6" i="234"/>
  <c r="N7" i="245"/>
  <c r="O6" i="245"/>
  <c r="BF8" i="243"/>
  <c r="BF7" i="243"/>
  <c r="L9" i="243"/>
  <c r="L8" i="243"/>
  <c r="O7" i="246"/>
  <c r="P6" i="246"/>
  <c r="O7" i="232"/>
  <c r="P6" i="232"/>
  <c r="BG8" i="239"/>
  <c r="M9" i="239"/>
  <c r="BG7" i="239"/>
  <c r="M8" i="239"/>
  <c r="BF8" i="237"/>
  <c r="L9" i="237"/>
  <c r="BF7" i="237"/>
  <c r="L8" i="237"/>
  <c r="BH8" i="234"/>
  <c r="N8" i="234"/>
  <c r="N9" i="234"/>
  <c r="BH7" i="234"/>
  <c r="P6" i="236"/>
  <c r="O7" i="236"/>
  <c r="N9" i="240"/>
  <c r="N8" i="240"/>
  <c r="BH8" i="240"/>
  <c r="BH7" i="240"/>
  <c r="BG8" i="235"/>
  <c r="M9" i="235"/>
  <c r="BG7" i="235"/>
  <c r="M8" i="235"/>
  <c r="M7" i="238"/>
  <c r="N6" i="238"/>
  <c r="BH7" i="236"/>
  <c r="BH8" i="236"/>
  <c r="N8" i="236"/>
  <c r="N9" i="236"/>
  <c r="N9" i="232"/>
  <c r="BH7" i="232"/>
  <c r="BH8" i="232"/>
  <c r="N8" i="232"/>
  <c r="BH8" i="244"/>
  <c r="N9" i="244"/>
  <c r="BH7" i="244"/>
  <c r="N8" i="244"/>
  <c r="O7" i="240"/>
  <c r="P6" i="240"/>
  <c r="N7" i="235"/>
  <c r="O6" i="235"/>
  <c r="M7" i="241"/>
  <c r="N6" i="241"/>
  <c r="O7" i="230"/>
  <c r="P6" i="230"/>
  <c r="O7" i="242"/>
  <c r="P6" i="242"/>
  <c r="O6" i="233"/>
  <c r="N7" i="233"/>
  <c r="BG7" i="245"/>
  <c r="M9" i="245"/>
  <c r="BG8" i="245"/>
  <c r="M8" i="245"/>
  <c r="N7" i="239"/>
  <c r="O6" i="239"/>
  <c r="BF8" i="241"/>
  <c r="L9" i="241"/>
  <c r="BF7" i="241"/>
  <c r="L8" i="241"/>
  <c r="BH7" i="242"/>
  <c r="BH8" i="242"/>
  <c r="N9" i="242"/>
  <c r="N8" i="242"/>
  <c r="M7" i="231"/>
  <c r="N6" i="231"/>
  <c r="M8" i="233"/>
  <c r="BG8" i="233"/>
  <c r="M9" i="233"/>
  <c r="BG7" i="233"/>
  <c r="O7" i="222"/>
  <c r="P6" i="222"/>
  <c r="O6" i="229"/>
  <c r="N7" i="229"/>
  <c r="M7" i="217"/>
  <c r="N6" i="217"/>
  <c r="L8" i="223"/>
  <c r="BF8" i="223"/>
  <c r="L9" i="223"/>
  <c r="BF7" i="223"/>
  <c r="N9" i="215"/>
  <c r="BH8" i="215"/>
  <c r="N8" i="215"/>
  <c r="BH7" i="215"/>
  <c r="N7" i="216"/>
  <c r="O6" i="216"/>
  <c r="BH7" i="222"/>
  <c r="BH8" i="222"/>
  <c r="N8" i="222"/>
  <c r="N9" i="222"/>
  <c r="M9" i="218"/>
  <c r="BG7" i="218"/>
  <c r="M8" i="218"/>
  <c r="BG8" i="218"/>
  <c r="N6" i="219"/>
  <c r="M7" i="219"/>
  <c r="O7" i="215"/>
  <c r="P6" i="215"/>
  <c r="BI8" i="224"/>
  <c r="O8" i="224"/>
  <c r="BI7" i="224"/>
  <c r="O9" i="224"/>
  <c r="BF8" i="217"/>
  <c r="BF7" i="217"/>
  <c r="L9" i="217"/>
  <c r="L8" i="217"/>
  <c r="N6" i="225"/>
  <c r="M7" i="225"/>
  <c r="M9" i="216"/>
  <c r="BG8" i="216"/>
  <c r="BG7" i="216"/>
  <c r="M8" i="216"/>
  <c r="O7" i="227"/>
  <c r="P6" i="227"/>
  <c r="L8" i="219"/>
  <c r="BF8" i="219"/>
  <c r="L9" i="219"/>
  <c r="BF7" i="219"/>
  <c r="L9" i="214"/>
  <c r="BF8" i="214"/>
  <c r="L8" i="214"/>
  <c r="BF7" i="214"/>
  <c r="P7" i="224"/>
  <c r="Q6" i="224"/>
  <c r="M7" i="220"/>
  <c r="N6" i="220"/>
  <c r="O7" i="226"/>
  <c r="P6" i="226"/>
  <c r="BF8" i="225"/>
  <c r="L9" i="225"/>
  <c r="L8" i="225"/>
  <c r="BF7" i="225"/>
  <c r="BH8" i="227"/>
  <c r="BH7" i="227"/>
  <c r="N8" i="227"/>
  <c r="N9" i="227"/>
  <c r="M7" i="214"/>
  <c r="N6" i="214"/>
  <c r="M7" i="223"/>
  <c r="N6" i="223"/>
  <c r="BG7" i="229"/>
  <c r="M8" i="229"/>
  <c r="BG8" i="229"/>
  <c r="M9" i="229"/>
  <c r="BF7" i="220"/>
  <c r="BF8" i="220"/>
  <c r="L9" i="220"/>
  <c r="L8" i="220"/>
  <c r="BH8" i="226"/>
  <c r="BH7" i="226"/>
  <c r="N9" i="226"/>
  <c r="N8" i="226"/>
  <c r="M7" i="228"/>
  <c r="N6" i="228"/>
  <c r="N7" i="221"/>
  <c r="O6" i="221"/>
  <c r="O6" i="218"/>
  <c r="N7" i="218"/>
  <c r="BF8" i="228"/>
  <c r="BF7" i="228"/>
  <c r="L8" i="228"/>
  <c r="L9" i="228"/>
  <c r="BG8" i="221"/>
  <c r="M9" i="221"/>
  <c r="BG7" i="221"/>
  <c r="M8" i="221"/>
  <c r="BH8" i="213"/>
  <c r="N9" i="213"/>
  <c r="N8" i="213"/>
  <c r="BH7" i="213"/>
  <c r="L9" i="212"/>
  <c r="L8" i="212"/>
  <c r="BF7" i="212"/>
  <c r="BF8" i="212"/>
  <c r="O7" i="213"/>
  <c r="P6" i="213"/>
  <c r="L8" i="210"/>
  <c r="BF7" i="210"/>
  <c r="L9" i="210"/>
  <c r="BF8" i="210"/>
  <c r="L8" i="211"/>
  <c r="L9" i="211"/>
  <c r="BF8" i="211"/>
  <c r="BF7" i="211"/>
  <c r="M7" i="212"/>
  <c r="N6" i="212"/>
  <c r="M7" i="210"/>
  <c r="N6" i="210"/>
  <c r="N6" i="211"/>
  <c r="M7" i="211"/>
  <c r="M7" i="207"/>
  <c r="N6" i="207"/>
  <c r="N7" i="208"/>
  <c r="O6" i="208"/>
  <c r="M7" i="209"/>
  <c r="N6" i="209"/>
  <c r="O7" i="206"/>
  <c r="P6" i="206"/>
  <c r="L9" i="207"/>
  <c r="L8" i="207"/>
  <c r="BF7" i="207"/>
  <c r="BF8" i="207"/>
  <c r="M8" i="208"/>
  <c r="M9" i="208"/>
  <c r="BG7" i="208"/>
  <c r="BG8" i="208"/>
  <c r="L8" i="209"/>
  <c r="BF8" i="209"/>
  <c r="BF7" i="209"/>
  <c r="L9" i="209"/>
  <c r="N9" i="206"/>
  <c r="BH7" i="206"/>
  <c r="N8" i="206"/>
  <c r="BH8" i="206"/>
  <c r="N9" i="204"/>
  <c r="BH7" i="204"/>
  <c r="BH8" i="204"/>
  <c r="N8" i="204"/>
  <c r="BG7" i="202"/>
  <c r="BG8" i="202"/>
  <c r="M8" i="202"/>
  <c r="M9" i="202"/>
  <c r="O7" i="203"/>
  <c r="P6" i="203"/>
  <c r="N7" i="205"/>
  <c r="O6" i="205"/>
  <c r="N7" i="202"/>
  <c r="O6" i="202"/>
  <c r="N8" i="203"/>
  <c r="N9" i="203"/>
  <c r="BH7" i="203"/>
  <c r="BH8" i="203"/>
  <c r="O7" i="204"/>
  <c r="P6" i="204"/>
  <c r="M9" i="205"/>
  <c r="BG7" i="205"/>
  <c r="M8" i="205"/>
  <c r="BG8" i="205"/>
  <c r="P7" i="201"/>
  <c r="Q6" i="201"/>
  <c r="BG8" i="200"/>
  <c r="BG7" i="200"/>
  <c r="M9" i="200"/>
  <c r="M8" i="200"/>
  <c r="BI8" i="201"/>
  <c r="O9" i="201"/>
  <c r="BI7" i="201"/>
  <c r="O8" i="201"/>
  <c r="N7" i="200"/>
  <c r="O6" i="200"/>
  <c r="O7" i="199"/>
  <c r="P6" i="199"/>
  <c r="N9" i="199"/>
  <c r="BH8" i="199"/>
  <c r="BH7" i="199"/>
  <c r="N8" i="199"/>
  <c r="O7" i="198"/>
  <c r="P6" i="198"/>
  <c r="BH8" i="198"/>
  <c r="N9" i="198"/>
  <c r="N8" i="198"/>
  <c r="BH7" i="198"/>
  <c r="N8" i="2"/>
  <c r="N9" i="2"/>
  <c r="P6" i="2"/>
  <c r="O7" i="2"/>
  <c r="O17" i="8"/>
  <c r="N34" i="8" s="1"/>
  <c r="O44" i="10"/>
  <c r="O50" i="10"/>
  <c r="N17" i="8"/>
  <c r="M34" i="8" s="1"/>
  <c r="N44" i="10"/>
  <c r="N50" i="10"/>
  <c r="M18" i="8"/>
  <c r="J39" i="9"/>
  <c r="F51" i="9"/>
  <c r="N48" i="10"/>
  <c r="O48" i="10"/>
  <c r="O47" i="10"/>
  <c r="N47" i="10"/>
  <c r="N46" i="10"/>
  <c r="O46" i="10"/>
  <c r="I210" i="11"/>
  <c r="I209" i="11"/>
  <c r="N43" i="10"/>
  <c r="N58" i="10" s="1"/>
  <c r="Q25" i="8"/>
  <c r="Q20" i="8"/>
  <c r="C209" i="11"/>
  <c r="P41" i="8" s="1"/>
  <c r="N26" i="8"/>
  <c r="M35" i="8"/>
  <c r="M38" i="8"/>
  <c r="N38" i="8"/>
  <c r="N35" i="8"/>
  <c r="Q18" i="8"/>
  <c r="H51" i="9"/>
  <c r="I51" i="9"/>
  <c r="J40" i="9"/>
  <c r="O26" i="8"/>
  <c r="J43" i="9"/>
  <c r="N8" i="296" l="1"/>
  <c r="N9" i="296"/>
  <c r="BH7" i="296"/>
  <c r="BH8" i="296"/>
  <c r="O7" i="296"/>
  <c r="P6" i="296"/>
  <c r="BH8" i="277"/>
  <c r="BH7" i="277"/>
  <c r="N9" i="277"/>
  <c r="N8" i="277"/>
  <c r="N8" i="278"/>
  <c r="N9" i="278"/>
  <c r="BH8" i="278"/>
  <c r="BH7" i="278"/>
  <c r="N8" i="269"/>
  <c r="BH8" i="269"/>
  <c r="N9" i="269"/>
  <c r="BH7" i="269"/>
  <c r="N7" i="270"/>
  <c r="O6" i="270"/>
  <c r="P6" i="249"/>
  <c r="O7" i="249"/>
  <c r="O7" i="279"/>
  <c r="P6" i="279"/>
  <c r="N8" i="289"/>
  <c r="BH8" i="289"/>
  <c r="N9" i="289"/>
  <c r="BH7" i="289"/>
  <c r="BH7" i="252"/>
  <c r="BH8" i="252"/>
  <c r="N8" i="252"/>
  <c r="N9" i="252"/>
  <c r="O8" i="276"/>
  <c r="O9" i="276"/>
  <c r="BI8" i="276"/>
  <c r="BI7" i="276"/>
  <c r="BG8" i="267"/>
  <c r="M8" i="267"/>
  <c r="M9" i="267"/>
  <c r="BG7" i="267"/>
  <c r="O8" i="251"/>
  <c r="O9" i="251"/>
  <c r="BI7" i="251"/>
  <c r="BI8" i="251"/>
  <c r="BH7" i="290"/>
  <c r="BH8" i="290"/>
  <c r="N8" i="290"/>
  <c r="N9" i="290"/>
  <c r="N8" i="294"/>
  <c r="N9" i="294"/>
  <c r="BH7" i="294"/>
  <c r="BH8" i="294"/>
  <c r="BI7" i="266"/>
  <c r="BI8" i="266"/>
  <c r="O8" i="266"/>
  <c r="O9" i="266"/>
  <c r="P7" i="295"/>
  <c r="Q6" i="295"/>
  <c r="N9" i="274"/>
  <c r="N8" i="274"/>
  <c r="BH8" i="274"/>
  <c r="BH7" i="274"/>
  <c r="N9" i="247"/>
  <c r="BH7" i="247"/>
  <c r="BH8" i="247"/>
  <c r="N8" i="247"/>
  <c r="O7" i="248"/>
  <c r="P6" i="248"/>
  <c r="BI8" i="295"/>
  <c r="O8" i="295"/>
  <c r="BI7" i="295"/>
  <c r="O9" i="295"/>
  <c r="O6" i="287"/>
  <c r="N7" i="287"/>
  <c r="M8" i="270"/>
  <c r="M9" i="270"/>
  <c r="BG7" i="270"/>
  <c r="BG8" i="270"/>
  <c r="N8" i="249"/>
  <c r="BH7" i="249"/>
  <c r="N9" i="249"/>
  <c r="BH8" i="249"/>
  <c r="BH8" i="279"/>
  <c r="BH7" i="279"/>
  <c r="N9" i="279"/>
  <c r="N8" i="279"/>
  <c r="P7" i="271"/>
  <c r="Q6" i="271"/>
  <c r="P7" i="292"/>
  <c r="Q6" i="292"/>
  <c r="N7" i="263"/>
  <c r="O6" i="263"/>
  <c r="O7" i="290"/>
  <c r="P6" i="290"/>
  <c r="O7" i="280"/>
  <c r="P6" i="280"/>
  <c r="M8" i="285"/>
  <c r="M9" i="285"/>
  <c r="BG7" i="285"/>
  <c r="BG8" i="285"/>
  <c r="O7" i="260"/>
  <c r="P6" i="260"/>
  <c r="N8" i="248"/>
  <c r="N9" i="248"/>
  <c r="BH7" i="248"/>
  <c r="BH8" i="248"/>
  <c r="N7" i="272"/>
  <c r="O6" i="272"/>
  <c r="M8" i="287"/>
  <c r="M9" i="287"/>
  <c r="BG7" i="287"/>
  <c r="BG8" i="287"/>
  <c r="N8" i="253"/>
  <c r="N9" i="253"/>
  <c r="BH7" i="253"/>
  <c r="BH8" i="253"/>
  <c r="P7" i="283"/>
  <c r="Q6" i="283"/>
  <c r="O8" i="271"/>
  <c r="O9" i="271"/>
  <c r="BI8" i="271"/>
  <c r="BI7" i="271"/>
  <c r="O9" i="292"/>
  <c r="O8" i="292"/>
  <c r="BI8" i="292"/>
  <c r="BI7" i="292"/>
  <c r="BG7" i="263"/>
  <c r="BG8" i="263"/>
  <c r="M8" i="263"/>
  <c r="M9" i="263"/>
  <c r="N8" i="258"/>
  <c r="N9" i="258"/>
  <c r="BH8" i="258"/>
  <c r="BH7" i="258"/>
  <c r="N7" i="264"/>
  <c r="O6" i="264"/>
  <c r="N9" i="280"/>
  <c r="N8" i="280"/>
  <c r="BH8" i="280"/>
  <c r="BH7" i="280"/>
  <c r="O7" i="273"/>
  <c r="P6" i="273"/>
  <c r="O7" i="274"/>
  <c r="P6" i="274"/>
  <c r="BH7" i="260"/>
  <c r="BH8" i="260"/>
  <c r="N8" i="260"/>
  <c r="N9" i="260"/>
  <c r="O7" i="255"/>
  <c r="P6" i="255"/>
  <c r="O7" i="259"/>
  <c r="P6" i="259"/>
  <c r="M8" i="272"/>
  <c r="M9" i="272"/>
  <c r="BG7" i="272"/>
  <c r="BG8" i="272"/>
  <c r="O7" i="253"/>
  <c r="P6" i="253"/>
  <c r="BI7" i="283"/>
  <c r="O8" i="283"/>
  <c r="O9" i="283"/>
  <c r="BI8" i="283"/>
  <c r="N7" i="284"/>
  <c r="O6" i="284"/>
  <c r="O7" i="281"/>
  <c r="P6" i="281"/>
  <c r="P7" i="286"/>
  <c r="Q6" i="286"/>
  <c r="P7" i="293"/>
  <c r="Q6" i="293"/>
  <c r="O7" i="254"/>
  <c r="P6" i="254"/>
  <c r="O7" i="256"/>
  <c r="P6" i="256"/>
  <c r="O7" i="258"/>
  <c r="P6" i="258"/>
  <c r="M9" i="264"/>
  <c r="M8" i="264"/>
  <c r="BG8" i="264"/>
  <c r="BG7" i="264"/>
  <c r="N7" i="262"/>
  <c r="O6" i="262"/>
  <c r="BH7" i="273"/>
  <c r="BH8" i="273"/>
  <c r="N8" i="273"/>
  <c r="N9" i="273"/>
  <c r="N7" i="282"/>
  <c r="O6" i="282"/>
  <c r="P7" i="261"/>
  <c r="Q6" i="261"/>
  <c r="N9" i="259"/>
  <c r="N8" i="259"/>
  <c r="BH8" i="259"/>
  <c r="BH7" i="259"/>
  <c r="N7" i="268"/>
  <c r="O6" i="268"/>
  <c r="N7" i="275"/>
  <c r="O6" i="275"/>
  <c r="M8" i="288"/>
  <c r="M9" i="288"/>
  <c r="BG7" i="288"/>
  <c r="BG8" i="288"/>
  <c r="M8" i="291"/>
  <c r="M9" i="291"/>
  <c r="BG8" i="291"/>
  <c r="BG7" i="291"/>
  <c r="N8" i="250"/>
  <c r="N9" i="250"/>
  <c r="BH7" i="250"/>
  <c r="BH8" i="250"/>
  <c r="BG7" i="284"/>
  <c r="BG8" i="284"/>
  <c r="M9" i="284"/>
  <c r="M8" i="284"/>
  <c r="BH8" i="281"/>
  <c r="N8" i="281"/>
  <c r="N9" i="281"/>
  <c r="BH7" i="281"/>
  <c r="BI8" i="286"/>
  <c r="O8" i="286"/>
  <c r="BI7" i="286"/>
  <c r="O9" i="286"/>
  <c r="O8" i="293"/>
  <c r="BI8" i="293"/>
  <c r="O9" i="293"/>
  <c r="BI7" i="293"/>
  <c r="BH8" i="254"/>
  <c r="N8" i="254"/>
  <c r="N9" i="254"/>
  <c r="BH7" i="254"/>
  <c r="BH8" i="256"/>
  <c r="N8" i="256"/>
  <c r="N9" i="256"/>
  <c r="BH7" i="256"/>
  <c r="BG8" i="262"/>
  <c r="M8" i="262"/>
  <c r="M9" i="262"/>
  <c r="BG7" i="262"/>
  <c r="N7" i="265"/>
  <c r="O6" i="265"/>
  <c r="O7" i="247"/>
  <c r="P6" i="247"/>
  <c r="O7" i="257"/>
  <c r="P6" i="257"/>
  <c r="BH7" i="255"/>
  <c r="BH8" i="255"/>
  <c r="N8" i="255"/>
  <c r="N9" i="255"/>
  <c r="M8" i="282"/>
  <c r="BG8" i="282"/>
  <c r="M9" i="282"/>
  <c r="BG7" i="282"/>
  <c r="BI7" i="261"/>
  <c r="BI8" i="261"/>
  <c r="O8" i="261"/>
  <c r="O9" i="261"/>
  <c r="O7" i="277"/>
  <c r="P6" i="277"/>
  <c r="BH8" i="257"/>
  <c r="N8" i="257"/>
  <c r="BH7" i="257"/>
  <c r="N9" i="257"/>
  <c r="O6" i="285"/>
  <c r="N7" i="285"/>
  <c r="P7" i="266"/>
  <c r="Q6" i="266"/>
  <c r="O7" i="278"/>
  <c r="P6" i="278"/>
  <c r="BG7" i="268"/>
  <c r="BG8" i="268"/>
  <c r="M8" i="268"/>
  <c r="M9" i="268"/>
  <c r="BG8" i="275"/>
  <c r="M9" i="275"/>
  <c r="M8" i="275"/>
  <c r="BG7" i="275"/>
  <c r="O7" i="269"/>
  <c r="P6" i="269"/>
  <c r="N7" i="288"/>
  <c r="O6" i="288"/>
  <c r="N7" i="291"/>
  <c r="O6" i="291"/>
  <c r="O7" i="250"/>
  <c r="P6" i="250"/>
  <c r="O7" i="289"/>
  <c r="P6" i="289"/>
  <c r="O7" i="252"/>
  <c r="P6" i="252"/>
  <c r="P7" i="276"/>
  <c r="Q6" i="276"/>
  <c r="N7" i="267"/>
  <c r="O6" i="267"/>
  <c r="Q6" i="251"/>
  <c r="P7" i="251"/>
  <c r="O7" i="294"/>
  <c r="P6" i="294"/>
  <c r="M8" i="265"/>
  <c r="BG8" i="265"/>
  <c r="M9" i="265"/>
  <c r="BG7" i="265"/>
  <c r="O6" i="231"/>
  <c r="N7" i="231"/>
  <c r="M8" i="241"/>
  <c r="BG8" i="241"/>
  <c r="M9" i="241"/>
  <c r="BG7" i="241"/>
  <c r="O6" i="238"/>
  <c r="N7" i="238"/>
  <c r="P7" i="232"/>
  <c r="Q6" i="232"/>
  <c r="N7" i="241"/>
  <c r="O6" i="241"/>
  <c r="M8" i="231"/>
  <c r="BG8" i="231"/>
  <c r="M9" i="231"/>
  <c r="BG7" i="231"/>
  <c r="P7" i="242"/>
  <c r="Q6" i="242"/>
  <c r="O7" i="235"/>
  <c r="P6" i="235"/>
  <c r="M8" i="238"/>
  <c r="M9" i="238"/>
  <c r="BG7" i="238"/>
  <c r="BG8" i="238"/>
  <c r="BI7" i="232"/>
  <c r="BI8" i="232"/>
  <c r="O8" i="232"/>
  <c r="O9" i="232"/>
  <c r="N8" i="239"/>
  <c r="N9" i="239"/>
  <c r="BH7" i="239"/>
  <c r="BH8" i="239"/>
  <c r="BI8" i="242"/>
  <c r="O8" i="242"/>
  <c r="O9" i="242"/>
  <c r="BI7" i="242"/>
  <c r="BH7" i="235"/>
  <c r="N9" i="235"/>
  <c r="N8" i="235"/>
  <c r="BH8" i="235"/>
  <c r="P7" i="246"/>
  <c r="Q6" i="246"/>
  <c r="O7" i="245"/>
  <c r="P6" i="245"/>
  <c r="N7" i="243"/>
  <c r="O6" i="243"/>
  <c r="Q6" i="244"/>
  <c r="P7" i="244"/>
  <c r="P7" i="230"/>
  <c r="Q6" i="230"/>
  <c r="P7" i="240"/>
  <c r="Q6" i="240"/>
  <c r="BI8" i="246"/>
  <c r="O8" i="246"/>
  <c r="BI7" i="246"/>
  <c r="O9" i="246"/>
  <c r="BH7" i="245"/>
  <c r="BH8" i="245"/>
  <c r="N9" i="245"/>
  <c r="N8" i="245"/>
  <c r="M8" i="243"/>
  <c r="BG8" i="243"/>
  <c r="BG7" i="243"/>
  <c r="M9" i="243"/>
  <c r="O8" i="244"/>
  <c r="BI7" i="244"/>
  <c r="O9" i="244"/>
  <c r="BI8" i="244"/>
  <c r="O7" i="239"/>
  <c r="P6" i="239"/>
  <c r="N8" i="233"/>
  <c r="N9" i="233"/>
  <c r="BH8" i="233"/>
  <c r="BH7" i="233"/>
  <c r="BI7" i="230"/>
  <c r="BI8" i="230"/>
  <c r="O9" i="230"/>
  <c r="O8" i="230"/>
  <c r="BI7" i="240"/>
  <c r="O9" i="240"/>
  <c r="O8" i="240"/>
  <c r="BI8" i="240"/>
  <c r="BI7" i="236"/>
  <c r="BI8" i="236"/>
  <c r="O9" i="236"/>
  <c r="O8" i="236"/>
  <c r="P7" i="234"/>
  <c r="Q6" i="234"/>
  <c r="O6" i="237"/>
  <c r="N7" i="237"/>
  <c r="P6" i="233"/>
  <c r="O7" i="233"/>
  <c r="P7" i="236"/>
  <c r="Q6" i="236"/>
  <c r="O8" i="234"/>
  <c r="O9" i="234"/>
  <c r="BI8" i="234"/>
  <c r="BI7" i="234"/>
  <c r="M8" i="237"/>
  <c r="M9" i="237"/>
  <c r="BG7" i="237"/>
  <c r="BG8" i="237"/>
  <c r="M8" i="228"/>
  <c r="BG8" i="228"/>
  <c r="BG7" i="228"/>
  <c r="M9" i="228"/>
  <c r="P7" i="215"/>
  <c r="Q6" i="215"/>
  <c r="O7" i="218"/>
  <c r="P6" i="218"/>
  <c r="BI8" i="215"/>
  <c r="O8" i="215"/>
  <c r="BI7" i="215"/>
  <c r="O9" i="215"/>
  <c r="BH8" i="216"/>
  <c r="BH7" i="216"/>
  <c r="N9" i="216"/>
  <c r="N8" i="216"/>
  <c r="BH8" i="229"/>
  <c r="BH7" i="229"/>
  <c r="N9" i="229"/>
  <c r="N8" i="229"/>
  <c r="O7" i="221"/>
  <c r="P6" i="221"/>
  <c r="N7" i="223"/>
  <c r="O6" i="223"/>
  <c r="Q6" i="227"/>
  <c r="P7" i="227"/>
  <c r="BG8" i="225"/>
  <c r="M8" i="225"/>
  <c r="BG7" i="225"/>
  <c r="M9" i="225"/>
  <c r="M8" i="219"/>
  <c r="M9" i="219"/>
  <c r="BG7" i="219"/>
  <c r="BG8" i="219"/>
  <c r="O7" i="229"/>
  <c r="P6" i="229"/>
  <c r="N8" i="221"/>
  <c r="N9" i="221"/>
  <c r="BH7" i="221"/>
  <c r="BH8" i="221"/>
  <c r="M8" i="223"/>
  <c r="M9" i="223"/>
  <c r="BG7" i="223"/>
  <c r="BG8" i="223"/>
  <c r="Q6" i="226"/>
  <c r="P7" i="226"/>
  <c r="R6" i="224"/>
  <c r="Q7" i="224"/>
  <c r="O8" i="227"/>
  <c r="O9" i="227"/>
  <c r="BI8" i="227"/>
  <c r="BI7" i="227"/>
  <c r="O6" i="225"/>
  <c r="N7" i="225"/>
  <c r="N7" i="219"/>
  <c r="O6" i="219"/>
  <c r="P7" i="222"/>
  <c r="Q6" i="222"/>
  <c r="BG8" i="220"/>
  <c r="M8" i="220"/>
  <c r="M9" i="220"/>
  <c r="BG7" i="220"/>
  <c r="O7" i="216"/>
  <c r="P6" i="216"/>
  <c r="O6" i="214"/>
  <c r="N7" i="214"/>
  <c r="O9" i="226"/>
  <c r="BI8" i="226"/>
  <c r="O8" i="226"/>
  <c r="BI7" i="226"/>
  <c r="P8" i="224"/>
  <c r="BJ7" i="224"/>
  <c r="P9" i="224"/>
  <c r="BJ8" i="224"/>
  <c r="O8" i="222"/>
  <c r="O9" i="222"/>
  <c r="BI8" i="222"/>
  <c r="BI7" i="222"/>
  <c r="N8" i="218"/>
  <c r="BH8" i="218"/>
  <c r="BH7" i="218"/>
  <c r="N9" i="218"/>
  <c r="M9" i="217"/>
  <c r="M8" i="217"/>
  <c r="BG8" i="217"/>
  <c r="BG7" i="217"/>
  <c r="N7" i="228"/>
  <c r="O6" i="228"/>
  <c r="M8" i="214"/>
  <c r="BG8" i="214"/>
  <c r="M9" i="214"/>
  <c r="BG7" i="214"/>
  <c r="N7" i="220"/>
  <c r="O6" i="220"/>
  <c r="N7" i="217"/>
  <c r="O6" i="217"/>
  <c r="P7" i="206"/>
  <c r="Q6" i="206"/>
  <c r="N9" i="208"/>
  <c r="BH7" i="208"/>
  <c r="BH8" i="208"/>
  <c r="N8" i="208"/>
  <c r="BG8" i="210"/>
  <c r="BG7" i="210"/>
  <c r="M8" i="210"/>
  <c r="M9" i="210"/>
  <c r="P7" i="213"/>
  <c r="Q6" i="213"/>
  <c r="O9" i="213"/>
  <c r="O8" i="213"/>
  <c r="BI8" i="213"/>
  <c r="BI7" i="213"/>
  <c r="N7" i="209"/>
  <c r="O6" i="209"/>
  <c r="BG7" i="207"/>
  <c r="M8" i="207"/>
  <c r="M9" i="207"/>
  <c r="BG8" i="207"/>
  <c r="M8" i="212"/>
  <c r="M9" i="212"/>
  <c r="BG7" i="212"/>
  <c r="BG8" i="212"/>
  <c r="N7" i="210"/>
  <c r="O6" i="210"/>
  <c r="BI7" i="206"/>
  <c r="BI8" i="206"/>
  <c r="O9" i="206"/>
  <c r="O8" i="206"/>
  <c r="O6" i="212"/>
  <c r="N7" i="212"/>
  <c r="M9" i="209"/>
  <c r="BG8" i="209"/>
  <c r="BG7" i="209"/>
  <c r="M8" i="209"/>
  <c r="M9" i="211"/>
  <c r="M8" i="211"/>
  <c r="BG7" i="211"/>
  <c r="BG8" i="211"/>
  <c r="O7" i="208"/>
  <c r="P6" i="208"/>
  <c r="N7" i="207"/>
  <c r="O6" i="207"/>
  <c r="N7" i="211"/>
  <c r="O6" i="211"/>
  <c r="O7" i="205"/>
  <c r="P6" i="205"/>
  <c r="BH7" i="205"/>
  <c r="BH8" i="205"/>
  <c r="N9" i="205"/>
  <c r="N8" i="205"/>
  <c r="P7" i="203"/>
  <c r="Q6" i="203"/>
  <c r="O9" i="203"/>
  <c r="O8" i="203"/>
  <c r="BI8" i="203"/>
  <c r="BI7" i="203"/>
  <c r="P7" i="204"/>
  <c r="Q6" i="204"/>
  <c r="O7" i="202"/>
  <c r="P6" i="202"/>
  <c r="BI8" i="204"/>
  <c r="O8" i="204"/>
  <c r="BI7" i="204"/>
  <c r="O9" i="204"/>
  <c r="BH8" i="202"/>
  <c r="N9" i="202"/>
  <c r="BH7" i="202"/>
  <c r="N8" i="202"/>
  <c r="BH7" i="200"/>
  <c r="N9" i="200"/>
  <c r="N8" i="200"/>
  <c r="BH8" i="200"/>
  <c r="R6" i="201"/>
  <c r="Q7" i="201"/>
  <c r="O7" i="200"/>
  <c r="P6" i="200"/>
  <c r="P8" i="201"/>
  <c r="BJ7" i="201"/>
  <c r="BJ8" i="201"/>
  <c r="P9" i="201"/>
  <c r="P7" i="199"/>
  <c r="Q6" i="199"/>
  <c r="O9" i="199"/>
  <c r="BI8" i="199"/>
  <c r="BI7" i="199"/>
  <c r="O8" i="199"/>
  <c r="Q6" i="198"/>
  <c r="P7" i="198"/>
  <c r="O9" i="198"/>
  <c r="BI8" i="198"/>
  <c r="O8" i="198"/>
  <c r="BI7" i="198"/>
  <c r="O9" i="2"/>
  <c r="O8" i="2"/>
  <c r="Q6" i="2"/>
  <c r="P7" i="2"/>
  <c r="N59" i="10"/>
  <c r="O64" i="10"/>
  <c r="N61" i="10"/>
  <c r="N65" i="10"/>
  <c r="N63" i="10"/>
  <c r="N64" i="10"/>
  <c r="N60" i="10"/>
  <c r="O61" i="10"/>
  <c r="O62" i="10"/>
  <c r="O65" i="10"/>
  <c r="O63" i="10"/>
  <c r="N62" i="10"/>
  <c r="O60" i="10"/>
  <c r="O59" i="10"/>
  <c r="P7" i="296" l="1"/>
  <c r="Q6" i="296"/>
  <c r="O9" i="296"/>
  <c r="O8" i="296"/>
  <c r="BI7" i="296"/>
  <c r="BI8" i="296"/>
  <c r="O9" i="294"/>
  <c r="BI8" i="294"/>
  <c r="BI7" i="294"/>
  <c r="O8" i="294"/>
  <c r="O9" i="250"/>
  <c r="BI8" i="250"/>
  <c r="O8" i="250"/>
  <c r="BI7" i="250"/>
  <c r="P8" i="251"/>
  <c r="P9" i="251"/>
  <c r="BJ7" i="251"/>
  <c r="BJ8" i="251"/>
  <c r="P7" i="252"/>
  <c r="Q6" i="252"/>
  <c r="O7" i="291"/>
  <c r="P6" i="291"/>
  <c r="BJ7" i="266"/>
  <c r="BJ8" i="266"/>
  <c r="P8" i="266"/>
  <c r="P9" i="266"/>
  <c r="P7" i="247"/>
  <c r="Q6" i="247"/>
  <c r="O7" i="268"/>
  <c r="P6" i="268"/>
  <c r="Q7" i="261"/>
  <c r="R6" i="261"/>
  <c r="Q6" i="254"/>
  <c r="P7" i="254"/>
  <c r="P7" i="281"/>
  <c r="Q6" i="281"/>
  <c r="BI7" i="274"/>
  <c r="O8" i="274"/>
  <c r="O9" i="274"/>
  <c r="BI8" i="274"/>
  <c r="O7" i="263"/>
  <c r="P6" i="263"/>
  <c r="Q7" i="295"/>
  <c r="R6" i="295"/>
  <c r="BI8" i="279"/>
  <c r="BI7" i="279"/>
  <c r="O9" i="279"/>
  <c r="O8" i="279"/>
  <c r="BI7" i="252"/>
  <c r="BI8" i="252"/>
  <c r="O8" i="252"/>
  <c r="O9" i="252"/>
  <c r="N8" i="285"/>
  <c r="N9" i="285"/>
  <c r="BH8" i="285"/>
  <c r="BH7" i="285"/>
  <c r="BI7" i="247"/>
  <c r="BI8" i="247"/>
  <c r="O8" i="247"/>
  <c r="O9" i="247"/>
  <c r="BH7" i="268"/>
  <c r="BH8" i="268"/>
  <c r="N8" i="268"/>
  <c r="N9" i="268"/>
  <c r="BJ7" i="261"/>
  <c r="BJ8" i="261"/>
  <c r="P8" i="261"/>
  <c r="P9" i="261"/>
  <c r="O8" i="254"/>
  <c r="O9" i="254"/>
  <c r="BI7" i="254"/>
  <c r="BI8" i="254"/>
  <c r="BI8" i="281"/>
  <c r="O8" i="281"/>
  <c r="O9" i="281"/>
  <c r="BI7" i="281"/>
  <c r="P7" i="273"/>
  <c r="Q6" i="273"/>
  <c r="BH7" i="263"/>
  <c r="BH8" i="263"/>
  <c r="N8" i="263"/>
  <c r="N9" i="263"/>
  <c r="P8" i="295"/>
  <c r="BJ7" i="295"/>
  <c r="BJ8" i="295"/>
  <c r="P9" i="295"/>
  <c r="BI7" i="249"/>
  <c r="O9" i="249"/>
  <c r="BI8" i="249"/>
  <c r="O8" i="249"/>
  <c r="N8" i="267"/>
  <c r="N9" i="267"/>
  <c r="BH7" i="267"/>
  <c r="BH8" i="267"/>
  <c r="Q7" i="251"/>
  <c r="R6" i="251"/>
  <c r="N9" i="291"/>
  <c r="N8" i="291"/>
  <c r="BH8" i="291"/>
  <c r="BH7" i="291"/>
  <c r="P6" i="267"/>
  <c r="O7" i="267"/>
  <c r="Q6" i="289"/>
  <c r="P7" i="289"/>
  <c r="P6" i="288"/>
  <c r="O7" i="288"/>
  <c r="P6" i="285"/>
  <c r="O7" i="285"/>
  <c r="P7" i="277"/>
  <c r="Q6" i="277"/>
  <c r="O7" i="265"/>
  <c r="P6" i="265"/>
  <c r="P6" i="282"/>
  <c r="O7" i="282"/>
  <c r="P6" i="262"/>
  <c r="O7" i="262"/>
  <c r="Q6" i="258"/>
  <c r="P7" i="258"/>
  <c r="Q7" i="293"/>
  <c r="R6" i="293"/>
  <c r="P6" i="284"/>
  <c r="O7" i="284"/>
  <c r="P7" i="253"/>
  <c r="Q6" i="253"/>
  <c r="Q6" i="259"/>
  <c r="P7" i="259"/>
  <c r="BI8" i="273"/>
  <c r="O8" i="273"/>
  <c r="O9" i="273"/>
  <c r="BI7" i="273"/>
  <c r="P6" i="272"/>
  <c r="O7" i="272"/>
  <c r="P7" i="260"/>
  <c r="Q6" i="260"/>
  <c r="P7" i="280"/>
  <c r="Q6" i="280"/>
  <c r="R6" i="292"/>
  <c r="Q7" i="292"/>
  <c r="BH7" i="287"/>
  <c r="N9" i="287"/>
  <c r="N8" i="287"/>
  <c r="BH8" i="287"/>
  <c r="P7" i="248"/>
  <c r="Q6" i="248"/>
  <c r="Q6" i="249"/>
  <c r="P7" i="249"/>
  <c r="N9" i="288"/>
  <c r="BH8" i="288"/>
  <c r="BH7" i="288"/>
  <c r="N8" i="288"/>
  <c r="BI7" i="277"/>
  <c r="O9" i="277"/>
  <c r="O8" i="277"/>
  <c r="BI8" i="277"/>
  <c r="N8" i="262"/>
  <c r="N9" i="262"/>
  <c r="BH7" i="262"/>
  <c r="BH8" i="262"/>
  <c r="P8" i="293"/>
  <c r="P9" i="293"/>
  <c r="BJ7" i="293"/>
  <c r="BJ8" i="293"/>
  <c r="BH8" i="284"/>
  <c r="BH7" i="284"/>
  <c r="N9" i="284"/>
  <c r="N8" i="284"/>
  <c r="O9" i="253"/>
  <c r="BI7" i="253"/>
  <c r="BI8" i="253"/>
  <c r="O8" i="253"/>
  <c r="O9" i="259"/>
  <c r="O8" i="259"/>
  <c r="BI8" i="259"/>
  <c r="BI7" i="259"/>
  <c r="O7" i="264"/>
  <c r="P6" i="264"/>
  <c r="N8" i="272"/>
  <c r="N9" i="272"/>
  <c r="BH7" i="272"/>
  <c r="BH8" i="272"/>
  <c r="BI8" i="260"/>
  <c r="O8" i="260"/>
  <c r="O9" i="260"/>
  <c r="BI7" i="260"/>
  <c r="O9" i="280"/>
  <c r="O8" i="280"/>
  <c r="BI8" i="280"/>
  <c r="BI7" i="280"/>
  <c r="P8" i="292"/>
  <c r="BJ8" i="292"/>
  <c r="BJ7" i="292"/>
  <c r="P9" i="292"/>
  <c r="P6" i="287"/>
  <c r="O7" i="287"/>
  <c r="O9" i="248"/>
  <c r="O8" i="248"/>
  <c r="BI7" i="248"/>
  <c r="BI8" i="248"/>
  <c r="P6" i="270"/>
  <c r="O7" i="270"/>
  <c r="O8" i="289"/>
  <c r="O9" i="289"/>
  <c r="BI8" i="289"/>
  <c r="BI7" i="289"/>
  <c r="Q6" i="278"/>
  <c r="P7" i="278"/>
  <c r="N8" i="265"/>
  <c r="N9" i="265"/>
  <c r="BH8" i="265"/>
  <c r="BH7" i="265"/>
  <c r="N8" i="282"/>
  <c r="N9" i="282"/>
  <c r="BH8" i="282"/>
  <c r="BH7" i="282"/>
  <c r="O9" i="258"/>
  <c r="BI7" i="258"/>
  <c r="O8" i="258"/>
  <c r="BI8" i="258"/>
  <c r="P7" i="294"/>
  <c r="Q6" i="294"/>
  <c r="Q7" i="276"/>
  <c r="R6" i="276"/>
  <c r="P7" i="250"/>
  <c r="Q6" i="250"/>
  <c r="P7" i="269"/>
  <c r="Q6" i="269"/>
  <c r="O9" i="278"/>
  <c r="O8" i="278"/>
  <c r="BI8" i="278"/>
  <c r="BI7" i="278"/>
  <c r="Q6" i="257"/>
  <c r="P7" i="257"/>
  <c r="O7" i="275"/>
  <c r="P6" i="275"/>
  <c r="P7" i="256"/>
  <c r="Q6" i="256"/>
  <c r="Q7" i="286"/>
  <c r="R6" i="286"/>
  <c r="P7" i="255"/>
  <c r="Q6" i="255"/>
  <c r="BH7" i="264"/>
  <c r="N9" i="264"/>
  <c r="N8" i="264"/>
  <c r="BH8" i="264"/>
  <c r="Q7" i="283"/>
  <c r="R6" i="283"/>
  <c r="P7" i="290"/>
  <c r="Q6" i="290"/>
  <c r="Q7" i="271"/>
  <c r="R6" i="271"/>
  <c r="N9" i="270"/>
  <c r="BH8" i="270"/>
  <c r="BH7" i="270"/>
  <c r="N8" i="270"/>
  <c r="P9" i="276"/>
  <c r="BJ7" i="276"/>
  <c r="P8" i="276"/>
  <c r="BJ8" i="276"/>
  <c r="O8" i="269"/>
  <c r="O9" i="269"/>
  <c r="BI8" i="269"/>
  <c r="BI7" i="269"/>
  <c r="Q7" i="266"/>
  <c r="R6" i="266"/>
  <c r="BI7" i="257"/>
  <c r="O9" i="257"/>
  <c r="O8" i="257"/>
  <c r="BI8" i="257"/>
  <c r="N8" i="275"/>
  <c r="N9" i="275"/>
  <c r="BH7" i="275"/>
  <c r="BH8" i="275"/>
  <c r="O9" i="256"/>
  <c r="BI7" i="256"/>
  <c r="O8" i="256"/>
  <c r="BI8" i="256"/>
  <c r="P8" i="286"/>
  <c r="P9" i="286"/>
  <c r="BJ8" i="286"/>
  <c r="BJ7" i="286"/>
  <c r="BI7" i="255"/>
  <c r="BI8" i="255"/>
  <c r="O8" i="255"/>
  <c r="O9" i="255"/>
  <c r="Q6" i="274"/>
  <c r="P7" i="274"/>
  <c r="BJ7" i="283"/>
  <c r="BJ8" i="283"/>
  <c r="P8" i="283"/>
  <c r="P9" i="283"/>
  <c r="BI8" i="290"/>
  <c r="O8" i="290"/>
  <c r="O9" i="290"/>
  <c r="BI7" i="290"/>
  <c r="P8" i="271"/>
  <c r="P9" i="271"/>
  <c r="BJ8" i="271"/>
  <c r="BJ7" i="271"/>
  <c r="P7" i="279"/>
  <c r="Q6" i="279"/>
  <c r="O7" i="237"/>
  <c r="P6" i="237"/>
  <c r="P8" i="244"/>
  <c r="P9" i="244"/>
  <c r="BJ7" i="244"/>
  <c r="BJ8" i="244"/>
  <c r="Q7" i="246"/>
  <c r="R6" i="246"/>
  <c r="Q7" i="242"/>
  <c r="R6" i="242"/>
  <c r="O7" i="241"/>
  <c r="P6" i="241"/>
  <c r="Q7" i="230"/>
  <c r="R6" i="230"/>
  <c r="Q7" i="236"/>
  <c r="R6" i="236"/>
  <c r="Q7" i="234"/>
  <c r="R6" i="234"/>
  <c r="P7" i="239"/>
  <c r="Q6" i="239"/>
  <c r="Q7" i="244"/>
  <c r="R6" i="244"/>
  <c r="P8" i="246"/>
  <c r="BJ7" i="246"/>
  <c r="P9" i="246"/>
  <c r="BJ8" i="246"/>
  <c r="P8" i="242"/>
  <c r="P9" i="242"/>
  <c r="BJ8" i="242"/>
  <c r="BJ7" i="242"/>
  <c r="N8" i="241"/>
  <c r="N9" i="241"/>
  <c r="BH8" i="241"/>
  <c r="BH7" i="241"/>
  <c r="BJ8" i="236"/>
  <c r="P9" i="236"/>
  <c r="P8" i="236"/>
  <c r="BJ7" i="236"/>
  <c r="P8" i="234"/>
  <c r="P9" i="234"/>
  <c r="BJ8" i="234"/>
  <c r="BJ7" i="234"/>
  <c r="O8" i="239"/>
  <c r="O9" i="239"/>
  <c r="BI8" i="239"/>
  <c r="BI7" i="239"/>
  <c r="Q7" i="240"/>
  <c r="R6" i="240"/>
  <c r="O7" i="243"/>
  <c r="P6" i="243"/>
  <c r="Q7" i="232"/>
  <c r="R6" i="232"/>
  <c r="O9" i="233"/>
  <c r="BI7" i="233"/>
  <c r="O8" i="233"/>
  <c r="BI8" i="233"/>
  <c r="BJ8" i="240"/>
  <c r="P9" i="240"/>
  <c r="P8" i="240"/>
  <c r="BJ7" i="240"/>
  <c r="N9" i="243"/>
  <c r="N8" i="243"/>
  <c r="BH8" i="243"/>
  <c r="BH7" i="243"/>
  <c r="BJ7" i="232"/>
  <c r="BJ8" i="232"/>
  <c r="P8" i="232"/>
  <c r="P9" i="232"/>
  <c r="P7" i="233"/>
  <c r="Q6" i="233"/>
  <c r="P7" i="245"/>
  <c r="Q6" i="245"/>
  <c r="P7" i="235"/>
  <c r="Q6" i="235"/>
  <c r="N8" i="238"/>
  <c r="N9" i="238"/>
  <c r="BH8" i="238"/>
  <c r="BH7" i="238"/>
  <c r="N8" i="231"/>
  <c r="N9" i="231"/>
  <c r="BH7" i="231"/>
  <c r="BH8" i="231"/>
  <c r="N8" i="237"/>
  <c r="N9" i="237"/>
  <c r="BH8" i="237"/>
  <c r="BH7" i="237"/>
  <c r="BJ8" i="230"/>
  <c r="P9" i="230"/>
  <c r="P8" i="230"/>
  <c r="BJ7" i="230"/>
  <c r="BI8" i="245"/>
  <c r="O8" i="245"/>
  <c r="BI7" i="245"/>
  <c r="O9" i="245"/>
  <c r="BI7" i="235"/>
  <c r="BI8" i="235"/>
  <c r="O8" i="235"/>
  <c r="O9" i="235"/>
  <c r="O7" i="238"/>
  <c r="P6" i="238"/>
  <c r="P6" i="231"/>
  <c r="O7" i="231"/>
  <c r="N8" i="225"/>
  <c r="BH7" i="225"/>
  <c r="N9" i="225"/>
  <c r="BH8" i="225"/>
  <c r="N9" i="228"/>
  <c r="BH8" i="228"/>
  <c r="BH7" i="228"/>
  <c r="N8" i="228"/>
  <c r="O7" i="225"/>
  <c r="P6" i="225"/>
  <c r="S6" i="224"/>
  <c r="R7" i="224"/>
  <c r="O9" i="229"/>
  <c r="O8" i="229"/>
  <c r="BI8" i="229"/>
  <c r="BI7" i="229"/>
  <c r="N9" i="223"/>
  <c r="BH8" i="223"/>
  <c r="N8" i="223"/>
  <c r="BH7" i="223"/>
  <c r="BJ7" i="215"/>
  <c r="P8" i="215"/>
  <c r="P9" i="215"/>
  <c r="BJ8" i="215"/>
  <c r="O7" i="228"/>
  <c r="P6" i="228"/>
  <c r="P7" i="229"/>
  <c r="Q6" i="229"/>
  <c r="BI7" i="216"/>
  <c r="O9" i="216"/>
  <c r="O8" i="216"/>
  <c r="BI8" i="216"/>
  <c r="Q7" i="222"/>
  <c r="R6" i="222"/>
  <c r="BJ8" i="226"/>
  <c r="P8" i="226"/>
  <c r="P9" i="226"/>
  <c r="BJ7" i="226"/>
  <c r="P7" i="221"/>
  <c r="Q6" i="221"/>
  <c r="N8" i="220"/>
  <c r="N9" i="220"/>
  <c r="BH8" i="220"/>
  <c r="BH7" i="220"/>
  <c r="P9" i="222"/>
  <c r="P8" i="222"/>
  <c r="BJ8" i="222"/>
  <c r="BJ7" i="222"/>
  <c r="R6" i="226"/>
  <c r="Q7" i="226"/>
  <c r="O8" i="221"/>
  <c r="O9" i="221"/>
  <c r="BI7" i="221"/>
  <c r="BI8" i="221"/>
  <c r="Q8" i="224"/>
  <c r="Q9" i="224"/>
  <c r="BK7" i="224"/>
  <c r="BK8" i="224"/>
  <c r="P6" i="223"/>
  <c r="O7" i="223"/>
  <c r="Q7" i="215"/>
  <c r="R6" i="215"/>
  <c r="P7" i="216"/>
  <c r="Q6" i="216"/>
  <c r="O7" i="217"/>
  <c r="P6" i="217"/>
  <c r="O7" i="219"/>
  <c r="P6" i="219"/>
  <c r="P8" i="227"/>
  <c r="P9" i="227"/>
  <c r="BJ7" i="227"/>
  <c r="BJ8" i="227"/>
  <c r="Q6" i="218"/>
  <c r="P7" i="218"/>
  <c r="O7" i="220"/>
  <c r="P6" i="220"/>
  <c r="O7" i="214"/>
  <c r="P6" i="214"/>
  <c r="N8" i="217"/>
  <c r="N9" i="217"/>
  <c r="BH8" i="217"/>
  <c r="BH7" i="217"/>
  <c r="BH7" i="214"/>
  <c r="N8" i="214"/>
  <c r="N9" i="214"/>
  <c r="BH8" i="214"/>
  <c r="N9" i="219"/>
  <c r="N8" i="219"/>
  <c r="BH8" i="219"/>
  <c r="BH7" i="219"/>
  <c r="Q7" i="227"/>
  <c r="R6" i="227"/>
  <c r="O9" i="218"/>
  <c r="BI7" i="218"/>
  <c r="O8" i="218"/>
  <c r="BI8" i="218"/>
  <c r="R6" i="213"/>
  <c r="Q7" i="213"/>
  <c r="BH8" i="211"/>
  <c r="BH7" i="211"/>
  <c r="N8" i="211"/>
  <c r="N9" i="211"/>
  <c r="N9" i="209"/>
  <c r="N8" i="209"/>
  <c r="BH8" i="209"/>
  <c r="BH7" i="209"/>
  <c r="P8" i="213"/>
  <c r="P9" i="213"/>
  <c r="BJ8" i="213"/>
  <c r="BJ7" i="213"/>
  <c r="O7" i="210"/>
  <c r="P6" i="210"/>
  <c r="BH7" i="207"/>
  <c r="BH8" i="207"/>
  <c r="N9" i="207"/>
  <c r="N8" i="207"/>
  <c r="O7" i="212"/>
  <c r="P6" i="212"/>
  <c r="BH8" i="210"/>
  <c r="BH7" i="210"/>
  <c r="N9" i="210"/>
  <c r="N8" i="210"/>
  <c r="P6" i="211"/>
  <c r="O7" i="211"/>
  <c r="P6" i="209"/>
  <c r="O7" i="209"/>
  <c r="N9" i="212"/>
  <c r="BH7" i="212"/>
  <c r="N8" i="212"/>
  <c r="BH8" i="212"/>
  <c r="P7" i="208"/>
  <c r="Q6" i="208"/>
  <c r="Q7" i="206"/>
  <c r="R6" i="206"/>
  <c r="O7" i="207"/>
  <c r="P6" i="207"/>
  <c r="BI7" i="208"/>
  <c r="BI8" i="208"/>
  <c r="O8" i="208"/>
  <c r="O9" i="208"/>
  <c r="BJ7" i="206"/>
  <c r="BJ8" i="206"/>
  <c r="P8" i="206"/>
  <c r="P9" i="206"/>
  <c r="BJ7" i="204"/>
  <c r="P8" i="204"/>
  <c r="P9" i="204"/>
  <c r="BJ8" i="204"/>
  <c r="O8" i="202"/>
  <c r="BI7" i="202"/>
  <c r="O9" i="202"/>
  <c r="BI8" i="202"/>
  <c r="P7" i="202"/>
  <c r="Q6" i="202"/>
  <c r="Q7" i="204"/>
  <c r="R6" i="204"/>
  <c r="R6" i="203"/>
  <c r="Q7" i="203"/>
  <c r="P7" i="205"/>
  <c r="Q6" i="205"/>
  <c r="BJ7" i="203"/>
  <c r="BJ8" i="203"/>
  <c r="P9" i="203"/>
  <c r="P8" i="203"/>
  <c r="BI7" i="205"/>
  <c r="BI8" i="205"/>
  <c r="O9" i="205"/>
  <c r="O8" i="205"/>
  <c r="P7" i="200"/>
  <c r="Q6" i="200"/>
  <c r="R7" i="201"/>
  <c r="S6" i="201"/>
  <c r="Q8" i="201"/>
  <c r="Q9" i="201"/>
  <c r="BK7" i="201"/>
  <c r="BK8" i="201"/>
  <c r="BI8" i="200"/>
  <c r="BI7" i="200"/>
  <c r="O9" i="200"/>
  <c r="O8" i="200"/>
  <c r="Q7" i="199"/>
  <c r="R6" i="199"/>
  <c r="BJ7" i="199"/>
  <c r="P8" i="199"/>
  <c r="P9" i="199"/>
  <c r="BJ8" i="199"/>
  <c r="P8" i="198"/>
  <c r="BJ8" i="198"/>
  <c r="P9" i="198"/>
  <c r="BJ7" i="198"/>
  <c r="R6" i="198"/>
  <c r="Q7" i="198"/>
  <c r="P9" i="2"/>
  <c r="P8" i="2"/>
  <c r="Q7" i="2"/>
  <c r="R6" i="2"/>
  <c r="N66" i="10"/>
  <c r="L21" i="8" s="1"/>
  <c r="L17" i="8" s="1"/>
  <c r="Q7" i="296" l="1"/>
  <c r="R6" i="296"/>
  <c r="BJ7" i="296"/>
  <c r="BJ8" i="296"/>
  <c r="P8" i="296"/>
  <c r="P9" i="296"/>
  <c r="Q7" i="250"/>
  <c r="R6" i="250"/>
  <c r="P7" i="272"/>
  <c r="Q6" i="272"/>
  <c r="BJ8" i="281"/>
  <c r="P8" i="281"/>
  <c r="P9" i="281"/>
  <c r="BJ7" i="281"/>
  <c r="Q7" i="256"/>
  <c r="R6" i="256"/>
  <c r="Q9" i="293"/>
  <c r="BK8" i="293"/>
  <c r="Q8" i="293"/>
  <c r="BK7" i="293"/>
  <c r="R7" i="266"/>
  <c r="S6" i="266"/>
  <c r="R7" i="283"/>
  <c r="S6" i="283"/>
  <c r="P8" i="256"/>
  <c r="BJ8" i="256"/>
  <c r="BJ7" i="256"/>
  <c r="P9" i="256"/>
  <c r="BJ7" i="250"/>
  <c r="P8" i="250"/>
  <c r="P9" i="250"/>
  <c r="BJ8" i="250"/>
  <c r="Q7" i="278"/>
  <c r="R6" i="278"/>
  <c r="P7" i="270"/>
  <c r="Q6" i="270"/>
  <c r="P7" i="287"/>
  <c r="Q6" i="287"/>
  <c r="P7" i="264"/>
  <c r="Q6" i="264"/>
  <c r="Q7" i="280"/>
  <c r="R6" i="280"/>
  <c r="Q7" i="253"/>
  <c r="R6" i="253"/>
  <c r="BJ7" i="258"/>
  <c r="BJ8" i="258"/>
  <c r="P8" i="258"/>
  <c r="P9" i="258"/>
  <c r="P7" i="265"/>
  <c r="Q6" i="265"/>
  <c r="BI7" i="288"/>
  <c r="O9" i="288"/>
  <c r="BI8" i="288"/>
  <c r="O8" i="288"/>
  <c r="P8" i="254"/>
  <c r="P9" i="254"/>
  <c r="BJ7" i="254"/>
  <c r="BJ8" i="254"/>
  <c r="Q7" i="247"/>
  <c r="R6" i="247"/>
  <c r="P7" i="291"/>
  <c r="Q6" i="291"/>
  <c r="BI8" i="287"/>
  <c r="BI7" i="287"/>
  <c r="O9" i="287"/>
  <c r="O8" i="287"/>
  <c r="Q7" i="259"/>
  <c r="R6" i="259"/>
  <c r="P7" i="285"/>
  <c r="Q6" i="285"/>
  <c r="P7" i="267"/>
  <c r="Q6" i="267"/>
  <c r="BI8" i="263"/>
  <c r="O8" i="263"/>
  <c r="O9" i="263"/>
  <c r="BI7" i="263"/>
  <c r="P8" i="279"/>
  <c r="P9" i="279"/>
  <c r="BJ7" i="279"/>
  <c r="BJ8" i="279"/>
  <c r="BK8" i="266"/>
  <c r="Q8" i="266"/>
  <c r="Q9" i="266"/>
  <c r="BK7" i="266"/>
  <c r="BK8" i="283"/>
  <c r="Q9" i="283"/>
  <c r="BK7" i="283"/>
  <c r="Q8" i="283"/>
  <c r="Q7" i="255"/>
  <c r="R6" i="255"/>
  <c r="P7" i="275"/>
  <c r="Q6" i="275"/>
  <c r="R7" i="276"/>
  <c r="S6" i="276"/>
  <c r="BI8" i="264"/>
  <c r="BI7" i="264"/>
  <c r="O9" i="264"/>
  <c r="O8" i="264"/>
  <c r="P8" i="280"/>
  <c r="BJ8" i="280"/>
  <c r="BJ7" i="280"/>
  <c r="P9" i="280"/>
  <c r="BJ7" i="253"/>
  <c r="BJ8" i="253"/>
  <c r="P8" i="253"/>
  <c r="P9" i="253"/>
  <c r="Q7" i="258"/>
  <c r="R6" i="258"/>
  <c r="O9" i="265"/>
  <c r="O8" i="265"/>
  <c r="BI8" i="265"/>
  <c r="BI7" i="265"/>
  <c r="Q6" i="288"/>
  <c r="P7" i="288"/>
  <c r="Q7" i="254"/>
  <c r="R6" i="254"/>
  <c r="BJ8" i="247"/>
  <c r="BJ7" i="247"/>
  <c r="P8" i="247"/>
  <c r="P9" i="247"/>
  <c r="O9" i="291"/>
  <c r="BI7" i="291"/>
  <c r="O8" i="291"/>
  <c r="BI8" i="291"/>
  <c r="P8" i="290"/>
  <c r="P9" i="290"/>
  <c r="BJ8" i="290"/>
  <c r="BJ7" i="290"/>
  <c r="BJ7" i="248"/>
  <c r="BJ8" i="248"/>
  <c r="P8" i="248"/>
  <c r="P9" i="248"/>
  <c r="Q9" i="251"/>
  <c r="BK7" i="251"/>
  <c r="BK8" i="251"/>
  <c r="Q8" i="251"/>
  <c r="BJ8" i="274"/>
  <c r="P9" i="274"/>
  <c r="BJ7" i="274"/>
  <c r="P8" i="274"/>
  <c r="BJ8" i="255"/>
  <c r="P8" i="255"/>
  <c r="P9" i="255"/>
  <c r="BJ7" i="255"/>
  <c r="BI8" i="275"/>
  <c r="O8" i="275"/>
  <c r="O9" i="275"/>
  <c r="BI7" i="275"/>
  <c r="BK7" i="276"/>
  <c r="BK8" i="276"/>
  <c r="Q8" i="276"/>
  <c r="Q9" i="276"/>
  <c r="BJ8" i="249"/>
  <c r="P9" i="249"/>
  <c r="BJ7" i="249"/>
  <c r="P8" i="249"/>
  <c r="R6" i="260"/>
  <c r="Q7" i="260"/>
  <c r="BI8" i="284"/>
  <c r="BI7" i="284"/>
  <c r="O9" i="284"/>
  <c r="O8" i="284"/>
  <c r="O8" i="262"/>
  <c r="O9" i="262"/>
  <c r="BI7" i="262"/>
  <c r="BI8" i="262"/>
  <c r="Q7" i="277"/>
  <c r="R6" i="277"/>
  <c r="P9" i="289"/>
  <c r="BJ8" i="289"/>
  <c r="BJ7" i="289"/>
  <c r="P8" i="289"/>
  <c r="R7" i="295"/>
  <c r="S6" i="295"/>
  <c r="R7" i="261"/>
  <c r="S6" i="261"/>
  <c r="Q7" i="252"/>
  <c r="R6" i="252"/>
  <c r="O9" i="270"/>
  <c r="O8" i="270"/>
  <c r="BI7" i="270"/>
  <c r="BI8" i="270"/>
  <c r="S6" i="292"/>
  <c r="R7" i="292"/>
  <c r="Q6" i="282"/>
  <c r="P7" i="282"/>
  <c r="P8" i="273"/>
  <c r="P9" i="273"/>
  <c r="BJ7" i="273"/>
  <c r="BJ8" i="273"/>
  <c r="Q7" i="279"/>
  <c r="R6" i="279"/>
  <c r="R7" i="271"/>
  <c r="S6" i="271"/>
  <c r="Q7" i="274"/>
  <c r="R6" i="274"/>
  <c r="Q9" i="271"/>
  <c r="Q8" i="271"/>
  <c r="BK7" i="271"/>
  <c r="BK8" i="271"/>
  <c r="R7" i="286"/>
  <c r="S6" i="286"/>
  <c r="BJ8" i="257"/>
  <c r="P8" i="257"/>
  <c r="BJ7" i="257"/>
  <c r="P9" i="257"/>
  <c r="Q7" i="269"/>
  <c r="R6" i="269"/>
  <c r="R6" i="294"/>
  <c r="Q7" i="294"/>
  <c r="Q7" i="249"/>
  <c r="R6" i="249"/>
  <c r="P8" i="260"/>
  <c r="P9" i="260"/>
  <c r="BJ7" i="260"/>
  <c r="BJ8" i="260"/>
  <c r="P7" i="284"/>
  <c r="Q6" i="284"/>
  <c r="P7" i="262"/>
  <c r="Q6" i="262"/>
  <c r="BJ8" i="277"/>
  <c r="P9" i="277"/>
  <c r="P8" i="277"/>
  <c r="BJ7" i="277"/>
  <c r="R6" i="289"/>
  <c r="Q7" i="289"/>
  <c r="Q8" i="295"/>
  <c r="Q9" i="295"/>
  <c r="BK8" i="295"/>
  <c r="BK7" i="295"/>
  <c r="BK8" i="261"/>
  <c r="Q8" i="261"/>
  <c r="Q9" i="261"/>
  <c r="BK7" i="261"/>
  <c r="BJ8" i="252"/>
  <c r="P8" i="252"/>
  <c r="P9" i="252"/>
  <c r="BJ7" i="252"/>
  <c r="BJ8" i="278"/>
  <c r="BJ7" i="278"/>
  <c r="P9" i="278"/>
  <c r="P8" i="278"/>
  <c r="BI8" i="268"/>
  <c r="O8" i="268"/>
  <c r="O9" i="268"/>
  <c r="BI7" i="268"/>
  <c r="R6" i="290"/>
  <c r="Q7" i="290"/>
  <c r="Q8" i="286"/>
  <c r="Q9" i="286"/>
  <c r="BK8" i="286"/>
  <c r="BK7" i="286"/>
  <c r="Q7" i="257"/>
  <c r="R6" i="257"/>
  <c r="BJ8" i="269"/>
  <c r="P9" i="269"/>
  <c r="P8" i="269"/>
  <c r="BJ7" i="269"/>
  <c r="BJ7" i="294"/>
  <c r="P9" i="294"/>
  <c r="P8" i="294"/>
  <c r="BJ8" i="294"/>
  <c r="Q7" i="248"/>
  <c r="R6" i="248"/>
  <c r="Q9" i="292"/>
  <c r="BK8" i="292"/>
  <c r="BK7" i="292"/>
  <c r="Q8" i="292"/>
  <c r="O9" i="272"/>
  <c r="BI7" i="272"/>
  <c r="BI8" i="272"/>
  <c r="O8" i="272"/>
  <c r="BJ8" i="259"/>
  <c r="P8" i="259"/>
  <c r="BJ7" i="259"/>
  <c r="P9" i="259"/>
  <c r="S6" i="293"/>
  <c r="R7" i="293"/>
  <c r="O9" i="282"/>
  <c r="BI8" i="282"/>
  <c r="BI7" i="282"/>
  <c r="O8" i="282"/>
  <c r="O9" i="285"/>
  <c r="BI7" i="285"/>
  <c r="O8" i="285"/>
  <c r="BI8" i="285"/>
  <c r="O8" i="267"/>
  <c r="O9" i="267"/>
  <c r="BI7" i="267"/>
  <c r="BI8" i="267"/>
  <c r="R7" i="251"/>
  <c r="S6" i="251"/>
  <c r="R6" i="273"/>
  <c r="Q7" i="273"/>
  <c r="P7" i="263"/>
  <c r="Q6" i="263"/>
  <c r="Q7" i="281"/>
  <c r="R6" i="281"/>
  <c r="P7" i="268"/>
  <c r="Q6" i="268"/>
  <c r="Q7" i="235"/>
  <c r="R6" i="235"/>
  <c r="O9" i="231"/>
  <c r="O8" i="231"/>
  <c r="BI7" i="231"/>
  <c r="BI8" i="231"/>
  <c r="R6" i="245"/>
  <c r="Q7" i="245"/>
  <c r="S6" i="240"/>
  <c r="R7" i="240"/>
  <c r="S6" i="234"/>
  <c r="R7" i="234"/>
  <c r="Q6" i="241"/>
  <c r="P7" i="241"/>
  <c r="P9" i="235"/>
  <c r="BJ8" i="235"/>
  <c r="BJ7" i="235"/>
  <c r="P8" i="235"/>
  <c r="P7" i="231"/>
  <c r="Q6" i="231"/>
  <c r="Q9" i="240"/>
  <c r="BK8" i="240"/>
  <c r="Q8" i="240"/>
  <c r="BK7" i="240"/>
  <c r="Q9" i="234"/>
  <c r="BK8" i="234"/>
  <c r="BK7" i="234"/>
  <c r="Q8" i="234"/>
  <c r="O9" i="241"/>
  <c r="BI8" i="241"/>
  <c r="O8" i="241"/>
  <c r="BI7" i="241"/>
  <c r="P8" i="245"/>
  <c r="BJ7" i="245"/>
  <c r="P9" i="245"/>
  <c r="BJ8" i="245"/>
  <c r="P7" i="238"/>
  <c r="Q6" i="238"/>
  <c r="Q7" i="233"/>
  <c r="R6" i="233"/>
  <c r="R7" i="232"/>
  <c r="S6" i="232"/>
  <c r="R7" i="244"/>
  <c r="S6" i="244"/>
  <c r="S6" i="236"/>
  <c r="R7" i="236"/>
  <c r="R7" i="242"/>
  <c r="S6" i="242"/>
  <c r="O9" i="238"/>
  <c r="O8" i="238"/>
  <c r="BI8" i="238"/>
  <c r="BI7" i="238"/>
  <c r="BJ7" i="233"/>
  <c r="P9" i="233"/>
  <c r="P8" i="233"/>
  <c r="BJ8" i="233"/>
  <c r="BK8" i="232"/>
  <c r="Q8" i="232"/>
  <c r="Q9" i="232"/>
  <c r="BK7" i="232"/>
  <c r="Q9" i="244"/>
  <c r="Q8" i="244"/>
  <c r="BK8" i="244"/>
  <c r="BK7" i="244"/>
  <c r="Q8" i="236"/>
  <c r="Q9" i="236"/>
  <c r="BK7" i="236"/>
  <c r="BK8" i="236"/>
  <c r="Q8" i="242"/>
  <c r="Q9" i="242"/>
  <c r="BK8" i="242"/>
  <c r="BK7" i="242"/>
  <c r="P7" i="243"/>
  <c r="Q6" i="243"/>
  <c r="R6" i="239"/>
  <c r="Q7" i="239"/>
  <c r="S6" i="230"/>
  <c r="R7" i="230"/>
  <c r="S6" i="246"/>
  <c r="R7" i="246"/>
  <c r="P7" i="237"/>
  <c r="Q6" i="237"/>
  <c r="O9" i="243"/>
  <c r="O8" i="243"/>
  <c r="BI8" i="243"/>
  <c r="BI7" i="243"/>
  <c r="P9" i="239"/>
  <c r="BJ8" i="239"/>
  <c r="P8" i="239"/>
  <c r="BJ7" i="239"/>
  <c r="Q8" i="230"/>
  <c r="Q9" i="230"/>
  <c r="BK7" i="230"/>
  <c r="BK8" i="230"/>
  <c r="Q8" i="246"/>
  <c r="Q9" i="246"/>
  <c r="BK8" i="246"/>
  <c r="BK7" i="246"/>
  <c r="O9" i="237"/>
  <c r="O8" i="237"/>
  <c r="BI7" i="237"/>
  <c r="BI8" i="237"/>
  <c r="O9" i="217"/>
  <c r="O8" i="217"/>
  <c r="BI8" i="217"/>
  <c r="BI7" i="217"/>
  <c r="R9" i="224"/>
  <c r="R8" i="224"/>
  <c r="BL7" i="224"/>
  <c r="BL8" i="224"/>
  <c r="Q6" i="220"/>
  <c r="P7" i="220"/>
  <c r="Q7" i="216"/>
  <c r="R6" i="216"/>
  <c r="S7" i="224"/>
  <c r="T6" i="224"/>
  <c r="BI8" i="214"/>
  <c r="O9" i="214"/>
  <c r="BI7" i="214"/>
  <c r="O8" i="214"/>
  <c r="Q6" i="223"/>
  <c r="P7" i="223"/>
  <c r="R7" i="227"/>
  <c r="S6" i="227"/>
  <c r="O8" i="220"/>
  <c r="O9" i="220"/>
  <c r="BI7" i="220"/>
  <c r="BI8" i="220"/>
  <c r="BJ8" i="216"/>
  <c r="P9" i="216"/>
  <c r="P8" i="216"/>
  <c r="BJ7" i="216"/>
  <c r="R6" i="221"/>
  <c r="Q7" i="221"/>
  <c r="R7" i="222"/>
  <c r="S6" i="222"/>
  <c r="Q7" i="229"/>
  <c r="R6" i="229"/>
  <c r="Q6" i="225"/>
  <c r="P7" i="225"/>
  <c r="Q9" i="227"/>
  <c r="Q8" i="227"/>
  <c r="BK7" i="227"/>
  <c r="BK8" i="227"/>
  <c r="P7" i="219"/>
  <c r="Q6" i="219"/>
  <c r="R7" i="215"/>
  <c r="S6" i="215"/>
  <c r="P9" i="221"/>
  <c r="BJ8" i="221"/>
  <c r="P8" i="221"/>
  <c r="BJ7" i="221"/>
  <c r="Q8" i="222"/>
  <c r="Q9" i="222"/>
  <c r="BK8" i="222"/>
  <c r="BK7" i="222"/>
  <c r="P8" i="229"/>
  <c r="BJ8" i="229"/>
  <c r="BJ7" i="229"/>
  <c r="P9" i="229"/>
  <c r="O9" i="225"/>
  <c r="BI8" i="225"/>
  <c r="BI7" i="225"/>
  <c r="O8" i="225"/>
  <c r="Q8" i="226"/>
  <c r="BK7" i="226"/>
  <c r="BK8" i="226"/>
  <c r="Q9" i="226"/>
  <c r="Q7" i="218"/>
  <c r="R6" i="218"/>
  <c r="BI7" i="219"/>
  <c r="O9" i="219"/>
  <c r="O8" i="219"/>
  <c r="BI8" i="219"/>
  <c r="BK8" i="215"/>
  <c r="Q8" i="215"/>
  <c r="Q9" i="215"/>
  <c r="BK7" i="215"/>
  <c r="R7" i="226"/>
  <c r="S6" i="226"/>
  <c r="P7" i="228"/>
  <c r="Q6" i="228"/>
  <c r="BJ8" i="218"/>
  <c r="P8" i="218"/>
  <c r="P9" i="218"/>
  <c r="BJ7" i="218"/>
  <c r="P7" i="214"/>
  <c r="Q6" i="214"/>
  <c r="Q6" i="217"/>
  <c r="P7" i="217"/>
  <c r="BI7" i="223"/>
  <c r="BI8" i="223"/>
  <c r="O9" i="223"/>
  <c r="O8" i="223"/>
  <c r="O9" i="228"/>
  <c r="O8" i="228"/>
  <c r="BI7" i="228"/>
  <c r="BI8" i="228"/>
  <c r="BJ7" i="208"/>
  <c r="BJ8" i="208"/>
  <c r="P8" i="208"/>
  <c r="P9" i="208"/>
  <c r="P7" i="209"/>
  <c r="Q6" i="209"/>
  <c r="Q7" i="208"/>
  <c r="R6" i="208"/>
  <c r="P7" i="207"/>
  <c r="Q6" i="207"/>
  <c r="P7" i="212"/>
  <c r="Q6" i="212"/>
  <c r="BI8" i="212"/>
  <c r="O8" i="212"/>
  <c r="BI7" i="212"/>
  <c r="O9" i="212"/>
  <c r="O9" i="210"/>
  <c r="BI7" i="210"/>
  <c r="O8" i="210"/>
  <c r="BI8" i="210"/>
  <c r="BI7" i="209"/>
  <c r="O9" i="209"/>
  <c r="O8" i="209"/>
  <c r="BI8" i="209"/>
  <c r="BI8" i="207"/>
  <c r="BI7" i="207"/>
  <c r="O8" i="207"/>
  <c r="O9" i="207"/>
  <c r="R7" i="206"/>
  <c r="S6" i="206"/>
  <c r="Q9" i="213"/>
  <c r="BK8" i="213"/>
  <c r="BK7" i="213"/>
  <c r="Q8" i="213"/>
  <c r="BI7" i="211"/>
  <c r="BI8" i="211"/>
  <c r="O9" i="211"/>
  <c r="O8" i="211"/>
  <c r="Q6" i="210"/>
  <c r="P7" i="210"/>
  <c r="Q6" i="211"/>
  <c r="P7" i="211"/>
  <c r="BK8" i="206"/>
  <c r="Q8" i="206"/>
  <c r="Q9" i="206"/>
  <c r="BK7" i="206"/>
  <c r="S6" i="213"/>
  <c r="R7" i="213"/>
  <c r="S6" i="203"/>
  <c r="R7" i="203"/>
  <c r="R7" i="204"/>
  <c r="S6" i="204"/>
  <c r="Q7" i="205"/>
  <c r="R6" i="205"/>
  <c r="BK8" i="204"/>
  <c r="Q8" i="204"/>
  <c r="Q9" i="204"/>
  <c r="BK7" i="204"/>
  <c r="BJ8" i="205"/>
  <c r="P8" i="205"/>
  <c r="P9" i="205"/>
  <c r="BJ7" i="205"/>
  <c r="P8" i="202"/>
  <c r="P9" i="202"/>
  <c r="BJ7" i="202"/>
  <c r="BJ8" i="202"/>
  <c r="Q7" i="202"/>
  <c r="R6" i="202"/>
  <c r="Q9" i="203"/>
  <c r="Q8" i="203"/>
  <c r="BK8" i="203"/>
  <c r="BK7" i="203"/>
  <c r="R9" i="201"/>
  <c r="R8" i="201"/>
  <c r="BL8" i="201"/>
  <c r="BL7" i="201"/>
  <c r="S7" i="201"/>
  <c r="T6" i="201"/>
  <c r="R6" i="200"/>
  <c r="Q7" i="200"/>
  <c r="P9" i="200"/>
  <c r="P8" i="200"/>
  <c r="BJ7" i="200"/>
  <c r="BJ8" i="200"/>
  <c r="BK8" i="199"/>
  <c r="Q9" i="199"/>
  <c r="Q8" i="199"/>
  <c r="BK7" i="199"/>
  <c r="R7" i="199"/>
  <c r="S6" i="199"/>
  <c r="Q9" i="198"/>
  <c r="BK8" i="198"/>
  <c r="BK7" i="198"/>
  <c r="Q8" i="198"/>
  <c r="R7" i="198"/>
  <c r="S6" i="198"/>
  <c r="Q8" i="2"/>
  <c r="Q9" i="2"/>
  <c r="R7" i="2"/>
  <c r="S6" i="2"/>
  <c r="W8" i="11"/>
  <c r="M8" i="11"/>
  <c r="R7" i="296" l="1"/>
  <c r="S6" i="296"/>
  <c r="BK7" i="296"/>
  <c r="BK8" i="296"/>
  <c r="Q8" i="296"/>
  <c r="Q9" i="296"/>
  <c r="BK8" i="281"/>
  <c r="Q9" i="281"/>
  <c r="BK7" i="281"/>
  <c r="Q8" i="281"/>
  <c r="S6" i="257"/>
  <c r="R7" i="257"/>
  <c r="R7" i="281"/>
  <c r="S6" i="281"/>
  <c r="S7" i="251"/>
  <c r="T6" i="251"/>
  <c r="BK7" i="289"/>
  <c r="Q9" i="289"/>
  <c r="Q8" i="289"/>
  <c r="BK8" i="289"/>
  <c r="Q7" i="262"/>
  <c r="R6" i="262"/>
  <c r="S6" i="269"/>
  <c r="R7" i="269"/>
  <c r="S7" i="286"/>
  <c r="T6" i="286"/>
  <c r="R7" i="274"/>
  <c r="S6" i="274"/>
  <c r="BL8" i="292"/>
  <c r="R9" i="292"/>
  <c r="BL7" i="292"/>
  <c r="R8" i="292"/>
  <c r="R9" i="295"/>
  <c r="BL8" i="295"/>
  <c r="BL7" i="295"/>
  <c r="R8" i="295"/>
  <c r="Q9" i="277"/>
  <c r="Q8" i="277"/>
  <c r="BK8" i="277"/>
  <c r="BK7" i="277"/>
  <c r="Q7" i="288"/>
  <c r="R6" i="288"/>
  <c r="BK7" i="258"/>
  <c r="BK8" i="258"/>
  <c r="Q9" i="258"/>
  <c r="Q8" i="258"/>
  <c r="Q8" i="255"/>
  <c r="Q9" i="255"/>
  <c r="BK7" i="255"/>
  <c r="BK8" i="255"/>
  <c r="Q7" i="267"/>
  <c r="R6" i="267"/>
  <c r="R7" i="247"/>
  <c r="S6" i="247"/>
  <c r="R7" i="280"/>
  <c r="S6" i="280"/>
  <c r="Q7" i="270"/>
  <c r="R6" i="270"/>
  <c r="T6" i="283"/>
  <c r="S7" i="283"/>
  <c r="BL7" i="251"/>
  <c r="BL8" i="251"/>
  <c r="R8" i="251"/>
  <c r="R9" i="251"/>
  <c r="R7" i="289"/>
  <c r="S6" i="289"/>
  <c r="P9" i="262"/>
  <c r="BJ7" i="262"/>
  <c r="BJ8" i="262"/>
  <c r="P8" i="262"/>
  <c r="BK7" i="269"/>
  <c r="BK8" i="269"/>
  <c r="Q9" i="269"/>
  <c r="Q8" i="269"/>
  <c r="R9" i="286"/>
  <c r="BL8" i="286"/>
  <c r="BL7" i="286"/>
  <c r="R8" i="286"/>
  <c r="BK8" i="274"/>
  <c r="BK7" i="274"/>
  <c r="Q8" i="274"/>
  <c r="Q9" i="274"/>
  <c r="S7" i="292"/>
  <c r="T6" i="292"/>
  <c r="S6" i="252"/>
  <c r="R7" i="252"/>
  <c r="S7" i="276"/>
  <c r="T6" i="276"/>
  <c r="P9" i="267"/>
  <c r="BJ7" i="267"/>
  <c r="BJ8" i="267"/>
  <c r="P8" i="267"/>
  <c r="Q8" i="247"/>
  <c r="Q9" i="247"/>
  <c r="BK8" i="247"/>
  <c r="BK7" i="247"/>
  <c r="BK8" i="280"/>
  <c r="BK7" i="280"/>
  <c r="Q9" i="280"/>
  <c r="Q8" i="280"/>
  <c r="BJ7" i="270"/>
  <c r="BJ8" i="270"/>
  <c r="P9" i="270"/>
  <c r="P8" i="270"/>
  <c r="R8" i="283"/>
  <c r="BL7" i="283"/>
  <c r="R9" i="283"/>
  <c r="BL8" i="283"/>
  <c r="BL7" i="293"/>
  <c r="BL8" i="293"/>
  <c r="R9" i="293"/>
  <c r="R8" i="293"/>
  <c r="Q7" i="284"/>
  <c r="R6" i="284"/>
  <c r="S7" i="271"/>
  <c r="T6" i="271"/>
  <c r="Q7" i="285"/>
  <c r="R6" i="285"/>
  <c r="R6" i="264"/>
  <c r="Q7" i="264"/>
  <c r="T6" i="266"/>
  <c r="S7" i="266"/>
  <c r="Q7" i="272"/>
  <c r="R6" i="272"/>
  <c r="Q9" i="257"/>
  <c r="BK7" i="257"/>
  <c r="Q8" i="257"/>
  <c r="BK8" i="257"/>
  <c r="P8" i="284"/>
  <c r="P9" i="284"/>
  <c r="BJ7" i="284"/>
  <c r="BJ8" i="284"/>
  <c r="BK7" i="249"/>
  <c r="BK8" i="249"/>
  <c r="Q8" i="249"/>
  <c r="Q9" i="249"/>
  <c r="BL7" i="271"/>
  <c r="R9" i="271"/>
  <c r="R8" i="271"/>
  <c r="BL8" i="271"/>
  <c r="T6" i="261"/>
  <c r="S7" i="261"/>
  <c r="Q8" i="260"/>
  <c r="Q9" i="260"/>
  <c r="BK7" i="260"/>
  <c r="BK8" i="260"/>
  <c r="R7" i="254"/>
  <c r="S6" i="254"/>
  <c r="R6" i="275"/>
  <c r="Q7" i="275"/>
  <c r="BJ7" i="285"/>
  <c r="BJ8" i="285"/>
  <c r="P8" i="285"/>
  <c r="P9" i="285"/>
  <c r="BJ8" i="264"/>
  <c r="BJ7" i="264"/>
  <c r="P9" i="264"/>
  <c r="P8" i="264"/>
  <c r="BK7" i="278"/>
  <c r="BK8" i="278"/>
  <c r="Q9" i="278"/>
  <c r="Q8" i="278"/>
  <c r="R8" i="266"/>
  <c r="R9" i="266"/>
  <c r="BL7" i="266"/>
  <c r="BL8" i="266"/>
  <c r="Q9" i="256"/>
  <c r="BK7" i="256"/>
  <c r="Q8" i="256"/>
  <c r="BK8" i="256"/>
  <c r="BJ7" i="272"/>
  <c r="BJ8" i="272"/>
  <c r="P8" i="272"/>
  <c r="P9" i="272"/>
  <c r="R6" i="263"/>
  <c r="Q7" i="263"/>
  <c r="S6" i="249"/>
  <c r="R7" i="249"/>
  <c r="BL7" i="276"/>
  <c r="BL8" i="276"/>
  <c r="R9" i="276"/>
  <c r="R8" i="276"/>
  <c r="R7" i="278"/>
  <c r="S6" i="278"/>
  <c r="R7" i="256"/>
  <c r="S6" i="256"/>
  <c r="P8" i="263"/>
  <c r="P9" i="263"/>
  <c r="BJ7" i="263"/>
  <c r="BJ8" i="263"/>
  <c r="T6" i="293"/>
  <c r="S7" i="293"/>
  <c r="R7" i="290"/>
  <c r="S6" i="290"/>
  <c r="R6" i="268"/>
  <c r="Q7" i="268"/>
  <c r="Q8" i="273"/>
  <c r="Q9" i="273"/>
  <c r="BK7" i="273"/>
  <c r="BK8" i="273"/>
  <c r="R7" i="248"/>
  <c r="S6" i="248"/>
  <c r="BK7" i="294"/>
  <c r="BK8" i="294"/>
  <c r="Q8" i="294"/>
  <c r="Q9" i="294"/>
  <c r="R7" i="279"/>
  <c r="S6" i="279"/>
  <c r="BJ7" i="282"/>
  <c r="P9" i="282"/>
  <c r="P8" i="282"/>
  <c r="BJ8" i="282"/>
  <c r="R8" i="261"/>
  <c r="R9" i="261"/>
  <c r="BL7" i="261"/>
  <c r="BL8" i="261"/>
  <c r="R7" i="260"/>
  <c r="S6" i="260"/>
  <c r="Q9" i="254"/>
  <c r="BK7" i="254"/>
  <c r="BK8" i="254"/>
  <c r="Q8" i="254"/>
  <c r="P9" i="275"/>
  <c r="P8" i="275"/>
  <c r="BJ7" i="275"/>
  <c r="BJ8" i="275"/>
  <c r="R7" i="259"/>
  <c r="S6" i="259"/>
  <c r="Q7" i="291"/>
  <c r="R6" i="291"/>
  <c r="R6" i="265"/>
  <c r="Q7" i="265"/>
  <c r="R7" i="253"/>
  <c r="S6" i="253"/>
  <c r="Q7" i="287"/>
  <c r="R6" i="287"/>
  <c r="R7" i="250"/>
  <c r="S6" i="250"/>
  <c r="Q8" i="290"/>
  <c r="Q9" i="290"/>
  <c r="BK8" i="290"/>
  <c r="BK7" i="290"/>
  <c r="Q8" i="252"/>
  <c r="Q9" i="252"/>
  <c r="BK7" i="252"/>
  <c r="BK8" i="252"/>
  <c r="P8" i="268"/>
  <c r="P9" i="268"/>
  <c r="BJ7" i="268"/>
  <c r="BJ8" i="268"/>
  <c r="R7" i="273"/>
  <c r="S6" i="273"/>
  <c r="BK7" i="248"/>
  <c r="BK8" i="248"/>
  <c r="Q8" i="248"/>
  <c r="Q9" i="248"/>
  <c r="S6" i="294"/>
  <c r="R7" i="294"/>
  <c r="Q9" i="279"/>
  <c r="BK8" i="279"/>
  <c r="Q8" i="279"/>
  <c r="BK7" i="279"/>
  <c r="Q7" i="282"/>
  <c r="R6" i="282"/>
  <c r="T6" i="295"/>
  <c r="S7" i="295"/>
  <c r="R7" i="277"/>
  <c r="S6" i="277"/>
  <c r="BJ7" i="288"/>
  <c r="BJ8" i="288"/>
  <c r="P8" i="288"/>
  <c r="P9" i="288"/>
  <c r="R7" i="258"/>
  <c r="S6" i="258"/>
  <c r="R7" i="255"/>
  <c r="S6" i="255"/>
  <c r="BK8" i="259"/>
  <c r="BK7" i="259"/>
  <c r="Q9" i="259"/>
  <c r="Q8" i="259"/>
  <c r="BJ7" i="291"/>
  <c r="BJ8" i="291"/>
  <c r="P9" i="291"/>
  <c r="P8" i="291"/>
  <c r="BJ7" i="265"/>
  <c r="BJ8" i="265"/>
  <c r="P9" i="265"/>
  <c r="P8" i="265"/>
  <c r="BK7" i="253"/>
  <c r="BK8" i="253"/>
  <c r="Q8" i="253"/>
  <c r="Q9" i="253"/>
  <c r="BJ7" i="287"/>
  <c r="BJ8" i="287"/>
  <c r="P8" i="287"/>
  <c r="P9" i="287"/>
  <c r="BK7" i="250"/>
  <c r="BK8" i="250"/>
  <c r="Q8" i="250"/>
  <c r="Q9" i="250"/>
  <c r="R9" i="246"/>
  <c r="R8" i="246"/>
  <c r="BL7" i="246"/>
  <c r="BL8" i="246"/>
  <c r="BL7" i="244"/>
  <c r="R8" i="244"/>
  <c r="BL8" i="244"/>
  <c r="R9" i="244"/>
  <c r="R8" i="230"/>
  <c r="R9" i="230"/>
  <c r="BL7" i="230"/>
  <c r="BL8" i="230"/>
  <c r="S7" i="242"/>
  <c r="T6" i="242"/>
  <c r="S7" i="232"/>
  <c r="T6" i="232"/>
  <c r="BL7" i="234"/>
  <c r="BL8" i="234"/>
  <c r="R9" i="234"/>
  <c r="R8" i="234"/>
  <c r="BJ7" i="243"/>
  <c r="P8" i="243"/>
  <c r="P9" i="243"/>
  <c r="BJ8" i="243"/>
  <c r="T6" i="230"/>
  <c r="S7" i="230"/>
  <c r="R9" i="242"/>
  <c r="BL7" i="242"/>
  <c r="R8" i="242"/>
  <c r="BL8" i="242"/>
  <c r="R8" i="232"/>
  <c r="R9" i="232"/>
  <c r="BL7" i="232"/>
  <c r="BL8" i="232"/>
  <c r="T6" i="234"/>
  <c r="S7" i="234"/>
  <c r="S7" i="244"/>
  <c r="T6" i="244"/>
  <c r="Q7" i="237"/>
  <c r="R6" i="237"/>
  <c r="BK7" i="239"/>
  <c r="Q8" i="239"/>
  <c r="BK8" i="239"/>
  <c r="Q9" i="239"/>
  <c r="R8" i="236"/>
  <c r="R9" i="236"/>
  <c r="BL7" i="236"/>
  <c r="BL8" i="236"/>
  <c r="R7" i="233"/>
  <c r="S6" i="233"/>
  <c r="R8" i="240"/>
  <c r="R9" i="240"/>
  <c r="BL8" i="240"/>
  <c r="BL7" i="240"/>
  <c r="BJ7" i="238"/>
  <c r="P8" i="238"/>
  <c r="BJ8" i="238"/>
  <c r="P9" i="238"/>
  <c r="BJ7" i="237"/>
  <c r="P8" i="237"/>
  <c r="BJ8" i="237"/>
  <c r="P9" i="237"/>
  <c r="R7" i="239"/>
  <c r="S6" i="239"/>
  <c r="T6" i="236"/>
  <c r="S7" i="236"/>
  <c r="BK7" i="233"/>
  <c r="BK8" i="233"/>
  <c r="Q9" i="233"/>
  <c r="Q8" i="233"/>
  <c r="T6" i="240"/>
  <c r="S7" i="240"/>
  <c r="R6" i="243"/>
  <c r="Q7" i="243"/>
  <c r="Q7" i="238"/>
  <c r="R6" i="238"/>
  <c r="Q7" i="231"/>
  <c r="R6" i="231"/>
  <c r="BJ7" i="241"/>
  <c r="P9" i="241"/>
  <c r="P8" i="241"/>
  <c r="BJ8" i="241"/>
  <c r="Q8" i="245"/>
  <c r="Q9" i="245"/>
  <c r="BK7" i="245"/>
  <c r="BK8" i="245"/>
  <c r="R7" i="235"/>
  <c r="S6" i="235"/>
  <c r="S7" i="246"/>
  <c r="T6" i="246"/>
  <c r="BJ7" i="231"/>
  <c r="P9" i="231"/>
  <c r="P8" i="231"/>
  <c r="BJ8" i="231"/>
  <c r="Q7" i="241"/>
  <c r="R6" i="241"/>
  <c r="S6" i="245"/>
  <c r="R7" i="245"/>
  <c r="Q8" i="235"/>
  <c r="BK8" i="235"/>
  <c r="Q9" i="235"/>
  <c r="BK7" i="235"/>
  <c r="S7" i="226"/>
  <c r="T6" i="226"/>
  <c r="R7" i="216"/>
  <c r="S6" i="216"/>
  <c r="BL8" i="226"/>
  <c r="R9" i="226"/>
  <c r="BL7" i="226"/>
  <c r="R8" i="226"/>
  <c r="Q9" i="229"/>
  <c r="BK8" i="229"/>
  <c r="BK7" i="229"/>
  <c r="Q8" i="229"/>
  <c r="Q9" i="216"/>
  <c r="Q8" i="216"/>
  <c r="BK8" i="216"/>
  <c r="BK7" i="216"/>
  <c r="S6" i="229"/>
  <c r="R7" i="229"/>
  <c r="BJ8" i="217"/>
  <c r="BJ7" i="217"/>
  <c r="P9" i="217"/>
  <c r="P8" i="217"/>
  <c r="T6" i="215"/>
  <c r="S7" i="215"/>
  <c r="S7" i="222"/>
  <c r="T6" i="222"/>
  <c r="T6" i="227"/>
  <c r="S7" i="227"/>
  <c r="P9" i="220"/>
  <c r="BJ7" i="220"/>
  <c r="P8" i="220"/>
  <c r="BJ8" i="220"/>
  <c r="Q7" i="217"/>
  <c r="R6" i="217"/>
  <c r="R9" i="215"/>
  <c r="BL7" i="215"/>
  <c r="R8" i="215"/>
  <c r="BL8" i="215"/>
  <c r="BL7" i="222"/>
  <c r="BL8" i="222"/>
  <c r="R9" i="222"/>
  <c r="R8" i="222"/>
  <c r="BL7" i="227"/>
  <c r="BL8" i="227"/>
  <c r="R8" i="227"/>
  <c r="R9" i="227"/>
  <c r="R6" i="220"/>
  <c r="Q7" i="220"/>
  <c r="BJ7" i="214"/>
  <c r="P9" i="214"/>
  <c r="P8" i="214"/>
  <c r="BJ8" i="214"/>
  <c r="Q7" i="214"/>
  <c r="R6" i="214"/>
  <c r="Q7" i="228"/>
  <c r="R6" i="228"/>
  <c r="R7" i="218"/>
  <c r="S6" i="218"/>
  <c r="Q7" i="219"/>
  <c r="R6" i="219"/>
  <c r="BJ8" i="225"/>
  <c r="BJ7" i="225"/>
  <c r="P9" i="225"/>
  <c r="P8" i="225"/>
  <c r="BK7" i="221"/>
  <c r="Q8" i="221"/>
  <c r="BK8" i="221"/>
  <c r="Q9" i="221"/>
  <c r="BJ7" i="223"/>
  <c r="BJ8" i="223"/>
  <c r="P8" i="223"/>
  <c r="P9" i="223"/>
  <c r="T7" i="224"/>
  <c r="U6" i="224"/>
  <c r="BJ7" i="228"/>
  <c r="P9" i="228"/>
  <c r="P8" i="228"/>
  <c r="BJ8" i="228"/>
  <c r="BK7" i="218"/>
  <c r="Q9" i="218"/>
  <c r="Q8" i="218"/>
  <c r="BK8" i="218"/>
  <c r="BJ7" i="219"/>
  <c r="BJ8" i="219"/>
  <c r="P8" i="219"/>
  <c r="P9" i="219"/>
  <c r="Q7" i="225"/>
  <c r="R6" i="225"/>
  <c r="R7" i="221"/>
  <c r="S6" i="221"/>
  <c r="Q7" i="223"/>
  <c r="R6" i="223"/>
  <c r="BM7" i="224"/>
  <c r="BM8" i="224"/>
  <c r="S8" i="224"/>
  <c r="S9" i="224"/>
  <c r="R9" i="213"/>
  <c r="BL8" i="213"/>
  <c r="R8" i="213"/>
  <c r="BL7" i="213"/>
  <c r="R9" i="206"/>
  <c r="R8" i="206"/>
  <c r="BL8" i="206"/>
  <c r="BL7" i="206"/>
  <c r="BJ7" i="212"/>
  <c r="P9" i="212"/>
  <c r="BJ8" i="212"/>
  <c r="P8" i="212"/>
  <c r="BJ8" i="209"/>
  <c r="P9" i="209"/>
  <c r="P8" i="209"/>
  <c r="BJ7" i="209"/>
  <c r="BJ8" i="211"/>
  <c r="BJ7" i="211"/>
  <c r="P9" i="211"/>
  <c r="P8" i="211"/>
  <c r="Q7" i="212"/>
  <c r="R6" i="212"/>
  <c r="T6" i="213"/>
  <c r="S7" i="213"/>
  <c r="Q7" i="207"/>
  <c r="R6" i="207"/>
  <c r="P8" i="207"/>
  <c r="BJ7" i="207"/>
  <c r="BJ8" i="207"/>
  <c r="P9" i="207"/>
  <c r="S7" i="206"/>
  <c r="T6" i="206"/>
  <c r="P8" i="210"/>
  <c r="BJ7" i="210"/>
  <c r="BJ8" i="210"/>
  <c r="P9" i="210"/>
  <c r="Q7" i="210"/>
  <c r="R6" i="210"/>
  <c r="R7" i="208"/>
  <c r="S6" i="208"/>
  <c r="Q7" i="209"/>
  <c r="R6" i="209"/>
  <c r="Q7" i="211"/>
  <c r="R6" i="211"/>
  <c r="BK8" i="208"/>
  <c r="Q8" i="208"/>
  <c r="Q9" i="208"/>
  <c r="BK7" i="208"/>
  <c r="T6" i="204"/>
  <c r="S7" i="204"/>
  <c r="R7" i="205"/>
  <c r="S6" i="205"/>
  <c r="Q8" i="205"/>
  <c r="Q9" i="205"/>
  <c r="BK7" i="205"/>
  <c r="BK8" i="205"/>
  <c r="R9" i="204"/>
  <c r="BL7" i="204"/>
  <c r="BL8" i="204"/>
  <c r="R8" i="204"/>
  <c r="R7" i="202"/>
  <c r="S6" i="202"/>
  <c r="BL8" i="203"/>
  <c r="R9" i="203"/>
  <c r="R8" i="203"/>
  <c r="BL7" i="203"/>
  <c r="Q9" i="202"/>
  <c r="BK8" i="202"/>
  <c r="Q8" i="202"/>
  <c r="BK7" i="202"/>
  <c r="S7" i="203"/>
  <c r="T6" i="203"/>
  <c r="BM7" i="201"/>
  <c r="S8" i="201"/>
  <c r="S9" i="201"/>
  <c r="BM8" i="201"/>
  <c r="Q8" i="200"/>
  <c r="BK7" i="200"/>
  <c r="Q9" i="200"/>
  <c r="BK8" i="200"/>
  <c r="T7" i="201"/>
  <c r="U6" i="201"/>
  <c r="R7" i="200"/>
  <c r="S6" i="200"/>
  <c r="R8" i="199"/>
  <c r="BL8" i="199"/>
  <c r="BL7" i="199"/>
  <c r="R9" i="199"/>
  <c r="S7" i="199"/>
  <c r="T6" i="199"/>
  <c r="BL8" i="198"/>
  <c r="R9" i="198"/>
  <c r="BL7" i="198"/>
  <c r="R8" i="198"/>
  <c r="S7" i="198"/>
  <c r="T6" i="198"/>
  <c r="R9" i="2"/>
  <c r="R8" i="2"/>
  <c r="T6" i="2"/>
  <c r="S7" i="2"/>
  <c r="R8" i="11"/>
  <c r="R209" i="11" s="1"/>
  <c r="R217" i="11" s="1"/>
  <c r="Q8" i="11"/>
  <c r="Q209" i="11" s="1"/>
  <c r="M5" i="8" s="1"/>
  <c r="S8" i="11"/>
  <c r="S209" i="11" s="1"/>
  <c r="U8" i="11"/>
  <c r="U209" i="11" s="1"/>
  <c r="J8" i="11"/>
  <c r="J209" i="11" s="1"/>
  <c r="K209" i="11" s="1"/>
  <c r="P8" i="11"/>
  <c r="P209" i="11" s="1"/>
  <c r="T209" i="11"/>
  <c r="W209" i="11"/>
  <c r="V8" i="11"/>
  <c r="Q30" i="8" l="1"/>
  <c r="X220" i="11"/>
  <c r="M4" i="8"/>
  <c r="Q5" i="8"/>
  <c r="L8" i="8"/>
  <c r="L12" i="8" s="1"/>
  <c r="J210" i="11"/>
  <c r="N65" i="8" s="1"/>
  <c r="S7" i="296"/>
  <c r="T6" i="296"/>
  <c r="BL8" i="296"/>
  <c r="R8" i="296"/>
  <c r="R9" i="296"/>
  <c r="BL7" i="296"/>
  <c r="BL8" i="294"/>
  <c r="BL7" i="294"/>
  <c r="R9" i="294"/>
  <c r="R8" i="294"/>
  <c r="Q8" i="275"/>
  <c r="BK7" i="275"/>
  <c r="BK8" i="275"/>
  <c r="Q9" i="275"/>
  <c r="Q8" i="264"/>
  <c r="BK8" i="264"/>
  <c r="BK7" i="264"/>
  <c r="Q9" i="264"/>
  <c r="R7" i="284"/>
  <c r="S6" i="284"/>
  <c r="T7" i="292"/>
  <c r="U6" i="292"/>
  <c r="S7" i="289"/>
  <c r="T6" i="289"/>
  <c r="S8" i="283"/>
  <c r="S9" i="283"/>
  <c r="BM7" i="283"/>
  <c r="BM8" i="283"/>
  <c r="S7" i="247"/>
  <c r="T6" i="247"/>
  <c r="R7" i="288"/>
  <c r="S6" i="288"/>
  <c r="BL7" i="269"/>
  <c r="BL8" i="269"/>
  <c r="R9" i="269"/>
  <c r="R8" i="269"/>
  <c r="R8" i="257"/>
  <c r="BL8" i="257"/>
  <c r="R9" i="257"/>
  <c r="BL7" i="257"/>
  <c r="S7" i="256"/>
  <c r="T6" i="256"/>
  <c r="R8" i="255"/>
  <c r="R9" i="255"/>
  <c r="BL7" i="255"/>
  <c r="BL8" i="255"/>
  <c r="BK7" i="282"/>
  <c r="BK8" i="282"/>
  <c r="Q9" i="282"/>
  <c r="Q8" i="282"/>
  <c r="S7" i="294"/>
  <c r="T6" i="294"/>
  <c r="R9" i="273"/>
  <c r="BL7" i="273"/>
  <c r="BL8" i="273"/>
  <c r="R8" i="273"/>
  <c r="BL8" i="253"/>
  <c r="R8" i="253"/>
  <c r="R9" i="253"/>
  <c r="BL7" i="253"/>
  <c r="BL8" i="259"/>
  <c r="BL7" i="259"/>
  <c r="R9" i="259"/>
  <c r="R8" i="259"/>
  <c r="T7" i="293"/>
  <c r="U6" i="293"/>
  <c r="BL8" i="256"/>
  <c r="R8" i="256"/>
  <c r="BL7" i="256"/>
  <c r="R9" i="256"/>
  <c r="S6" i="275"/>
  <c r="R7" i="275"/>
  <c r="R7" i="264"/>
  <c r="S6" i="264"/>
  <c r="Q9" i="284"/>
  <c r="Q8" i="284"/>
  <c r="BK8" i="284"/>
  <c r="BK7" i="284"/>
  <c r="BM7" i="292"/>
  <c r="S9" i="292"/>
  <c r="S8" i="292"/>
  <c r="BM8" i="292"/>
  <c r="BL7" i="289"/>
  <c r="BL8" i="289"/>
  <c r="R9" i="289"/>
  <c r="R8" i="289"/>
  <c r="T7" i="283"/>
  <c r="U6" i="283"/>
  <c r="R8" i="247"/>
  <c r="R9" i="247"/>
  <c r="BL7" i="247"/>
  <c r="BL8" i="247"/>
  <c r="BK8" i="288"/>
  <c r="Q9" i="288"/>
  <c r="BK7" i="288"/>
  <c r="Q8" i="288"/>
  <c r="S7" i="269"/>
  <c r="T6" i="269"/>
  <c r="S7" i="257"/>
  <c r="T6" i="257"/>
  <c r="BM7" i="293"/>
  <c r="BM8" i="293"/>
  <c r="S9" i="293"/>
  <c r="S8" i="293"/>
  <c r="S7" i="258"/>
  <c r="T6" i="258"/>
  <c r="T6" i="277"/>
  <c r="S7" i="277"/>
  <c r="S7" i="250"/>
  <c r="T6" i="250"/>
  <c r="BK7" i="265"/>
  <c r="BK8" i="265"/>
  <c r="Q9" i="265"/>
  <c r="Q8" i="265"/>
  <c r="S7" i="279"/>
  <c r="T6" i="279"/>
  <c r="S7" i="248"/>
  <c r="T6" i="248"/>
  <c r="Q8" i="268"/>
  <c r="Q9" i="268"/>
  <c r="BK7" i="268"/>
  <c r="BK8" i="268"/>
  <c r="S7" i="278"/>
  <c r="T6" i="278"/>
  <c r="R8" i="249"/>
  <c r="BL8" i="249"/>
  <c r="BL7" i="249"/>
  <c r="R9" i="249"/>
  <c r="S7" i="254"/>
  <c r="T6" i="254"/>
  <c r="S8" i="261"/>
  <c r="S9" i="261"/>
  <c r="BM7" i="261"/>
  <c r="BM8" i="261"/>
  <c r="R7" i="272"/>
  <c r="S6" i="272"/>
  <c r="R7" i="285"/>
  <c r="S6" i="285"/>
  <c r="T7" i="276"/>
  <c r="U6" i="276"/>
  <c r="R7" i="270"/>
  <c r="S6" i="270"/>
  <c r="R7" i="267"/>
  <c r="S6" i="267"/>
  <c r="S7" i="274"/>
  <c r="T6" i="274"/>
  <c r="R7" i="262"/>
  <c r="S6" i="262"/>
  <c r="T7" i="251"/>
  <c r="U6" i="251"/>
  <c r="S7" i="273"/>
  <c r="T6" i="273"/>
  <c r="BL8" i="250"/>
  <c r="R9" i="250"/>
  <c r="R8" i="250"/>
  <c r="BL7" i="250"/>
  <c r="BL8" i="278"/>
  <c r="BL7" i="278"/>
  <c r="R9" i="278"/>
  <c r="R8" i="278"/>
  <c r="S7" i="249"/>
  <c r="T6" i="249"/>
  <c r="T7" i="261"/>
  <c r="U6" i="261"/>
  <c r="BK7" i="272"/>
  <c r="BK8" i="272"/>
  <c r="Q8" i="272"/>
  <c r="Q9" i="272"/>
  <c r="BK7" i="285"/>
  <c r="BK8" i="285"/>
  <c r="Q9" i="285"/>
  <c r="Q8" i="285"/>
  <c r="BM8" i="276"/>
  <c r="S8" i="276"/>
  <c r="BM7" i="276"/>
  <c r="S9" i="276"/>
  <c r="BK8" i="270"/>
  <c r="Q9" i="270"/>
  <c r="Q8" i="270"/>
  <c r="BK7" i="270"/>
  <c r="BK7" i="267"/>
  <c r="BK8" i="267"/>
  <c r="Q8" i="267"/>
  <c r="Q9" i="267"/>
  <c r="R8" i="274"/>
  <c r="BL8" i="274"/>
  <c r="BL7" i="274"/>
  <c r="R9" i="274"/>
  <c r="BK7" i="262"/>
  <c r="BK8" i="262"/>
  <c r="Q8" i="262"/>
  <c r="Q9" i="262"/>
  <c r="BM7" i="251"/>
  <c r="BM8" i="251"/>
  <c r="S8" i="251"/>
  <c r="S9" i="251"/>
  <c r="S7" i="255"/>
  <c r="T6" i="255"/>
  <c r="S7" i="253"/>
  <c r="T6" i="253"/>
  <c r="BL8" i="258"/>
  <c r="R8" i="258"/>
  <c r="R9" i="258"/>
  <c r="BL7" i="258"/>
  <c r="R7" i="265"/>
  <c r="S6" i="265"/>
  <c r="BL8" i="248"/>
  <c r="R8" i="248"/>
  <c r="BL7" i="248"/>
  <c r="R9" i="248"/>
  <c r="BL7" i="254"/>
  <c r="BL8" i="254"/>
  <c r="R8" i="254"/>
  <c r="R9" i="254"/>
  <c r="BM7" i="295"/>
  <c r="S9" i="295"/>
  <c r="BM8" i="295"/>
  <c r="S8" i="295"/>
  <c r="R7" i="287"/>
  <c r="S6" i="287"/>
  <c r="R7" i="291"/>
  <c r="S6" i="291"/>
  <c r="S7" i="260"/>
  <c r="T6" i="260"/>
  <c r="T6" i="290"/>
  <c r="S7" i="290"/>
  <c r="Q8" i="263"/>
  <c r="Q9" i="263"/>
  <c r="BK7" i="263"/>
  <c r="BK8" i="263"/>
  <c r="S8" i="266"/>
  <c r="S9" i="266"/>
  <c r="BM7" i="266"/>
  <c r="BM8" i="266"/>
  <c r="T7" i="271"/>
  <c r="U6" i="271"/>
  <c r="R8" i="252"/>
  <c r="R9" i="252"/>
  <c r="BL7" i="252"/>
  <c r="BL8" i="252"/>
  <c r="S7" i="280"/>
  <c r="T6" i="280"/>
  <c r="U6" i="286"/>
  <c r="T7" i="286"/>
  <c r="S7" i="281"/>
  <c r="T6" i="281"/>
  <c r="R7" i="282"/>
  <c r="S6" i="282"/>
  <c r="S7" i="259"/>
  <c r="T6" i="259"/>
  <c r="R8" i="277"/>
  <c r="BL8" i="277"/>
  <c r="BL7" i="277"/>
  <c r="R9" i="277"/>
  <c r="R9" i="279"/>
  <c r="BL8" i="279"/>
  <c r="R8" i="279"/>
  <c r="BL7" i="279"/>
  <c r="R7" i="268"/>
  <c r="S6" i="268"/>
  <c r="U6" i="295"/>
  <c r="T7" i="295"/>
  <c r="Q8" i="287"/>
  <c r="BK8" i="287"/>
  <c r="BK7" i="287"/>
  <c r="Q9" i="287"/>
  <c r="BK8" i="291"/>
  <c r="Q9" i="291"/>
  <c r="Q8" i="291"/>
  <c r="BK7" i="291"/>
  <c r="R9" i="260"/>
  <c r="BL7" i="260"/>
  <c r="BL8" i="260"/>
  <c r="R8" i="260"/>
  <c r="R9" i="290"/>
  <c r="BL7" i="290"/>
  <c r="BL8" i="290"/>
  <c r="R8" i="290"/>
  <c r="R7" i="263"/>
  <c r="S6" i="263"/>
  <c r="T7" i="266"/>
  <c r="U6" i="266"/>
  <c r="BM8" i="271"/>
  <c r="S8" i="271"/>
  <c r="BM7" i="271"/>
  <c r="S9" i="271"/>
  <c r="S7" i="252"/>
  <c r="T6" i="252"/>
  <c r="BL8" i="280"/>
  <c r="BL7" i="280"/>
  <c r="R9" i="280"/>
  <c r="R8" i="280"/>
  <c r="BM7" i="286"/>
  <c r="BM8" i="286"/>
  <c r="S9" i="286"/>
  <c r="S8" i="286"/>
  <c r="R9" i="281"/>
  <c r="BL7" i="281"/>
  <c r="R8" i="281"/>
  <c r="BL8" i="281"/>
  <c r="S7" i="245"/>
  <c r="T6" i="245"/>
  <c r="R7" i="243"/>
  <c r="S6" i="243"/>
  <c r="T7" i="246"/>
  <c r="U6" i="246"/>
  <c r="R7" i="231"/>
  <c r="S6" i="231"/>
  <c r="S9" i="240"/>
  <c r="BM8" i="240"/>
  <c r="BM7" i="240"/>
  <c r="S8" i="240"/>
  <c r="S9" i="236"/>
  <c r="S8" i="236"/>
  <c r="BM7" i="236"/>
  <c r="BM8" i="236"/>
  <c r="BM7" i="234"/>
  <c r="BM8" i="234"/>
  <c r="S9" i="234"/>
  <c r="S8" i="234"/>
  <c r="BL8" i="233"/>
  <c r="R8" i="233"/>
  <c r="BL7" i="233"/>
  <c r="R9" i="233"/>
  <c r="BM7" i="246"/>
  <c r="S9" i="246"/>
  <c r="BM8" i="246"/>
  <c r="S8" i="246"/>
  <c r="BK7" i="231"/>
  <c r="BK8" i="231"/>
  <c r="Q8" i="231"/>
  <c r="Q9" i="231"/>
  <c r="U6" i="240"/>
  <c r="T7" i="240"/>
  <c r="T7" i="236"/>
  <c r="U6" i="236"/>
  <c r="T7" i="234"/>
  <c r="U6" i="234"/>
  <c r="R7" i="241"/>
  <c r="S6" i="241"/>
  <c r="BK7" i="241"/>
  <c r="BK8" i="241"/>
  <c r="Q9" i="241"/>
  <c r="Q8" i="241"/>
  <c r="S7" i="235"/>
  <c r="T6" i="235"/>
  <c r="R7" i="238"/>
  <c r="S6" i="238"/>
  <c r="S7" i="239"/>
  <c r="T6" i="239"/>
  <c r="R7" i="237"/>
  <c r="S6" i="237"/>
  <c r="T7" i="232"/>
  <c r="U6" i="232"/>
  <c r="R8" i="235"/>
  <c r="R9" i="235"/>
  <c r="BL8" i="235"/>
  <c r="BL7" i="235"/>
  <c r="BK7" i="238"/>
  <c r="BK8" i="238"/>
  <c r="Q9" i="238"/>
  <c r="Q8" i="238"/>
  <c r="BL7" i="239"/>
  <c r="BL8" i="239"/>
  <c r="R8" i="239"/>
  <c r="R9" i="239"/>
  <c r="BK7" i="237"/>
  <c r="BK8" i="237"/>
  <c r="Q9" i="237"/>
  <c r="Q8" i="237"/>
  <c r="S8" i="232"/>
  <c r="S9" i="232"/>
  <c r="BM7" i="232"/>
  <c r="BM8" i="232"/>
  <c r="R9" i="245"/>
  <c r="R8" i="245"/>
  <c r="BL8" i="245"/>
  <c r="BL7" i="245"/>
  <c r="BK8" i="243"/>
  <c r="Q9" i="243"/>
  <c r="BK7" i="243"/>
  <c r="Q8" i="243"/>
  <c r="S7" i="233"/>
  <c r="T6" i="233"/>
  <c r="T7" i="244"/>
  <c r="U6" i="244"/>
  <c r="S9" i="230"/>
  <c r="S8" i="230"/>
  <c r="BM8" i="230"/>
  <c r="BM7" i="230"/>
  <c r="T7" i="242"/>
  <c r="U6" i="242"/>
  <c r="BM7" i="244"/>
  <c r="BM8" i="244"/>
  <c r="S9" i="244"/>
  <c r="S8" i="244"/>
  <c r="T7" i="230"/>
  <c r="U6" i="230"/>
  <c r="BM7" i="242"/>
  <c r="BM8" i="242"/>
  <c r="S9" i="242"/>
  <c r="S8" i="242"/>
  <c r="BK8" i="223"/>
  <c r="Q9" i="223"/>
  <c r="BK7" i="223"/>
  <c r="Q8" i="223"/>
  <c r="R7" i="214"/>
  <c r="S6" i="214"/>
  <c r="BL7" i="221"/>
  <c r="BL8" i="221"/>
  <c r="R8" i="221"/>
  <c r="R9" i="221"/>
  <c r="BK8" i="219"/>
  <c r="Q9" i="219"/>
  <c r="BK7" i="219"/>
  <c r="Q8" i="219"/>
  <c r="Q8" i="214"/>
  <c r="BK7" i="214"/>
  <c r="BK8" i="214"/>
  <c r="Q9" i="214"/>
  <c r="R7" i="220"/>
  <c r="S6" i="220"/>
  <c r="T7" i="215"/>
  <c r="U6" i="215"/>
  <c r="S7" i="229"/>
  <c r="T6" i="229"/>
  <c r="BN7" i="224"/>
  <c r="BN8" i="224"/>
  <c r="T9" i="224"/>
  <c r="T8" i="224"/>
  <c r="BK7" i="220"/>
  <c r="BK8" i="220"/>
  <c r="Q9" i="220"/>
  <c r="Q8" i="220"/>
  <c r="R7" i="225"/>
  <c r="S6" i="225"/>
  <c r="S7" i="218"/>
  <c r="T6" i="218"/>
  <c r="R7" i="217"/>
  <c r="S6" i="217"/>
  <c r="BM7" i="227"/>
  <c r="BM8" i="227"/>
  <c r="S8" i="227"/>
  <c r="S9" i="227"/>
  <c r="T6" i="216"/>
  <c r="S7" i="216"/>
  <c r="S7" i="221"/>
  <c r="T6" i="221"/>
  <c r="R7" i="219"/>
  <c r="S6" i="219"/>
  <c r="R8" i="229"/>
  <c r="R9" i="229"/>
  <c r="BL7" i="229"/>
  <c r="BL8" i="229"/>
  <c r="BL8" i="218"/>
  <c r="R8" i="218"/>
  <c r="R9" i="218"/>
  <c r="BL7" i="218"/>
  <c r="BK7" i="217"/>
  <c r="BK8" i="217"/>
  <c r="Q9" i="217"/>
  <c r="Q8" i="217"/>
  <c r="T7" i="227"/>
  <c r="U6" i="227"/>
  <c r="R8" i="216"/>
  <c r="BL8" i="216"/>
  <c r="BL7" i="216"/>
  <c r="R9" i="216"/>
  <c r="S8" i="215"/>
  <c r="BM7" i="215"/>
  <c r="BM8" i="215"/>
  <c r="S9" i="215"/>
  <c r="BK7" i="225"/>
  <c r="Q8" i="225"/>
  <c r="BK8" i="225"/>
  <c r="Q9" i="225"/>
  <c r="R7" i="223"/>
  <c r="S6" i="223"/>
  <c r="U7" i="224"/>
  <c r="V6" i="224"/>
  <c r="R7" i="228"/>
  <c r="S6" i="228"/>
  <c r="U6" i="222"/>
  <c r="T7" i="222"/>
  <c r="T7" i="226"/>
  <c r="U6" i="226"/>
  <c r="BK8" i="228"/>
  <c r="Q9" i="228"/>
  <c r="Q8" i="228"/>
  <c r="BK7" i="228"/>
  <c r="BM8" i="222"/>
  <c r="BM7" i="222"/>
  <c r="S9" i="222"/>
  <c r="S8" i="222"/>
  <c r="S9" i="226"/>
  <c r="BM7" i="226"/>
  <c r="BM8" i="226"/>
  <c r="S8" i="226"/>
  <c r="R7" i="209"/>
  <c r="S6" i="209"/>
  <c r="Q8" i="209"/>
  <c r="BK7" i="209"/>
  <c r="Q9" i="209"/>
  <c r="BK8" i="209"/>
  <c r="T7" i="213"/>
  <c r="U6" i="213"/>
  <c r="S7" i="208"/>
  <c r="T6" i="208"/>
  <c r="R7" i="212"/>
  <c r="S6" i="212"/>
  <c r="Q8" i="212"/>
  <c r="BK8" i="212"/>
  <c r="BK7" i="212"/>
  <c r="Q9" i="212"/>
  <c r="BM7" i="213"/>
  <c r="S9" i="213"/>
  <c r="BM8" i="213"/>
  <c r="S8" i="213"/>
  <c r="R8" i="208"/>
  <c r="R9" i="208"/>
  <c r="BL7" i="208"/>
  <c r="BL8" i="208"/>
  <c r="R7" i="211"/>
  <c r="S6" i="211"/>
  <c r="R7" i="210"/>
  <c r="S6" i="210"/>
  <c r="T7" i="206"/>
  <c r="U6" i="206"/>
  <c r="R7" i="207"/>
  <c r="S6" i="207"/>
  <c r="Q9" i="211"/>
  <c r="Q8" i="211"/>
  <c r="BK8" i="211"/>
  <c r="BK7" i="211"/>
  <c r="Q9" i="210"/>
  <c r="Q8" i="210"/>
  <c r="BK7" i="210"/>
  <c r="BK8" i="210"/>
  <c r="S8" i="206"/>
  <c r="S9" i="206"/>
  <c r="BM7" i="206"/>
  <c r="BM8" i="206"/>
  <c r="Q8" i="207"/>
  <c r="Q9" i="207"/>
  <c r="BK8" i="207"/>
  <c r="BK7" i="207"/>
  <c r="T6" i="205"/>
  <c r="S7" i="205"/>
  <c r="T7" i="203"/>
  <c r="U6" i="203"/>
  <c r="BM8" i="203"/>
  <c r="S9" i="203"/>
  <c r="S8" i="203"/>
  <c r="BM7" i="203"/>
  <c r="R8" i="205"/>
  <c r="R9" i="205"/>
  <c r="BL7" i="205"/>
  <c r="BL8" i="205"/>
  <c r="S7" i="202"/>
  <c r="T6" i="202"/>
  <c r="S8" i="204"/>
  <c r="BM7" i="204"/>
  <c r="BM8" i="204"/>
  <c r="S9" i="204"/>
  <c r="BL8" i="202"/>
  <c r="BL7" i="202"/>
  <c r="R8" i="202"/>
  <c r="R9" i="202"/>
  <c r="T7" i="204"/>
  <c r="U6" i="204"/>
  <c r="S7" i="200"/>
  <c r="T6" i="200"/>
  <c r="R9" i="200"/>
  <c r="BL8" i="200"/>
  <c r="R8" i="200"/>
  <c r="BL7" i="200"/>
  <c r="BN7" i="201"/>
  <c r="BN8" i="201"/>
  <c r="T9" i="201"/>
  <c r="T8" i="201"/>
  <c r="U7" i="201"/>
  <c r="V6" i="201"/>
  <c r="T7" i="199"/>
  <c r="U6" i="199"/>
  <c r="S8" i="199"/>
  <c r="BM7" i="199"/>
  <c r="BM8" i="199"/>
  <c r="S9" i="199"/>
  <c r="T7" i="198"/>
  <c r="U6" i="198"/>
  <c r="BM7" i="198"/>
  <c r="S9" i="198"/>
  <c r="BM8" i="198"/>
  <c r="S8" i="198"/>
  <c r="S8" i="2"/>
  <c r="S9" i="2"/>
  <c r="U6" i="2"/>
  <c r="T7" i="2"/>
  <c r="K8" i="11"/>
  <c r="V209" i="11"/>
  <c r="Q32" i="8" s="1"/>
  <c r="BB8" i="2"/>
  <c r="BC7" i="2"/>
  <c r="BC8" i="2"/>
  <c r="L4" i="8" l="1"/>
  <c r="E27" i="10" s="1"/>
  <c r="K210" i="11"/>
  <c r="C213" i="11"/>
  <c r="L32" i="8"/>
  <c r="L31" i="8" s="1"/>
  <c r="F27" i="10"/>
  <c r="U6" i="296"/>
  <c r="T7" i="296"/>
  <c r="S8" i="296"/>
  <c r="S9" i="296"/>
  <c r="BM7" i="296"/>
  <c r="BM8" i="296"/>
  <c r="BM8" i="280"/>
  <c r="BM7" i="280"/>
  <c r="S9" i="280"/>
  <c r="S8" i="280"/>
  <c r="T7" i="281"/>
  <c r="U6" i="281"/>
  <c r="S7" i="285"/>
  <c r="T6" i="285"/>
  <c r="S9" i="277"/>
  <c r="BM8" i="277"/>
  <c r="BM7" i="277"/>
  <c r="S8" i="277"/>
  <c r="R9" i="275"/>
  <c r="BL7" i="275"/>
  <c r="BL8" i="275"/>
  <c r="R8" i="275"/>
  <c r="U7" i="293"/>
  <c r="V6" i="293"/>
  <c r="U6" i="256"/>
  <c r="T7" i="256"/>
  <c r="T7" i="247"/>
  <c r="U6" i="247"/>
  <c r="T7" i="289"/>
  <c r="U6" i="289"/>
  <c r="BN8" i="271"/>
  <c r="T8" i="271"/>
  <c r="BN7" i="271"/>
  <c r="T9" i="271"/>
  <c r="T7" i="249"/>
  <c r="U6" i="249"/>
  <c r="T9" i="266"/>
  <c r="BN7" i="266"/>
  <c r="BN8" i="266"/>
  <c r="T8" i="266"/>
  <c r="S9" i="281"/>
  <c r="BM7" i="281"/>
  <c r="S8" i="281"/>
  <c r="BM8" i="281"/>
  <c r="S9" i="255"/>
  <c r="BM7" i="255"/>
  <c r="BM8" i="255"/>
  <c r="S8" i="255"/>
  <c r="S9" i="249"/>
  <c r="BM8" i="249"/>
  <c r="S8" i="249"/>
  <c r="BM7" i="249"/>
  <c r="BN8" i="251"/>
  <c r="T8" i="251"/>
  <c r="T9" i="251"/>
  <c r="BN7" i="251"/>
  <c r="BL7" i="267"/>
  <c r="BL8" i="267"/>
  <c r="R8" i="267"/>
  <c r="R9" i="267"/>
  <c r="BL8" i="285"/>
  <c r="R8" i="285"/>
  <c r="R9" i="285"/>
  <c r="BL7" i="285"/>
  <c r="T7" i="277"/>
  <c r="U6" i="277"/>
  <c r="S7" i="275"/>
  <c r="T6" i="275"/>
  <c r="BN8" i="293"/>
  <c r="BN7" i="293"/>
  <c r="T9" i="293"/>
  <c r="T8" i="293"/>
  <c r="BM7" i="256"/>
  <c r="S9" i="256"/>
  <c r="S8" i="256"/>
  <c r="BM8" i="256"/>
  <c r="S9" i="247"/>
  <c r="S8" i="247"/>
  <c r="BM7" i="247"/>
  <c r="BM8" i="247"/>
  <c r="BM8" i="289"/>
  <c r="S9" i="289"/>
  <c r="BM7" i="289"/>
  <c r="S8" i="289"/>
  <c r="BM7" i="260"/>
  <c r="BM8" i="260"/>
  <c r="S8" i="260"/>
  <c r="S9" i="260"/>
  <c r="U7" i="266"/>
  <c r="V6" i="266"/>
  <c r="S7" i="267"/>
  <c r="T6" i="267"/>
  <c r="S9" i="252"/>
  <c r="BM7" i="252"/>
  <c r="BM8" i="252"/>
  <c r="S8" i="252"/>
  <c r="R9" i="291"/>
  <c r="R8" i="291"/>
  <c r="BL8" i="291"/>
  <c r="BL7" i="291"/>
  <c r="S7" i="263"/>
  <c r="T6" i="263"/>
  <c r="BN7" i="295"/>
  <c r="BN8" i="295"/>
  <c r="T9" i="295"/>
  <c r="T8" i="295"/>
  <c r="T7" i="259"/>
  <c r="U6" i="259"/>
  <c r="BN7" i="286"/>
  <c r="BN8" i="286"/>
  <c r="T9" i="286"/>
  <c r="T8" i="286"/>
  <c r="BM7" i="290"/>
  <c r="S9" i="290"/>
  <c r="BM8" i="290"/>
  <c r="S8" i="290"/>
  <c r="T6" i="287"/>
  <c r="S7" i="287"/>
  <c r="S7" i="262"/>
  <c r="T6" i="262"/>
  <c r="T6" i="270"/>
  <c r="S7" i="270"/>
  <c r="T6" i="272"/>
  <c r="S7" i="272"/>
  <c r="T7" i="254"/>
  <c r="U6" i="254"/>
  <c r="T7" i="278"/>
  <c r="U6" i="278"/>
  <c r="U6" i="248"/>
  <c r="T7" i="248"/>
  <c r="U6" i="258"/>
  <c r="T7" i="258"/>
  <c r="T7" i="257"/>
  <c r="U6" i="257"/>
  <c r="U7" i="283"/>
  <c r="V6" i="283"/>
  <c r="U6" i="294"/>
  <c r="T7" i="294"/>
  <c r="U7" i="292"/>
  <c r="V6" i="292"/>
  <c r="R9" i="268"/>
  <c r="BL7" i="268"/>
  <c r="BL8" i="268"/>
  <c r="R8" i="268"/>
  <c r="T6" i="291"/>
  <c r="S7" i="291"/>
  <c r="U7" i="251"/>
  <c r="V6" i="251"/>
  <c r="U7" i="295"/>
  <c r="V6" i="295"/>
  <c r="R9" i="287"/>
  <c r="R8" i="287"/>
  <c r="BL8" i="287"/>
  <c r="BL7" i="287"/>
  <c r="BL8" i="270"/>
  <c r="BL7" i="270"/>
  <c r="R9" i="270"/>
  <c r="R8" i="270"/>
  <c r="BM7" i="254"/>
  <c r="BM8" i="254"/>
  <c r="S8" i="254"/>
  <c r="S9" i="254"/>
  <c r="S8" i="248"/>
  <c r="S9" i="248"/>
  <c r="BM8" i="248"/>
  <c r="BM7" i="248"/>
  <c r="S8" i="258"/>
  <c r="S9" i="258"/>
  <c r="BM7" i="258"/>
  <c r="BM8" i="258"/>
  <c r="S9" i="257"/>
  <c r="BM7" i="257"/>
  <c r="S8" i="257"/>
  <c r="BM8" i="257"/>
  <c r="T9" i="283"/>
  <c r="BN8" i="283"/>
  <c r="BN7" i="283"/>
  <c r="T8" i="283"/>
  <c r="S8" i="294"/>
  <c r="S9" i="294"/>
  <c r="BM8" i="294"/>
  <c r="BM7" i="294"/>
  <c r="T8" i="292"/>
  <c r="BN8" i="292"/>
  <c r="BN7" i="292"/>
  <c r="T9" i="292"/>
  <c r="BL8" i="265"/>
  <c r="R9" i="265"/>
  <c r="BL7" i="265"/>
  <c r="R8" i="265"/>
  <c r="T7" i="252"/>
  <c r="U6" i="252"/>
  <c r="T7" i="255"/>
  <c r="U6" i="255"/>
  <c r="R9" i="263"/>
  <c r="BL7" i="263"/>
  <c r="BL8" i="263"/>
  <c r="R8" i="263"/>
  <c r="S9" i="259"/>
  <c r="BM8" i="259"/>
  <c r="BM7" i="259"/>
  <c r="S8" i="259"/>
  <c r="U7" i="286"/>
  <c r="V6" i="286"/>
  <c r="T7" i="290"/>
  <c r="U6" i="290"/>
  <c r="BL7" i="262"/>
  <c r="BL8" i="262"/>
  <c r="R8" i="262"/>
  <c r="R9" i="262"/>
  <c r="BL8" i="272"/>
  <c r="R8" i="272"/>
  <c r="R9" i="272"/>
  <c r="BL7" i="272"/>
  <c r="BM8" i="278"/>
  <c r="BM7" i="278"/>
  <c r="S9" i="278"/>
  <c r="S8" i="278"/>
  <c r="S7" i="268"/>
  <c r="T6" i="268"/>
  <c r="S7" i="282"/>
  <c r="T6" i="282"/>
  <c r="T7" i="280"/>
  <c r="U6" i="280"/>
  <c r="V6" i="271"/>
  <c r="U7" i="271"/>
  <c r="T7" i="260"/>
  <c r="U6" i="260"/>
  <c r="S7" i="265"/>
  <c r="T6" i="265"/>
  <c r="U6" i="253"/>
  <c r="T7" i="253"/>
  <c r="U7" i="261"/>
  <c r="V6" i="261"/>
  <c r="T7" i="273"/>
  <c r="U6" i="273"/>
  <c r="T7" i="274"/>
  <c r="U6" i="274"/>
  <c r="U7" i="276"/>
  <c r="V6" i="276"/>
  <c r="U6" i="279"/>
  <c r="T7" i="279"/>
  <c r="T7" i="250"/>
  <c r="U6" i="250"/>
  <c r="T7" i="269"/>
  <c r="U6" i="269"/>
  <c r="S7" i="264"/>
  <c r="T6" i="264"/>
  <c r="S7" i="288"/>
  <c r="T6" i="288"/>
  <c r="S7" i="284"/>
  <c r="T6" i="284"/>
  <c r="BL8" i="282"/>
  <c r="R9" i="282"/>
  <c r="BL7" i="282"/>
  <c r="R8" i="282"/>
  <c r="S8" i="253"/>
  <c r="S9" i="253"/>
  <c r="BM7" i="253"/>
  <c r="BM8" i="253"/>
  <c r="T9" i="261"/>
  <c r="BN7" i="261"/>
  <c r="BN8" i="261"/>
  <c r="T8" i="261"/>
  <c r="BM7" i="273"/>
  <c r="BM8" i="273"/>
  <c r="S8" i="273"/>
  <c r="S9" i="273"/>
  <c r="S9" i="274"/>
  <c r="BM8" i="274"/>
  <c r="BM7" i="274"/>
  <c r="S8" i="274"/>
  <c r="T8" i="276"/>
  <c r="T9" i="276"/>
  <c r="BN7" i="276"/>
  <c r="BN8" i="276"/>
  <c r="BM7" i="279"/>
  <c r="BM8" i="279"/>
  <c r="S8" i="279"/>
  <c r="S9" i="279"/>
  <c r="S8" i="250"/>
  <c r="BM7" i="250"/>
  <c r="S9" i="250"/>
  <c r="BM8" i="250"/>
  <c r="S9" i="269"/>
  <c r="BM8" i="269"/>
  <c r="BM7" i="269"/>
  <c r="S8" i="269"/>
  <c r="R9" i="264"/>
  <c r="BL8" i="264"/>
  <c r="BL7" i="264"/>
  <c r="R8" i="264"/>
  <c r="R8" i="288"/>
  <c r="R9" i="288"/>
  <c r="BL7" i="288"/>
  <c r="BL8" i="288"/>
  <c r="R8" i="284"/>
  <c r="BL8" i="284"/>
  <c r="BL7" i="284"/>
  <c r="R9" i="284"/>
  <c r="BN7" i="242"/>
  <c r="BN8" i="242"/>
  <c r="T8" i="242"/>
  <c r="T9" i="242"/>
  <c r="T7" i="233"/>
  <c r="U6" i="233"/>
  <c r="U7" i="232"/>
  <c r="V6" i="232"/>
  <c r="S7" i="238"/>
  <c r="T6" i="238"/>
  <c r="U7" i="236"/>
  <c r="V6" i="236"/>
  <c r="U7" i="246"/>
  <c r="V6" i="246"/>
  <c r="S8" i="233"/>
  <c r="BM8" i="233"/>
  <c r="S9" i="233"/>
  <c r="BM7" i="233"/>
  <c r="T9" i="232"/>
  <c r="BN7" i="232"/>
  <c r="BN8" i="232"/>
  <c r="T8" i="232"/>
  <c r="BL8" i="238"/>
  <c r="R9" i="238"/>
  <c r="BL7" i="238"/>
  <c r="R8" i="238"/>
  <c r="BN7" i="236"/>
  <c r="T8" i="236"/>
  <c r="BN8" i="236"/>
  <c r="T9" i="236"/>
  <c r="BN7" i="246"/>
  <c r="BN8" i="246"/>
  <c r="T9" i="246"/>
  <c r="T8" i="246"/>
  <c r="U7" i="244"/>
  <c r="V6" i="244"/>
  <c r="S7" i="237"/>
  <c r="T6" i="237"/>
  <c r="U6" i="235"/>
  <c r="T7" i="235"/>
  <c r="S7" i="241"/>
  <c r="T6" i="241"/>
  <c r="BN8" i="240"/>
  <c r="BN7" i="240"/>
  <c r="T9" i="240"/>
  <c r="T8" i="240"/>
  <c r="T6" i="243"/>
  <c r="S7" i="243"/>
  <c r="U7" i="242"/>
  <c r="V6" i="242"/>
  <c r="BL8" i="237"/>
  <c r="R8" i="237"/>
  <c r="R9" i="237"/>
  <c r="BL7" i="237"/>
  <c r="BM8" i="235"/>
  <c r="S9" i="235"/>
  <c r="BM7" i="235"/>
  <c r="S8" i="235"/>
  <c r="BL8" i="241"/>
  <c r="R9" i="241"/>
  <c r="BL7" i="241"/>
  <c r="R8" i="241"/>
  <c r="V6" i="240"/>
  <c r="U7" i="240"/>
  <c r="BL8" i="243"/>
  <c r="BL7" i="243"/>
  <c r="R9" i="243"/>
  <c r="R8" i="243"/>
  <c r="U7" i="230"/>
  <c r="V6" i="230"/>
  <c r="T7" i="239"/>
  <c r="U6" i="239"/>
  <c r="U7" i="234"/>
  <c r="V6" i="234"/>
  <c r="S7" i="231"/>
  <c r="T6" i="231"/>
  <c r="T7" i="245"/>
  <c r="U6" i="245"/>
  <c r="BN7" i="230"/>
  <c r="T8" i="230"/>
  <c r="T9" i="230"/>
  <c r="BN8" i="230"/>
  <c r="BN8" i="244"/>
  <c r="T9" i="244"/>
  <c r="BN7" i="244"/>
  <c r="T8" i="244"/>
  <c r="BM8" i="239"/>
  <c r="S9" i="239"/>
  <c r="BM7" i="239"/>
  <c r="S8" i="239"/>
  <c r="BN8" i="234"/>
  <c r="T9" i="234"/>
  <c r="BN7" i="234"/>
  <c r="T8" i="234"/>
  <c r="BL8" i="231"/>
  <c r="R9" i="231"/>
  <c r="BL7" i="231"/>
  <c r="R8" i="231"/>
  <c r="BM7" i="245"/>
  <c r="BM8" i="245"/>
  <c r="S8" i="245"/>
  <c r="S9" i="245"/>
  <c r="R8" i="219"/>
  <c r="BL8" i="219"/>
  <c r="R9" i="219"/>
  <c r="BL7" i="219"/>
  <c r="S9" i="218"/>
  <c r="BM7" i="218"/>
  <c r="BM8" i="218"/>
  <c r="S8" i="218"/>
  <c r="BM7" i="229"/>
  <c r="S9" i="229"/>
  <c r="BM8" i="229"/>
  <c r="S8" i="229"/>
  <c r="R9" i="214"/>
  <c r="BL8" i="214"/>
  <c r="R8" i="214"/>
  <c r="BL7" i="214"/>
  <c r="U7" i="226"/>
  <c r="V6" i="226"/>
  <c r="T8" i="226"/>
  <c r="T9" i="226"/>
  <c r="BN8" i="226"/>
  <c r="BN7" i="226"/>
  <c r="T8" i="222"/>
  <c r="BN7" i="222"/>
  <c r="BN8" i="222"/>
  <c r="T9" i="222"/>
  <c r="T6" i="223"/>
  <c r="S7" i="223"/>
  <c r="T7" i="221"/>
  <c r="U6" i="221"/>
  <c r="S7" i="225"/>
  <c r="T6" i="225"/>
  <c r="U7" i="215"/>
  <c r="V6" i="215"/>
  <c r="T7" i="218"/>
  <c r="U6" i="218"/>
  <c r="S7" i="214"/>
  <c r="T6" i="214"/>
  <c r="R8" i="223"/>
  <c r="R9" i="223"/>
  <c r="BL7" i="223"/>
  <c r="BL8" i="223"/>
  <c r="BM8" i="221"/>
  <c r="S9" i="221"/>
  <c r="BM7" i="221"/>
  <c r="S8" i="221"/>
  <c r="BL8" i="225"/>
  <c r="R9" i="225"/>
  <c r="R8" i="225"/>
  <c r="BL7" i="225"/>
  <c r="T9" i="215"/>
  <c r="BN7" i="215"/>
  <c r="BN8" i="215"/>
  <c r="T8" i="215"/>
  <c r="V7" i="224"/>
  <c r="W6" i="224"/>
  <c r="T7" i="229"/>
  <c r="U6" i="229"/>
  <c r="BO8" i="224"/>
  <c r="U9" i="224"/>
  <c r="U8" i="224"/>
  <c r="BO7" i="224"/>
  <c r="U7" i="222"/>
  <c r="V6" i="222"/>
  <c r="T6" i="228"/>
  <c r="S7" i="228"/>
  <c r="U7" i="227"/>
  <c r="V6" i="227"/>
  <c r="S9" i="216"/>
  <c r="BM8" i="216"/>
  <c r="BM7" i="216"/>
  <c r="S8" i="216"/>
  <c r="S7" i="217"/>
  <c r="T6" i="217"/>
  <c r="S7" i="220"/>
  <c r="T6" i="220"/>
  <c r="S7" i="219"/>
  <c r="T6" i="219"/>
  <c r="BL7" i="228"/>
  <c r="R8" i="228"/>
  <c r="BL8" i="228"/>
  <c r="R9" i="228"/>
  <c r="BN8" i="227"/>
  <c r="T9" i="227"/>
  <c r="BN7" i="227"/>
  <c r="T8" i="227"/>
  <c r="T7" i="216"/>
  <c r="U6" i="216"/>
  <c r="BL8" i="217"/>
  <c r="BL7" i="217"/>
  <c r="R9" i="217"/>
  <c r="R8" i="217"/>
  <c r="BL7" i="220"/>
  <c r="BL8" i="220"/>
  <c r="R8" i="220"/>
  <c r="R9" i="220"/>
  <c r="U7" i="206"/>
  <c r="V6" i="206"/>
  <c r="T9" i="206"/>
  <c r="BN7" i="206"/>
  <c r="BN8" i="206"/>
  <c r="T8" i="206"/>
  <c r="R9" i="212"/>
  <c r="BL8" i="212"/>
  <c r="R8" i="212"/>
  <c r="BL7" i="212"/>
  <c r="S7" i="210"/>
  <c r="T6" i="210"/>
  <c r="R9" i="210"/>
  <c r="BL7" i="210"/>
  <c r="BL8" i="210"/>
  <c r="R8" i="210"/>
  <c r="S8" i="208"/>
  <c r="S9" i="208"/>
  <c r="BM7" i="208"/>
  <c r="BM8" i="208"/>
  <c r="T6" i="212"/>
  <c r="S7" i="212"/>
  <c r="T7" i="208"/>
  <c r="U6" i="208"/>
  <c r="T6" i="207"/>
  <c r="S7" i="207"/>
  <c r="S7" i="211"/>
  <c r="T6" i="211"/>
  <c r="U7" i="213"/>
  <c r="V6" i="213"/>
  <c r="T6" i="209"/>
  <c r="S7" i="209"/>
  <c r="R9" i="207"/>
  <c r="R8" i="207"/>
  <c r="BL7" i="207"/>
  <c r="BL8" i="207"/>
  <c r="R8" i="211"/>
  <c r="BL8" i="211"/>
  <c r="BL7" i="211"/>
  <c r="R9" i="211"/>
  <c r="BN8" i="213"/>
  <c r="T8" i="213"/>
  <c r="BN7" i="213"/>
  <c r="T9" i="213"/>
  <c r="R8" i="209"/>
  <c r="BL8" i="209"/>
  <c r="BL7" i="209"/>
  <c r="R9" i="209"/>
  <c r="U7" i="204"/>
  <c r="V6" i="204"/>
  <c r="T8" i="203"/>
  <c r="BN7" i="203"/>
  <c r="BN8" i="203"/>
  <c r="T9" i="203"/>
  <c r="T9" i="204"/>
  <c r="BN7" i="204"/>
  <c r="BN8" i="204"/>
  <c r="T8" i="204"/>
  <c r="U7" i="203"/>
  <c r="V6" i="203"/>
  <c r="T7" i="202"/>
  <c r="U6" i="202"/>
  <c r="S9" i="205"/>
  <c r="BM7" i="205"/>
  <c r="S8" i="205"/>
  <c r="BM8" i="205"/>
  <c r="BM7" i="202"/>
  <c r="BM8" i="202"/>
  <c r="S8" i="202"/>
  <c r="S9" i="202"/>
  <c r="U6" i="205"/>
  <c r="T7" i="205"/>
  <c r="BO8" i="201"/>
  <c r="U8" i="201"/>
  <c r="U9" i="201"/>
  <c r="BO7" i="201"/>
  <c r="V7" i="201"/>
  <c r="W6" i="201"/>
  <c r="T7" i="200"/>
  <c r="U6" i="200"/>
  <c r="BM8" i="200"/>
  <c r="BM7" i="200"/>
  <c r="S9" i="200"/>
  <c r="S8" i="200"/>
  <c r="U7" i="199"/>
  <c r="V6" i="199"/>
  <c r="T9" i="199"/>
  <c r="BN8" i="199"/>
  <c r="BN7" i="199"/>
  <c r="T8" i="199"/>
  <c r="U7" i="198"/>
  <c r="V6" i="198"/>
  <c r="BN8" i="198"/>
  <c r="T8" i="198"/>
  <c r="T9" i="198"/>
  <c r="BN7" i="198"/>
  <c r="T8" i="2"/>
  <c r="T9" i="2"/>
  <c r="V6" i="2"/>
  <c r="U7" i="2"/>
  <c r="X8" i="11"/>
  <c r="BB7" i="2"/>
  <c r="BA7" i="2"/>
  <c r="BA8" i="2"/>
  <c r="BD7" i="2"/>
  <c r="BD8" i="2"/>
  <c r="Q4" i="8" l="1"/>
  <c r="O27" i="10"/>
  <c r="O43" i="10" s="1"/>
  <c r="O58" i="10" s="1"/>
  <c r="O66" i="10" s="1"/>
  <c r="M21" i="8" s="1"/>
  <c r="Q21" i="8" s="1"/>
  <c r="L26" i="8"/>
  <c r="T8" i="296"/>
  <c r="T9" i="296"/>
  <c r="BN7" i="296"/>
  <c r="BN8" i="296"/>
  <c r="U7" i="296"/>
  <c r="V6" i="296"/>
  <c r="V7" i="276"/>
  <c r="W6" i="276"/>
  <c r="V7" i="261"/>
  <c r="W6" i="261"/>
  <c r="U7" i="260"/>
  <c r="V6" i="260"/>
  <c r="T7" i="282"/>
  <c r="U6" i="282"/>
  <c r="V7" i="286"/>
  <c r="W6" i="286"/>
  <c r="U7" i="252"/>
  <c r="V6" i="252"/>
  <c r="V7" i="295"/>
  <c r="W6" i="295"/>
  <c r="T8" i="294"/>
  <c r="T9" i="294"/>
  <c r="BN8" i="294"/>
  <c r="BN7" i="294"/>
  <c r="T8" i="258"/>
  <c r="T9" i="258"/>
  <c r="BN8" i="258"/>
  <c r="BN7" i="258"/>
  <c r="U7" i="254"/>
  <c r="V6" i="254"/>
  <c r="T7" i="262"/>
  <c r="U6" i="262"/>
  <c r="U7" i="259"/>
  <c r="V6" i="259"/>
  <c r="T7" i="263"/>
  <c r="U6" i="263"/>
  <c r="V7" i="266"/>
  <c r="W6" i="266"/>
  <c r="U7" i="277"/>
  <c r="V6" i="277"/>
  <c r="U7" i="249"/>
  <c r="V6" i="249"/>
  <c r="U7" i="289"/>
  <c r="V6" i="289"/>
  <c r="W6" i="293"/>
  <c r="V7" i="293"/>
  <c r="U7" i="281"/>
  <c r="V6" i="281"/>
  <c r="BM7" i="284"/>
  <c r="BM8" i="284"/>
  <c r="S9" i="284"/>
  <c r="S8" i="284"/>
  <c r="S8" i="282"/>
  <c r="BM8" i="282"/>
  <c r="BM7" i="282"/>
  <c r="S9" i="282"/>
  <c r="BO8" i="295"/>
  <c r="U8" i="295"/>
  <c r="BO7" i="295"/>
  <c r="U9" i="295"/>
  <c r="U7" i="258"/>
  <c r="V6" i="258"/>
  <c r="BN8" i="254"/>
  <c r="T8" i="254"/>
  <c r="T9" i="254"/>
  <c r="BN7" i="254"/>
  <c r="BM8" i="262"/>
  <c r="S8" i="262"/>
  <c r="S9" i="262"/>
  <c r="BM7" i="262"/>
  <c r="T9" i="259"/>
  <c r="T8" i="259"/>
  <c r="BN8" i="259"/>
  <c r="BN7" i="259"/>
  <c r="BM7" i="263"/>
  <c r="BM8" i="263"/>
  <c r="S8" i="263"/>
  <c r="S9" i="263"/>
  <c r="BO7" i="266"/>
  <c r="BO8" i="266"/>
  <c r="U8" i="266"/>
  <c r="U9" i="266"/>
  <c r="BN8" i="277"/>
  <c r="BN7" i="277"/>
  <c r="T9" i="277"/>
  <c r="T8" i="277"/>
  <c r="T8" i="249"/>
  <c r="BN8" i="249"/>
  <c r="T9" i="249"/>
  <c r="BN7" i="249"/>
  <c r="T8" i="289"/>
  <c r="BN8" i="289"/>
  <c r="T9" i="289"/>
  <c r="BN7" i="289"/>
  <c r="U8" i="293"/>
  <c r="U9" i="293"/>
  <c r="BO8" i="293"/>
  <c r="BO7" i="293"/>
  <c r="T9" i="281"/>
  <c r="T8" i="281"/>
  <c r="BN8" i="281"/>
  <c r="BN7" i="281"/>
  <c r="T8" i="269"/>
  <c r="T9" i="269"/>
  <c r="BN7" i="269"/>
  <c r="BN8" i="269"/>
  <c r="BN7" i="260"/>
  <c r="BN8" i="260"/>
  <c r="T8" i="260"/>
  <c r="T9" i="260"/>
  <c r="T7" i="288"/>
  <c r="U6" i="288"/>
  <c r="U7" i="250"/>
  <c r="V6" i="250"/>
  <c r="U7" i="274"/>
  <c r="V6" i="274"/>
  <c r="T8" i="253"/>
  <c r="T9" i="253"/>
  <c r="BN7" i="253"/>
  <c r="BN8" i="253"/>
  <c r="U8" i="271"/>
  <c r="BO7" i="271"/>
  <c r="U9" i="271"/>
  <c r="BO8" i="271"/>
  <c r="T7" i="268"/>
  <c r="U6" i="268"/>
  <c r="V7" i="251"/>
  <c r="W6" i="251"/>
  <c r="W6" i="283"/>
  <c r="V7" i="283"/>
  <c r="T8" i="248"/>
  <c r="T9" i="248"/>
  <c r="BN7" i="248"/>
  <c r="BN8" i="248"/>
  <c r="S8" i="272"/>
  <c r="S9" i="272"/>
  <c r="BM7" i="272"/>
  <c r="BM8" i="272"/>
  <c r="S8" i="287"/>
  <c r="S9" i="287"/>
  <c r="BM8" i="287"/>
  <c r="BM7" i="287"/>
  <c r="U7" i="247"/>
  <c r="V6" i="247"/>
  <c r="V6" i="269"/>
  <c r="U7" i="269"/>
  <c r="BO7" i="261"/>
  <c r="BO8" i="261"/>
  <c r="U8" i="261"/>
  <c r="U9" i="261"/>
  <c r="BN7" i="252"/>
  <c r="BN8" i="252"/>
  <c r="T8" i="252"/>
  <c r="T9" i="252"/>
  <c r="U7" i="294"/>
  <c r="V6" i="294"/>
  <c r="S8" i="288"/>
  <c r="S9" i="288"/>
  <c r="BM7" i="288"/>
  <c r="BM8" i="288"/>
  <c r="T8" i="250"/>
  <c r="T9" i="250"/>
  <c r="BN7" i="250"/>
  <c r="BN8" i="250"/>
  <c r="T9" i="274"/>
  <c r="T8" i="274"/>
  <c r="BN8" i="274"/>
  <c r="BN7" i="274"/>
  <c r="U7" i="253"/>
  <c r="V6" i="253"/>
  <c r="V7" i="271"/>
  <c r="W6" i="271"/>
  <c r="BM7" i="268"/>
  <c r="BM8" i="268"/>
  <c r="S8" i="268"/>
  <c r="S9" i="268"/>
  <c r="U8" i="251"/>
  <c r="U9" i="251"/>
  <c r="BO7" i="251"/>
  <c r="BO8" i="251"/>
  <c r="BO7" i="283"/>
  <c r="U8" i="283"/>
  <c r="U9" i="283"/>
  <c r="BO8" i="283"/>
  <c r="U7" i="248"/>
  <c r="V6" i="248"/>
  <c r="U6" i="272"/>
  <c r="T7" i="272"/>
  <c r="T7" i="287"/>
  <c r="U6" i="287"/>
  <c r="BN7" i="247"/>
  <c r="BN8" i="247"/>
  <c r="T8" i="247"/>
  <c r="T9" i="247"/>
  <c r="T7" i="284"/>
  <c r="U6" i="284"/>
  <c r="U8" i="276"/>
  <c r="U9" i="276"/>
  <c r="BO8" i="276"/>
  <c r="BO7" i="276"/>
  <c r="BO8" i="286"/>
  <c r="U9" i="286"/>
  <c r="U8" i="286"/>
  <c r="BO7" i="286"/>
  <c r="T7" i="264"/>
  <c r="U6" i="264"/>
  <c r="BN8" i="279"/>
  <c r="T9" i="279"/>
  <c r="BN7" i="279"/>
  <c r="T8" i="279"/>
  <c r="U7" i="273"/>
  <c r="V6" i="273"/>
  <c r="U6" i="265"/>
  <c r="T7" i="265"/>
  <c r="U7" i="280"/>
  <c r="V6" i="280"/>
  <c r="U7" i="290"/>
  <c r="V6" i="290"/>
  <c r="U7" i="255"/>
  <c r="V6" i="255"/>
  <c r="S8" i="291"/>
  <c r="BM8" i="291"/>
  <c r="BM7" i="291"/>
  <c r="S9" i="291"/>
  <c r="W6" i="292"/>
  <c r="V7" i="292"/>
  <c r="U7" i="257"/>
  <c r="V6" i="257"/>
  <c r="U7" i="278"/>
  <c r="V6" i="278"/>
  <c r="S8" i="270"/>
  <c r="S9" i="270"/>
  <c r="BM7" i="270"/>
  <c r="BM8" i="270"/>
  <c r="T7" i="267"/>
  <c r="U6" i="267"/>
  <c r="T7" i="275"/>
  <c r="U6" i="275"/>
  <c r="BN8" i="256"/>
  <c r="T8" i="256"/>
  <c r="T9" i="256"/>
  <c r="BN7" i="256"/>
  <c r="T7" i="285"/>
  <c r="U6" i="285"/>
  <c r="BM7" i="264"/>
  <c r="S9" i="264"/>
  <c r="S8" i="264"/>
  <c r="BM8" i="264"/>
  <c r="U7" i="279"/>
  <c r="V6" i="279"/>
  <c r="BN7" i="273"/>
  <c r="BN8" i="273"/>
  <c r="T8" i="273"/>
  <c r="T9" i="273"/>
  <c r="S8" i="265"/>
  <c r="BM8" i="265"/>
  <c r="S9" i="265"/>
  <c r="BM7" i="265"/>
  <c r="T9" i="280"/>
  <c r="T8" i="280"/>
  <c r="BN8" i="280"/>
  <c r="BN7" i="280"/>
  <c r="BN7" i="290"/>
  <c r="BN8" i="290"/>
  <c r="T8" i="290"/>
  <c r="T9" i="290"/>
  <c r="BN7" i="255"/>
  <c r="BN8" i="255"/>
  <c r="T8" i="255"/>
  <c r="T9" i="255"/>
  <c r="U6" i="291"/>
  <c r="T7" i="291"/>
  <c r="U9" i="292"/>
  <c r="BO8" i="292"/>
  <c r="U8" i="292"/>
  <c r="BO7" i="292"/>
  <c r="BN8" i="257"/>
  <c r="T8" i="257"/>
  <c r="T9" i="257"/>
  <c r="BN7" i="257"/>
  <c r="T8" i="278"/>
  <c r="T9" i="278"/>
  <c r="BN8" i="278"/>
  <c r="BN7" i="278"/>
  <c r="T7" i="270"/>
  <c r="U6" i="270"/>
  <c r="BM8" i="267"/>
  <c r="S8" i="267"/>
  <c r="S9" i="267"/>
  <c r="BM7" i="267"/>
  <c r="BM8" i="275"/>
  <c r="S8" i="275"/>
  <c r="BM7" i="275"/>
  <c r="S9" i="275"/>
  <c r="V6" i="256"/>
  <c r="U7" i="256"/>
  <c r="S8" i="285"/>
  <c r="S9" i="285"/>
  <c r="BM8" i="285"/>
  <c r="BM7" i="285"/>
  <c r="U7" i="245"/>
  <c r="V6" i="245"/>
  <c r="V6" i="239"/>
  <c r="U7" i="239"/>
  <c r="S8" i="243"/>
  <c r="BM8" i="243"/>
  <c r="BM7" i="243"/>
  <c r="S9" i="243"/>
  <c r="T7" i="241"/>
  <c r="U6" i="241"/>
  <c r="W6" i="244"/>
  <c r="V7" i="244"/>
  <c r="V7" i="236"/>
  <c r="W6" i="236"/>
  <c r="U7" i="233"/>
  <c r="V6" i="233"/>
  <c r="BN7" i="245"/>
  <c r="BN8" i="245"/>
  <c r="T8" i="245"/>
  <c r="T9" i="245"/>
  <c r="T7" i="243"/>
  <c r="U6" i="243"/>
  <c r="S8" i="241"/>
  <c r="BM8" i="241"/>
  <c r="S9" i="241"/>
  <c r="BM7" i="241"/>
  <c r="U8" i="244"/>
  <c r="U9" i="244"/>
  <c r="BO8" i="244"/>
  <c r="BO7" i="244"/>
  <c r="BO7" i="236"/>
  <c r="BO8" i="236"/>
  <c r="U9" i="236"/>
  <c r="U8" i="236"/>
  <c r="T8" i="233"/>
  <c r="T9" i="233"/>
  <c r="BN8" i="233"/>
  <c r="BN7" i="233"/>
  <c r="T8" i="239"/>
  <c r="BN8" i="239"/>
  <c r="T9" i="239"/>
  <c r="BN7" i="239"/>
  <c r="T7" i="231"/>
  <c r="U6" i="231"/>
  <c r="V7" i="230"/>
  <c r="W6" i="230"/>
  <c r="BO7" i="240"/>
  <c r="U9" i="240"/>
  <c r="U8" i="240"/>
  <c r="BO8" i="240"/>
  <c r="BN7" i="235"/>
  <c r="BN8" i="235"/>
  <c r="T9" i="235"/>
  <c r="T8" i="235"/>
  <c r="U6" i="238"/>
  <c r="T7" i="238"/>
  <c r="S8" i="231"/>
  <c r="BM8" i="231"/>
  <c r="S9" i="231"/>
  <c r="BM7" i="231"/>
  <c r="BO7" i="230"/>
  <c r="BO8" i="230"/>
  <c r="U8" i="230"/>
  <c r="U9" i="230"/>
  <c r="V7" i="240"/>
  <c r="W6" i="240"/>
  <c r="V6" i="235"/>
  <c r="U7" i="235"/>
  <c r="S8" i="238"/>
  <c r="BM8" i="238"/>
  <c r="S9" i="238"/>
  <c r="BM7" i="238"/>
  <c r="V7" i="234"/>
  <c r="W6" i="234"/>
  <c r="V7" i="242"/>
  <c r="W6" i="242"/>
  <c r="U6" i="237"/>
  <c r="T7" i="237"/>
  <c r="V7" i="246"/>
  <c r="W6" i="246"/>
  <c r="V7" i="232"/>
  <c r="W6" i="232"/>
  <c r="U8" i="234"/>
  <c r="BO7" i="234"/>
  <c r="BO8" i="234"/>
  <c r="U9" i="234"/>
  <c r="BO8" i="242"/>
  <c r="U8" i="242"/>
  <c r="BO7" i="242"/>
  <c r="U9" i="242"/>
  <c r="S8" i="237"/>
  <c r="BM8" i="237"/>
  <c r="S9" i="237"/>
  <c r="BM7" i="237"/>
  <c r="BO8" i="246"/>
  <c r="U8" i="246"/>
  <c r="BO7" i="246"/>
  <c r="U9" i="246"/>
  <c r="BO7" i="232"/>
  <c r="BO8" i="232"/>
  <c r="U8" i="232"/>
  <c r="U9" i="232"/>
  <c r="S8" i="228"/>
  <c r="BM8" i="228"/>
  <c r="BM7" i="228"/>
  <c r="S9" i="228"/>
  <c r="V6" i="221"/>
  <c r="U7" i="221"/>
  <c r="T7" i="228"/>
  <c r="U6" i="228"/>
  <c r="T8" i="218"/>
  <c r="BN8" i="218"/>
  <c r="T9" i="218"/>
  <c r="BN7" i="218"/>
  <c r="T8" i="221"/>
  <c r="BN8" i="221"/>
  <c r="T9" i="221"/>
  <c r="BN7" i="221"/>
  <c r="U9" i="226"/>
  <c r="U8" i="226"/>
  <c r="BO8" i="226"/>
  <c r="BO7" i="226"/>
  <c r="U8" i="227"/>
  <c r="U9" i="227"/>
  <c r="BO8" i="227"/>
  <c r="BO7" i="227"/>
  <c r="W6" i="226"/>
  <c r="V7" i="226"/>
  <c r="S8" i="219"/>
  <c r="S9" i="219"/>
  <c r="BM8" i="219"/>
  <c r="BM7" i="219"/>
  <c r="U7" i="216"/>
  <c r="V6" i="216"/>
  <c r="T7" i="220"/>
  <c r="U6" i="220"/>
  <c r="V7" i="222"/>
  <c r="W6" i="222"/>
  <c r="U7" i="229"/>
  <c r="V6" i="229"/>
  <c r="W6" i="215"/>
  <c r="V7" i="215"/>
  <c r="S8" i="223"/>
  <c r="S9" i="223"/>
  <c r="BM8" i="223"/>
  <c r="BM7" i="223"/>
  <c r="U6" i="219"/>
  <c r="T7" i="219"/>
  <c r="U7" i="218"/>
  <c r="V6" i="218"/>
  <c r="BM8" i="220"/>
  <c r="S8" i="220"/>
  <c r="BM7" i="220"/>
  <c r="S9" i="220"/>
  <c r="U8" i="222"/>
  <c r="U9" i="222"/>
  <c r="BO8" i="222"/>
  <c r="BO7" i="222"/>
  <c r="BN8" i="229"/>
  <c r="T8" i="229"/>
  <c r="BN7" i="229"/>
  <c r="T9" i="229"/>
  <c r="BO8" i="215"/>
  <c r="U8" i="215"/>
  <c r="BO7" i="215"/>
  <c r="U9" i="215"/>
  <c r="U6" i="223"/>
  <c r="T7" i="223"/>
  <c r="V8" i="224"/>
  <c r="V9" i="224"/>
  <c r="BP8" i="224"/>
  <c r="BP7" i="224"/>
  <c r="BN8" i="216"/>
  <c r="BN7" i="216"/>
  <c r="T9" i="216"/>
  <c r="T8" i="216"/>
  <c r="T7" i="217"/>
  <c r="U6" i="217"/>
  <c r="W6" i="227"/>
  <c r="V7" i="227"/>
  <c r="X6" i="224"/>
  <c r="W7" i="224"/>
  <c r="T7" i="214"/>
  <c r="U6" i="214"/>
  <c r="T7" i="225"/>
  <c r="U6" i="225"/>
  <c r="BM8" i="217"/>
  <c r="BM7" i="217"/>
  <c r="S9" i="217"/>
  <c r="S8" i="217"/>
  <c r="S8" i="214"/>
  <c r="BM7" i="214"/>
  <c r="BM8" i="214"/>
  <c r="S9" i="214"/>
  <c r="S9" i="225"/>
  <c r="S8" i="225"/>
  <c r="BM8" i="225"/>
  <c r="BM7" i="225"/>
  <c r="U9" i="213"/>
  <c r="U8" i="213"/>
  <c r="BO8" i="213"/>
  <c r="BO7" i="213"/>
  <c r="T9" i="208"/>
  <c r="BN7" i="208"/>
  <c r="BN8" i="208"/>
  <c r="T8" i="208"/>
  <c r="S8" i="210"/>
  <c r="S9" i="210"/>
  <c r="BM8" i="210"/>
  <c r="BM7" i="210"/>
  <c r="W6" i="213"/>
  <c r="V7" i="213"/>
  <c r="T7" i="210"/>
  <c r="U6" i="210"/>
  <c r="S8" i="212"/>
  <c r="BM8" i="212"/>
  <c r="S9" i="212"/>
  <c r="BM7" i="212"/>
  <c r="S9" i="211"/>
  <c r="S8" i="211"/>
  <c r="BM7" i="211"/>
  <c r="BM8" i="211"/>
  <c r="T7" i="212"/>
  <c r="U6" i="212"/>
  <c r="U7" i="208"/>
  <c r="V6" i="208"/>
  <c r="U6" i="211"/>
  <c r="T7" i="211"/>
  <c r="S9" i="209"/>
  <c r="BM8" i="209"/>
  <c r="BM7" i="209"/>
  <c r="S8" i="209"/>
  <c r="BM7" i="207"/>
  <c r="S8" i="207"/>
  <c r="S9" i="207"/>
  <c r="BM8" i="207"/>
  <c r="V7" i="206"/>
  <c r="W6" i="206"/>
  <c r="U6" i="209"/>
  <c r="T7" i="209"/>
  <c r="U6" i="207"/>
  <c r="T7" i="207"/>
  <c r="U9" i="206"/>
  <c r="BO7" i="206"/>
  <c r="BO8" i="206"/>
  <c r="U8" i="206"/>
  <c r="BO8" i="204"/>
  <c r="U8" i="204"/>
  <c r="BO7" i="204"/>
  <c r="U9" i="204"/>
  <c r="V7" i="203"/>
  <c r="W6" i="203"/>
  <c r="BN7" i="205"/>
  <c r="BN8" i="205"/>
  <c r="T8" i="205"/>
  <c r="T9" i="205"/>
  <c r="U9" i="203"/>
  <c r="BO8" i="203"/>
  <c r="BO7" i="203"/>
  <c r="U8" i="203"/>
  <c r="U7" i="205"/>
  <c r="V6" i="205"/>
  <c r="BN8" i="202"/>
  <c r="T9" i="202"/>
  <c r="T8" i="202"/>
  <c r="BN7" i="202"/>
  <c r="U7" i="202"/>
  <c r="V6" i="202"/>
  <c r="V7" i="204"/>
  <c r="W6" i="204"/>
  <c r="V8" i="201"/>
  <c r="V9" i="201"/>
  <c r="BP8" i="201"/>
  <c r="BP7" i="201"/>
  <c r="W7" i="201"/>
  <c r="X6" i="201"/>
  <c r="V6" i="200"/>
  <c r="U7" i="200"/>
  <c r="BN7" i="200"/>
  <c r="BN8" i="200"/>
  <c r="T9" i="200"/>
  <c r="T8" i="200"/>
  <c r="W6" i="199"/>
  <c r="V7" i="199"/>
  <c r="BO7" i="199"/>
  <c r="U9" i="199"/>
  <c r="BO8" i="199"/>
  <c r="U8" i="199"/>
  <c r="V7" i="198"/>
  <c r="W6" i="198"/>
  <c r="U9" i="198"/>
  <c r="BO7" i="198"/>
  <c r="U8" i="198"/>
  <c r="BO8" i="198"/>
  <c r="U9" i="2"/>
  <c r="U8" i="2"/>
  <c r="W6" i="2"/>
  <c r="V7" i="2"/>
  <c r="AA8" i="11"/>
  <c r="Y8" i="11"/>
  <c r="AC8" i="11"/>
  <c r="X209" i="11"/>
  <c r="Q34" i="8" s="1"/>
  <c r="M17" i="8" l="1"/>
  <c r="Q17" i="8" s="1"/>
  <c r="Q26" i="8" s="1"/>
  <c r="V7" i="296"/>
  <c r="W6" i="296"/>
  <c r="U9" i="296"/>
  <c r="BO7" i="296"/>
  <c r="BO8" i="296"/>
  <c r="U8" i="296"/>
  <c r="V6" i="291"/>
  <c r="U7" i="291"/>
  <c r="V7" i="257"/>
  <c r="W6" i="257"/>
  <c r="V7" i="280"/>
  <c r="W6" i="280"/>
  <c r="V7" i="248"/>
  <c r="W6" i="248"/>
  <c r="V7" i="294"/>
  <c r="W6" i="294"/>
  <c r="V7" i="247"/>
  <c r="W6" i="247"/>
  <c r="U7" i="268"/>
  <c r="V6" i="268"/>
  <c r="V7" i="250"/>
  <c r="W6" i="250"/>
  <c r="W6" i="281"/>
  <c r="V7" i="281"/>
  <c r="V7" i="249"/>
  <c r="W6" i="249"/>
  <c r="U7" i="263"/>
  <c r="V6" i="263"/>
  <c r="W6" i="254"/>
  <c r="V7" i="254"/>
  <c r="V7" i="252"/>
  <c r="W6" i="252"/>
  <c r="V7" i="260"/>
  <c r="W6" i="260"/>
  <c r="V7" i="256"/>
  <c r="W6" i="256"/>
  <c r="U9" i="280"/>
  <c r="U8" i="280"/>
  <c r="BO8" i="280"/>
  <c r="BO7" i="280"/>
  <c r="U9" i="294"/>
  <c r="BO8" i="294"/>
  <c r="BO7" i="294"/>
  <c r="U8" i="294"/>
  <c r="BO7" i="247"/>
  <c r="BO8" i="247"/>
  <c r="U8" i="247"/>
  <c r="U9" i="247"/>
  <c r="BN7" i="268"/>
  <c r="BN8" i="268"/>
  <c r="T8" i="268"/>
  <c r="T9" i="268"/>
  <c r="U9" i="250"/>
  <c r="BO8" i="250"/>
  <c r="U8" i="250"/>
  <c r="BO7" i="250"/>
  <c r="U8" i="281"/>
  <c r="BO8" i="281"/>
  <c r="U9" i="281"/>
  <c r="BO7" i="281"/>
  <c r="BO7" i="249"/>
  <c r="U9" i="249"/>
  <c r="BO8" i="249"/>
  <c r="U8" i="249"/>
  <c r="BN7" i="263"/>
  <c r="BN8" i="263"/>
  <c r="T8" i="263"/>
  <c r="T9" i="263"/>
  <c r="U8" i="254"/>
  <c r="U9" i="254"/>
  <c r="BO7" i="254"/>
  <c r="BO8" i="254"/>
  <c r="BO7" i="252"/>
  <c r="BO8" i="252"/>
  <c r="U8" i="252"/>
  <c r="U9" i="252"/>
  <c r="BO8" i="260"/>
  <c r="U8" i="260"/>
  <c r="U9" i="260"/>
  <c r="BO7" i="260"/>
  <c r="BO7" i="257"/>
  <c r="U9" i="257"/>
  <c r="BO8" i="257"/>
  <c r="U8" i="257"/>
  <c r="U9" i="248"/>
  <c r="BO7" i="248"/>
  <c r="BO8" i="248"/>
  <c r="U8" i="248"/>
  <c r="U7" i="270"/>
  <c r="V6" i="270"/>
  <c r="V7" i="279"/>
  <c r="W6" i="279"/>
  <c r="U7" i="285"/>
  <c r="V6" i="285"/>
  <c r="U7" i="275"/>
  <c r="V6" i="275"/>
  <c r="V8" i="292"/>
  <c r="V9" i="292"/>
  <c r="BP8" i="292"/>
  <c r="BP7" i="292"/>
  <c r="V7" i="255"/>
  <c r="W6" i="255"/>
  <c r="T8" i="265"/>
  <c r="T9" i="265"/>
  <c r="BN7" i="265"/>
  <c r="BN8" i="265"/>
  <c r="U7" i="284"/>
  <c r="V6" i="284"/>
  <c r="U7" i="287"/>
  <c r="V6" i="287"/>
  <c r="W7" i="271"/>
  <c r="X6" i="271"/>
  <c r="BP7" i="283"/>
  <c r="BP8" i="283"/>
  <c r="V8" i="283"/>
  <c r="V9" i="283"/>
  <c r="V6" i="288"/>
  <c r="U7" i="288"/>
  <c r="V8" i="293"/>
  <c r="V9" i="293"/>
  <c r="BP7" i="293"/>
  <c r="BP8" i="293"/>
  <c r="V7" i="277"/>
  <c r="W6" i="277"/>
  <c r="W6" i="259"/>
  <c r="V7" i="259"/>
  <c r="X6" i="286"/>
  <c r="W7" i="286"/>
  <c r="W7" i="261"/>
  <c r="X6" i="261"/>
  <c r="T9" i="270"/>
  <c r="T8" i="270"/>
  <c r="BN7" i="270"/>
  <c r="BN8" i="270"/>
  <c r="BO8" i="279"/>
  <c r="BO7" i="279"/>
  <c r="U8" i="279"/>
  <c r="U9" i="279"/>
  <c r="T8" i="285"/>
  <c r="T9" i="285"/>
  <c r="BN8" i="285"/>
  <c r="BN7" i="285"/>
  <c r="T8" i="275"/>
  <c r="BN7" i="275"/>
  <c r="BN8" i="275"/>
  <c r="T9" i="275"/>
  <c r="W7" i="292"/>
  <c r="X6" i="292"/>
  <c r="BO7" i="255"/>
  <c r="BO8" i="255"/>
  <c r="U8" i="255"/>
  <c r="U9" i="255"/>
  <c r="U7" i="265"/>
  <c r="V6" i="265"/>
  <c r="BN8" i="284"/>
  <c r="BN7" i="284"/>
  <c r="T9" i="284"/>
  <c r="T8" i="284"/>
  <c r="BN7" i="287"/>
  <c r="T9" i="287"/>
  <c r="T8" i="287"/>
  <c r="BN8" i="287"/>
  <c r="V8" i="271"/>
  <c r="V9" i="271"/>
  <c r="BP7" i="271"/>
  <c r="BP8" i="271"/>
  <c r="W7" i="283"/>
  <c r="X6" i="283"/>
  <c r="T9" i="288"/>
  <c r="BN8" i="288"/>
  <c r="T8" i="288"/>
  <c r="BN7" i="288"/>
  <c r="W7" i="293"/>
  <c r="X6" i="293"/>
  <c r="BO7" i="277"/>
  <c r="BO8" i="277"/>
  <c r="U9" i="277"/>
  <c r="U8" i="277"/>
  <c r="U9" i="259"/>
  <c r="U8" i="259"/>
  <c r="BO8" i="259"/>
  <c r="BO7" i="259"/>
  <c r="V8" i="286"/>
  <c r="BP7" i="286"/>
  <c r="V9" i="286"/>
  <c r="BP8" i="286"/>
  <c r="BP7" i="261"/>
  <c r="BP8" i="261"/>
  <c r="V8" i="261"/>
  <c r="V9" i="261"/>
  <c r="T8" i="267"/>
  <c r="T9" i="267"/>
  <c r="BN7" i="267"/>
  <c r="BN8" i="267"/>
  <c r="U9" i="256"/>
  <c r="BO7" i="256"/>
  <c r="U8" i="256"/>
  <c r="BO8" i="256"/>
  <c r="BN7" i="291"/>
  <c r="T9" i="291"/>
  <c r="BN8" i="291"/>
  <c r="T8" i="291"/>
  <c r="V6" i="267"/>
  <c r="U7" i="267"/>
  <c r="V7" i="278"/>
  <c r="W6" i="278"/>
  <c r="W6" i="290"/>
  <c r="V7" i="290"/>
  <c r="V7" i="273"/>
  <c r="W6" i="273"/>
  <c r="U7" i="264"/>
  <c r="V6" i="264"/>
  <c r="T8" i="272"/>
  <c r="T9" i="272"/>
  <c r="BN7" i="272"/>
  <c r="BN8" i="272"/>
  <c r="V7" i="253"/>
  <c r="W6" i="253"/>
  <c r="U8" i="269"/>
  <c r="U9" i="269"/>
  <c r="BO7" i="269"/>
  <c r="BO8" i="269"/>
  <c r="W7" i="251"/>
  <c r="X6" i="251"/>
  <c r="V7" i="274"/>
  <c r="W6" i="274"/>
  <c r="W6" i="258"/>
  <c r="V7" i="258"/>
  <c r="V7" i="289"/>
  <c r="W6" i="289"/>
  <c r="W7" i="266"/>
  <c r="X6" i="266"/>
  <c r="V6" i="262"/>
  <c r="U7" i="262"/>
  <c r="X6" i="295"/>
  <c r="W7" i="295"/>
  <c r="U7" i="282"/>
  <c r="V6" i="282"/>
  <c r="W7" i="276"/>
  <c r="X6" i="276"/>
  <c r="U9" i="278"/>
  <c r="U8" i="278"/>
  <c r="BO8" i="278"/>
  <c r="BO7" i="278"/>
  <c r="BO8" i="290"/>
  <c r="U8" i="290"/>
  <c r="BO7" i="290"/>
  <c r="U9" i="290"/>
  <c r="BO8" i="273"/>
  <c r="U8" i="273"/>
  <c r="U9" i="273"/>
  <c r="BO7" i="273"/>
  <c r="BN7" i="264"/>
  <c r="T9" i="264"/>
  <c r="T8" i="264"/>
  <c r="BN8" i="264"/>
  <c r="U7" i="272"/>
  <c r="V6" i="272"/>
  <c r="U9" i="253"/>
  <c r="BO7" i="253"/>
  <c r="BO8" i="253"/>
  <c r="U8" i="253"/>
  <c r="V7" i="269"/>
  <c r="W6" i="269"/>
  <c r="V8" i="251"/>
  <c r="V9" i="251"/>
  <c r="BP7" i="251"/>
  <c r="BP8" i="251"/>
  <c r="BO7" i="274"/>
  <c r="U8" i="274"/>
  <c r="U9" i="274"/>
  <c r="BO8" i="274"/>
  <c r="U9" i="258"/>
  <c r="BO7" i="258"/>
  <c r="BO8" i="258"/>
  <c r="U8" i="258"/>
  <c r="U8" i="289"/>
  <c r="U9" i="289"/>
  <c r="BO8" i="289"/>
  <c r="BO7" i="289"/>
  <c r="BP7" i="266"/>
  <c r="BP8" i="266"/>
  <c r="V8" i="266"/>
  <c r="V9" i="266"/>
  <c r="T8" i="262"/>
  <c r="T9" i="262"/>
  <c r="BN7" i="262"/>
  <c r="BN8" i="262"/>
  <c r="V8" i="295"/>
  <c r="BP7" i="295"/>
  <c r="BP8" i="295"/>
  <c r="V9" i="295"/>
  <c r="T8" i="282"/>
  <c r="T9" i="282"/>
  <c r="BN8" i="282"/>
  <c r="BN7" i="282"/>
  <c r="V9" i="276"/>
  <c r="BP7" i="276"/>
  <c r="V8" i="276"/>
  <c r="BP8" i="276"/>
  <c r="T8" i="237"/>
  <c r="T9" i="237"/>
  <c r="BN8" i="237"/>
  <c r="BN7" i="237"/>
  <c r="W7" i="240"/>
  <c r="X6" i="240"/>
  <c r="V8" i="244"/>
  <c r="V9" i="244"/>
  <c r="BP8" i="244"/>
  <c r="BP7" i="244"/>
  <c r="X6" i="246"/>
  <c r="W7" i="246"/>
  <c r="V8" i="246"/>
  <c r="V9" i="246"/>
  <c r="BP8" i="246"/>
  <c r="BP7" i="246"/>
  <c r="V6" i="237"/>
  <c r="U7" i="237"/>
  <c r="BP8" i="240"/>
  <c r="V9" i="240"/>
  <c r="V8" i="240"/>
  <c r="BP7" i="240"/>
  <c r="X6" i="244"/>
  <c r="W7" i="244"/>
  <c r="T8" i="238"/>
  <c r="T9" i="238"/>
  <c r="BN8" i="238"/>
  <c r="BN7" i="238"/>
  <c r="W7" i="232"/>
  <c r="X6" i="232"/>
  <c r="X6" i="242"/>
  <c r="W7" i="242"/>
  <c r="W7" i="230"/>
  <c r="X6" i="230"/>
  <c r="U7" i="243"/>
  <c r="V6" i="243"/>
  <c r="W6" i="233"/>
  <c r="V7" i="233"/>
  <c r="V6" i="241"/>
  <c r="U7" i="241"/>
  <c r="U8" i="239"/>
  <c r="U9" i="239"/>
  <c r="BO8" i="239"/>
  <c r="BO7" i="239"/>
  <c r="BP7" i="232"/>
  <c r="BP8" i="232"/>
  <c r="V8" i="232"/>
  <c r="V9" i="232"/>
  <c r="V8" i="242"/>
  <c r="V9" i="242"/>
  <c r="BP7" i="242"/>
  <c r="BP8" i="242"/>
  <c r="BP8" i="230"/>
  <c r="V9" i="230"/>
  <c r="V8" i="230"/>
  <c r="BP7" i="230"/>
  <c r="BN8" i="243"/>
  <c r="BN7" i="243"/>
  <c r="T9" i="243"/>
  <c r="T8" i="243"/>
  <c r="U9" i="233"/>
  <c r="BO8" i="233"/>
  <c r="BO7" i="233"/>
  <c r="U8" i="233"/>
  <c r="T8" i="241"/>
  <c r="T9" i="241"/>
  <c r="BN8" i="241"/>
  <c r="BN7" i="241"/>
  <c r="W6" i="239"/>
  <c r="V7" i="239"/>
  <c r="BO7" i="235"/>
  <c r="BO8" i="235"/>
  <c r="U9" i="235"/>
  <c r="U8" i="235"/>
  <c r="V6" i="231"/>
  <c r="U7" i="231"/>
  <c r="W7" i="236"/>
  <c r="X6" i="236"/>
  <c r="V7" i="245"/>
  <c r="W6" i="245"/>
  <c r="W7" i="234"/>
  <c r="X6" i="234"/>
  <c r="V8" i="234"/>
  <c r="V9" i="234"/>
  <c r="BP8" i="234"/>
  <c r="BP7" i="234"/>
  <c r="V7" i="235"/>
  <c r="W6" i="235"/>
  <c r="V6" i="238"/>
  <c r="U7" i="238"/>
  <c r="T8" i="231"/>
  <c r="T9" i="231"/>
  <c r="BN8" i="231"/>
  <c r="BN7" i="231"/>
  <c r="BP8" i="236"/>
  <c r="V8" i="236"/>
  <c r="BP7" i="236"/>
  <c r="V9" i="236"/>
  <c r="BO8" i="245"/>
  <c r="U9" i="245"/>
  <c r="BO7" i="245"/>
  <c r="U8" i="245"/>
  <c r="T9" i="223"/>
  <c r="T8" i="223"/>
  <c r="BN8" i="223"/>
  <c r="BN7" i="223"/>
  <c r="T8" i="225"/>
  <c r="T9" i="225"/>
  <c r="BN7" i="225"/>
  <c r="BN8" i="225"/>
  <c r="X6" i="227"/>
  <c r="W7" i="227"/>
  <c r="U7" i="223"/>
  <c r="V6" i="223"/>
  <c r="U9" i="218"/>
  <c r="BO7" i="218"/>
  <c r="BO8" i="218"/>
  <c r="U8" i="218"/>
  <c r="V9" i="222"/>
  <c r="V8" i="222"/>
  <c r="BP7" i="222"/>
  <c r="BP8" i="222"/>
  <c r="W6" i="221"/>
  <c r="V7" i="221"/>
  <c r="V6" i="214"/>
  <c r="U7" i="214"/>
  <c r="U7" i="217"/>
  <c r="V6" i="217"/>
  <c r="T9" i="219"/>
  <c r="BN8" i="219"/>
  <c r="BN7" i="219"/>
  <c r="T8" i="219"/>
  <c r="BP7" i="215"/>
  <c r="V8" i="215"/>
  <c r="V9" i="215"/>
  <c r="BP8" i="215"/>
  <c r="V6" i="220"/>
  <c r="U7" i="220"/>
  <c r="U8" i="221"/>
  <c r="U9" i="221"/>
  <c r="BO8" i="221"/>
  <c r="BO7" i="221"/>
  <c r="BN7" i="214"/>
  <c r="T8" i="214"/>
  <c r="T9" i="214"/>
  <c r="BN8" i="214"/>
  <c r="T8" i="217"/>
  <c r="T9" i="217"/>
  <c r="BN8" i="217"/>
  <c r="BN7" i="217"/>
  <c r="V6" i="219"/>
  <c r="U7" i="219"/>
  <c r="X6" i="215"/>
  <c r="W7" i="215"/>
  <c r="T8" i="220"/>
  <c r="T9" i="220"/>
  <c r="BN8" i="220"/>
  <c r="BN7" i="220"/>
  <c r="V6" i="225"/>
  <c r="U7" i="225"/>
  <c r="X6" i="222"/>
  <c r="W7" i="222"/>
  <c r="W8" i="224"/>
  <c r="W9" i="224"/>
  <c r="BQ7" i="224"/>
  <c r="BQ8" i="224"/>
  <c r="W6" i="229"/>
  <c r="V7" i="229"/>
  <c r="V7" i="216"/>
  <c r="W6" i="216"/>
  <c r="V8" i="226"/>
  <c r="BP8" i="226"/>
  <c r="V9" i="226"/>
  <c r="BP7" i="226"/>
  <c r="U7" i="228"/>
  <c r="V6" i="228"/>
  <c r="V8" i="227"/>
  <c r="V9" i="227"/>
  <c r="BP7" i="227"/>
  <c r="BP8" i="227"/>
  <c r="V7" i="218"/>
  <c r="W6" i="218"/>
  <c r="Y6" i="224"/>
  <c r="X7" i="224"/>
  <c r="BO8" i="229"/>
  <c r="BO7" i="229"/>
  <c r="U9" i="229"/>
  <c r="U8" i="229"/>
  <c r="BO7" i="216"/>
  <c r="BO8" i="216"/>
  <c r="U9" i="216"/>
  <c r="U8" i="216"/>
  <c r="X6" i="226"/>
  <c r="W7" i="226"/>
  <c r="T9" i="228"/>
  <c r="BN8" i="228"/>
  <c r="BN7" i="228"/>
  <c r="T8" i="228"/>
  <c r="T9" i="211"/>
  <c r="T8" i="211"/>
  <c r="BN8" i="211"/>
  <c r="BN7" i="211"/>
  <c r="V6" i="212"/>
  <c r="U7" i="212"/>
  <c r="U7" i="207"/>
  <c r="V6" i="207"/>
  <c r="BN8" i="209"/>
  <c r="BN7" i="209"/>
  <c r="T9" i="209"/>
  <c r="T8" i="209"/>
  <c r="U7" i="209"/>
  <c r="V6" i="209"/>
  <c r="U7" i="211"/>
  <c r="V6" i="211"/>
  <c r="W7" i="206"/>
  <c r="X6" i="206"/>
  <c r="V7" i="208"/>
  <c r="W6" i="208"/>
  <c r="V6" i="210"/>
  <c r="U7" i="210"/>
  <c r="BN7" i="212"/>
  <c r="T9" i="212"/>
  <c r="T8" i="212"/>
  <c r="BN8" i="212"/>
  <c r="W7" i="213"/>
  <c r="X6" i="213"/>
  <c r="V9" i="206"/>
  <c r="BP7" i="206"/>
  <c r="BP8" i="206"/>
  <c r="V8" i="206"/>
  <c r="BO7" i="208"/>
  <c r="BO8" i="208"/>
  <c r="U8" i="208"/>
  <c r="U9" i="208"/>
  <c r="BN8" i="210"/>
  <c r="T8" i="210"/>
  <c r="T9" i="210"/>
  <c r="BN7" i="210"/>
  <c r="V8" i="213"/>
  <c r="V9" i="213"/>
  <c r="BP8" i="213"/>
  <c r="BP7" i="213"/>
  <c r="BN7" i="207"/>
  <c r="BN8" i="207"/>
  <c r="T9" i="207"/>
  <c r="T8" i="207"/>
  <c r="V7" i="202"/>
  <c r="W6" i="202"/>
  <c r="X6" i="204"/>
  <c r="W7" i="204"/>
  <c r="W7" i="203"/>
  <c r="X6" i="203"/>
  <c r="V7" i="205"/>
  <c r="W6" i="205"/>
  <c r="BP7" i="204"/>
  <c r="V8" i="204"/>
  <c r="V9" i="204"/>
  <c r="BP8" i="204"/>
  <c r="V9" i="203"/>
  <c r="V8" i="203"/>
  <c r="BP7" i="203"/>
  <c r="BP8" i="203"/>
  <c r="U9" i="202"/>
  <c r="U8" i="202"/>
  <c r="BO7" i="202"/>
  <c r="BO8" i="202"/>
  <c r="BO7" i="205"/>
  <c r="BO8" i="205"/>
  <c r="U8" i="205"/>
  <c r="U9" i="205"/>
  <c r="W8" i="201"/>
  <c r="W9" i="201"/>
  <c r="BQ8" i="201"/>
  <c r="BQ7" i="201"/>
  <c r="BO8" i="200"/>
  <c r="BO7" i="200"/>
  <c r="U9" i="200"/>
  <c r="U8" i="200"/>
  <c r="Y6" i="201"/>
  <c r="X7" i="201"/>
  <c r="V7" i="200"/>
  <c r="W6" i="200"/>
  <c r="BP7" i="199"/>
  <c r="V8" i="199"/>
  <c r="V9" i="199"/>
  <c r="BP8" i="199"/>
  <c r="X6" i="199"/>
  <c r="W7" i="199"/>
  <c r="W7" i="198"/>
  <c r="X6" i="198"/>
  <c r="V8" i="198"/>
  <c r="BP7" i="198"/>
  <c r="BP8" i="198"/>
  <c r="V9" i="198"/>
  <c r="V9" i="2"/>
  <c r="V8" i="2"/>
  <c r="W7" i="2"/>
  <c r="X6" i="2"/>
  <c r="AE8" i="11"/>
  <c r="AE209" i="11" s="1"/>
  <c r="AC209" i="11"/>
  <c r="Y209" i="11"/>
  <c r="Y211" i="11" s="1"/>
  <c r="Q58" i="8"/>
  <c r="Q36" i="8"/>
  <c r="AA209" i="11"/>
  <c r="K63" i="8" s="1"/>
  <c r="AB8" i="11"/>
  <c r="BE8" i="2"/>
  <c r="BE7" i="2"/>
  <c r="BF8" i="2"/>
  <c r="BF7" i="2"/>
  <c r="L34" i="8" l="1"/>
  <c r="L38" i="8" s="1"/>
  <c r="M26" i="8"/>
  <c r="W7" i="296"/>
  <c r="X6" i="296"/>
  <c r="BP7" i="296"/>
  <c r="V9" i="296"/>
  <c r="BP8" i="296"/>
  <c r="V8" i="296"/>
  <c r="BP7" i="258"/>
  <c r="BP8" i="258"/>
  <c r="V8" i="258"/>
  <c r="V9" i="258"/>
  <c r="X6" i="273"/>
  <c r="W7" i="273"/>
  <c r="U8" i="267"/>
  <c r="U9" i="267"/>
  <c r="BO7" i="267"/>
  <c r="BO8" i="267"/>
  <c r="X7" i="293"/>
  <c r="Y6" i="293"/>
  <c r="X7" i="283"/>
  <c r="Y6" i="283"/>
  <c r="BP8" i="259"/>
  <c r="V9" i="259"/>
  <c r="V8" i="259"/>
  <c r="BP7" i="259"/>
  <c r="V7" i="284"/>
  <c r="W6" i="284"/>
  <c r="W7" i="255"/>
  <c r="X6" i="255"/>
  <c r="V7" i="275"/>
  <c r="W6" i="275"/>
  <c r="W6" i="270"/>
  <c r="V7" i="270"/>
  <c r="W7" i="256"/>
  <c r="X6" i="256"/>
  <c r="V8" i="254"/>
  <c r="V9" i="254"/>
  <c r="BP7" i="254"/>
  <c r="BP8" i="254"/>
  <c r="BP8" i="281"/>
  <c r="V8" i="281"/>
  <c r="BP7" i="281"/>
  <c r="V9" i="281"/>
  <c r="W7" i="247"/>
  <c r="X6" i="247"/>
  <c r="W7" i="280"/>
  <c r="X6" i="280"/>
  <c r="BP8" i="269"/>
  <c r="V9" i="269"/>
  <c r="V8" i="269"/>
  <c r="BP7" i="269"/>
  <c r="V7" i="262"/>
  <c r="W6" i="262"/>
  <c r="W7" i="258"/>
  <c r="X6" i="258"/>
  <c r="V7" i="267"/>
  <c r="W6" i="267"/>
  <c r="W9" i="293"/>
  <c r="W8" i="293"/>
  <c r="BQ7" i="293"/>
  <c r="BQ8" i="293"/>
  <c r="BQ8" i="283"/>
  <c r="W9" i="283"/>
  <c r="BQ7" i="283"/>
  <c r="W8" i="283"/>
  <c r="W7" i="259"/>
  <c r="X6" i="259"/>
  <c r="BO8" i="284"/>
  <c r="BO7" i="284"/>
  <c r="U9" i="284"/>
  <c r="U8" i="284"/>
  <c r="BP8" i="255"/>
  <c r="V8" i="255"/>
  <c r="V9" i="255"/>
  <c r="BP7" i="255"/>
  <c r="BO8" i="275"/>
  <c r="U8" i="275"/>
  <c r="U9" i="275"/>
  <c r="BO7" i="275"/>
  <c r="BO8" i="270"/>
  <c r="BO7" i="270"/>
  <c r="U9" i="270"/>
  <c r="U8" i="270"/>
  <c r="V8" i="256"/>
  <c r="BP8" i="256"/>
  <c r="V9" i="256"/>
  <c r="BP7" i="256"/>
  <c r="W7" i="254"/>
  <c r="X6" i="254"/>
  <c r="X6" i="281"/>
  <c r="W7" i="281"/>
  <c r="BP8" i="247"/>
  <c r="V8" i="247"/>
  <c r="BP7" i="247"/>
  <c r="V9" i="247"/>
  <c r="V9" i="280"/>
  <c r="V8" i="280"/>
  <c r="BP8" i="280"/>
  <c r="BP7" i="280"/>
  <c r="W7" i="269"/>
  <c r="X6" i="269"/>
  <c r="X7" i="276"/>
  <c r="Y6" i="276"/>
  <c r="V8" i="273"/>
  <c r="V9" i="273"/>
  <c r="BP7" i="273"/>
  <c r="BP8" i="273"/>
  <c r="V7" i="282"/>
  <c r="W6" i="282"/>
  <c r="X7" i="266"/>
  <c r="Y6" i="266"/>
  <c r="W7" i="274"/>
  <c r="X6" i="274"/>
  <c r="V8" i="290"/>
  <c r="BP7" i="290"/>
  <c r="V9" i="290"/>
  <c r="BP8" i="290"/>
  <c r="V7" i="265"/>
  <c r="W6" i="265"/>
  <c r="Y6" i="292"/>
  <c r="X7" i="292"/>
  <c r="X7" i="261"/>
  <c r="Y6" i="261"/>
  <c r="W7" i="277"/>
  <c r="X6" i="277"/>
  <c r="BO7" i="288"/>
  <c r="U8" i="288"/>
  <c r="BO8" i="288"/>
  <c r="U9" i="288"/>
  <c r="X7" i="271"/>
  <c r="Y6" i="271"/>
  <c r="W6" i="285"/>
  <c r="V7" i="285"/>
  <c r="X6" i="260"/>
  <c r="W7" i="260"/>
  <c r="V7" i="263"/>
  <c r="W6" i="263"/>
  <c r="X6" i="250"/>
  <c r="W7" i="250"/>
  <c r="W7" i="294"/>
  <c r="X6" i="294"/>
  <c r="W7" i="257"/>
  <c r="X6" i="257"/>
  <c r="V7" i="272"/>
  <c r="W6" i="272"/>
  <c r="U9" i="272"/>
  <c r="BO7" i="272"/>
  <c r="BO8" i="272"/>
  <c r="U8" i="272"/>
  <c r="BQ8" i="266"/>
  <c r="W8" i="266"/>
  <c r="W9" i="266"/>
  <c r="BQ7" i="266"/>
  <c r="U9" i="265"/>
  <c r="U8" i="265"/>
  <c r="BO8" i="265"/>
  <c r="BO7" i="265"/>
  <c r="BQ7" i="292"/>
  <c r="W8" i="292"/>
  <c r="BQ8" i="292"/>
  <c r="W9" i="292"/>
  <c r="BQ8" i="261"/>
  <c r="W8" i="261"/>
  <c r="W9" i="261"/>
  <c r="BQ7" i="261"/>
  <c r="BP8" i="277"/>
  <c r="BP7" i="277"/>
  <c r="V9" i="277"/>
  <c r="V8" i="277"/>
  <c r="V7" i="288"/>
  <c r="W6" i="288"/>
  <c r="W9" i="271"/>
  <c r="BQ7" i="271"/>
  <c r="BQ8" i="271"/>
  <c r="W8" i="271"/>
  <c r="U9" i="285"/>
  <c r="BO7" i="285"/>
  <c r="U8" i="285"/>
  <c r="BO8" i="285"/>
  <c r="V8" i="260"/>
  <c r="V9" i="260"/>
  <c r="BP7" i="260"/>
  <c r="BP8" i="260"/>
  <c r="BO8" i="263"/>
  <c r="U8" i="263"/>
  <c r="U9" i="263"/>
  <c r="BO7" i="263"/>
  <c r="BP7" i="250"/>
  <c r="V8" i="250"/>
  <c r="V9" i="250"/>
  <c r="BP8" i="250"/>
  <c r="BP7" i="294"/>
  <c r="V9" i="294"/>
  <c r="V8" i="294"/>
  <c r="BP8" i="294"/>
  <c r="BP8" i="257"/>
  <c r="V8" i="257"/>
  <c r="V9" i="257"/>
  <c r="BP7" i="257"/>
  <c r="U8" i="262"/>
  <c r="U9" i="262"/>
  <c r="BO7" i="262"/>
  <c r="BO8" i="262"/>
  <c r="BQ7" i="276"/>
  <c r="BQ8" i="276"/>
  <c r="W8" i="276"/>
  <c r="W9" i="276"/>
  <c r="U9" i="282"/>
  <c r="U8" i="282"/>
  <c r="BO8" i="282"/>
  <c r="BO7" i="282"/>
  <c r="BP8" i="274"/>
  <c r="V8" i="274"/>
  <c r="V9" i="274"/>
  <c r="BP7" i="274"/>
  <c r="W7" i="290"/>
  <c r="X6" i="290"/>
  <c r="W8" i="295"/>
  <c r="W9" i="295"/>
  <c r="BQ7" i="295"/>
  <c r="BQ8" i="295"/>
  <c r="W7" i="289"/>
  <c r="X6" i="289"/>
  <c r="X7" i="251"/>
  <c r="Y6" i="251"/>
  <c r="W7" i="253"/>
  <c r="X6" i="253"/>
  <c r="V7" i="264"/>
  <c r="W6" i="264"/>
  <c r="X6" i="278"/>
  <c r="W7" i="278"/>
  <c r="W8" i="286"/>
  <c r="W9" i="286"/>
  <c r="BQ7" i="286"/>
  <c r="BQ8" i="286"/>
  <c r="V7" i="287"/>
  <c r="W6" i="287"/>
  <c r="W7" i="279"/>
  <c r="X6" i="279"/>
  <c r="W7" i="252"/>
  <c r="X6" i="252"/>
  <c r="W7" i="249"/>
  <c r="X6" i="249"/>
  <c r="V7" i="268"/>
  <c r="W6" i="268"/>
  <c r="W7" i="248"/>
  <c r="X6" i="248"/>
  <c r="U9" i="291"/>
  <c r="BO7" i="291"/>
  <c r="U8" i="291"/>
  <c r="BO8" i="291"/>
  <c r="Y6" i="295"/>
  <c r="X7" i="295"/>
  <c r="V9" i="289"/>
  <c r="V8" i="289"/>
  <c r="BP8" i="289"/>
  <c r="BP7" i="289"/>
  <c r="W9" i="251"/>
  <c r="BQ7" i="251"/>
  <c r="BQ8" i="251"/>
  <c r="W8" i="251"/>
  <c r="BP7" i="253"/>
  <c r="BP8" i="253"/>
  <c r="V8" i="253"/>
  <c r="V9" i="253"/>
  <c r="BO8" i="264"/>
  <c r="U9" i="264"/>
  <c r="U8" i="264"/>
  <c r="BO7" i="264"/>
  <c r="V9" i="278"/>
  <c r="V8" i="278"/>
  <c r="BP8" i="278"/>
  <c r="BP7" i="278"/>
  <c r="Y6" i="286"/>
  <c r="X7" i="286"/>
  <c r="BO8" i="287"/>
  <c r="BO7" i="287"/>
  <c r="U9" i="287"/>
  <c r="U8" i="287"/>
  <c r="V8" i="279"/>
  <c r="V9" i="279"/>
  <c r="BP7" i="279"/>
  <c r="BP8" i="279"/>
  <c r="BP8" i="252"/>
  <c r="V8" i="252"/>
  <c r="V9" i="252"/>
  <c r="BP7" i="252"/>
  <c r="BP8" i="249"/>
  <c r="V9" i="249"/>
  <c r="V8" i="249"/>
  <c r="BP7" i="249"/>
  <c r="BO8" i="268"/>
  <c r="U8" i="268"/>
  <c r="U9" i="268"/>
  <c r="BO7" i="268"/>
  <c r="BP7" i="248"/>
  <c r="BP8" i="248"/>
  <c r="V8" i="248"/>
  <c r="V9" i="248"/>
  <c r="V7" i="291"/>
  <c r="W6" i="291"/>
  <c r="U9" i="238"/>
  <c r="BO7" i="238"/>
  <c r="U8" i="238"/>
  <c r="BO8" i="238"/>
  <c r="X7" i="236"/>
  <c r="Y6" i="236"/>
  <c r="V7" i="243"/>
  <c r="W6" i="243"/>
  <c r="X7" i="232"/>
  <c r="Y6" i="232"/>
  <c r="W9" i="244"/>
  <c r="BQ7" i="244"/>
  <c r="BQ8" i="244"/>
  <c r="W8" i="244"/>
  <c r="U9" i="237"/>
  <c r="BO7" i="237"/>
  <c r="BO8" i="237"/>
  <c r="U8" i="237"/>
  <c r="W8" i="246"/>
  <c r="W9" i="246"/>
  <c r="BQ7" i="246"/>
  <c r="BQ8" i="246"/>
  <c r="X7" i="240"/>
  <c r="Y6" i="240"/>
  <c r="V7" i="238"/>
  <c r="W6" i="238"/>
  <c r="W8" i="236"/>
  <c r="BQ8" i="236"/>
  <c r="W9" i="236"/>
  <c r="BQ7" i="236"/>
  <c r="U9" i="243"/>
  <c r="U8" i="243"/>
  <c r="BO8" i="243"/>
  <c r="BO7" i="243"/>
  <c r="BQ8" i="232"/>
  <c r="W8" i="232"/>
  <c r="W9" i="232"/>
  <c r="BQ7" i="232"/>
  <c r="Y6" i="244"/>
  <c r="X7" i="244"/>
  <c r="W6" i="237"/>
  <c r="V7" i="237"/>
  <c r="Y6" i="246"/>
  <c r="X7" i="246"/>
  <c r="W9" i="240"/>
  <c r="W8" i="240"/>
  <c r="BQ8" i="240"/>
  <c r="BQ7" i="240"/>
  <c r="W7" i="235"/>
  <c r="X6" i="235"/>
  <c r="X7" i="234"/>
  <c r="Y6" i="234"/>
  <c r="U9" i="231"/>
  <c r="BO8" i="231"/>
  <c r="BO7" i="231"/>
  <c r="U8" i="231"/>
  <c r="V9" i="239"/>
  <c r="V8" i="239"/>
  <c r="BP7" i="239"/>
  <c r="BP8" i="239"/>
  <c r="U9" i="241"/>
  <c r="U8" i="241"/>
  <c r="BO8" i="241"/>
  <c r="BO7" i="241"/>
  <c r="X7" i="230"/>
  <c r="Y6" i="230"/>
  <c r="V9" i="235"/>
  <c r="BP8" i="235"/>
  <c r="V8" i="235"/>
  <c r="BP7" i="235"/>
  <c r="W9" i="234"/>
  <c r="W8" i="234"/>
  <c r="BQ8" i="234"/>
  <c r="BQ7" i="234"/>
  <c r="W6" i="231"/>
  <c r="V7" i="231"/>
  <c r="W7" i="239"/>
  <c r="X6" i="239"/>
  <c r="V7" i="241"/>
  <c r="W6" i="241"/>
  <c r="W8" i="230"/>
  <c r="BQ8" i="230"/>
  <c r="W9" i="230"/>
  <c r="BQ7" i="230"/>
  <c r="W8" i="242"/>
  <c r="W9" i="242"/>
  <c r="BQ7" i="242"/>
  <c r="BQ8" i="242"/>
  <c r="W7" i="245"/>
  <c r="X6" i="245"/>
  <c r="BP7" i="233"/>
  <c r="BP8" i="233"/>
  <c r="V9" i="233"/>
  <c r="V8" i="233"/>
  <c r="V8" i="245"/>
  <c r="V9" i="245"/>
  <c r="BP8" i="245"/>
  <c r="BP7" i="245"/>
  <c r="X6" i="233"/>
  <c r="W7" i="233"/>
  <c r="Y6" i="242"/>
  <c r="X7" i="242"/>
  <c r="U8" i="220"/>
  <c r="U9" i="220"/>
  <c r="BO8" i="220"/>
  <c r="BO7" i="220"/>
  <c r="V7" i="223"/>
  <c r="W6" i="223"/>
  <c r="W7" i="229"/>
  <c r="X6" i="229"/>
  <c r="X7" i="222"/>
  <c r="Y6" i="222"/>
  <c r="V7" i="220"/>
  <c r="W6" i="220"/>
  <c r="W6" i="214"/>
  <c r="V7" i="214"/>
  <c r="BO7" i="223"/>
  <c r="U8" i="223"/>
  <c r="U9" i="223"/>
  <c r="BO8" i="223"/>
  <c r="W8" i="222"/>
  <c r="W9" i="222"/>
  <c r="BQ7" i="222"/>
  <c r="BQ8" i="222"/>
  <c r="X9" i="224"/>
  <c r="BR7" i="224"/>
  <c r="BR8" i="224"/>
  <c r="X8" i="224"/>
  <c r="BQ8" i="215"/>
  <c r="W8" i="215"/>
  <c r="W9" i="215"/>
  <c r="BQ7" i="215"/>
  <c r="V9" i="221"/>
  <c r="V8" i="221"/>
  <c r="BP7" i="221"/>
  <c r="BP8" i="221"/>
  <c r="W9" i="227"/>
  <c r="BQ8" i="227"/>
  <c r="BQ7" i="227"/>
  <c r="W8" i="227"/>
  <c r="V8" i="229"/>
  <c r="V9" i="229"/>
  <c r="BP7" i="229"/>
  <c r="BP8" i="229"/>
  <c r="U9" i="225"/>
  <c r="BO8" i="225"/>
  <c r="BO7" i="225"/>
  <c r="U8" i="225"/>
  <c r="Z6" i="224"/>
  <c r="Y7" i="224"/>
  <c r="W6" i="225"/>
  <c r="V7" i="225"/>
  <c r="X7" i="215"/>
  <c r="Y6" i="215"/>
  <c r="W7" i="221"/>
  <c r="X6" i="221"/>
  <c r="Y6" i="227"/>
  <c r="X7" i="227"/>
  <c r="BO8" i="214"/>
  <c r="U9" i="214"/>
  <c r="U8" i="214"/>
  <c r="BO7" i="214"/>
  <c r="BQ8" i="226"/>
  <c r="W9" i="226"/>
  <c r="BQ7" i="226"/>
  <c r="W8" i="226"/>
  <c r="W7" i="218"/>
  <c r="X6" i="218"/>
  <c r="V7" i="228"/>
  <c r="W6" i="228"/>
  <c r="W7" i="216"/>
  <c r="X6" i="216"/>
  <c r="BO7" i="219"/>
  <c r="U9" i="219"/>
  <c r="U8" i="219"/>
  <c r="BO8" i="219"/>
  <c r="V7" i="217"/>
  <c r="W6" i="217"/>
  <c r="Y6" i="226"/>
  <c r="X7" i="226"/>
  <c r="BP8" i="218"/>
  <c r="V8" i="218"/>
  <c r="V9" i="218"/>
  <c r="BP7" i="218"/>
  <c r="U9" i="228"/>
  <c r="BO8" i="228"/>
  <c r="BO7" i="228"/>
  <c r="U8" i="228"/>
  <c r="BP8" i="216"/>
  <c r="BP7" i="216"/>
  <c r="V9" i="216"/>
  <c r="V8" i="216"/>
  <c r="V7" i="219"/>
  <c r="W6" i="219"/>
  <c r="U9" i="217"/>
  <c r="U8" i="217"/>
  <c r="BO8" i="217"/>
  <c r="BO7" i="217"/>
  <c r="V7" i="207"/>
  <c r="W6" i="207"/>
  <c r="X7" i="206"/>
  <c r="Y6" i="206"/>
  <c r="W9" i="206"/>
  <c r="BQ8" i="206"/>
  <c r="W8" i="206"/>
  <c r="BQ7" i="206"/>
  <c r="V7" i="212"/>
  <c r="W6" i="212"/>
  <c r="BO8" i="212"/>
  <c r="U9" i="212"/>
  <c r="BO7" i="212"/>
  <c r="U8" i="212"/>
  <c r="Y6" i="213"/>
  <c r="X7" i="213"/>
  <c r="BO8" i="210"/>
  <c r="BO7" i="210"/>
  <c r="U9" i="210"/>
  <c r="U8" i="210"/>
  <c r="W6" i="211"/>
  <c r="V7" i="211"/>
  <c r="V7" i="209"/>
  <c r="W6" i="209"/>
  <c r="W9" i="213"/>
  <c r="W8" i="213"/>
  <c r="BQ8" i="213"/>
  <c r="BQ7" i="213"/>
  <c r="V7" i="210"/>
  <c r="W6" i="210"/>
  <c r="BO7" i="211"/>
  <c r="U9" i="211"/>
  <c r="BO8" i="211"/>
  <c r="U8" i="211"/>
  <c r="W7" i="208"/>
  <c r="X6" i="208"/>
  <c r="BP7" i="208"/>
  <c r="BP8" i="208"/>
  <c r="V8" i="208"/>
  <c r="V9" i="208"/>
  <c r="BO7" i="209"/>
  <c r="U9" i="209"/>
  <c r="U8" i="209"/>
  <c r="BO8" i="209"/>
  <c r="BO8" i="207"/>
  <c r="BO7" i="207"/>
  <c r="U9" i="207"/>
  <c r="U8" i="207"/>
  <c r="BQ8" i="203"/>
  <c r="W8" i="203"/>
  <c r="W9" i="203"/>
  <c r="BQ7" i="203"/>
  <c r="BQ8" i="204"/>
  <c r="W8" i="204"/>
  <c r="W9" i="204"/>
  <c r="BQ7" i="204"/>
  <c r="X7" i="204"/>
  <c r="Y6" i="204"/>
  <c r="X7" i="203"/>
  <c r="Y6" i="203"/>
  <c r="W7" i="205"/>
  <c r="X6" i="205"/>
  <c r="W7" i="202"/>
  <c r="X6" i="202"/>
  <c r="BP8" i="205"/>
  <c r="V8" i="205"/>
  <c r="V9" i="205"/>
  <c r="BP7" i="205"/>
  <c r="V8" i="202"/>
  <c r="V9" i="202"/>
  <c r="BP7" i="202"/>
  <c r="BP8" i="202"/>
  <c r="X6" i="200"/>
  <c r="W7" i="200"/>
  <c r="Z6" i="201"/>
  <c r="Y7" i="201"/>
  <c r="X9" i="201"/>
  <c r="BR7" i="201"/>
  <c r="BR8" i="201"/>
  <c r="X8" i="201"/>
  <c r="BP7" i="200"/>
  <c r="V9" i="200"/>
  <c r="V8" i="200"/>
  <c r="BP8" i="200"/>
  <c r="X7" i="199"/>
  <c r="Y6" i="199"/>
  <c r="BQ8" i="199"/>
  <c r="W9" i="199"/>
  <c r="W8" i="199"/>
  <c r="BQ7" i="199"/>
  <c r="X7" i="198"/>
  <c r="Y6" i="198"/>
  <c r="W9" i="198"/>
  <c r="BQ8" i="198"/>
  <c r="W8" i="198"/>
  <c r="BQ7" i="198"/>
  <c r="Y6" i="2"/>
  <c r="X7" i="2"/>
  <c r="W8" i="2"/>
  <c r="W9" i="2"/>
  <c r="AE210" i="11"/>
  <c r="K58" i="8"/>
  <c r="AB209" i="11"/>
  <c r="K62" i="8" s="1"/>
  <c r="BG7" i="2"/>
  <c r="BG8" i="2"/>
  <c r="L35" i="8" l="1"/>
  <c r="AB210" i="11"/>
  <c r="X7" i="296"/>
  <c r="Y6" i="296"/>
  <c r="BQ7" i="296"/>
  <c r="BQ8" i="296"/>
  <c r="W8" i="296"/>
  <c r="W9" i="296"/>
  <c r="BR7" i="251"/>
  <c r="BR8" i="251"/>
  <c r="X8" i="251"/>
  <c r="X9" i="251"/>
  <c r="X9" i="295"/>
  <c r="X8" i="295"/>
  <c r="BR8" i="295"/>
  <c r="BR7" i="295"/>
  <c r="X7" i="248"/>
  <c r="Y6" i="248"/>
  <c r="Y6" i="252"/>
  <c r="X7" i="252"/>
  <c r="W7" i="264"/>
  <c r="X6" i="264"/>
  <c r="Y6" i="289"/>
  <c r="X7" i="289"/>
  <c r="Y6" i="290"/>
  <c r="X7" i="290"/>
  <c r="W7" i="272"/>
  <c r="X6" i="272"/>
  <c r="BQ7" i="250"/>
  <c r="BQ8" i="250"/>
  <c r="W8" i="250"/>
  <c r="W9" i="250"/>
  <c r="BP7" i="285"/>
  <c r="BP8" i="285"/>
  <c r="V9" i="285"/>
  <c r="V8" i="285"/>
  <c r="BR8" i="292"/>
  <c r="X9" i="292"/>
  <c r="BR7" i="292"/>
  <c r="X8" i="292"/>
  <c r="X6" i="282"/>
  <c r="W7" i="282"/>
  <c r="Y7" i="276"/>
  <c r="Z6" i="276"/>
  <c r="BQ8" i="281"/>
  <c r="BQ7" i="281"/>
  <c r="W9" i="281"/>
  <c r="W8" i="281"/>
  <c r="X7" i="259"/>
  <c r="Y6" i="259"/>
  <c r="X7" i="258"/>
  <c r="Y6" i="258"/>
  <c r="W7" i="275"/>
  <c r="X6" i="275"/>
  <c r="Y7" i="293"/>
  <c r="Z6" i="293"/>
  <c r="W8" i="273"/>
  <c r="W9" i="273"/>
  <c r="BQ7" i="273"/>
  <c r="BQ8" i="273"/>
  <c r="BQ7" i="249"/>
  <c r="W9" i="249"/>
  <c r="BQ8" i="249"/>
  <c r="W8" i="249"/>
  <c r="BP7" i="291"/>
  <c r="BP8" i="291"/>
  <c r="V8" i="291"/>
  <c r="V9" i="291"/>
  <c r="Y7" i="295"/>
  <c r="Z6" i="295"/>
  <c r="BQ7" i="248"/>
  <c r="BQ8" i="248"/>
  <c r="W8" i="248"/>
  <c r="W9" i="248"/>
  <c r="W8" i="252"/>
  <c r="W9" i="252"/>
  <c r="BQ7" i="252"/>
  <c r="BQ8" i="252"/>
  <c r="BP8" i="264"/>
  <c r="BP7" i="264"/>
  <c r="V9" i="264"/>
  <c r="V8" i="264"/>
  <c r="BQ7" i="289"/>
  <c r="BQ8" i="289"/>
  <c r="W9" i="289"/>
  <c r="W8" i="289"/>
  <c r="W8" i="290"/>
  <c r="W9" i="290"/>
  <c r="BQ8" i="290"/>
  <c r="BQ7" i="290"/>
  <c r="BP7" i="272"/>
  <c r="BP8" i="272"/>
  <c r="V8" i="272"/>
  <c r="V9" i="272"/>
  <c r="Y6" i="250"/>
  <c r="X7" i="250"/>
  <c r="W7" i="285"/>
  <c r="X6" i="285"/>
  <c r="Z6" i="292"/>
  <c r="Y7" i="292"/>
  <c r="BP7" i="282"/>
  <c r="BP8" i="282"/>
  <c r="V8" i="282"/>
  <c r="V9" i="282"/>
  <c r="BR7" i="276"/>
  <c r="BR8" i="276"/>
  <c r="X9" i="276"/>
  <c r="X8" i="276"/>
  <c r="X7" i="281"/>
  <c r="Y6" i="281"/>
  <c r="BQ7" i="259"/>
  <c r="BQ8" i="259"/>
  <c r="W9" i="259"/>
  <c r="W8" i="259"/>
  <c r="BQ7" i="258"/>
  <c r="BQ8" i="258"/>
  <c r="W9" i="258"/>
  <c r="W8" i="258"/>
  <c r="V9" i="275"/>
  <c r="BP8" i="275"/>
  <c r="BP7" i="275"/>
  <c r="V8" i="275"/>
  <c r="BR7" i="293"/>
  <c r="X8" i="293"/>
  <c r="BR8" i="293"/>
  <c r="X9" i="293"/>
  <c r="X7" i="273"/>
  <c r="Y6" i="273"/>
  <c r="BP7" i="287"/>
  <c r="BP8" i="287"/>
  <c r="V9" i="287"/>
  <c r="V8" i="287"/>
  <c r="X9" i="286"/>
  <c r="X8" i="286"/>
  <c r="BR8" i="286"/>
  <c r="BR7" i="286"/>
  <c r="X7" i="279"/>
  <c r="Y6" i="279"/>
  <c r="W7" i="263"/>
  <c r="X6" i="263"/>
  <c r="X7" i="277"/>
  <c r="Y6" i="277"/>
  <c r="Y6" i="274"/>
  <c r="X7" i="274"/>
  <c r="X7" i="254"/>
  <c r="Y6" i="254"/>
  <c r="W7" i="262"/>
  <c r="X6" i="262"/>
  <c r="X7" i="280"/>
  <c r="Y6" i="280"/>
  <c r="Y6" i="255"/>
  <c r="X7" i="255"/>
  <c r="Y7" i="286"/>
  <c r="Z6" i="286"/>
  <c r="W9" i="279"/>
  <c r="BQ7" i="279"/>
  <c r="W8" i="279"/>
  <c r="BQ8" i="279"/>
  <c r="V8" i="263"/>
  <c r="V9" i="263"/>
  <c r="BP7" i="263"/>
  <c r="BP8" i="263"/>
  <c r="BR7" i="271"/>
  <c r="BR8" i="271"/>
  <c r="X9" i="271"/>
  <c r="X8" i="271"/>
  <c r="W9" i="277"/>
  <c r="W8" i="277"/>
  <c r="BQ8" i="277"/>
  <c r="BQ7" i="277"/>
  <c r="V9" i="265"/>
  <c r="BP7" i="265"/>
  <c r="V8" i="265"/>
  <c r="BP8" i="265"/>
  <c r="W9" i="274"/>
  <c r="BQ8" i="274"/>
  <c r="BQ7" i="274"/>
  <c r="W8" i="274"/>
  <c r="BQ7" i="269"/>
  <c r="W8" i="269"/>
  <c r="BQ8" i="269"/>
  <c r="W9" i="269"/>
  <c r="W9" i="254"/>
  <c r="BQ7" i="254"/>
  <c r="BQ8" i="254"/>
  <c r="W8" i="254"/>
  <c r="V9" i="262"/>
  <c r="BP7" i="262"/>
  <c r="BP8" i="262"/>
  <c r="V8" i="262"/>
  <c r="BQ8" i="280"/>
  <c r="BQ7" i="280"/>
  <c r="W9" i="280"/>
  <c r="W8" i="280"/>
  <c r="W9" i="256"/>
  <c r="BQ7" i="256"/>
  <c r="BQ8" i="256"/>
  <c r="W8" i="256"/>
  <c r="W8" i="255"/>
  <c r="W9" i="255"/>
  <c r="BQ7" i="255"/>
  <c r="BQ8" i="255"/>
  <c r="X7" i="278"/>
  <c r="Y6" i="278"/>
  <c r="W7" i="291"/>
  <c r="X6" i="291"/>
  <c r="X6" i="268"/>
  <c r="W7" i="268"/>
  <c r="X7" i="253"/>
  <c r="Y6" i="253"/>
  <c r="X7" i="257"/>
  <c r="Y6" i="257"/>
  <c r="Y7" i="271"/>
  <c r="Z6" i="271"/>
  <c r="W7" i="265"/>
  <c r="X6" i="265"/>
  <c r="X7" i="269"/>
  <c r="Y6" i="269"/>
  <c r="X7" i="256"/>
  <c r="Y6" i="256"/>
  <c r="V8" i="268"/>
  <c r="V9" i="268"/>
  <c r="BP7" i="268"/>
  <c r="BP8" i="268"/>
  <c r="BQ7" i="253"/>
  <c r="BQ8" i="253"/>
  <c r="W8" i="253"/>
  <c r="W9" i="253"/>
  <c r="W9" i="257"/>
  <c r="BQ7" i="257"/>
  <c r="BQ8" i="257"/>
  <c r="W8" i="257"/>
  <c r="Y6" i="249"/>
  <c r="X7" i="249"/>
  <c r="W7" i="287"/>
  <c r="X6" i="287"/>
  <c r="BQ7" i="278"/>
  <c r="BQ8" i="278"/>
  <c r="W9" i="278"/>
  <c r="W8" i="278"/>
  <c r="Y7" i="251"/>
  <c r="Z6" i="251"/>
  <c r="W7" i="288"/>
  <c r="X6" i="288"/>
  <c r="Y6" i="294"/>
  <c r="X7" i="294"/>
  <c r="W8" i="260"/>
  <c r="W9" i="260"/>
  <c r="BQ7" i="260"/>
  <c r="BQ8" i="260"/>
  <c r="Y7" i="261"/>
  <c r="Z6" i="261"/>
  <c r="Z6" i="266"/>
  <c r="Y7" i="266"/>
  <c r="W7" i="267"/>
  <c r="X6" i="267"/>
  <c r="Y6" i="247"/>
  <c r="X7" i="247"/>
  <c r="BP7" i="270"/>
  <c r="V9" i="270"/>
  <c r="BP8" i="270"/>
  <c r="V8" i="270"/>
  <c r="W7" i="284"/>
  <c r="X6" i="284"/>
  <c r="Y7" i="283"/>
  <c r="Z6" i="283"/>
  <c r="BP7" i="288"/>
  <c r="BP8" i="288"/>
  <c r="V8" i="288"/>
  <c r="V9" i="288"/>
  <c r="BQ7" i="294"/>
  <c r="BQ8" i="294"/>
  <c r="W9" i="294"/>
  <c r="W8" i="294"/>
  <c r="X7" i="260"/>
  <c r="Y6" i="260"/>
  <c r="X8" i="261"/>
  <c r="X9" i="261"/>
  <c r="BR7" i="261"/>
  <c r="BR8" i="261"/>
  <c r="X8" i="266"/>
  <c r="X9" i="266"/>
  <c r="BR7" i="266"/>
  <c r="BR8" i="266"/>
  <c r="V9" i="267"/>
  <c r="BP7" i="267"/>
  <c r="BP8" i="267"/>
  <c r="V8" i="267"/>
  <c r="BQ8" i="247"/>
  <c r="W8" i="247"/>
  <c r="W9" i="247"/>
  <c r="BQ7" i="247"/>
  <c r="W7" i="270"/>
  <c r="X6" i="270"/>
  <c r="V8" i="284"/>
  <c r="BP8" i="284"/>
  <c r="BP7" i="284"/>
  <c r="V9" i="284"/>
  <c r="X8" i="283"/>
  <c r="BR7" i="283"/>
  <c r="X9" i="283"/>
  <c r="BR8" i="283"/>
  <c r="X9" i="242"/>
  <c r="BR7" i="242"/>
  <c r="X8" i="242"/>
  <c r="BR8" i="242"/>
  <c r="Y6" i="245"/>
  <c r="X7" i="245"/>
  <c r="Y6" i="239"/>
  <c r="X7" i="239"/>
  <c r="Z6" i="230"/>
  <c r="Y7" i="230"/>
  <c r="BP7" i="237"/>
  <c r="V9" i="237"/>
  <c r="V8" i="237"/>
  <c r="BP8" i="237"/>
  <c r="Z6" i="240"/>
  <c r="Y7" i="240"/>
  <c r="Z6" i="236"/>
  <c r="Y7" i="236"/>
  <c r="BQ7" i="239"/>
  <c r="W9" i="239"/>
  <c r="W8" i="239"/>
  <c r="BQ8" i="239"/>
  <c r="X8" i="230"/>
  <c r="X9" i="230"/>
  <c r="BR8" i="230"/>
  <c r="BR7" i="230"/>
  <c r="W7" i="237"/>
  <c r="X6" i="237"/>
  <c r="X8" i="240"/>
  <c r="X9" i="240"/>
  <c r="BR8" i="240"/>
  <c r="BR7" i="240"/>
  <c r="X8" i="236"/>
  <c r="X9" i="236"/>
  <c r="BR8" i="236"/>
  <c r="BR7" i="236"/>
  <c r="W8" i="235"/>
  <c r="BQ8" i="235"/>
  <c r="BQ7" i="235"/>
  <c r="W9" i="235"/>
  <c r="BQ7" i="233"/>
  <c r="BQ8" i="233"/>
  <c r="W9" i="233"/>
  <c r="W8" i="233"/>
  <c r="BP7" i="231"/>
  <c r="V9" i="231"/>
  <c r="V8" i="231"/>
  <c r="BP8" i="231"/>
  <c r="Y7" i="234"/>
  <c r="Z6" i="234"/>
  <c r="BR7" i="244"/>
  <c r="X9" i="244"/>
  <c r="X8" i="244"/>
  <c r="BR8" i="244"/>
  <c r="Z6" i="232"/>
  <c r="Y7" i="232"/>
  <c r="BP7" i="241"/>
  <c r="BP8" i="241"/>
  <c r="V9" i="241"/>
  <c r="V8" i="241"/>
  <c r="W8" i="245"/>
  <c r="W9" i="245"/>
  <c r="BQ7" i="245"/>
  <c r="BQ8" i="245"/>
  <c r="W7" i="231"/>
  <c r="X6" i="231"/>
  <c r="BR7" i="234"/>
  <c r="X8" i="234"/>
  <c r="BR8" i="234"/>
  <c r="X9" i="234"/>
  <c r="Y7" i="244"/>
  <c r="Z6" i="244"/>
  <c r="X8" i="232"/>
  <c r="X9" i="232"/>
  <c r="BR7" i="232"/>
  <c r="BR8" i="232"/>
  <c r="Y7" i="246"/>
  <c r="Z6" i="246"/>
  <c r="Z6" i="242"/>
  <c r="Y7" i="242"/>
  <c r="X7" i="233"/>
  <c r="Y6" i="233"/>
  <c r="W7" i="241"/>
  <c r="X6" i="241"/>
  <c r="X7" i="235"/>
  <c r="Y6" i="235"/>
  <c r="X9" i="246"/>
  <c r="BR7" i="246"/>
  <c r="BR8" i="246"/>
  <c r="X8" i="246"/>
  <c r="W7" i="238"/>
  <c r="X6" i="238"/>
  <c r="W7" i="243"/>
  <c r="X6" i="243"/>
  <c r="BP7" i="238"/>
  <c r="V9" i="238"/>
  <c r="V8" i="238"/>
  <c r="BP8" i="238"/>
  <c r="V9" i="243"/>
  <c r="BP7" i="243"/>
  <c r="V8" i="243"/>
  <c r="BP8" i="243"/>
  <c r="BS7" i="224"/>
  <c r="Y8" i="224"/>
  <c r="Y9" i="224"/>
  <c r="BS8" i="224"/>
  <c r="W7" i="220"/>
  <c r="X6" i="220"/>
  <c r="W9" i="218"/>
  <c r="BQ7" i="218"/>
  <c r="W8" i="218"/>
  <c r="BQ8" i="218"/>
  <c r="AA6" i="224"/>
  <c r="Z7" i="224"/>
  <c r="V9" i="220"/>
  <c r="BP7" i="220"/>
  <c r="V8" i="220"/>
  <c r="BP8" i="220"/>
  <c r="BP7" i="223"/>
  <c r="BP8" i="223"/>
  <c r="V9" i="223"/>
  <c r="V8" i="223"/>
  <c r="Y6" i="218"/>
  <c r="X7" i="218"/>
  <c r="W7" i="223"/>
  <c r="X6" i="223"/>
  <c r="Z6" i="226"/>
  <c r="Y7" i="226"/>
  <c r="BQ7" i="221"/>
  <c r="W9" i="221"/>
  <c r="W8" i="221"/>
  <c r="BQ8" i="221"/>
  <c r="X6" i="217"/>
  <c r="W7" i="217"/>
  <c r="X7" i="216"/>
  <c r="Y6" i="216"/>
  <c r="Y7" i="215"/>
  <c r="Z6" i="215"/>
  <c r="Y7" i="222"/>
  <c r="Z6" i="222"/>
  <c r="V9" i="217"/>
  <c r="V8" i="217"/>
  <c r="BP8" i="217"/>
  <c r="BP7" i="217"/>
  <c r="W9" i="216"/>
  <c r="W8" i="216"/>
  <c r="BQ7" i="216"/>
  <c r="BQ8" i="216"/>
  <c r="X9" i="215"/>
  <c r="BR7" i="215"/>
  <c r="X8" i="215"/>
  <c r="BR8" i="215"/>
  <c r="BR7" i="222"/>
  <c r="BR8" i="222"/>
  <c r="X9" i="222"/>
  <c r="X8" i="222"/>
  <c r="BR8" i="226"/>
  <c r="BR7" i="226"/>
  <c r="X9" i="226"/>
  <c r="X8" i="226"/>
  <c r="W7" i="219"/>
  <c r="X6" i="219"/>
  <c r="W7" i="228"/>
  <c r="X6" i="228"/>
  <c r="BR7" i="227"/>
  <c r="X8" i="227"/>
  <c r="X9" i="227"/>
  <c r="BR8" i="227"/>
  <c r="BP8" i="225"/>
  <c r="BP7" i="225"/>
  <c r="V9" i="225"/>
  <c r="V8" i="225"/>
  <c r="BP7" i="214"/>
  <c r="BP8" i="214"/>
  <c r="V9" i="214"/>
  <c r="V8" i="214"/>
  <c r="X7" i="229"/>
  <c r="Y6" i="229"/>
  <c r="X7" i="221"/>
  <c r="Y6" i="221"/>
  <c r="BP7" i="219"/>
  <c r="BP8" i="219"/>
  <c r="V9" i="219"/>
  <c r="V8" i="219"/>
  <c r="BP7" i="228"/>
  <c r="V8" i="228"/>
  <c r="V9" i="228"/>
  <c r="BP8" i="228"/>
  <c r="Y7" i="227"/>
  <c r="Z6" i="227"/>
  <c r="W7" i="225"/>
  <c r="X6" i="225"/>
  <c r="W7" i="214"/>
  <c r="X6" i="214"/>
  <c r="W9" i="229"/>
  <c r="W8" i="229"/>
  <c r="BQ7" i="229"/>
  <c r="BQ8" i="229"/>
  <c r="X6" i="210"/>
  <c r="W7" i="210"/>
  <c r="BQ8" i="208"/>
  <c r="W8" i="208"/>
  <c r="W9" i="208"/>
  <c r="BQ7" i="208"/>
  <c r="V8" i="210"/>
  <c r="V9" i="210"/>
  <c r="BP7" i="210"/>
  <c r="BP8" i="210"/>
  <c r="BP8" i="209"/>
  <c r="V9" i="209"/>
  <c r="V8" i="209"/>
  <c r="BP7" i="209"/>
  <c r="W7" i="209"/>
  <c r="X6" i="209"/>
  <c r="BP8" i="211"/>
  <c r="BP7" i="211"/>
  <c r="V9" i="211"/>
  <c r="V8" i="211"/>
  <c r="BR8" i="213"/>
  <c r="BR7" i="213"/>
  <c r="X9" i="213"/>
  <c r="X8" i="213"/>
  <c r="W7" i="212"/>
  <c r="X6" i="212"/>
  <c r="Z6" i="206"/>
  <c r="Y7" i="206"/>
  <c r="V8" i="207"/>
  <c r="BP7" i="207"/>
  <c r="BP8" i="207"/>
  <c r="V9" i="207"/>
  <c r="W7" i="211"/>
  <c r="X6" i="211"/>
  <c r="Y7" i="213"/>
  <c r="Z6" i="213"/>
  <c r="BP7" i="212"/>
  <c r="V9" i="212"/>
  <c r="V8" i="212"/>
  <c r="BP8" i="212"/>
  <c r="X9" i="206"/>
  <c r="X8" i="206"/>
  <c r="BR7" i="206"/>
  <c r="BR8" i="206"/>
  <c r="X7" i="208"/>
  <c r="Y6" i="208"/>
  <c r="W7" i="207"/>
  <c r="X6" i="207"/>
  <c r="BR8" i="203"/>
  <c r="X9" i="203"/>
  <c r="X8" i="203"/>
  <c r="BR7" i="203"/>
  <c r="W8" i="205"/>
  <c r="W9" i="205"/>
  <c r="BQ8" i="205"/>
  <c r="BQ7" i="205"/>
  <c r="Y7" i="203"/>
  <c r="Z6" i="203"/>
  <c r="X7" i="202"/>
  <c r="Y6" i="202"/>
  <c r="Y7" i="204"/>
  <c r="Z6" i="204"/>
  <c r="X9" i="204"/>
  <c r="BR7" i="204"/>
  <c r="X8" i="204"/>
  <c r="BR8" i="204"/>
  <c r="W9" i="202"/>
  <c r="BQ7" i="202"/>
  <c r="BQ8" i="202"/>
  <c r="W8" i="202"/>
  <c r="Y6" i="205"/>
  <c r="X7" i="205"/>
  <c r="BS7" i="201"/>
  <c r="Y9" i="201"/>
  <c r="BS8" i="201"/>
  <c r="Y8" i="201"/>
  <c r="Z7" i="201"/>
  <c r="AA6" i="201"/>
  <c r="W8" i="200"/>
  <c r="W9" i="200"/>
  <c r="BQ8" i="200"/>
  <c r="BQ7" i="200"/>
  <c r="X7" i="200"/>
  <c r="Y6" i="200"/>
  <c r="Y7" i="199"/>
  <c r="Z6" i="199"/>
  <c r="BR7" i="199"/>
  <c r="X9" i="199"/>
  <c r="BR8" i="199"/>
  <c r="X8" i="199"/>
  <c r="Z6" i="198"/>
  <c r="Y7" i="198"/>
  <c r="BR8" i="198"/>
  <c r="X8" i="198"/>
  <c r="X9" i="198"/>
  <c r="BR7" i="198"/>
  <c r="X9" i="2"/>
  <c r="X8" i="2"/>
  <c r="Z6" i="2"/>
  <c r="Y7" i="2"/>
  <c r="BH7" i="2"/>
  <c r="BH8" i="2"/>
  <c r="BR8" i="296" l="1"/>
  <c r="X8" i="296"/>
  <c r="X9" i="296"/>
  <c r="BR7" i="296"/>
  <c r="Y7" i="296"/>
  <c r="Z6" i="296"/>
  <c r="Y8" i="266"/>
  <c r="Y9" i="266"/>
  <c r="BS7" i="266"/>
  <c r="BS8" i="266"/>
  <c r="Y7" i="257"/>
  <c r="Z6" i="257"/>
  <c r="Y7" i="254"/>
  <c r="Z6" i="254"/>
  <c r="Y7" i="281"/>
  <c r="Z6" i="281"/>
  <c r="Y7" i="259"/>
  <c r="Z6" i="259"/>
  <c r="Y8" i="283"/>
  <c r="Y9" i="283"/>
  <c r="BS7" i="283"/>
  <c r="BS8" i="283"/>
  <c r="W8" i="287"/>
  <c r="BQ8" i="287"/>
  <c r="W9" i="287"/>
  <c r="BQ7" i="287"/>
  <c r="X8" i="269"/>
  <c r="BR7" i="269"/>
  <c r="BR8" i="269"/>
  <c r="X9" i="269"/>
  <c r="X8" i="257"/>
  <c r="BR8" i="257"/>
  <c r="X9" i="257"/>
  <c r="BR7" i="257"/>
  <c r="BQ8" i="291"/>
  <c r="W8" i="291"/>
  <c r="W9" i="291"/>
  <c r="BQ7" i="291"/>
  <c r="Y7" i="255"/>
  <c r="Z6" i="255"/>
  <c r="BR7" i="254"/>
  <c r="BR8" i="254"/>
  <c r="X8" i="254"/>
  <c r="X9" i="254"/>
  <c r="W8" i="263"/>
  <c r="W9" i="263"/>
  <c r="BQ7" i="263"/>
  <c r="BQ8" i="263"/>
  <c r="X9" i="273"/>
  <c r="BR7" i="273"/>
  <c r="BR8" i="273"/>
  <c r="X8" i="273"/>
  <c r="BR8" i="281"/>
  <c r="BR7" i="281"/>
  <c r="X9" i="281"/>
  <c r="X8" i="281"/>
  <c r="BQ7" i="285"/>
  <c r="BQ8" i="285"/>
  <c r="W9" i="285"/>
  <c r="W8" i="285"/>
  <c r="BS7" i="293"/>
  <c r="BS8" i="293"/>
  <c r="Y8" i="293"/>
  <c r="Y9" i="293"/>
  <c r="X8" i="259"/>
  <c r="BR7" i="259"/>
  <c r="BR8" i="259"/>
  <c r="X9" i="259"/>
  <c r="BS8" i="276"/>
  <c r="Y8" i="276"/>
  <c r="BS7" i="276"/>
  <c r="Y9" i="276"/>
  <c r="Y7" i="290"/>
  <c r="Z6" i="290"/>
  <c r="Y7" i="252"/>
  <c r="Z6" i="252"/>
  <c r="Z7" i="251"/>
  <c r="AA6" i="251"/>
  <c r="Y7" i="269"/>
  <c r="Z6" i="269"/>
  <c r="X7" i="263"/>
  <c r="Y6" i="263"/>
  <c r="X9" i="290"/>
  <c r="BR8" i="290"/>
  <c r="X8" i="290"/>
  <c r="BR7" i="290"/>
  <c r="Z7" i="266"/>
  <c r="AA6" i="266"/>
  <c r="BS7" i="251"/>
  <c r="BS8" i="251"/>
  <c r="Y8" i="251"/>
  <c r="Y9" i="251"/>
  <c r="X7" i="270"/>
  <c r="Y6" i="270"/>
  <c r="Y7" i="260"/>
  <c r="Z6" i="260"/>
  <c r="X7" i="284"/>
  <c r="Y6" i="284"/>
  <c r="X8" i="247"/>
  <c r="X9" i="247"/>
  <c r="BR7" i="247"/>
  <c r="BR8" i="247"/>
  <c r="Z7" i="261"/>
  <c r="AA6" i="261"/>
  <c r="BR8" i="294"/>
  <c r="X9" i="294"/>
  <c r="BR7" i="294"/>
  <c r="X8" i="294"/>
  <c r="X8" i="249"/>
  <c r="BR8" i="249"/>
  <c r="X9" i="249"/>
  <c r="BR7" i="249"/>
  <c r="X7" i="265"/>
  <c r="Y6" i="265"/>
  <c r="Y7" i="253"/>
  <c r="Z6" i="253"/>
  <c r="Y7" i="278"/>
  <c r="Z6" i="278"/>
  <c r="Y7" i="280"/>
  <c r="Z6" i="280"/>
  <c r="X8" i="274"/>
  <c r="X9" i="274"/>
  <c r="BR8" i="274"/>
  <c r="BR7" i="274"/>
  <c r="Y7" i="279"/>
  <c r="Z6" i="279"/>
  <c r="BR8" i="250"/>
  <c r="X9" i="250"/>
  <c r="X8" i="250"/>
  <c r="BR7" i="250"/>
  <c r="X7" i="275"/>
  <c r="Y6" i="275"/>
  <c r="BQ7" i="282"/>
  <c r="BQ8" i="282"/>
  <c r="W9" i="282"/>
  <c r="W8" i="282"/>
  <c r="BR7" i="289"/>
  <c r="BR8" i="289"/>
  <c r="X9" i="289"/>
  <c r="X8" i="289"/>
  <c r="Y7" i="248"/>
  <c r="Z6" i="248"/>
  <c r="Z7" i="283"/>
  <c r="AA6" i="283"/>
  <c r="X7" i="291"/>
  <c r="Y6" i="291"/>
  <c r="Y7" i="273"/>
  <c r="Z6" i="273"/>
  <c r="X7" i="285"/>
  <c r="Y6" i="285"/>
  <c r="X8" i="252"/>
  <c r="X9" i="252"/>
  <c r="BR7" i="252"/>
  <c r="BR8" i="252"/>
  <c r="X9" i="260"/>
  <c r="BR7" i="260"/>
  <c r="BR8" i="260"/>
  <c r="X8" i="260"/>
  <c r="Y8" i="261"/>
  <c r="Y9" i="261"/>
  <c r="BS7" i="261"/>
  <c r="BS8" i="261"/>
  <c r="BQ7" i="265"/>
  <c r="BQ8" i="265"/>
  <c r="W9" i="265"/>
  <c r="W8" i="265"/>
  <c r="BR8" i="278"/>
  <c r="BR7" i="278"/>
  <c r="X9" i="278"/>
  <c r="X8" i="278"/>
  <c r="Y7" i="274"/>
  <c r="Z6" i="274"/>
  <c r="X9" i="279"/>
  <c r="X8" i="279"/>
  <c r="BR8" i="279"/>
  <c r="BR7" i="279"/>
  <c r="Y7" i="250"/>
  <c r="Z6" i="250"/>
  <c r="W8" i="275"/>
  <c r="BQ7" i="275"/>
  <c r="BQ8" i="275"/>
  <c r="W9" i="275"/>
  <c r="X7" i="282"/>
  <c r="Y6" i="282"/>
  <c r="Y7" i="289"/>
  <c r="Z6" i="289"/>
  <c r="BR8" i="248"/>
  <c r="X8" i="248"/>
  <c r="X9" i="248"/>
  <c r="BR7" i="248"/>
  <c r="X7" i="287"/>
  <c r="Y6" i="287"/>
  <c r="X8" i="255"/>
  <c r="X9" i="255"/>
  <c r="BR7" i="255"/>
  <c r="BR8" i="255"/>
  <c r="Z7" i="293"/>
  <c r="AA6" i="293"/>
  <c r="Z7" i="276"/>
  <c r="AA6" i="276"/>
  <c r="BQ8" i="270"/>
  <c r="W9" i="270"/>
  <c r="W8" i="270"/>
  <c r="BQ7" i="270"/>
  <c r="W9" i="284"/>
  <c r="W8" i="284"/>
  <c r="BQ7" i="284"/>
  <c r="BQ8" i="284"/>
  <c r="Y7" i="247"/>
  <c r="Z6" i="247"/>
  <c r="Y7" i="294"/>
  <c r="Z6" i="294"/>
  <c r="Y7" i="249"/>
  <c r="Z6" i="249"/>
  <c r="BR8" i="253"/>
  <c r="X8" i="253"/>
  <c r="X9" i="253"/>
  <c r="BR7" i="253"/>
  <c r="BR8" i="280"/>
  <c r="BR7" i="280"/>
  <c r="X9" i="280"/>
  <c r="X8" i="280"/>
  <c r="X7" i="267"/>
  <c r="Y6" i="267"/>
  <c r="X7" i="288"/>
  <c r="Y6" i="288"/>
  <c r="Y7" i="256"/>
  <c r="Z6" i="256"/>
  <c r="Z7" i="271"/>
  <c r="AA6" i="271"/>
  <c r="W8" i="268"/>
  <c r="W9" i="268"/>
  <c r="BQ7" i="268"/>
  <c r="BQ8" i="268"/>
  <c r="Z7" i="286"/>
  <c r="AA6" i="286"/>
  <c r="X7" i="262"/>
  <c r="Y6" i="262"/>
  <c r="Y7" i="277"/>
  <c r="Z6" i="277"/>
  <c r="BS7" i="292"/>
  <c r="BS8" i="292"/>
  <c r="Y9" i="292"/>
  <c r="Y8" i="292"/>
  <c r="Z7" i="295"/>
  <c r="AA6" i="295"/>
  <c r="Y7" i="258"/>
  <c r="Z6" i="258"/>
  <c r="X7" i="272"/>
  <c r="Y6" i="272"/>
  <c r="Y6" i="264"/>
  <c r="X7" i="264"/>
  <c r="BQ7" i="267"/>
  <c r="BQ8" i="267"/>
  <c r="W8" i="267"/>
  <c r="W9" i="267"/>
  <c r="BQ8" i="288"/>
  <c r="W9" i="288"/>
  <c r="BQ7" i="288"/>
  <c r="W8" i="288"/>
  <c r="BR8" i="256"/>
  <c r="X8" i="256"/>
  <c r="X9" i="256"/>
  <c r="BR7" i="256"/>
  <c r="BS8" i="271"/>
  <c r="Y9" i="271"/>
  <c r="Y8" i="271"/>
  <c r="BS7" i="271"/>
  <c r="X7" i="268"/>
  <c r="Y6" i="268"/>
  <c r="BS7" i="286"/>
  <c r="Y8" i="286"/>
  <c r="BS8" i="286"/>
  <c r="Y9" i="286"/>
  <c r="BQ7" i="262"/>
  <c r="BQ8" i="262"/>
  <c r="W8" i="262"/>
  <c r="W9" i="262"/>
  <c r="X8" i="277"/>
  <c r="X9" i="277"/>
  <c r="BR8" i="277"/>
  <c r="BR7" i="277"/>
  <c r="Z7" i="292"/>
  <c r="AA6" i="292"/>
  <c r="BS7" i="295"/>
  <c r="BS8" i="295"/>
  <c r="Y8" i="295"/>
  <c r="Y9" i="295"/>
  <c r="BR8" i="258"/>
  <c r="X8" i="258"/>
  <c r="BR7" i="258"/>
  <c r="X9" i="258"/>
  <c r="BQ7" i="272"/>
  <c r="BQ8" i="272"/>
  <c r="W8" i="272"/>
  <c r="W9" i="272"/>
  <c r="W8" i="264"/>
  <c r="BQ8" i="264"/>
  <c r="BQ7" i="264"/>
  <c r="W9" i="264"/>
  <c r="X7" i="241"/>
  <c r="Y6" i="241"/>
  <c r="Z7" i="246"/>
  <c r="AA6" i="246"/>
  <c r="Z7" i="244"/>
  <c r="AA6" i="244"/>
  <c r="X7" i="231"/>
  <c r="Y6" i="231"/>
  <c r="Y9" i="236"/>
  <c r="BS7" i="236"/>
  <c r="BS8" i="236"/>
  <c r="Y8" i="236"/>
  <c r="X9" i="245"/>
  <c r="BR7" i="245"/>
  <c r="BR8" i="245"/>
  <c r="X8" i="245"/>
  <c r="BQ7" i="241"/>
  <c r="BQ8" i="241"/>
  <c r="W9" i="241"/>
  <c r="W8" i="241"/>
  <c r="BS7" i="246"/>
  <c r="BS8" i="246"/>
  <c r="Y8" i="246"/>
  <c r="Y9" i="246"/>
  <c r="BS7" i="244"/>
  <c r="BS8" i="244"/>
  <c r="Y8" i="244"/>
  <c r="Y9" i="244"/>
  <c r="BQ7" i="231"/>
  <c r="BQ8" i="231"/>
  <c r="W9" i="231"/>
  <c r="W8" i="231"/>
  <c r="AA6" i="236"/>
  <c r="Z7" i="236"/>
  <c r="Z6" i="245"/>
  <c r="Y7" i="245"/>
  <c r="X7" i="243"/>
  <c r="Y6" i="243"/>
  <c r="Y7" i="233"/>
  <c r="Z6" i="233"/>
  <c r="X7" i="237"/>
  <c r="Y6" i="237"/>
  <c r="Y9" i="240"/>
  <c r="BS8" i="240"/>
  <c r="BS7" i="240"/>
  <c r="Y8" i="240"/>
  <c r="Y9" i="230"/>
  <c r="BS7" i="230"/>
  <c r="Y8" i="230"/>
  <c r="BS8" i="230"/>
  <c r="W9" i="243"/>
  <c r="BQ8" i="243"/>
  <c r="W8" i="243"/>
  <c r="BQ7" i="243"/>
  <c r="BR8" i="233"/>
  <c r="X9" i="233"/>
  <c r="BR7" i="233"/>
  <c r="X8" i="233"/>
  <c r="BQ7" i="237"/>
  <c r="BQ8" i="237"/>
  <c r="W9" i="237"/>
  <c r="W8" i="237"/>
  <c r="AA6" i="240"/>
  <c r="Z7" i="240"/>
  <c r="AA6" i="230"/>
  <c r="Z7" i="230"/>
  <c r="X7" i="238"/>
  <c r="Y6" i="238"/>
  <c r="Y7" i="235"/>
  <c r="Z6" i="235"/>
  <c r="BS7" i="242"/>
  <c r="BS8" i="242"/>
  <c r="Y8" i="242"/>
  <c r="Y9" i="242"/>
  <c r="Y8" i="232"/>
  <c r="Y9" i="232"/>
  <c r="BS7" i="232"/>
  <c r="BS8" i="232"/>
  <c r="Z7" i="234"/>
  <c r="AA6" i="234"/>
  <c r="BR7" i="239"/>
  <c r="BR8" i="239"/>
  <c r="X9" i="239"/>
  <c r="X8" i="239"/>
  <c r="BQ7" i="238"/>
  <c r="BQ8" i="238"/>
  <c r="W9" i="238"/>
  <c r="W8" i="238"/>
  <c r="X8" i="235"/>
  <c r="X9" i="235"/>
  <c r="BR8" i="235"/>
  <c r="BR7" i="235"/>
  <c r="Z7" i="242"/>
  <c r="AA6" i="242"/>
  <c r="Z7" i="232"/>
  <c r="AA6" i="232"/>
  <c r="BS7" i="234"/>
  <c r="BS8" i="234"/>
  <c r="Y9" i="234"/>
  <c r="Y8" i="234"/>
  <c r="Y7" i="239"/>
  <c r="Z6" i="239"/>
  <c r="Y7" i="221"/>
  <c r="Z6" i="221"/>
  <c r="BR7" i="221"/>
  <c r="BR8" i="221"/>
  <c r="X9" i="221"/>
  <c r="X8" i="221"/>
  <c r="Y8" i="215"/>
  <c r="BS7" i="215"/>
  <c r="BS8" i="215"/>
  <c r="Y9" i="215"/>
  <c r="BQ8" i="223"/>
  <c r="W9" i="223"/>
  <c r="W8" i="223"/>
  <c r="BQ7" i="223"/>
  <c r="AA7" i="224"/>
  <c r="AB6" i="224"/>
  <c r="BQ7" i="220"/>
  <c r="BQ8" i="220"/>
  <c r="W9" i="220"/>
  <c r="W8" i="220"/>
  <c r="BT7" i="224"/>
  <c r="BT8" i="224"/>
  <c r="Z8" i="224"/>
  <c r="Z9" i="224"/>
  <c r="BQ8" i="219"/>
  <c r="W9" i="219"/>
  <c r="BQ7" i="219"/>
  <c r="W8" i="219"/>
  <c r="Z7" i="227"/>
  <c r="AA6" i="227"/>
  <c r="Z6" i="229"/>
  <c r="Y7" i="229"/>
  <c r="Y7" i="216"/>
  <c r="Z6" i="216"/>
  <c r="BR8" i="218"/>
  <c r="X8" i="218"/>
  <c r="X9" i="218"/>
  <c r="BR7" i="218"/>
  <c r="W8" i="214"/>
  <c r="BQ7" i="214"/>
  <c r="BQ8" i="214"/>
  <c r="W9" i="214"/>
  <c r="X7" i="219"/>
  <c r="Y6" i="219"/>
  <c r="X7" i="223"/>
  <c r="Y6" i="223"/>
  <c r="X7" i="220"/>
  <c r="Y6" i="220"/>
  <c r="BS7" i="227"/>
  <c r="BS8" i="227"/>
  <c r="Y8" i="227"/>
  <c r="Y9" i="227"/>
  <c r="BR8" i="229"/>
  <c r="BR7" i="229"/>
  <c r="X8" i="229"/>
  <c r="X9" i="229"/>
  <c r="X8" i="216"/>
  <c r="X9" i="216"/>
  <c r="BR8" i="216"/>
  <c r="BR7" i="216"/>
  <c r="Y7" i="218"/>
  <c r="Z6" i="218"/>
  <c r="X7" i="225"/>
  <c r="Y6" i="225"/>
  <c r="Z7" i="215"/>
  <c r="AA6" i="215"/>
  <c r="BQ7" i="225"/>
  <c r="BQ8" i="225"/>
  <c r="W8" i="225"/>
  <c r="W9" i="225"/>
  <c r="X7" i="214"/>
  <c r="Y6" i="214"/>
  <c r="X7" i="228"/>
  <c r="Y6" i="228"/>
  <c r="Z7" i="222"/>
  <c r="AA6" i="222"/>
  <c r="BQ7" i="217"/>
  <c r="BQ8" i="217"/>
  <c r="W9" i="217"/>
  <c r="W8" i="217"/>
  <c r="BS7" i="226"/>
  <c r="Y9" i="226"/>
  <c r="BS8" i="226"/>
  <c r="Y8" i="226"/>
  <c r="BQ8" i="228"/>
  <c r="W8" i="228"/>
  <c r="W9" i="228"/>
  <c r="BQ7" i="228"/>
  <c r="BS8" i="222"/>
  <c r="BS7" i="222"/>
  <c r="Y8" i="222"/>
  <c r="Y9" i="222"/>
  <c r="X7" i="217"/>
  <c r="Y6" i="217"/>
  <c r="Z7" i="226"/>
  <c r="AA6" i="226"/>
  <c r="W9" i="210"/>
  <c r="BQ8" i="210"/>
  <c r="W8" i="210"/>
  <c r="BQ7" i="210"/>
  <c r="X7" i="207"/>
  <c r="Y6" i="207"/>
  <c r="AA6" i="213"/>
  <c r="Z7" i="213"/>
  <c r="W8" i="207"/>
  <c r="W9" i="207"/>
  <c r="BQ8" i="207"/>
  <c r="BQ7" i="207"/>
  <c r="BS7" i="213"/>
  <c r="Y9" i="213"/>
  <c r="BS8" i="213"/>
  <c r="Y8" i="213"/>
  <c r="Y7" i="208"/>
  <c r="Z6" i="208"/>
  <c r="X7" i="211"/>
  <c r="Y6" i="211"/>
  <c r="Y8" i="206"/>
  <c r="Y9" i="206"/>
  <c r="BS7" i="206"/>
  <c r="BS8" i="206"/>
  <c r="X7" i="209"/>
  <c r="Y6" i="209"/>
  <c r="X8" i="208"/>
  <c r="X9" i="208"/>
  <c r="BR7" i="208"/>
  <c r="BR8" i="208"/>
  <c r="W9" i="211"/>
  <c r="BQ8" i="211"/>
  <c r="BQ7" i="211"/>
  <c r="W8" i="211"/>
  <c r="Z7" i="206"/>
  <c r="AA6" i="206"/>
  <c r="W9" i="209"/>
  <c r="W8" i="209"/>
  <c r="BQ7" i="209"/>
  <c r="BQ8" i="209"/>
  <c r="X7" i="212"/>
  <c r="Y6" i="212"/>
  <c r="W8" i="212"/>
  <c r="BQ8" i="212"/>
  <c r="BQ7" i="212"/>
  <c r="W9" i="212"/>
  <c r="X7" i="210"/>
  <c r="Y6" i="210"/>
  <c r="X8" i="205"/>
  <c r="X9" i="205"/>
  <c r="BR8" i="205"/>
  <c r="BR7" i="205"/>
  <c r="Z6" i="202"/>
  <c r="Y7" i="202"/>
  <c r="Y7" i="205"/>
  <c r="Z6" i="205"/>
  <c r="BR7" i="202"/>
  <c r="X8" i="202"/>
  <c r="BR8" i="202"/>
  <c r="X9" i="202"/>
  <c r="Y9" i="203"/>
  <c r="Y8" i="203"/>
  <c r="BS7" i="203"/>
  <c r="BS8" i="203"/>
  <c r="Z7" i="204"/>
  <c r="AA6" i="204"/>
  <c r="Z7" i="203"/>
  <c r="AA6" i="203"/>
  <c r="Y8" i="204"/>
  <c r="BS7" i="204"/>
  <c r="BS8" i="204"/>
  <c r="Y9" i="204"/>
  <c r="BT7" i="201"/>
  <c r="BT8" i="201"/>
  <c r="Z8" i="201"/>
  <c r="Z9" i="201"/>
  <c r="AA7" i="201"/>
  <c r="AB6" i="201"/>
  <c r="Y7" i="200"/>
  <c r="Z6" i="200"/>
  <c r="X9" i="200"/>
  <c r="X8" i="200"/>
  <c r="BR8" i="200"/>
  <c r="BR7" i="200"/>
  <c r="Z7" i="199"/>
  <c r="AA6" i="199"/>
  <c r="Y8" i="199"/>
  <c r="BS7" i="199"/>
  <c r="BS8" i="199"/>
  <c r="Y9" i="199"/>
  <c r="BS7" i="198"/>
  <c r="BS8" i="198"/>
  <c r="Y9" i="198"/>
  <c r="Y8" i="198"/>
  <c r="AA6" i="198"/>
  <c r="Z7" i="198"/>
  <c r="AA6" i="2"/>
  <c r="Z7" i="2"/>
  <c r="Y8" i="2"/>
  <c r="Y9" i="2"/>
  <c r="BI8" i="2"/>
  <c r="BI7" i="2"/>
  <c r="AA6" i="296" l="1"/>
  <c r="Z7" i="296"/>
  <c r="Y8" i="296"/>
  <c r="BS8" i="296"/>
  <c r="Y9" i="296"/>
  <c r="BS7" i="296"/>
  <c r="AA7" i="293"/>
  <c r="AB6" i="293"/>
  <c r="Y7" i="285"/>
  <c r="Z6" i="285"/>
  <c r="Y7" i="265"/>
  <c r="Z6" i="265"/>
  <c r="AA7" i="251"/>
  <c r="AB6" i="251"/>
  <c r="Z7" i="259"/>
  <c r="AA6" i="259"/>
  <c r="X9" i="268"/>
  <c r="BR7" i="268"/>
  <c r="BR8" i="268"/>
  <c r="X8" i="268"/>
  <c r="Y7" i="264"/>
  <c r="Z6" i="264"/>
  <c r="Y9" i="277"/>
  <c r="Y8" i="277"/>
  <c r="BS8" i="277"/>
  <c r="BS7" i="277"/>
  <c r="BT8" i="293"/>
  <c r="Z9" i="293"/>
  <c r="Z8" i="293"/>
  <c r="BT7" i="293"/>
  <c r="X9" i="287"/>
  <c r="X8" i="287"/>
  <c r="BR7" i="287"/>
  <c r="BR8" i="287"/>
  <c r="BR8" i="285"/>
  <c r="X8" i="285"/>
  <c r="BR7" i="285"/>
  <c r="X9" i="285"/>
  <c r="Z9" i="283"/>
  <c r="BT8" i="283"/>
  <c r="Z8" i="283"/>
  <c r="BT7" i="283"/>
  <c r="X9" i="275"/>
  <c r="BR7" i="275"/>
  <c r="BR8" i="275"/>
  <c r="X8" i="275"/>
  <c r="BS7" i="279"/>
  <c r="BS8" i="279"/>
  <c r="Y8" i="279"/>
  <c r="Y9" i="279"/>
  <c r="BS7" i="280"/>
  <c r="BS8" i="280"/>
  <c r="Y9" i="280"/>
  <c r="Y8" i="280"/>
  <c r="BR8" i="265"/>
  <c r="BR7" i="265"/>
  <c r="X9" i="265"/>
  <c r="X8" i="265"/>
  <c r="BS7" i="260"/>
  <c r="BS8" i="260"/>
  <c r="Y8" i="260"/>
  <c r="Y9" i="260"/>
  <c r="BT8" i="251"/>
  <c r="Z8" i="251"/>
  <c r="Z9" i="251"/>
  <c r="BT7" i="251"/>
  <c r="Y9" i="259"/>
  <c r="BS7" i="259"/>
  <c r="BS8" i="259"/>
  <c r="Y8" i="259"/>
  <c r="Y9" i="257"/>
  <c r="BS7" i="257"/>
  <c r="Y8" i="257"/>
  <c r="BS8" i="257"/>
  <c r="AA7" i="295"/>
  <c r="AB6" i="295"/>
  <c r="Z7" i="289"/>
  <c r="AA6" i="289"/>
  <c r="AA7" i="283"/>
  <c r="AB6" i="283"/>
  <c r="Z7" i="279"/>
  <c r="AA6" i="279"/>
  <c r="Z7" i="260"/>
  <c r="AA6" i="260"/>
  <c r="AA6" i="257"/>
  <c r="Z7" i="257"/>
  <c r="BT7" i="295"/>
  <c r="BT8" i="295"/>
  <c r="Z9" i="295"/>
  <c r="Z8" i="295"/>
  <c r="BS7" i="256"/>
  <c r="Y9" i="256"/>
  <c r="BS8" i="256"/>
  <c r="Y8" i="256"/>
  <c r="Y9" i="247"/>
  <c r="BS7" i="247"/>
  <c r="BS8" i="247"/>
  <c r="Y8" i="247"/>
  <c r="BS8" i="289"/>
  <c r="Y9" i="289"/>
  <c r="BS7" i="289"/>
  <c r="Y8" i="289"/>
  <c r="Y7" i="272"/>
  <c r="Z6" i="272"/>
  <c r="Y7" i="262"/>
  <c r="Z6" i="262"/>
  <c r="Z6" i="288"/>
  <c r="Y7" i="288"/>
  <c r="AA6" i="249"/>
  <c r="Z7" i="249"/>
  <c r="Y7" i="282"/>
  <c r="Z6" i="282"/>
  <c r="Z7" i="250"/>
  <c r="AA6" i="250"/>
  <c r="Z7" i="274"/>
  <c r="AA6" i="274"/>
  <c r="Z7" i="273"/>
  <c r="AA6" i="273"/>
  <c r="Z7" i="248"/>
  <c r="AA6" i="248"/>
  <c r="Z7" i="278"/>
  <c r="AA6" i="278"/>
  <c r="Y7" i="270"/>
  <c r="Z6" i="270"/>
  <c r="AA7" i="266"/>
  <c r="AB6" i="266"/>
  <c r="Y7" i="263"/>
  <c r="Z6" i="263"/>
  <c r="Z7" i="252"/>
  <c r="AA6" i="252"/>
  <c r="Z7" i="255"/>
  <c r="AA6" i="255"/>
  <c r="Z7" i="281"/>
  <c r="AA6" i="281"/>
  <c r="AA6" i="277"/>
  <c r="Z7" i="277"/>
  <c r="BR7" i="262"/>
  <c r="BR8" i="262"/>
  <c r="X8" i="262"/>
  <c r="X9" i="262"/>
  <c r="Y9" i="249"/>
  <c r="BS8" i="249"/>
  <c r="BS7" i="249"/>
  <c r="Y8" i="249"/>
  <c r="BR8" i="282"/>
  <c r="X9" i="282"/>
  <c r="BR7" i="282"/>
  <c r="X8" i="282"/>
  <c r="Y8" i="250"/>
  <c r="BS7" i="250"/>
  <c r="Y9" i="250"/>
  <c r="BS8" i="250"/>
  <c r="Y9" i="274"/>
  <c r="BS8" i="274"/>
  <c r="BS7" i="274"/>
  <c r="Y8" i="274"/>
  <c r="BS7" i="273"/>
  <c r="BS8" i="273"/>
  <c r="Y8" i="273"/>
  <c r="Y9" i="273"/>
  <c r="Y8" i="248"/>
  <c r="Y9" i="248"/>
  <c r="BS7" i="248"/>
  <c r="BS8" i="248"/>
  <c r="BS8" i="278"/>
  <c r="BS7" i="278"/>
  <c r="Y9" i="278"/>
  <c r="Y8" i="278"/>
  <c r="X9" i="270"/>
  <c r="X8" i="270"/>
  <c r="BR8" i="270"/>
  <c r="BR7" i="270"/>
  <c r="Z9" i="266"/>
  <c r="BT7" i="266"/>
  <c r="BT8" i="266"/>
  <c r="Z8" i="266"/>
  <c r="X9" i="263"/>
  <c r="BR7" i="263"/>
  <c r="BR8" i="263"/>
  <c r="X8" i="263"/>
  <c r="Y9" i="252"/>
  <c r="BS7" i="252"/>
  <c r="BS8" i="252"/>
  <c r="Y8" i="252"/>
  <c r="Y9" i="255"/>
  <c r="BS7" i="255"/>
  <c r="BS8" i="255"/>
  <c r="Y8" i="255"/>
  <c r="Y9" i="281"/>
  <c r="BS7" i="281"/>
  <c r="Y8" i="281"/>
  <c r="BS8" i="281"/>
  <c r="Y7" i="268"/>
  <c r="Z6" i="268"/>
  <c r="Z7" i="256"/>
  <c r="AA6" i="256"/>
  <c r="Y7" i="287"/>
  <c r="Z6" i="287"/>
  <c r="Y7" i="275"/>
  <c r="Z6" i="275"/>
  <c r="BR8" i="272"/>
  <c r="X8" i="272"/>
  <c r="X9" i="272"/>
  <c r="BR7" i="272"/>
  <c r="X8" i="288"/>
  <c r="BR8" i="288"/>
  <c r="X9" i="288"/>
  <c r="BR7" i="288"/>
  <c r="AA7" i="292"/>
  <c r="AB6" i="292"/>
  <c r="Z7" i="258"/>
  <c r="AA6" i="258"/>
  <c r="AA7" i="286"/>
  <c r="AB6" i="286"/>
  <c r="AA7" i="271"/>
  <c r="AB6" i="271"/>
  <c r="Y7" i="267"/>
  <c r="Z6" i="267"/>
  <c r="Z7" i="294"/>
  <c r="AA6" i="294"/>
  <c r="AA7" i="276"/>
  <c r="AB6" i="276"/>
  <c r="Y7" i="291"/>
  <c r="Z6" i="291"/>
  <c r="AA6" i="253"/>
  <c r="Z7" i="253"/>
  <c r="AA7" i="261"/>
  <c r="AB6" i="261"/>
  <c r="Y7" i="284"/>
  <c r="Z6" i="284"/>
  <c r="Z7" i="269"/>
  <c r="AA6" i="269"/>
  <c r="Z7" i="290"/>
  <c r="AA6" i="290"/>
  <c r="Z7" i="254"/>
  <c r="AA6" i="254"/>
  <c r="X9" i="264"/>
  <c r="BR8" i="264"/>
  <c r="BR7" i="264"/>
  <c r="X8" i="264"/>
  <c r="Z7" i="247"/>
  <c r="AA6" i="247"/>
  <c r="Z7" i="280"/>
  <c r="AA6" i="280"/>
  <c r="BT8" i="292"/>
  <c r="Z9" i="292"/>
  <c r="Z8" i="292"/>
  <c r="BT7" i="292"/>
  <c r="Y8" i="258"/>
  <c r="Y9" i="258"/>
  <c r="BS7" i="258"/>
  <c r="BS8" i="258"/>
  <c r="BT7" i="286"/>
  <c r="BT8" i="286"/>
  <c r="Z9" i="286"/>
  <c r="Z8" i="286"/>
  <c r="BT8" i="271"/>
  <c r="Z9" i="271"/>
  <c r="Z8" i="271"/>
  <c r="BT7" i="271"/>
  <c r="BR7" i="267"/>
  <c r="BR8" i="267"/>
  <c r="X8" i="267"/>
  <c r="X9" i="267"/>
  <c r="Y8" i="294"/>
  <c r="Y9" i="294"/>
  <c r="BS7" i="294"/>
  <c r="BS8" i="294"/>
  <c r="Z8" i="276"/>
  <c r="Z9" i="276"/>
  <c r="BT7" i="276"/>
  <c r="BT8" i="276"/>
  <c r="X9" i="291"/>
  <c r="X8" i="291"/>
  <c r="BR8" i="291"/>
  <c r="BR7" i="291"/>
  <c r="Y8" i="253"/>
  <c r="Y9" i="253"/>
  <c r="BS7" i="253"/>
  <c r="BS8" i="253"/>
  <c r="Z9" i="261"/>
  <c r="BT7" i="261"/>
  <c r="BT8" i="261"/>
  <c r="Z8" i="261"/>
  <c r="X9" i="284"/>
  <c r="X8" i="284"/>
  <c r="BR8" i="284"/>
  <c r="BR7" i="284"/>
  <c r="Y9" i="269"/>
  <c r="BS8" i="269"/>
  <c r="Y8" i="269"/>
  <c r="BS7" i="269"/>
  <c r="BS7" i="290"/>
  <c r="BS8" i="290"/>
  <c r="Y8" i="290"/>
  <c r="Y9" i="290"/>
  <c r="BS7" i="254"/>
  <c r="BS8" i="254"/>
  <c r="Y8" i="254"/>
  <c r="Y9" i="254"/>
  <c r="Z7" i="239"/>
  <c r="AA6" i="239"/>
  <c r="AA7" i="232"/>
  <c r="AB6" i="232"/>
  <c r="BT7" i="230"/>
  <c r="Z9" i="230"/>
  <c r="Z8" i="230"/>
  <c r="BT8" i="230"/>
  <c r="Y7" i="237"/>
  <c r="Z6" i="237"/>
  <c r="BS7" i="245"/>
  <c r="Y8" i="245"/>
  <c r="BS8" i="245"/>
  <c r="Y9" i="245"/>
  <c r="AA7" i="244"/>
  <c r="AB6" i="244"/>
  <c r="Z9" i="232"/>
  <c r="BT7" i="232"/>
  <c r="BT8" i="232"/>
  <c r="Z8" i="232"/>
  <c r="AB6" i="230"/>
  <c r="AA7" i="230"/>
  <c r="BR8" i="237"/>
  <c r="X8" i="237"/>
  <c r="X9" i="237"/>
  <c r="BR7" i="237"/>
  <c r="Z7" i="245"/>
  <c r="AA6" i="245"/>
  <c r="BT8" i="244"/>
  <c r="Z8" i="244"/>
  <c r="BT7" i="244"/>
  <c r="Z9" i="244"/>
  <c r="AA7" i="242"/>
  <c r="AB6" i="242"/>
  <c r="Z7" i="235"/>
  <c r="AA6" i="235"/>
  <c r="BT8" i="240"/>
  <c r="BT7" i="240"/>
  <c r="Z9" i="240"/>
  <c r="Z8" i="240"/>
  <c r="Z7" i="233"/>
  <c r="AA6" i="233"/>
  <c r="BT7" i="236"/>
  <c r="Z9" i="236"/>
  <c r="Z8" i="236"/>
  <c r="BT8" i="236"/>
  <c r="AA7" i="246"/>
  <c r="AB6" i="246"/>
  <c r="BT7" i="242"/>
  <c r="BT8" i="242"/>
  <c r="Z9" i="242"/>
  <c r="Z8" i="242"/>
  <c r="AA7" i="240"/>
  <c r="AB6" i="240"/>
  <c r="Y8" i="233"/>
  <c r="Y9" i="233"/>
  <c r="BS7" i="233"/>
  <c r="BS8" i="233"/>
  <c r="AB6" i="236"/>
  <c r="AA7" i="236"/>
  <c r="BT7" i="246"/>
  <c r="BT8" i="246"/>
  <c r="Z8" i="246"/>
  <c r="Z9" i="246"/>
  <c r="BS8" i="239"/>
  <c r="Y8" i="239"/>
  <c r="Y9" i="239"/>
  <c r="BS7" i="239"/>
  <c r="BS8" i="235"/>
  <c r="Y9" i="235"/>
  <c r="Y8" i="235"/>
  <c r="BS7" i="235"/>
  <c r="AA7" i="234"/>
  <c r="AB6" i="234"/>
  <c r="Y7" i="238"/>
  <c r="Z6" i="238"/>
  <c r="Z6" i="243"/>
  <c r="Y7" i="243"/>
  <c r="Y7" i="231"/>
  <c r="Z6" i="231"/>
  <c r="Y7" i="241"/>
  <c r="Z6" i="241"/>
  <c r="BT8" i="234"/>
  <c r="Z9" i="234"/>
  <c r="BT7" i="234"/>
  <c r="Z8" i="234"/>
  <c r="BR8" i="238"/>
  <c r="X8" i="238"/>
  <c r="X9" i="238"/>
  <c r="BR7" i="238"/>
  <c r="X9" i="243"/>
  <c r="BR8" i="243"/>
  <c r="BR7" i="243"/>
  <c r="X8" i="243"/>
  <c r="BR8" i="231"/>
  <c r="X9" i="231"/>
  <c r="BR7" i="231"/>
  <c r="X8" i="231"/>
  <c r="BR8" i="241"/>
  <c r="X9" i="241"/>
  <c r="BR7" i="241"/>
  <c r="X8" i="241"/>
  <c r="X8" i="228"/>
  <c r="X9" i="228"/>
  <c r="BR8" i="228"/>
  <c r="BR7" i="228"/>
  <c r="AA7" i="226"/>
  <c r="AB6" i="226"/>
  <c r="Y7" i="214"/>
  <c r="Z6" i="214"/>
  <c r="AA7" i="215"/>
  <c r="AB6" i="215"/>
  <c r="Y7" i="220"/>
  <c r="Z6" i="220"/>
  <c r="AA7" i="227"/>
  <c r="AB6" i="227"/>
  <c r="Z9" i="226"/>
  <c r="BT8" i="226"/>
  <c r="Z8" i="226"/>
  <c r="BT7" i="226"/>
  <c r="Z9" i="215"/>
  <c r="BT7" i="215"/>
  <c r="BT8" i="215"/>
  <c r="Z8" i="215"/>
  <c r="BR7" i="220"/>
  <c r="BR8" i="220"/>
  <c r="X9" i="220"/>
  <c r="X8" i="220"/>
  <c r="BT8" i="227"/>
  <c r="BT7" i="227"/>
  <c r="Z8" i="227"/>
  <c r="Z9" i="227"/>
  <c r="X8" i="219"/>
  <c r="BR8" i="219"/>
  <c r="X9" i="219"/>
  <c r="BR7" i="219"/>
  <c r="Z7" i="229"/>
  <c r="AA6" i="229"/>
  <c r="X9" i="214"/>
  <c r="BR8" i="214"/>
  <c r="X8" i="214"/>
  <c r="BR7" i="214"/>
  <c r="Y7" i="217"/>
  <c r="Z6" i="217"/>
  <c r="AA7" i="222"/>
  <c r="AB6" i="222"/>
  <c r="Y7" i="225"/>
  <c r="Z6" i="225"/>
  <c r="Z6" i="223"/>
  <c r="Y7" i="223"/>
  <c r="AA6" i="216"/>
  <c r="Z7" i="216"/>
  <c r="AB7" i="224"/>
  <c r="AC6" i="224"/>
  <c r="BS7" i="218"/>
  <c r="Y8" i="218"/>
  <c r="BS8" i="218"/>
  <c r="Y9" i="218"/>
  <c r="BR8" i="225"/>
  <c r="BR7" i="225"/>
  <c r="X9" i="225"/>
  <c r="X8" i="225"/>
  <c r="X8" i="223"/>
  <c r="BR8" i="223"/>
  <c r="X9" i="223"/>
  <c r="BR7" i="223"/>
  <c r="Y9" i="216"/>
  <c r="Y8" i="216"/>
  <c r="BS8" i="216"/>
  <c r="BS7" i="216"/>
  <c r="BU8" i="224"/>
  <c r="AA8" i="224"/>
  <c r="BU7" i="224"/>
  <c r="AA9" i="224"/>
  <c r="BR8" i="217"/>
  <c r="BR7" i="217"/>
  <c r="X9" i="217"/>
  <c r="X8" i="217"/>
  <c r="Z8" i="222"/>
  <c r="BT7" i="222"/>
  <c r="BT8" i="222"/>
  <c r="Z9" i="222"/>
  <c r="Y7" i="228"/>
  <c r="Z6" i="228"/>
  <c r="AA6" i="218"/>
  <c r="Z7" i="218"/>
  <c r="Y7" i="219"/>
  <c r="Z6" i="219"/>
  <c r="BS7" i="229"/>
  <c r="BS8" i="229"/>
  <c r="Y8" i="229"/>
  <c r="Y9" i="229"/>
  <c r="Z7" i="221"/>
  <c r="AA6" i="221"/>
  <c r="BS8" i="221"/>
  <c r="Y8" i="221"/>
  <c r="Y9" i="221"/>
  <c r="BS7" i="221"/>
  <c r="Y7" i="211"/>
  <c r="Z6" i="211"/>
  <c r="AA7" i="213"/>
  <c r="AB6" i="213"/>
  <c r="Z6" i="210"/>
  <c r="Y7" i="210"/>
  <c r="Y7" i="212"/>
  <c r="Z6" i="212"/>
  <c r="AA7" i="206"/>
  <c r="AB6" i="206"/>
  <c r="Z7" i="208"/>
  <c r="AA6" i="208"/>
  <c r="Z6" i="207"/>
  <c r="Y7" i="207"/>
  <c r="BT8" i="213"/>
  <c r="Z9" i="213"/>
  <c r="BT7" i="213"/>
  <c r="Z8" i="213"/>
  <c r="X8" i="210"/>
  <c r="BR7" i="210"/>
  <c r="BR8" i="210"/>
  <c r="X9" i="210"/>
  <c r="Y8" i="208"/>
  <c r="Y9" i="208"/>
  <c r="BS7" i="208"/>
  <c r="BS8" i="208"/>
  <c r="X9" i="207"/>
  <c r="X8" i="207"/>
  <c r="BR8" i="207"/>
  <c r="BR7" i="207"/>
  <c r="X8" i="209"/>
  <c r="X9" i="209"/>
  <c r="BR8" i="209"/>
  <c r="BR7" i="209"/>
  <c r="BT7" i="206"/>
  <c r="Z8" i="206"/>
  <c r="BT8" i="206"/>
  <c r="Z9" i="206"/>
  <c r="Y7" i="209"/>
  <c r="Z6" i="209"/>
  <c r="X8" i="211"/>
  <c r="X9" i="211"/>
  <c r="BR8" i="211"/>
  <c r="BR7" i="211"/>
  <c r="X9" i="212"/>
  <c r="X8" i="212"/>
  <c r="BR7" i="212"/>
  <c r="BR8" i="212"/>
  <c r="Y9" i="205"/>
  <c r="BS7" i="205"/>
  <c r="Y8" i="205"/>
  <c r="BS8" i="205"/>
  <c r="BS7" i="202"/>
  <c r="BS8" i="202"/>
  <c r="Y8" i="202"/>
  <c r="Y9" i="202"/>
  <c r="Z9" i="204"/>
  <c r="BT7" i="204"/>
  <c r="BT8" i="204"/>
  <c r="Z8" i="204"/>
  <c r="Z7" i="202"/>
  <c r="AA6" i="202"/>
  <c r="AA7" i="204"/>
  <c r="AB6" i="204"/>
  <c r="Z8" i="203"/>
  <c r="BT8" i="203"/>
  <c r="Z9" i="203"/>
  <c r="BT7" i="203"/>
  <c r="AA7" i="203"/>
  <c r="AB6" i="203"/>
  <c r="Z7" i="205"/>
  <c r="AA6" i="205"/>
  <c r="BU8" i="201"/>
  <c r="AA8" i="201"/>
  <c r="BU7" i="201"/>
  <c r="AA9" i="201"/>
  <c r="AB7" i="201"/>
  <c r="AC6" i="201"/>
  <c r="AA6" i="200"/>
  <c r="Z7" i="200"/>
  <c r="BS8" i="200"/>
  <c r="Y9" i="200"/>
  <c r="BS7" i="200"/>
  <c r="Y8" i="200"/>
  <c r="AA7" i="199"/>
  <c r="AB6" i="199"/>
  <c r="Z9" i="199"/>
  <c r="BT8" i="199"/>
  <c r="Z8" i="199"/>
  <c r="BT7" i="199"/>
  <c r="AA7" i="198"/>
  <c r="AB6" i="198"/>
  <c r="BT8" i="198"/>
  <c r="BT7" i="198"/>
  <c r="Z8" i="198"/>
  <c r="Z9" i="198"/>
  <c r="Z8" i="2"/>
  <c r="Z9" i="2"/>
  <c r="AB6" i="2"/>
  <c r="AA7" i="2"/>
  <c r="BJ8" i="2"/>
  <c r="BJ7" i="2"/>
  <c r="Z8" i="296" l="1"/>
  <c r="Z9" i="296"/>
  <c r="BT7" i="296"/>
  <c r="BT8" i="296"/>
  <c r="AA7" i="296"/>
  <c r="AB6" i="296"/>
  <c r="AB7" i="292"/>
  <c r="AC6" i="292"/>
  <c r="AA7" i="255"/>
  <c r="AB6" i="255"/>
  <c r="BT7" i="290"/>
  <c r="BT8" i="290"/>
  <c r="Z9" i="290"/>
  <c r="Z8" i="290"/>
  <c r="AA8" i="276"/>
  <c r="AA9" i="276"/>
  <c r="BU8" i="276"/>
  <c r="BU7" i="276"/>
  <c r="AA9" i="292"/>
  <c r="AA8" i="292"/>
  <c r="BU7" i="292"/>
  <c r="BU8" i="292"/>
  <c r="BT7" i="255"/>
  <c r="BT8" i="255"/>
  <c r="Z8" i="255"/>
  <c r="Z9" i="255"/>
  <c r="Z8" i="248"/>
  <c r="Z9" i="248"/>
  <c r="BT7" i="248"/>
  <c r="BT8" i="248"/>
  <c r="AA6" i="288"/>
  <c r="Z7" i="288"/>
  <c r="Z8" i="289"/>
  <c r="BT8" i="289"/>
  <c r="Z9" i="289"/>
  <c r="BT7" i="289"/>
  <c r="Y8" i="265"/>
  <c r="BS8" i="265"/>
  <c r="BS7" i="265"/>
  <c r="Y9" i="265"/>
  <c r="AA7" i="290"/>
  <c r="AB6" i="290"/>
  <c r="AB7" i="276"/>
  <c r="AC6" i="276"/>
  <c r="AB7" i="266"/>
  <c r="AC6" i="266"/>
  <c r="AA7" i="260"/>
  <c r="AB6" i="260"/>
  <c r="BU7" i="261"/>
  <c r="BU8" i="261"/>
  <c r="AA8" i="261"/>
  <c r="AA9" i="261"/>
  <c r="AA8" i="271"/>
  <c r="BU7" i="271"/>
  <c r="BU8" i="271"/>
  <c r="AA9" i="271"/>
  <c r="Y8" i="287"/>
  <c r="Y9" i="287"/>
  <c r="BS7" i="287"/>
  <c r="BS8" i="287"/>
  <c r="BU7" i="266"/>
  <c r="BU8" i="266"/>
  <c r="AA8" i="266"/>
  <c r="AA9" i="266"/>
  <c r="Z8" i="250"/>
  <c r="Z9" i="250"/>
  <c r="BT7" i="250"/>
  <c r="BT8" i="250"/>
  <c r="BT7" i="260"/>
  <c r="BT8" i="260"/>
  <c r="Z8" i="260"/>
  <c r="Z9" i="260"/>
  <c r="AA7" i="280"/>
  <c r="AB6" i="280"/>
  <c r="AA7" i="269"/>
  <c r="AB6" i="269"/>
  <c r="Z8" i="253"/>
  <c r="Z9" i="253"/>
  <c r="BT7" i="253"/>
  <c r="BT8" i="253"/>
  <c r="AA7" i="294"/>
  <c r="AB6" i="294"/>
  <c r="AB7" i="286"/>
  <c r="AC6" i="286"/>
  <c r="AA7" i="256"/>
  <c r="AB6" i="256"/>
  <c r="BT8" i="277"/>
  <c r="BT7" i="277"/>
  <c r="Z9" i="277"/>
  <c r="Z8" i="277"/>
  <c r="AA7" i="252"/>
  <c r="AB6" i="252"/>
  <c r="AA6" i="270"/>
  <c r="Z7" i="270"/>
  <c r="AA7" i="273"/>
  <c r="AB6" i="273"/>
  <c r="AA6" i="282"/>
  <c r="Z7" i="282"/>
  <c r="Z7" i="262"/>
  <c r="AA6" i="262"/>
  <c r="AA7" i="279"/>
  <c r="AB6" i="279"/>
  <c r="AB7" i="295"/>
  <c r="AC6" i="295"/>
  <c r="Z7" i="264"/>
  <c r="AA6" i="264"/>
  <c r="AA7" i="259"/>
  <c r="AB6" i="259"/>
  <c r="AA6" i="285"/>
  <c r="Z7" i="285"/>
  <c r="AA6" i="287"/>
  <c r="Z7" i="287"/>
  <c r="AA7" i="248"/>
  <c r="AB6" i="248"/>
  <c r="Z7" i="265"/>
  <c r="AA6" i="265"/>
  <c r="Z8" i="280"/>
  <c r="BT8" i="280"/>
  <c r="Z9" i="280"/>
  <c r="BT7" i="280"/>
  <c r="Z8" i="294"/>
  <c r="Z9" i="294"/>
  <c r="BT7" i="294"/>
  <c r="BT8" i="294"/>
  <c r="BT8" i="256"/>
  <c r="Z8" i="256"/>
  <c r="Z9" i="256"/>
  <c r="BT7" i="256"/>
  <c r="AA7" i="277"/>
  <c r="AB6" i="277"/>
  <c r="Y8" i="270"/>
  <c r="BS8" i="270"/>
  <c r="BS7" i="270"/>
  <c r="Y9" i="270"/>
  <c r="BT7" i="273"/>
  <c r="BT8" i="273"/>
  <c r="Z8" i="273"/>
  <c r="Z9" i="273"/>
  <c r="Y8" i="282"/>
  <c r="BS8" i="282"/>
  <c r="Y9" i="282"/>
  <c r="BS7" i="282"/>
  <c r="BS8" i="262"/>
  <c r="Y8" i="262"/>
  <c r="Y9" i="262"/>
  <c r="BS7" i="262"/>
  <c r="BT8" i="279"/>
  <c r="Z8" i="279"/>
  <c r="Z9" i="279"/>
  <c r="BT7" i="279"/>
  <c r="BU8" i="295"/>
  <c r="AA9" i="295"/>
  <c r="AA8" i="295"/>
  <c r="BU7" i="295"/>
  <c r="BS8" i="264"/>
  <c r="BS7" i="264"/>
  <c r="Y9" i="264"/>
  <c r="Y8" i="264"/>
  <c r="BT8" i="259"/>
  <c r="Z9" i="259"/>
  <c r="Z8" i="259"/>
  <c r="BT7" i="259"/>
  <c r="Y8" i="285"/>
  <c r="Y9" i="285"/>
  <c r="BS7" i="285"/>
  <c r="BS8" i="285"/>
  <c r="AC6" i="271"/>
  <c r="AB7" i="271"/>
  <c r="Y8" i="288"/>
  <c r="Y9" i="288"/>
  <c r="BS8" i="288"/>
  <c r="BS7" i="288"/>
  <c r="AB6" i="289"/>
  <c r="AA7" i="289"/>
  <c r="Z8" i="269"/>
  <c r="BT8" i="269"/>
  <c r="Z9" i="269"/>
  <c r="BT7" i="269"/>
  <c r="AA7" i="253"/>
  <c r="AB6" i="253"/>
  <c r="BU8" i="286"/>
  <c r="AA9" i="286"/>
  <c r="AA8" i="286"/>
  <c r="BU7" i="286"/>
  <c r="BT7" i="252"/>
  <c r="BT8" i="252"/>
  <c r="Z8" i="252"/>
  <c r="Z9" i="252"/>
  <c r="AA7" i="247"/>
  <c r="AB6" i="247"/>
  <c r="AA7" i="254"/>
  <c r="AB6" i="254"/>
  <c r="Z7" i="284"/>
  <c r="AA6" i="284"/>
  <c r="Z7" i="291"/>
  <c r="AA6" i="291"/>
  <c r="Z7" i="267"/>
  <c r="AA6" i="267"/>
  <c r="AA7" i="258"/>
  <c r="AB6" i="258"/>
  <c r="Z7" i="275"/>
  <c r="AA6" i="275"/>
  <c r="Z7" i="268"/>
  <c r="AA6" i="268"/>
  <c r="AA7" i="281"/>
  <c r="AB6" i="281"/>
  <c r="Z7" i="263"/>
  <c r="AA6" i="263"/>
  <c r="AA7" i="278"/>
  <c r="AB6" i="278"/>
  <c r="AA7" i="274"/>
  <c r="AB6" i="274"/>
  <c r="Z8" i="249"/>
  <c r="BT7" i="249"/>
  <c r="Z9" i="249"/>
  <c r="BT8" i="249"/>
  <c r="Z7" i="272"/>
  <c r="AA6" i="272"/>
  <c r="BT8" i="257"/>
  <c r="Z8" i="257"/>
  <c r="BT7" i="257"/>
  <c r="Z9" i="257"/>
  <c r="AC6" i="283"/>
  <c r="AB7" i="283"/>
  <c r="AB7" i="251"/>
  <c r="AC6" i="251"/>
  <c r="AC6" i="293"/>
  <c r="AB7" i="293"/>
  <c r="AB7" i="261"/>
  <c r="AC6" i="261"/>
  <c r="AA7" i="250"/>
  <c r="AB6" i="250"/>
  <c r="BT7" i="247"/>
  <c r="Z9" i="247"/>
  <c r="BT8" i="247"/>
  <c r="Z8" i="247"/>
  <c r="BT8" i="254"/>
  <c r="Z8" i="254"/>
  <c r="Z9" i="254"/>
  <c r="BT7" i="254"/>
  <c r="BS7" i="284"/>
  <c r="Y8" i="284"/>
  <c r="BS8" i="284"/>
  <c r="Y9" i="284"/>
  <c r="Y9" i="291"/>
  <c r="Y8" i="291"/>
  <c r="BS8" i="291"/>
  <c r="BS7" i="291"/>
  <c r="BS8" i="267"/>
  <c r="Y8" i="267"/>
  <c r="Y9" i="267"/>
  <c r="BS7" i="267"/>
  <c r="Z8" i="258"/>
  <c r="Z9" i="258"/>
  <c r="BT8" i="258"/>
  <c r="BT7" i="258"/>
  <c r="BS8" i="275"/>
  <c r="Y9" i="275"/>
  <c r="Y8" i="275"/>
  <c r="BS7" i="275"/>
  <c r="BS7" i="268"/>
  <c r="BS8" i="268"/>
  <c r="Y8" i="268"/>
  <c r="Y9" i="268"/>
  <c r="Z9" i="281"/>
  <c r="Z8" i="281"/>
  <c r="BT8" i="281"/>
  <c r="BT7" i="281"/>
  <c r="BS7" i="263"/>
  <c r="BS8" i="263"/>
  <c r="Y8" i="263"/>
  <c r="Y9" i="263"/>
  <c r="Z8" i="278"/>
  <c r="BT8" i="278"/>
  <c r="BT7" i="278"/>
  <c r="Z9" i="278"/>
  <c r="Z9" i="274"/>
  <c r="BT8" i="274"/>
  <c r="BT7" i="274"/>
  <c r="Z8" i="274"/>
  <c r="AB6" i="249"/>
  <c r="AA7" i="249"/>
  <c r="Y8" i="272"/>
  <c r="Y9" i="272"/>
  <c r="BS8" i="272"/>
  <c r="BS7" i="272"/>
  <c r="AA7" i="257"/>
  <c r="AB6" i="257"/>
  <c r="BU7" i="283"/>
  <c r="AA8" i="283"/>
  <c r="AA9" i="283"/>
  <c r="BU8" i="283"/>
  <c r="AA8" i="251"/>
  <c r="AA9" i="251"/>
  <c r="BU7" i="251"/>
  <c r="BU8" i="251"/>
  <c r="AA8" i="293"/>
  <c r="AA9" i="293"/>
  <c r="BU8" i="293"/>
  <c r="BU7" i="293"/>
  <c r="Y8" i="243"/>
  <c r="Y9" i="243"/>
  <c r="BS8" i="243"/>
  <c r="BS7" i="243"/>
  <c r="BU7" i="236"/>
  <c r="BU8" i="236"/>
  <c r="AA9" i="236"/>
  <c r="AA8" i="236"/>
  <c r="AC6" i="240"/>
  <c r="AB7" i="240"/>
  <c r="AB7" i="246"/>
  <c r="AC6" i="246"/>
  <c r="AA7" i="233"/>
  <c r="AB6" i="233"/>
  <c r="AA7" i="235"/>
  <c r="AB6" i="235"/>
  <c r="Z7" i="243"/>
  <c r="AA6" i="243"/>
  <c r="AB7" i="236"/>
  <c r="AC6" i="236"/>
  <c r="BU7" i="240"/>
  <c r="BU8" i="240"/>
  <c r="AA9" i="240"/>
  <c r="AA8" i="240"/>
  <c r="BU8" i="246"/>
  <c r="AA9" i="246"/>
  <c r="AA8" i="246"/>
  <c r="BU7" i="246"/>
  <c r="Z8" i="233"/>
  <c r="Z9" i="233"/>
  <c r="BT8" i="233"/>
  <c r="BT7" i="233"/>
  <c r="BT7" i="235"/>
  <c r="Z9" i="235"/>
  <c r="BT8" i="235"/>
  <c r="Z8" i="235"/>
  <c r="AA6" i="241"/>
  <c r="Z7" i="241"/>
  <c r="Z7" i="238"/>
  <c r="AA6" i="238"/>
  <c r="AB7" i="242"/>
  <c r="AC6" i="242"/>
  <c r="AA7" i="245"/>
  <c r="AB6" i="245"/>
  <c r="BU7" i="230"/>
  <c r="BU8" i="230"/>
  <c r="AA9" i="230"/>
  <c r="AA8" i="230"/>
  <c r="AB7" i="244"/>
  <c r="AC6" i="244"/>
  <c r="Z7" i="237"/>
  <c r="AA6" i="237"/>
  <c r="AB7" i="232"/>
  <c r="AC6" i="232"/>
  <c r="Y8" i="241"/>
  <c r="BS8" i="241"/>
  <c r="Y9" i="241"/>
  <c r="BS7" i="241"/>
  <c r="BT7" i="245"/>
  <c r="BT8" i="245"/>
  <c r="Z8" i="245"/>
  <c r="Z9" i="245"/>
  <c r="AB7" i="230"/>
  <c r="AC6" i="230"/>
  <c r="AA8" i="244"/>
  <c r="BU7" i="244"/>
  <c r="AA9" i="244"/>
  <c r="BU8" i="244"/>
  <c r="Y8" i="237"/>
  <c r="Y9" i="237"/>
  <c r="BS7" i="237"/>
  <c r="BS8" i="237"/>
  <c r="BU7" i="232"/>
  <c r="BU8" i="232"/>
  <c r="AA8" i="232"/>
  <c r="AA9" i="232"/>
  <c r="Y8" i="238"/>
  <c r="BS8" i="238"/>
  <c r="Y9" i="238"/>
  <c r="BS7" i="238"/>
  <c r="BU8" i="242"/>
  <c r="AA8" i="242"/>
  <c r="AA9" i="242"/>
  <c r="BU7" i="242"/>
  <c r="Z7" i="231"/>
  <c r="AA6" i="231"/>
  <c r="AC6" i="234"/>
  <c r="AB7" i="234"/>
  <c r="AA7" i="239"/>
  <c r="AB6" i="239"/>
  <c r="Y8" i="231"/>
  <c r="Y9" i="231"/>
  <c r="BS8" i="231"/>
  <c r="BS7" i="231"/>
  <c r="AA8" i="234"/>
  <c r="AA9" i="234"/>
  <c r="BU8" i="234"/>
  <c r="BU7" i="234"/>
  <c r="Z8" i="239"/>
  <c r="BT8" i="239"/>
  <c r="Z9" i="239"/>
  <c r="BT7" i="239"/>
  <c r="Z8" i="221"/>
  <c r="BT8" i="221"/>
  <c r="Z9" i="221"/>
  <c r="BT7" i="221"/>
  <c r="Z8" i="218"/>
  <c r="Z9" i="218"/>
  <c r="BT8" i="218"/>
  <c r="BT7" i="218"/>
  <c r="Y8" i="223"/>
  <c r="Y9" i="223"/>
  <c r="BS8" i="223"/>
  <c r="BS7" i="223"/>
  <c r="Z7" i="217"/>
  <c r="AA6" i="217"/>
  <c r="AA7" i="229"/>
  <c r="AB6" i="229"/>
  <c r="Z7" i="220"/>
  <c r="AA6" i="220"/>
  <c r="AB7" i="226"/>
  <c r="AC6" i="226"/>
  <c r="AB7" i="222"/>
  <c r="AC6" i="222"/>
  <c r="Z7" i="214"/>
  <c r="AA6" i="214"/>
  <c r="AA7" i="216"/>
  <c r="AB6" i="216"/>
  <c r="AA6" i="223"/>
  <c r="Z7" i="223"/>
  <c r="BT8" i="229"/>
  <c r="Z9" i="229"/>
  <c r="BT7" i="229"/>
  <c r="Z8" i="229"/>
  <c r="Y9" i="220"/>
  <c r="BS8" i="220"/>
  <c r="Y8" i="220"/>
  <c r="BS7" i="220"/>
  <c r="AA9" i="226"/>
  <c r="AA8" i="226"/>
  <c r="BU7" i="226"/>
  <c r="BU8" i="226"/>
  <c r="BT8" i="216"/>
  <c r="BT7" i="216"/>
  <c r="Z8" i="216"/>
  <c r="Z9" i="216"/>
  <c r="AA8" i="222"/>
  <c r="AA9" i="222"/>
  <c r="BU8" i="222"/>
  <c r="BU7" i="222"/>
  <c r="AA7" i="218"/>
  <c r="AB6" i="218"/>
  <c r="BS8" i="217"/>
  <c r="BS7" i="217"/>
  <c r="Y9" i="217"/>
  <c r="Y8" i="217"/>
  <c r="AA6" i="228"/>
  <c r="Z7" i="228"/>
  <c r="AC7" i="224"/>
  <c r="AD6" i="224"/>
  <c r="AA6" i="225"/>
  <c r="Z7" i="225"/>
  <c r="AB7" i="215"/>
  <c r="AC6" i="215"/>
  <c r="AB7" i="227"/>
  <c r="AC6" i="227"/>
  <c r="Y8" i="228"/>
  <c r="Y9" i="228"/>
  <c r="BS8" i="228"/>
  <c r="BS7" i="228"/>
  <c r="AB8" i="224"/>
  <c r="AB9" i="224"/>
  <c r="BV7" i="224"/>
  <c r="BV8" i="224"/>
  <c r="Y9" i="225"/>
  <c r="Y8" i="225"/>
  <c r="BS8" i="225"/>
  <c r="BS7" i="225"/>
  <c r="BU8" i="215"/>
  <c r="AA8" i="215"/>
  <c r="AA9" i="215"/>
  <c r="BU7" i="215"/>
  <c r="Z7" i="219"/>
  <c r="AA6" i="219"/>
  <c r="AB6" i="221"/>
  <c r="AA7" i="221"/>
  <c r="Y8" i="219"/>
  <c r="Y9" i="219"/>
  <c r="BS8" i="219"/>
  <c r="BS7" i="219"/>
  <c r="AA8" i="227"/>
  <c r="BU8" i="227"/>
  <c r="AA9" i="227"/>
  <c r="BU7" i="227"/>
  <c r="Y8" i="214"/>
  <c r="BS8" i="214"/>
  <c r="Y9" i="214"/>
  <c r="BS7" i="214"/>
  <c r="AA7" i="208"/>
  <c r="AB6" i="208"/>
  <c r="Y9" i="210"/>
  <c r="BS8" i="210"/>
  <c r="Y8" i="210"/>
  <c r="BS7" i="210"/>
  <c r="Z9" i="208"/>
  <c r="BT7" i="208"/>
  <c r="BT8" i="208"/>
  <c r="Z8" i="208"/>
  <c r="Z7" i="210"/>
  <c r="AA6" i="210"/>
  <c r="Z7" i="209"/>
  <c r="AA6" i="209"/>
  <c r="AB7" i="206"/>
  <c r="AC6" i="206"/>
  <c r="AB7" i="213"/>
  <c r="AC6" i="213"/>
  <c r="Y9" i="209"/>
  <c r="BS8" i="209"/>
  <c r="BS7" i="209"/>
  <c r="Y8" i="209"/>
  <c r="BU7" i="206"/>
  <c r="BU8" i="206"/>
  <c r="AA9" i="206"/>
  <c r="AA8" i="206"/>
  <c r="AA8" i="213"/>
  <c r="BU8" i="213"/>
  <c r="BU7" i="213"/>
  <c r="AA9" i="213"/>
  <c r="BS7" i="207"/>
  <c r="Y8" i="207"/>
  <c r="Y9" i="207"/>
  <c r="BS8" i="207"/>
  <c r="AA6" i="212"/>
  <c r="Z7" i="212"/>
  <c r="Z7" i="211"/>
  <c r="AA6" i="211"/>
  <c r="AA6" i="207"/>
  <c r="Z7" i="207"/>
  <c r="Y8" i="212"/>
  <c r="Y9" i="212"/>
  <c r="BS7" i="212"/>
  <c r="BS8" i="212"/>
  <c r="Y9" i="211"/>
  <c r="Y8" i="211"/>
  <c r="BS8" i="211"/>
  <c r="BS7" i="211"/>
  <c r="AB7" i="203"/>
  <c r="AC6" i="203"/>
  <c r="AA7" i="205"/>
  <c r="AB6" i="205"/>
  <c r="AB7" i="204"/>
  <c r="AC6" i="204"/>
  <c r="BT7" i="205"/>
  <c r="BT8" i="205"/>
  <c r="Z9" i="205"/>
  <c r="Z8" i="205"/>
  <c r="BU8" i="204"/>
  <c r="AA8" i="204"/>
  <c r="AA9" i="204"/>
  <c r="BU7" i="204"/>
  <c r="AA9" i="203"/>
  <c r="AA8" i="203"/>
  <c r="BU7" i="203"/>
  <c r="BU8" i="203"/>
  <c r="AA7" i="202"/>
  <c r="AB6" i="202"/>
  <c r="BT8" i="202"/>
  <c r="Z8" i="202"/>
  <c r="Z9" i="202"/>
  <c r="BT7" i="202"/>
  <c r="AB8" i="201"/>
  <c r="BV8" i="201"/>
  <c r="BV7" i="201"/>
  <c r="AB9" i="201"/>
  <c r="AC7" i="201"/>
  <c r="AD6" i="201"/>
  <c r="BT7" i="200"/>
  <c r="BT8" i="200"/>
  <c r="Z9" i="200"/>
  <c r="Z8" i="200"/>
  <c r="AB6" i="200"/>
  <c r="AA7" i="200"/>
  <c r="AB7" i="199"/>
  <c r="AC6" i="199"/>
  <c r="AA9" i="199"/>
  <c r="BU8" i="199"/>
  <c r="AA8" i="199"/>
  <c r="BU7" i="199"/>
  <c r="AB7" i="198"/>
  <c r="AC6" i="198"/>
  <c r="AA9" i="198"/>
  <c r="BU7" i="198"/>
  <c r="AA8" i="198"/>
  <c r="BU8" i="198"/>
  <c r="AC6" i="2"/>
  <c r="AB7" i="2"/>
  <c r="AA9" i="2"/>
  <c r="AA8" i="2"/>
  <c r="BK7" i="2"/>
  <c r="BK8" i="2"/>
  <c r="AB7" i="296" l="1"/>
  <c r="AC6" i="296"/>
  <c r="AA9" i="296"/>
  <c r="BU7" i="296"/>
  <c r="BU8" i="296"/>
  <c r="AA8" i="296"/>
  <c r="AC6" i="257"/>
  <c r="AB7" i="257"/>
  <c r="AA8" i="289"/>
  <c r="AA9" i="289"/>
  <c r="BU7" i="289"/>
  <c r="BU8" i="289"/>
  <c r="BU7" i="257"/>
  <c r="AA9" i="257"/>
  <c r="AA8" i="257"/>
  <c r="BU8" i="257"/>
  <c r="AB7" i="249"/>
  <c r="AC6" i="249"/>
  <c r="AD6" i="293"/>
  <c r="AC7" i="293"/>
  <c r="AA9" i="278"/>
  <c r="AA8" i="278"/>
  <c r="BU8" i="278"/>
  <c r="BU7" i="278"/>
  <c r="BT7" i="268"/>
  <c r="BT8" i="268"/>
  <c r="Z8" i="268"/>
  <c r="Z9" i="268"/>
  <c r="Z8" i="267"/>
  <c r="Z9" i="267"/>
  <c r="BT7" i="267"/>
  <c r="BT8" i="267"/>
  <c r="AA8" i="254"/>
  <c r="AA9" i="254"/>
  <c r="BU7" i="254"/>
  <c r="BU8" i="254"/>
  <c r="AA9" i="253"/>
  <c r="BU7" i="253"/>
  <c r="BU8" i="253"/>
  <c r="AA8" i="253"/>
  <c r="AB7" i="289"/>
  <c r="AC6" i="289"/>
  <c r="AC7" i="271"/>
  <c r="AD6" i="271"/>
  <c r="AA9" i="248"/>
  <c r="BU7" i="248"/>
  <c r="BU8" i="248"/>
  <c r="AA8" i="248"/>
  <c r="AA9" i="259"/>
  <c r="AA8" i="259"/>
  <c r="BU7" i="259"/>
  <c r="BU8" i="259"/>
  <c r="BU8" i="279"/>
  <c r="AA8" i="279"/>
  <c r="AA9" i="279"/>
  <c r="BU7" i="279"/>
  <c r="BU8" i="273"/>
  <c r="AA8" i="273"/>
  <c r="AA9" i="273"/>
  <c r="BU7" i="273"/>
  <c r="AB8" i="286"/>
  <c r="AB9" i="286"/>
  <c r="BV8" i="286"/>
  <c r="BV7" i="286"/>
  <c r="BU8" i="260"/>
  <c r="AA8" i="260"/>
  <c r="AA9" i="260"/>
  <c r="BU7" i="260"/>
  <c r="BU8" i="290"/>
  <c r="AA9" i="290"/>
  <c r="AA8" i="290"/>
  <c r="BU7" i="290"/>
  <c r="AB8" i="293"/>
  <c r="AB9" i="293"/>
  <c r="BV7" i="293"/>
  <c r="BV8" i="293"/>
  <c r="AA7" i="268"/>
  <c r="AB6" i="268"/>
  <c r="AB7" i="253"/>
  <c r="AC6" i="253"/>
  <c r="AC6" i="259"/>
  <c r="AB7" i="259"/>
  <c r="AB7" i="260"/>
  <c r="AC6" i="260"/>
  <c r="AB7" i="250"/>
  <c r="AC6" i="250"/>
  <c r="AC7" i="251"/>
  <c r="AD6" i="251"/>
  <c r="AA7" i="263"/>
  <c r="AB6" i="263"/>
  <c r="AB6" i="275"/>
  <c r="AA7" i="275"/>
  <c r="AB6" i="291"/>
  <c r="AA7" i="291"/>
  <c r="AB7" i="247"/>
  <c r="AC6" i="247"/>
  <c r="AB7" i="277"/>
  <c r="AC6" i="277"/>
  <c r="BT7" i="287"/>
  <c r="Z9" i="287"/>
  <c r="Z8" i="287"/>
  <c r="BT8" i="287"/>
  <c r="AA7" i="264"/>
  <c r="AB6" i="264"/>
  <c r="AA7" i="262"/>
  <c r="AB6" i="262"/>
  <c r="Z9" i="270"/>
  <c r="BT8" i="270"/>
  <c r="Z8" i="270"/>
  <c r="BT7" i="270"/>
  <c r="AB7" i="294"/>
  <c r="AC6" i="294"/>
  <c r="AC6" i="269"/>
  <c r="AB7" i="269"/>
  <c r="AC7" i="266"/>
  <c r="AD6" i="266"/>
  <c r="AB7" i="255"/>
  <c r="AC6" i="255"/>
  <c r="BU7" i="249"/>
  <c r="AA9" i="249"/>
  <c r="AA8" i="249"/>
  <c r="BU8" i="249"/>
  <c r="AB6" i="267"/>
  <c r="AA7" i="267"/>
  <c r="AB7" i="273"/>
  <c r="AC6" i="273"/>
  <c r="AB8" i="251"/>
  <c r="AB9" i="251"/>
  <c r="BV7" i="251"/>
  <c r="BV8" i="251"/>
  <c r="BT7" i="263"/>
  <c r="BT8" i="263"/>
  <c r="Z8" i="263"/>
  <c r="Z9" i="263"/>
  <c r="Z9" i="291"/>
  <c r="BT8" i="291"/>
  <c r="BT7" i="291"/>
  <c r="Z8" i="291"/>
  <c r="BU7" i="277"/>
  <c r="BU8" i="277"/>
  <c r="AA9" i="277"/>
  <c r="AA8" i="277"/>
  <c r="BT7" i="264"/>
  <c r="Z9" i="264"/>
  <c r="Z8" i="264"/>
  <c r="BT8" i="264"/>
  <c r="Z8" i="262"/>
  <c r="Z9" i="262"/>
  <c r="BT7" i="262"/>
  <c r="BT8" i="262"/>
  <c r="AA7" i="270"/>
  <c r="AB6" i="270"/>
  <c r="AA9" i="294"/>
  <c r="AA8" i="294"/>
  <c r="BU8" i="294"/>
  <c r="BU7" i="294"/>
  <c r="AA8" i="269"/>
  <c r="AA9" i="269"/>
  <c r="BU8" i="269"/>
  <c r="BU7" i="269"/>
  <c r="BV7" i="266"/>
  <c r="BV8" i="266"/>
  <c r="AB8" i="266"/>
  <c r="AB9" i="266"/>
  <c r="BU7" i="255"/>
  <c r="BU8" i="255"/>
  <c r="AA8" i="255"/>
  <c r="AA9" i="255"/>
  <c r="AB7" i="278"/>
  <c r="AC6" i="278"/>
  <c r="AC6" i="254"/>
  <c r="AB7" i="254"/>
  <c r="AC6" i="279"/>
  <c r="AB7" i="279"/>
  <c r="AB7" i="290"/>
  <c r="AC6" i="290"/>
  <c r="AA9" i="250"/>
  <c r="BU8" i="250"/>
  <c r="AA8" i="250"/>
  <c r="BU7" i="250"/>
  <c r="BT7" i="275"/>
  <c r="Z8" i="275"/>
  <c r="Z9" i="275"/>
  <c r="BT8" i="275"/>
  <c r="BU7" i="247"/>
  <c r="BU8" i="247"/>
  <c r="AA8" i="247"/>
  <c r="AA9" i="247"/>
  <c r="AB6" i="287"/>
  <c r="AA7" i="287"/>
  <c r="AC7" i="261"/>
  <c r="AD6" i="261"/>
  <c r="BV7" i="283"/>
  <c r="BV8" i="283"/>
  <c r="AB8" i="283"/>
  <c r="AB9" i="283"/>
  <c r="AB6" i="272"/>
  <c r="AA7" i="272"/>
  <c r="AB7" i="274"/>
  <c r="AC6" i="274"/>
  <c r="AC6" i="281"/>
  <c r="AB7" i="281"/>
  <c r="AB7" i="258"/>
  <c r="AC6" i="258"/>
  <c r="AB6" i="284"/>
  <c r="AA7" i="284"/>
  <c r="AB6" i="265"/>
  <c r="AA7" i="265"/>
  <c r="Z8" i="285"/>
  <c r="Z9" i="285"/>
  <c r="BT8" i="285"/>
  <c r="BT7" i="285"/>
  <c r="AD6" i="295"/>
  <c r="AC7" i="295"/>
  <c r="Z8" i="282"/>
  <c r="Z9" i="282"/>
  <c r="BT7" i="282"/>
  <c r="BT8" i="282"/>
  <c r="AB7" i="252"/>
  <c r="AC6" i="252"/>
  <c r="AC6" i="256"/>
  <c r="AB7" i="256"/>
  <c r="AB7" i="280"/>
  <c r="AC6" i="280"/>
  <c r="AC7" i="276"/>
  <c r="AD6" i="276"/>
  <c r="Z9" i="288"/>
  <c r="Z8" i="288"/>
  <c r="BT7" i="288"/>
  <c r="BT8" i="288"/>
  <c r="AD6" i="292"/>
  <c r="AC7" i="292"/>
  <c r="AB8" i="271"/>
  <c r="AB9" i="271"/>
  <c r="BV7" i="271"/>
  <c r="BV8" i="271"/>
  <c r="AB7" i="248"/>
  <c r="AC6" i="248"/>
  <c r="AC7" i="286"/>
  <c r="AD6" i="286"/>
  <c r="BV7" i="261"/>
  <c r="BV8" i="261"/>
  <c r="AB8" i="261"/>
  <c r="AB9" i="261"/>
  <c r="AC7" i="283"/>
  <c r="AD6" i="283"/>
  <c r="Z8" i="272"/>
  <c r="Z9" i="272"/>
  <c r="BT7" i="272"/>
  <c r="BT8" i="272"/>
  <c r="BU7" i="274"/>
  <c r="AA8" i="274"/>
  <c r="BU8" i="274"/>
  <c r="AA9" i="274"/>
  <c r="AA9" i="281"/>
  <c r="AA8" i="281"/>
  <c r="BU8" i="281"/>
  <c r="BU7" i="281"/>
  <c r="AA9" i="258"/>
  <c r="BU7" i="258"/>
  <c r="AA8" i="258"/>
  <c r="BU8" i="258"/>
  <c r="BT8" i="284"/>
  <c r="BT7" i="284"/>
  <c r="Z9" i="284"/>
  <c r="Z8" i="284"/>
  <c r="Z8" i="265"/>
  <c r="Z9" i="265"/>
  <c r="BT8" i="265"/>
  <c r="BT7" i="265"/>
  <c r="AB6" i="285"/>
  <c r="AA7" i="285"/>
  <c r="AB8" i="295"/>
  <c r="AB9" i="295"/>
  <c r="BV8" i="295"/>
  <c r="BV7" i="295"/>
  <c r="AA7" i="282"/>
  <c r="AB6" i="282"/>
  <c r="BU7" i="252"/>
  <c r="BU8" i="252"/>
  <c r="AA8" i="252"/>
  <c r="AA9" i="252"/>
  <c r="AA9" i="256"/>
  <c r="BU7" i="256"/>
  <c r="AA8" i="256"/>
  <c r="BU8" i="256"/>
  <c r="AA9" i="280"/>
  <c r="AA8" i="280"/>
  <c r="BU7" i="280"/>
  <c r="BU8" i="280"/>
  <c r="AB9" i="276"/>
  <c r="BV7" i="276"/>
  <c r="AB8" i="276"/>
  <c r="BV8" i="276"/>
  <c r="AA7" i="288"/>
  <c r="AB6" i="288"/>
  <c r="BV8" i="292"/>
  <c r="AB8" i="292"/>
  <c r="AB9" i="292"/>
  <c r="BV7" i="292"/>
  <c r="AC7" i="244"/>
  <c r="AD6" i="244"/>
  <c r="Z8" i="231"/>
  <c r="Z9" i="231"/>
  <c r="BT8" i="231"/>
  <c r="BT7" i="231"/>
  <c r="AB7" i="239"/>
  <c r="AC6" i="239"/>
  <c r="AC7" i="232"/>
  <c r="AD6" i="232"/>
  <c r="AC7" i="242"/>
  <c r="AD6" i="242"/>
  <c r="AA7" i="243"/>
  <c r="AB6" i="243"/>
  <c r="AC7" i="246"/>
  <c r="AD6" i="246"/>
  <c r="BV7" i="232"/>
  <c r="BV8" i="232"/>
  <c r="AB8" i="232"/>
  <c r="AB9" i="232"/>
  <c r="AB8" i="242"/>
  <c r="AB9" i="242"/>
  <c r="BV8" i="242"/>
  <c r="BV7" i="242"/>
  <c r="Z9" i="243"/>
  <c r="BT8" i="243"/>
  <c r="BT7" i="243"/>
  <c r="Z8" i="243"/>
  <c r="AB8" i="246"/>
  <c r="AB9" i="246"/>
  <c r="BV7" i="246"/>
  <c r="BV8" i="246"/>
  <c r="AA8" i="239"/>
  <c r="AA9" i="239"/>
  <c r="BU7" i="239"/>
  <c r="BU8" i="239"/>
  <c r="AB8" i="234"/>
  <c r="AB9" i="234"/>
  <c r="BV8" i="234"/>
  <c r="BV7" i="234"/>
  <c r="AC7" i="230"/>
  <c r="AD6" i="230"/>
  <c r="AA7" i="237"/>
  <c r="AB6" i="237"/>
  <c r="AA7" i="238"/>
  <c r="AB6" i="238"/>
  <c r="AB7" i="235"/>
  <c r="AC6" i="235"/>
  <c r="BV8" i="240"/>
  <c r="BV7" i="240"/>
  <c r="AB9" i="240"/>
  <c r="AB8" i="240"/>
  <c r="AD6" i="234"/>
  <c r="AC7" i="234"/>
  <c r="BV8" i="230"/>
  <c r="AB8" i="230"/>
  <c r="BV7" i="230"/>
  <c r="AB9" i="230"/>
  <c r="Z8" i="237"/>
  <c r="Z9" i="237"/>
  <c r="BT8" i="237"/>
  <c r="BT7" i="237"/>
  <c r="Z8" i="238"/>
  <c r="Z9" i="238"/>
  <c r="BT8" i="238"/>
  <c r="BT7" i="238"/>
  <c r="BU7" i="235"/>
  <c r="BU8" i="235"/>
  <c r="AA8" i="235"/>
  <c r="AA9" i="235"/>
  <c r="AC7" i="240"/>
  <c r="AD6" i="240"/>
  <c r="AA7" i="231"/>
  <c r="AB6" i="231"/>
  <c r="Z8" i="241"/>
  <c r="Z9" i="241"/>
  <c r="BT7" i="241"/>
  <c r="BT8" i="241"/>
  <c r="AC7" i="236"/>
  <c r="AD6" i="236"/>
  <c r="AB7" i="233"/>
  <c r="AC6" i="233"/>
  <c r="AB7" i="245"/>
  <c r="AC6" i="245"/>
  <c r="AB8" i="244"/>
  <c r="AB9" i="244"/>
  <c r="BV8" i="244"/>
  <c r="BV7" i="244"/>
  <c r="BU8" i="245"/>
  <c r="BU7" i="245"/>
  <c r="AA9" i="245"/>
  <c r="AA8" i="245"/>
  <c r="AA7" i="241"/>
  <c r="AB6" i="241"/>
  <c r="BV8" i="236"/>
  <c r="AB8" i="236"/>
  <c r="BV7" i="236"/>
  <c r="AB9" i="236"/>
  <c r="AA9" i="233"/>
  <c r="AA8" i="233"/>
  <c r="BU8" i="233"/>
  <c r="BU7" i="233"/>
  <c r="AB6" i="228"/>
  <c r="AA7" i="228"/>
  <c r="AA8" i="221"/>
  <c r="AA9" i="221"/>
  <c r="BU7" i="221"/>
  <c r="BU8" i="221"/>
  <c r="Z8" i="225"/>
  <c r="Z9" i="225"/>
  <c r="BT7" i="225"/>
  <c r="BT8" i="225"/>
  <c r="AA7" i="214"/>
  <c r="AB6" i="214"/>
  <c r="AA7" i="220"/>
  <c r="AB6" i="220"/>
  <c r="BV7" i="215"/>
  <c r="AB8" i="215"/>
  <c r="AB9" i="215"/>
  <c r="BV8" i="215"/>
  <c r="AB7" i="221"/>
  <c r="AC6" i="221"/>
  <c r="AA7" i="225"/>
  <c r="AB6" i="225"/>
  <c r="BT7" i="214"/>
  <c r="Z8" i="214"/>
  <c r="Z9" i="214"/>
  <c r="BT8" i="214"/>
  <c r="Z8" i="220"/>
  <c r="Z9" i="220"/>
  <c r="BT8" i="220"/>
  <c r="BT7" i="220"/>
  <c r="BU7" i="216"/>
  <c r="BU8" i="216"/>
  <c r="AA9" i="216"/>
  <c r="AA8" i="216"/>
  <c r="AA7" i="219"/>
  <c r="AB6" i="219"/>
  <c r="AD6" i="227"/>
  <c r="AC7" i="227"/>
  <c r="AD7" i="224"/>
  <c r="AE6" i="224"/>
  <c r="Z9" i="223"/>
  <c r="BT7" i="223"/>
  <c r="Z8" i="223"/>
  <c r="BT8" i="223"/>
  <c r="AC7" i="222"/>
  <c r="AD6" i="222"/>
  <c r="AB7" i="229"/>
  <c r="AC6" i="229"/>
  <c r="AB8" i="227"/>
  <c r="AB9" i="227"/>
  <c r="BV8" i="227"/>
  <c r="BV7" i="227"/>
  <c r="AC8" i="224"/>
  <c r="AC9" i="224"/>
  <c r="BW8" i="224"/>
  <c r="BW7" i="224"/>
  <c r="AB6" i="223"/>
  <c r="AA7" i="223"/>
  <c r="AB9" i="222"/>
  <c r="AB8" i="222"/>
  <c r="BV8" i="222"/>
  <c r="BV7" i="222"/>
  <c r="AA8" i="229"/>
  <c r="BU8" i="229"/>
  <c r="BU7" i="229"/>
  <c r="AA9" i="229"/>
  <c r="Z9" i="219"/>
  <c r="Z8" i="219"/>
  <c r="BT8" i="219"/>
  <c r="BT7" i="219"/>
  <c r="AC7" i="215"/>
  <c r="AD6" i="215"/>
  <c r="Z9" i="228"/>
  <c r="BT8" i="228"/>
  <c r="BT7" i="228"/>
  <c r="Z8" i="228"/>
  <c r="AC6" i="218"/>
  <c r="AB7" i="218"/>
  <c r="AB7" i="216"/>
  <c r="AC6" i="216"/>
  <c r="AC7" i="226"/>
  <c r="AD6" i="226"/>
  <c r="AA7" i="217"/>
  <c r="AB6" i="217"/>
  <c r="BU7" i="218"/>
  <c r="AA8" i="218"/>
  <c r="BU8" i="218"/>
  <c r="AA9" i="218"/>
  <c r="AB8" i="226"/>
  <c r="AB9" i="226"/>
  <c r="BV8" i="226"/>
  <c r="BV7" i="226"/>
  <c r="Z8" i="217"/>
  <c r="BT8" i="217"/>
  <c r="BT7" i="217"/>
  <c r="Z9" i="217"/>
  <c r="Z8" i="211"/>
  <c r="BT7" i="211"/>
  <c r="Z9" i="211"/>
  <c r="BT8" i="211"/>
  <c r="BT7" i="212"/>
  <c r="Z9" i="212"/>
  <c r="BT8" i="212"/>
  <c r="Z8" i="212"/>
  <c r="AD6" i="213"/>
  <c r="AC7" i="213"/>
  <c r="AA7" i="210"/>
  <c r="AB6" i="210"/>
  <c r="BT8" i="209"/>
  <c r="BT7" i="209"/>
  <c r="Z9" i="209"/>
  <c r="Z8" i="209"/>
  <c r="AB8" i="213"/>
  <c r="AB9" i="213"/>
  <c r="BV8" i="213"/>
  <c r="BV7" i="213"/>
  <c r="BT8" i="210"/>
  <c r="Z8" i="210"/>
  <c r="BT7" i="210"/>
  <c r="Z9" i="210"/>
  <c r="BU7" i="208"/>
  <c r="BU8" i="208"/>
  <c r="AA8" i="208"/>
  <c r="AA9" i="208"/>
  <c r="BT7" i="207"/>
  <c r="BT8" i="207"/>
  <c r="Z9" i="207"/>
  <c r="Z8" i="207"/>
  <c r="AC7" i="206"/>
  <c r="AD6" i="206"/>
  <c r="AA7" i="212"/>
  <c r="AB6" i="212"/>
  <c r="AB9" i="206"/>
  <c r="BV7" i="206"/>
  <c r="BV8" i="206"/>
  <c r="AB8" i="206"/>
  <c r="AA7" i="207"/>
  <c r="AB6" i="207"/>
  <c r="AB6" i="211"/>
  <c r="AA7" i="211"/>
  <c r="AB6" i="209"/>
  <c r="AA7" i="209"/>
  <c r="AB7" i="208"/>
  <c r="AC6" i="208"/>
  <c r="BV7" i="203"/>
  <c r="BV8" i="203"/>
  <c r="AB9" i="203"/>
  <c r="AB8" i="203"/>
  <c r="AC7" i="204"/>
  <c r="AD6" i="204"/>
  <c r="BV7" i="204"/>
  <c r="AB8" i="204"/>
  <c r="AB9" i="204"/>
  <c r="BV8" i="204"/>
  <c r="AA9" i="202"/>
  <c r="AA8" i="202"/>
  <c r="BU7" i="202"/>
  <c r="BU8" i="202"/>
  <c r="BU7" i="205"/>
  <c r="BU8" i="205"/>
  <c r="AA9" i="205"/>
  <c r="AA8" i="205"/>
  <c r="AB7" i="205"/>
  <c r="AC6" i="205"/>
  <c r="AB7" i="202"/>
  <c r="AC6" i="202"/>
  <c r="AD6" i="203"/>
  <c r="AC7" i="203"/>
  <c r="AC8" i="201"/>
  <c r="AC9" i="201"/>
  <c r="BW8" i="201"/>
  <c r="BW7" i="201"/>
  <c r="AD7" i="201"/>
  <c r="AE6" i="201"/>
  <c r="BU8" i="200"/>
  <c r="BU7" i="200"/>
  <c r="AA9" i="200"/>
  <c r="AA8" i="200"/>
  <c r="AB7" i="200"/>
  <c r="AC6" i="200"/>
  <c r="AC7" i="199"/>
  <c r="AD6" i="199"/>
  <c r="BV7" i="199"/>
  <c r="AB8" i="199"/>
  <c r="AB9" i="199"/>
  <c r="BV8" i="199"/>
  <c r="AC7" i="198"/>
  <c r="AD6" i="198"/>
  <c r="AB8" i="198"/>
  <c r="BV7" i="198"/>
  <c r="BV8" i="198"/>
  <c r="AB9" i="198"/>
  <c r="AB9" i="2"/>
  <c r="AB8" i="2"/>
  <c r="AD6" i="2"/>
  <c r="AC7" i="2"/>
  <c r="BL7" i="2"/>
  <c r="BL8" i="2"/>
  <c r="AC7" i="296" l="1"/>
  <c r="AD6" i="296"/>
  <c r="BV7" i="296"/>
  <c r="BV8" i="296"/>
  <c r="AB8" i="296"/>
  <c r="AB9" i="296"/>
  <c r="AD7" i="283"/>
  <c r="AE6" i="283"/>
  <c r="AB8" i="279"/>
  <c r="AB9" i="279"/>
  <c r="BV8" i="279"/>
  <c r="BV7" i="279"/>
  <c r="AD6" i="260"/>
  <c r="AC7" i="260"/>
  <c r="BW8" i="283"/>
  <c r="AC9" i="283"/>
  <c r="BW7" i="283"/>
  <c r="AC8" i="283"/>
  <c r="AC8" i="286"/>
  <c r="AC9" i="286"/>
  <c r="BW8" i="286"/>
  <c r="BW7" i="286"/>
  <c r="AC7" i="256"/>
  <c r="AD6" i="256"/>
  <c r="BV7" i="258"/>
  <c r="BV8" i="258"/>
  <c r="AB8" i="258"/>
  <c r="AB9" i="258"/>
  <c r="AB7" i="272"/>
  <c r="AC6" i="272"/>
  <c r="BW8" i="261"/>
  <c r="AC8" i="261"/>
  <c r="AC9" i="261"/>
  <c r="BW7" i="261"/>
  <c r="AC7" i="279"/>
  <c r="AD6" i="279"/>
  <c r="AB8" i="273"/>
  <c r="AB9" i="273"/>
  <c r="BV7" i="273"/>
  <c r="BV8" i="273"/>
  <c r="AD6" i="269"/>
  <c r="AC7" i="269"/>
  <c r="BV8" i="247"/>
  <c r="AB8" i="247"/>
  <c r="AB9" i="247"/>
  <c r="BV7" i="247"/>
  <c r="BU8" i="263"/>
  <c r="AA8" i="263"/>
  <c r="AA9" i="263"/>
  <c r="BU7" i="263"/>
  <c r="AB8" i="260"/>
  <c r="AB9" i="260"/>
  <c r="BV7" i="260"/>
  <c r="BV8" i="260"/>
  <c r="BU8" i="268"/>
  <c r="AA8" i="268"/>
  <c r="AA9" i="268"/>
  <c r="BU7" i="268"/>
  <c r="AB9" i="289"/>
  <c r="AB8" i="289"/>
  <c r="BV8" i="289"/>
  <c r="BV7" i="289"/>
  <c r="BV8" i="249"/>
  <c r="AB9" i="249"/>
  <c r="AB8" i="249"/>
  <c r="BV7" i="249"/>
  <c r="BV8" i="269"/>
  <c r="AB9" i="269"/>
  <c r="BV7" i="269"/>
  <c r="AB8" i="269"/>
  <c r="BW8" i="292"/>
  <c r="AC9" i="292"/>
  <c r="AC8" i="292"/>
  <c r="BW7" i="292"/>
  <c r="AC7" i="252"/>
  <c r="AD6" i="252"/>
  <c r="BV8" i="281"/>
  <c r="AB8" i="281"/>
  <c r="BV7" i="281"/>
  <c r="AB9" i="281"/>
  <c r="BU8" i="287"/>
  <c r="BU7" i="287"/>
  <c r="AA9" i="287"/>
  <c r="AA8" i="287"/>
  <c r="AB8" i="254"/>
  <c r="AB9" i="254"/>
  <c r="BV7" i="254"/>
  <c r="BV8" i="254"/>
  <c r="AA8" i="267"/>
  <c r="AA9" i="267"/>
  <c r="BU7" i="267"/>
  <c r="BU8" i="267"/>
  <c r="AC7" i="255"/>
  <c r="AD6" i="255"/>
  <c r="AC7" i="294"/>
  <c r="AD6" i="294"/>
  <c r="AB7" i="262"/>
  <c r="AC6" i="262"/>
  <c r="AA9" i="291"/>
  <c r="BU7" i="291"/>
  <c r="BU8" i="291"/>
  <c r="AA8" i="291"/>
  <c r="AD7" i="251"/>
  <c r="AE6" i="251"/>
  <c r="BV8" i="259"/>
  <c r="AB9" i="259"/>
  <c r="AB8" i="259"/>
  <c r="BV7" i="259"/>
  <c r="AE6" i="286"/>
  <c r="AD7" i="286"/>
  <c r="AD7" i="261"/>
  <c r="AE6" i="261"/>
  <c r="AD6" i="273"/>
  <c r="AC7" i="273"/>
  <c r="AB7" i="263"/>
  <c r="AC6" i="263"/>
  <c r="AC7" i="249"/>
  <c r="AD6" i="249"/>
  <c r="AC8" i="295"/>
  <c r="AC9" i="295"/>
  <c r="BW7" i="295"/>
  <c r="BW8" i="295"/>
  <c r="BW7" i="276"/>
  <c r="BW8" i="276"/>
  <c r="AC8" i="276"/>
  <c r="AC9" i="276"/>
  <c r="AE6" i="295"/>
  <c r="AD7" i="295"/>
  <c r="AD6" i="281"/>
  <c r="AC7" i="281"/>
  <c r="AC7" i="254"/>
  <c r="AD6" i="254"/>
  <c r="AB7" i="267"/>
  <c r="AC6" i="267"/>
  <c r="BV8" i="255"/>
  <c r="AB8" i="255"/>
  <c r="AB9" i="255"/>
  <c r="BV7" i="255"/>
  <c r="BV7" i="294"/>
  <c r="BV8" i="294"/>
  <c r="AB9" i="294"/>
  <c r="AB8" i="294"/>
  <c r="AA8" i="262"/>
  <c r="AA9" i="262"/>
  <c r="BU7" i="262"/>
  <c r="BU8" i="262"/>
  <c r="AC6" i="291"/>
  <c r="AB7" i="291"/>
  <c r="AC9" i="251"/>
  <c r="BW7" i="251"/>
  <c r="BW8" i="251"/>
  <c r="AC8" i="251"/>
  <c r="AC7" i="259"/>
  <c r="AD6" i="259"/>
  <c r="AA9" i="272"/>
  <c r="BU7" i="272"/>
  <c r="BU8" i="272"/>
  <c r="AA8" i="272"/>
  <c r="AB7" i="268"/>
  <c r="AC6" i="268"/>
  <c r="AC7" i="289"/>
  <c r="AD6" i="289"/>
  <c r="AC7" i="248"/>
  <c r="AD6" i="248"/>
  <c r="AA9" i="265"/>
  <c r="BU8" i="265"/>
  <c r="BU7" i="265"/>
  <c r="AA8" i="265"/>
  <c r="BV7" i="248"/>
  <c r="BV8" i="248"/>
  <c r="AB9" i="248"/>
  <c r="AB8" i="248"/>
  <c r="AD7" i="292"/>
  <c r="AE6" i="292"/>
  <c r="BV8" i="252"/>
  <c r="AB8" i="252"/>
  <c r="AB9" i="252"/>
  <c r="BV7" i="252"/>
  <c r="AC6" i="265"/>
  <c r="AB7" i="265"/>
  <c r="AB7" i="287"/>
  <c r="AC6" i="287"/>
  <c r="AB7" i="288"/>
  <c r="AC6" i="288"/>
  <c r="AB7" i="282"/>
  <c r="AC6" i="282"/>
  <c r="AA9" i="285"/>
  <c r="BU7" i="285"/>
  <c r="AA8" i="285"/>
  <c r="BU8" i="285"/>
  <c r="AC7" i="280"/>
  <c r="AD6" i="280"/>
  <c r="BU8" i="284"/>
  <c r="BU7" i="284"/>
  <c r="AA9" i="284"/>
  <c r="AA8" i="284"/>
  <c r="AC7" i="274"/>
  <c r="AD6" i="274"/>
  <c r="AD6" i="290"/>
  <c r="AC7" i="290"/>
  <c r="AC7" i="278"/>
  <c r="AD6" i="278"/>
  <c r="AB7" i="270"/>
  <c r="AC6" i="270"/>
  <c r="AD7" i="266"/>
  <c r="AE6" i="266"/>
  <c r="AB7" i="264"/>
  <c r="AC6" i="264"/>
  <c r="AC7" i="277"/>
  <c r="AD6" i="277"/>
  <c r="BU8" i="275"/>
  <c r="AA8" i="275"/>
  <c r="AA9" i="275"/>
  <c r="BU7" i="275"/>
  <c r="AC7" i="250"/>
  <c r="AD6" i="250"/>
  <c r="AC7" i="253"/>
  <c r="AD6" i="253"/>
  <c r="AD7" i="271"/>
  <c r="AE6" i="271"/>
  <c r="AC9" i="293"/>
  <c r="BW8" i="293"/>
  <c r="BW7" i="293"/>
  <c r="AC8" i="293"/>
  <c r="BV8" i="257"/>
  <c r="AB8" i="257"/>
  <c r="BV7" i="257"/>
  <c r="AB9" i="257"/>
  <c r="AB8" i="256"/>
  <c r="BV8" i="256"/>
  <c r="BV7" i="256"/>
  <c r="AB9" i="256"/>
  <c r="AC7" i="258"/>
  <c r="AD6" i="258"/>
  <c r="AC7" i="247"/>
  <c r="AD6" i="247"/>
  <c r="AD7" i="276"/>
  <c r="AE6" i="276"/>
  <c r="BU7" i="288"/>
  <c r="AA9" i="288"/>
  <c r="AA8" i="288"/>
  <c r="BU8" i="288"/>
  <c r="AA9" i="282"/>
  <c r="AA8" i="282"/>
  <c r="BU7" i="282"/>
  <c r="BU8" i="282"/>
  <c r="AB7" i="285"/>
  <c r="AC6" i="285"/>
  <c r="AB9" i="280"/>
  <c r="AB8" i="280"/>
  <c r="BV7" i="280"/>
  <c r="BV8" i="280"/>
  <c r="AB7" i="284"/>
  <c r="AC6" i="284"/>
  <c r="BV8" i="274"/>
  <c r="AB8" i="274"/>
  <c r="AB9" i="274"/>
  <c r="BV7" i="274"/>
  <c r="AB8" i="290"/>
  <c r="BV7" i="290"/>
  <c r="AB9" i="290"/>
  <c r="BV8" i="290"/>
  <c r="AB9" i="278"/>
  <c r="AB8" i="278"/>
  <c r="BV8" i="278"/>
  <c r="BV7" i="278"/>
  <c r="AA9" i="270"/>
  <c r="AA8" i="270"/>
  <c r="BU7" i="270"/>
  <c r="BU8" i="270"/>
  <c r="BW8" i="266"/>
  <c r="AC8" i="266"/>
  <c r="AC9" i="266"/>
  <c r="BW7" i="266"/>
  <c r="BU8" i="264"/>
  <c r="BU7" i="264"/>
  <c r="AA9" i="264"/>
  <c r="AA8" i="264"/>
  <c r="BV8" i="277"/>
  <c r="BV7" i="277"/>
  <c r="AB9" i="277"/>
  <c r="AB8" i="277"/>
  <c r="AC6" i="275"/>
  <c r="AB7" i="275"/>
  <c r="BV7" i="250"/>
  <c r="AB8" i="250"/>
  <c r="AB9" i="250"/>
  <c r="BV8" i="250"/>
  <c r="BV7" i="253"/>
  <c r="BV8" i="253"/>
  <c r="AB8" i="253"/>
  <c r="AB9" i="253"/>
  <c r="AC9" i="271"/>
  <c r="AC8" i="271"/>
  <c r="BW7" i="271"/>
  <c r="BW8" i="271"/>
  <c r="AE6" i="293"/>
  <c r="AD7" i="293"/>
  <c r="AC7" i="257"/>
  <c r="AD6" i="257"/>
  <c r="AB7" i="231"/>
  <c r="AC6" i="231"/>
  <c r="AC8" i="236"/>
  <c r="AC9" i="236"/>
  <c r="BW7" i="236"/>
  <c r="BW8" i="236"/>
  <c r="AC7" i="245"/>
  <c r="AD6" i="245"/>
  <c r="AD7" i="240"/>
  <c r="AE6" i="240"/>
  <c r="AC9" i="234"/>
  <c r="BW7" i="234"/>
  <c r="AC8" i="234"/>
  <c r="BW8" i="234"/>
  <c r="AC7" i="235"/>
  <c r="AD6" i="235"/>
  <c r="AD7" i="230"/>
  <c r="AE6" i="230"/>
  <c r="AD7" i="242"/>
  <c r="AE6" i="242"/>
  <c r="AB8" i="245"/>
  <c r="AB9" i="245"/>
  <c r="BV8" i="245"/>
  <c r="BV7" i="245"/>
  <c r="AB9" i="235"/>
  <c r="BV8" i="235"/>
  <c r="AB8" i="235"/>
  <c r="BV7" i="235"/>
  <c r="AC8" i="230"/>
  <c r="BW7" i="230"/>
  <c r="BW8" i="230"/>
  <c r="AC9" i="230"/>
  <c r="AC8" i="242"/>
  <c r="AC9" i="242"/>
  <c r="BW8" i="242"/>
  <c r="BW7" i="242"/>
  <c r="AC9" i="240"/>
  <c r="AC8" i="240"/>
  <c r="BW8" i="240"/>
  <c r="BW7" i="240"/>
  <c r="AD7" i="234"/>
  <c r="AE6" i="234"/>
  <c r="AB7" i="241"/>
  <c r="AC6" i="241"/>
  <c r="AC7" i="233"/>
  <c r="AD6" i="233"/>
  <c r="AC6" i="238"/>
  <c r="AB7" i="238"/>
  <c r="AD7" i="246"/>
  <c r="AE6" i="246"/>
  <c r="AD7" i="232"/>
  <c r="AE6" i="232"/>
  <c r="AA9" i="241"/>
  <c r="AA8" i="241"/>
  <c r="BU8" i="241"/>
  <c r="BU7" i="241"/>
  <c r="BV7" i="233"/>
  <c r="AB8" i="233"/>
  <c r="BV8" i="233"/>
  <c r="AB9" i="233"/>
  <c r="AA9" i="238"/>
  <c r="BU8" i="238"/>
  <c r="BU7" i="238"/>
  <c r="AA8" i="238"/>
  <c r="AC8" i="246"/>
  <c r="AC9" i="246"/>
  <c r="BW7" i="246"/>
  <c r="BW8" i="246"/>
  <c r="BW8" i="232"/>
  <c r="AC8" i="232"/>
  <c r="AC9" i="232"/>
  <c r="BW7" i="232"/>
  <c r="AD7" i="236"/>
  <c r="AE6" i="236"/>
  <c r="AC6" i="237"/>
  <c r="AB7" i="237"/>
  <c r="AB7" i="243"/>
  <c r="AC6" i="243"/>
  <c r="AC7" i="239"/>
  <c r="AD6" i="239"/>
  <c r="AE6" i="244"/>
  <c r="AD7" i="244"/>
  <c r="AA9" i="231"/>
  <c r="AA8" i="231"/>
  <c r="BU8" i="231"/>
  <c r="BU7" i="231"/>
  <c r="AA9" i="237"/>
  <c r="BU8" i="237"/>
  <c r="BU7" i="237"/>
  <c r="AA8" i="237"/>
  <c r="AA9" i="243"/>
  <c r="BU8" i="243"/>
  <c r="BU7" i="243"/>
  <c r="AA8" i="243"/>
  <c r="AB9" i="239"/>
  <c r="BV8" i="239"/>
  <c r="BV7" i="239"/>
  <c r="AB8" i="239"/>
  <c r="AC9" i="244"/>
  <c r="BW8" i="244"/>
  <c r="BW7" i="244"/>
  <c r="AC8" i="244"/>
  <c r="AC7" i="216"/>
  <c r="AD6" i="216"/>
  <c r="AD6" i="221"/>
  <c r="AC7" i="221"/>
  <c r="AE6" i="227"/>
  <c r="AD7" i="227"/>
  <c r="AA8" i="220"/>
  <c r="AA9" i="220"/>
  <c r="BU7" i="220"/>
  <c r="BU8" i="220"/>
  <c r="AB7" i="217"/>
  <c r="AC6" i="217"/>
  <c r="AB9" i="218"/>
  <c r="BV8" i="218"/>
  <c r="AB8" i="218"/>
  <c r="BV7" i="218"/>
  <c r="AD7" i="215"/>
  <c r="AE6" i="215"/>
  <c r="AD6" i="229"/>
  <c r="AC7" i="229"/>
  <c r="AC6" i="219"/>
  <c r="AB7" i="219"/>
  <c r="AB7" i="214"/>
  <c r="AC6" i="214"/>
  <c r="BV8" i="216"/>
  <c r="BV7" i="216"/>
  <c r="AB9" i="216"/>
  <c r="AB8" i="216"/>
  <c r="AA9" i="217"/>
  <c r="AA8" i="217"/>
  <c r="BU8" i="217"/>
  <c r="BU7" i="217"/>
  <c r="AC7" i="218"/>
  <c r="AD6" i="218"/>
  <c r="AB8" i="229"/>
  <c r="BV8" i="229"/>
  <c r="BV7" i="229"/>
  <c r="AB9" i="229"/>
  <c r="BU7" i="219"/>
  <c r="BU8" i="219"/>
  <c r="AA9" i="219"/>
  <c r="AA8" i="219"/>
  <c r="BU8" i="214"/>
  <c r="AA9" i="214"/>
  <c r="BU7" i="214"/>
  <c r="AA8" i="214"/>
  <c r="AC9" i="227"/>
  <c r="BW8" i="227"/>
  <c r="BW7" i="227"/>
  <c r="AC8" i="227"/>
  <c r="BW8" i="215"/>
  <c r="AC8" i="215"/>
  <c r="AC9" i="215"/>
  <c r="BW7" i="215"/>
  <c r="AE6" i="226"/>
  <c r="AD7" i="226"/>
  <c r="BU7" i="223"/>
  <c r="AA9" i="223"/>
  <c r="BU8" i="223"/>
  <c r="AA8" i="223"/>
  <c r="AE6" i="222"/>
  <c r="AD7" i="222"/>
  <c r="AF6" i="224"/>
  <c r="AE7" i="224"/>
  <c r="AB7" i="225"/>
  <c r="AC6" i="225"/>
  <c r="BW8" i="226"/>
  <c r="AC8" i="226"/>
  <c r="AC9" i="226"/>
  <c r="BW7" i="226"/>
  <c r="AC6" i="223"/>
  <c r="AB7" i="223"/>
  <c r="AC8" i="222"/>
  <c r="AC9" i="222"/>
  <c r="BW8" i="222"/>
  <c r="BW7" i="222"/>
  <c r="AD9" i="224"/>
  <c r="BX8" i="224"/>
  <c r="BX7" i="224"/>
  <c r="AD8" i="224"/>
  <c r="AA9" i="225"/>
  <c r="AA8" i="225"/>
  <c r="BU8" i="225"/>
  <c r="BU7" i="225"/>
  <c r="AC6" i="220"/>
  <c r="AB7" i="220"/>
  <c r="AA9" i="228"/>
  <c r="BU8" i="228"/>
  <c r="BU7" i="228"/>
  <c r="AA8" i="228"/>
  <c r="AB9" i="221"/>
  <c r="BV8" i="221"/>
  <c r="BV7" i="221"/>
  <c r="AB8" i="221"/>
  <c r="AB7" i="228"/>
  <c r="AC6" i="228"/>
  <c r="AB7" i="207"/>
  <c r="AC6" i="207"/>
  <c r="AC6" i="212"/>
  <c r="AB7" i="212"/>
  <c r="AB7" i="210"/>
  <c r="AC6" i="210"/>
  <c r="BU8" i="212"/>
  <c r="AA8" i="212"/>
  <c r="AA9" i="212"/>
  <c r="BU7" i="212"/>
  <c r="AA9" i="210"/>
  <c r="BU7" i="210"/>
  <c r="BU8" i="210"/>
  <c r="AA8" i="210"/>
  <c r="AC7" i="208"/>
  <c r="AD6" i="208"/>
  <c r="AD7" i="206"/>
  <c r="AE6" i="206"/>
  <c r="AC9" i="213"/>
  <c r="BW8" i="213"/>
  <c r="AC8" i="213"/>
  <c r="BW7" i="213"/>
  <c r="BU8" i="207"/>
  <c r="BU7" i="207"/>
  <c r="AA8" i="207"/>
  <c r="AA9" i="207"/>
  <c r="AC9" i="206"/>
  <c r="BW8" i="206"/>
  <c r="AC8" i="206"/>
  <c r="BW7" i="206"/>
  <c r="AD7" i="213"/>
  <c r="AE6" i="213"/>
  <c r="BU7" i="209"/>
  <c r="BU8" i="209"/>
  <c r="AA8" i="209"/>
  <c r="AA9" i="209"/>
  <c r="BU7" i="211"/>
  <c r="AA8" i="211"/>
  <c r="BU8" i="211"/>
  <c r="AA9" i="211"/>
  <c r="BV7" i="208"/>
  <c r="BV8" i="208"/>
  <c r="AB8" i="208"/>
  <c r="AB9" i="208"/>
  <c r="AB7" i="209"/>
  <c r="AC6" i="209"/>
  <c r="AB7" i="211"/>
  <c r="AC6" i="211"/>
  <c r="AC9" i="203"/>
  <c r="AC8" i="203"/>
  <c r="BW8" i="203"/>
  <c r="BW7" i="203"/>
  <c r="AD7" i="204"/>
  <c r="AE6" i="204"/>
  <c r="AD7" i="203"/>
  <c r="AE6" i="203"/>
  <c r="BW8" i="204"/>
  <c r="AC8" i="204"/>
  <c r="AC9" i="204"/>
  <c r="BW7" i="204"/>
  <c r="AB8" i="202"/>
  <c r="AB9" i="202"/>
  <c r="BV7" i="202"/>
  <c r="BV8" i="202"/>
  <c r="AC7" i="202"/>
  <c r="AD6" i="202"/>
  <c r="AC7" i="205"/>
  <c r="AD6" i="205"/>
  <c r="BV8" i="205"/>
  <c r="AB8" i="205"/>
  <c r="AB9" i="205"/>
  <c r="BV7" i="205"/>
  <c r="AD9" i="201"/>
  <c r="BX8" i="201"/>
  <c r="AD8" i="201"/>
  <c r="BX7" i="201"/>
  <c r="AE7" i="201"/>
  <c r="AF6" i="201"/>
  <c r="AD6" i="200"/>
  <c r="AC7" i="200"/>
  <c r="BV8" i="200"/>
  <c r="BV7" i="200"/>
  <c r="AB9" i="200"/>
  <c r="AB8" i="200"/>
  <c r="AD7" i="199"/>
  <c r="AE6" i="199"/>
  <c r="BW8" i="199"/>
  <c r="AC9" i="199"/>
  <c r="BW7" i="199"/>
  <c r="AC8" i="199"/>
  <c r="AD7" i="198"/>
  <c r="AE6" i="198"/>
  <c r="AC9" i="198"/>
  <c r="AC8" i="198"/>
  <c r="BW8" i="198"/>
  <c r="BW7" i="198"/>
  <c r="AD7" i="2"/>
  <c r="AE6" i="2"/>
  <c r="AC8" i="2"/>
  <c r="AC9" i="2"/>
  <c r="BM8" i="2"/>
  <c r="BM7" i="2"/>
  <c r="AD7" i="296" l="1"/>
  <c r="AE6" i="296"/>
  <c r="BW7" i="296"/>
  <c r="BW8" i="296"/>
  <c r="AC8" i="296"/>
  <c r="AC9" i="296"/>
  <c r="AD7" i="294"/>
  <c r="AE6" i="294"/>
  <c r="AC7" i="272"/>
  <c r="AD6" i="272"/>
  <c r="AB9" i="265"/>
  <c r="BV7" i="265"/>
  <c r="AB8" i="265"/>
  <c r="BV8" i="265"/>
  <c r="AD7" i="289"/>
  <c r="AE6" i="289"/>
  <c r="BW7" i="269"/>
  <c r="BW8" i="269"/>
  <c r="AC9" i="269"/>
  <c r="AC8" i="269"/>
  <c r="BV7" i="270"/>
  <c r="BV8" i="270"/>
  <c r="AB9" i="270"/>
  <c r="AB8" i="270"/>
  <c r="AC9" i="254"/>
  <c r="BW7" i="254"/>
  <c r="BW8" i="254"/>
  <c r="AC8" i="254"/>
  <c r="AD7" i="277"/>
  <c r="AE6" i="277"/>
  <c r="AD7" i="254"/>
  <c r="AE6" i="254"/>
  <c r="BW7" i="250"/>
  <c r="BW8" i="250"/>
  <c r="AC8" i="250"/>
  <c r="AC9" i="250"/>
  <c r="AC9" i="280"/>
  <c r="AC8" i="280"/>
  <c r="BW7" i="280"/>
  <c r="BW8" i="280"/>
  <c r="BW7" i="289"/>
  <c r="AC9" i="289"/>
  <c r="AC8" i="289"/>
  <c r="BW8" i="289"/>
  <c r="AC8" i="279"/>
  <c r="AC9" i="279"/>
  <c r="BW8" i="279"/>
  <c r="BW7" i="279"/>
  <c r="BV7" i="272"/>
  <c r="BV8" i="272"/>
  <c r="AB9" i="272"/>
  <c r="AB8" i="272"/>
  <c r="AC9" i="256"/>
  <c r="BW7" i="256"/>
  <c r="AC8" i="256"/>
  <c r="BW8" i="256"/>
  <c r="BX7" i="293"/>
  <c r="AD9" i="293"/>
  <c r="BX8" i="293"/>
  <c r="AD8" i="293"/>
  <c r="AE7" i="276"/>
  <c r="AF6" i="276"/>
  <c r="AE7" i="271"/>
  <c r="AF6" i="271"/>
  <c r="AC7" i="264"/>
  <c r="AD6" i="264"/>
  <c r="AE6" i="278"/>
  <c r="AD7" i="278"/>
  <c r="AC7" i="288"/>
  <c r="AD6" i="288"/>
  <c r="AC7" i="268"/>
  <c r="AD6" i="268"/>
  <c r="AD7" i="259"/>
  <c r="AE6" i="259"/>
  <c r="BV7" i="291"/>
  <c r="BV8" i="291"/>
  <c r="AB9" i="291"/>
  <c r="AB8" i="291"/>
  <c r="BW8" i="281"/>
  <c r="BW7" i="281"/>
  <c r="AC9" i="281"/>
  <c r="AC8" i="281"/>
  <c r="AD7" i="249"/>
  <c r="AE6" i="249"/>
  <c r="AF6" i="261"/>
  <c r="AE7" i="261"/>
  <c r="AE6" i="255"/>
  <c r="AD7" i="255"/>
  <c r="AE6" i="252"/>
  <c r="AD7" i="252"/>
  <c r="AE6" i="257"/>
  <c r="AD7" i="257"/>
  <c r="BW7" i="258"/>
  <c r="BW8" i="258"/>
  <c r="AC9" i="258"/>
  <c r="AC8" i="258"/>
  <c r="BW8" i="277"/>
  <c r="BW7" i="277"/>
  <c r="AC9" i="277"/>
  <c r="AC8" i="277"/>
  <c r="BV7" i="282"/>
  <c r="AB9" i="282"/>
  <c r="AB8" i="282"/>
  <c r="BV8" i="282"/>
  <c r="AC7" i="265"/>
  <c r="AD6" i="265"/>
  <c r="BW7" i="294"/>
  <c r="BW8" i="294"/>
  <c r="AC9" i="294"/>
  <c r="AC8" i="294"/>
  <c r="BX7" i="276"/>
  <c r="BX8" i="276"/>
  <c r="AD9" i="276"/>
  <c r="AD8" i="276"/>
  <c r="BX7" i="271"/>
  <c r="AD8" i="271"/>
  <c r="BX8" i="271"/>
  <c r="AD9" i="271"/>
  <c r="AB9" i="264"/>
  <c r="AB8" i="264"/>
  <c r="BV8" i="264"/>
  <c r="BV7" i="264"/>
  <c r="BW7" i="278"/>
  <c r="AC9" i="278"/>
  <c r="AC8" i="278"/>
  <c r="BW8" i="278"/>
  <c r="BV7" i="288"/>
  <c r="BV8" i="288"/>
  <c r="AB9" i="288"/>
  <c r="AB8" i="288"/>
  <c r="AB8" i="268"/>
  <c r="AB9" i="268"/>
  <c r="BV7" i="268"/>
  <c r="BV8" i="268"/>
  <c r="AC9" i="259"/>
  <c r="AC8" i="259"/>
  <c r="BW7" i="259"/>
  <c r="BW8" i="259"/>
  <c r="AC7" i="291"/>
  <c r="AD6" i="291"/>
  <c r="AD7" i="281"/>
  <c r="AE6" i="281"/>
  <c r="BW7" i="249"/>
  <c r="AC8" i="249"/>
  <c r="BW8" i="249"/>
  <c r="AC9" i="249"/>
  <c r="AD8" i="261"/>
  <c r="AD9" i="261"/>
  <c r="BX7" i="261"/>
  <c r="BX8" i="261"/>
  <c r="AC8" i="255"/>
  <c r="AC9" i="255"/>
  <c r="BW7" i="255"/>
  <c r="BW8" i="255"/>
  <c r="AC8" i="252"/>
  <c r="AC9" i="252"/>
  <c r="BW7" i="252"/>
  <c r="BW8" i="252"/>
  <c r="AD7" i="258"/>
  <c r="AE6" i="258"/>
  <c r="AD6" i="270"/>
  <c r="AC7" i="270"/>
  <c r="AD7" i="274"/>
  <c r="AE6" i="274"/>
  <c r="AD7" i="280"/>
  <c r="AE6" i="280"/>
  <c r="AC7" i="282"/>
  <c r="AD6" i="282"/>
  <c r="AF6" i="292"/>
  <c r="AE7" i="292"/>
  <c r="AC8" i="273"/>
  <c r="AC9" i="273"/>
  <c r="BW7" i="273"/>
  <c r="BW8" i="273"/>
  <c r="AD7" i="279"/>
  <c r="AE6" i="279"/>
  <c r="AE6" i="256"/>
  <c r="AD7" i="256"/>
  <c r="AC9" i="257"/>
  <c r="BW7" i="257"/>
  <c r="AC8" i="257"/>
  <c r="BW8" i="257"/>
  <c r="AC8" i="274"/>
  <c r="AC9" i="274"/>
  <c r="BW8" i="274"/>
  <c r="BW7" i="274"/>
  <c r="BX8" i="292"/>
  <c r="BX7" i="292"/>
  <c r="AD9" i="292"/>
  <c r="AD8" i="292"/>
  <c r="AD7" i="273"/>
  <c r="AE6" i="273"/>
  <c r="AD7" i="269"/>
  <c r="AE6" i="269"/>
  <c r="AF6" i="293"/>
  <c r="AE7" i="293"/>
  <c r="AB9" i="275"/>
  <c r="BV7" i="275"/>
  <c r="AB8" i="275"/>
  <c r="BV8" i="275"/>
  <c r="AC7" i="284"/>
  <c r="AD6" i="284"/>
  <c r="AC7" i="285"/>
  <c r="AD6" i="285"/>
  <c r="AE6" i="247"/>
  <c r="AD7" i="247"/>
  <c r="AD7" i="253"/>
  <c r="AE6" i="253"/>
  <c r="AF6" i="266"/>
  <c r="AE7" i="266"/>
  <c r="AC8" i="290"/>
  <c r="AC9" i="290"/>
  <c r="BW7" i="290"/>
  <c r="BW8" i="290"/>
  <c r="AC7" i="287"/>
  <c r="AD6" i="287"/>
  <c r="AD7" i="248"/>
  <c r="AE6" i="248"/>
  <c r="AC7" i="267"/>
  <c r="AD6" i="267"/>
  <c r="AD9" i="295"/>
  <c r="BX7" i="295"/>
  <c r="BX8" i="295"/>
  <c r="AD8" i="295"/>
  <c r="AD6" i="263"/>
  <c r="AC7" i="263"/>
  <c r="AD9" i="286"/>
  <c r="BX7" i="286"/>
  <c r="AD8" i="286"/>
  <c r="BX8" i="286"/>
  <c r="AE7" i="251"/>
  <c r="AF6" i="251"/>
  <c r="AC7" i="262"/>
  <c r="AD6" i="262"/>
  <c r="AC8" i="260"/>
  <c r="AC9" i="260"/>
  <c r="BW7" i="260"/>
  <c r="BW8" i="260"/>
  <c r="AF6" i="283"/>
  <c r="AE7" i="283"/>
  <c r="AD7" i="250"/>
  <c r="AE6" i="250"/>
  <c r="AC7" i="275"/>
  <c r="AD6" i="275"/>
  <c r="AB8" i="284"/>
  <c r="BV8" i="284"/>
  <c r="BV7" i="284"/>
  <c r="AB9" i="284"/>
  <c r="BV7" i="285"/>
  <c r="BV8" i="285"/>
  <c r="AB8" i="285"/>
  <c r="AB9" i="285"/>
  <c r="AC8" i="247"/>
  <c r="AC9" i="247"/>
  <c r="BW7" i="247"/>
  <c r="BW8" i="247"/>
  <c r="BW7" i="253"/>
  <c r="BW8" i="253"/>
  <c r="AC8" i="253"/>
  <c r="AC9" i="253"/>
  <c r="AD8" i="266"/>
  <c r="AD9" i="266"/>
  <c r="BX7" i="266"/>
  <c r="BX8" i="266"/>
  <c r="AD7" i="290"/>
  <c r="AE6" i="290"/>
  <c r="BV7" i="287"/>
  <c r="BV8" i="287"/>
  <c r="AB8" i="287"/>
  <c r="AB9" i="287"/>
  <c r="BW7" i="248"/>
  <c r="BW8" i="248"/>
  <c r="AC8" i="248"/>
  <c r="AC9" i="248"/>
  <c r="AB9" i="267"/>
  <c r="BV7" i="267"/>
  <c r="BV8" i="267"/>
  <c r="AB8" i="267"/>
  <c r="AF6" i="295"/>
  <c r="AE7" i="295"/>
  <c r="AB8" i="263"/>
  <c r="AB9" i="263"/>
  <c r="BV7" i="263"/>
  <c r="BV8" i="263"/>
  <c r="AF6" i="286"/>
  <c r="AE7" i="286"/>
  <c r="BX7" i="251"/>
  <c r="BX8" i="251"/>
  <c r="AD8" i="251"/>
  <c r="AD9" i="251"/>
  <c r="AB9" i="262"/>
  <c r="BV7" i="262"/>
  <c r="BV8" i="262"/>
  <c r="AB8" i="262"/>
  <c r="AD7" i="260"/>
  <c r="AE6" i="260"/>
  <c r="AD8" i="283"/>
  <c r="BX7" i="283"/>
  <c r="AD9" i="283"/>
  <c r="BX8" i="283"/>
  <c r="BW7" i="239"/>
  <c r="AC9" i="239"/>
  <c r="BW8" i="239"/>
  <c r="AC8" i="239"/>
  <c r="AC7" i="243"/>
  <c r="AD6" i="243"/>
  <c r="BV7" i="238"/>
  <c r="BV8" i="238"/>
  <c r="AB9" i="238"/>
  <c r="AB8" i="238"/>
  <c r="AE7" i="234"/>
  <c r="AF6" i="234"/>
  <c r="AE7" i="230"/>
  <c r="AF6" i="230"/>
  <c r="BV7" i="243"/>
  <c r="AB9" i="243"/>
  <c r="AB8" i="243"/>
  <c r="BV8" i="243"/>
  <c r="AD6" i="238"/>
  <c r="AC7" i="238"/>
  <c r="BX7" i="234"/>
  <c r="AD9" i="234"/>
  <c r="AD8" i="234"/>
  <c r="BX8" i="234"/>
  <c r="AD8" i="230"/>
  <c r="AD9" i="230"/>
  <c r="BX8" i="230"/>
  <c r="BX7" i="230"/>
  <c r="BX7" i="244"/>
  <c r="BX8" i="244"/>
  <c r="AD9" i="244"/>
  <c r="AD8" i="244"/>
  <c r="BV7" i="237"/>
  <c r="BV8" i="237"/>
  <c r="AB8" i="237"/>
  <c r="AB9" i="237"/>
  <c r="AF6" i="232"/>
  <c r="AE7" i="232"/>
  <c r="AD7" i="233"/>
  <c r="AE6" i="233"/>
  <c r="AE6" i="235"/>
  <c r="AD7" i="235"/>
  <c r="AE7" i="240"/>
  <c r="AF6" i="240"/>
  <c r="AF6" i="244"/>
  <c r="AE7" i="244"/>
  <c r="AD8" i="232"/>
  <c r="AD9" i="232"/>
  <c r="BX7" i="232"/>
  <c r="BX8" i="232"/>
  <c r="BW7" i="233"/>
  <c r="BW8" i="233"/>
  <c r="AC9" i="233"/>
  <c r="AC8" i="233"/>
  <c r="AC8" i="235"/>
  <c r="BW7" i="235"/>
  <c r="BW8" i="235"/>
  <c r="AC9" i="235"/>
  <c r="AD8" i="240"/>
  <c r="AD9" i="240"/>
  <c r="BX8" i="240"/>
  <c r="BX7" i="240"/>
  <c r="AD6" i="237"/>
  <c r="AC7" i="237"/>
  <c r="AD7" i="239"/>
  <c r="AE6" i="239"/>
  <c r="AE7" i="236"/>
  <c r="AF6" i="236"/>
  <c r="AF6" i="246"/>
  <c r="AE7" i="246"/>
  <c r="AD6" i="241"/>
  <c r="AC7" i="241"/>
  <c r="AE7" i="242"/>
  <c r="AF6" i="242"/>
  <c r="AD7" i="245"/>
  <c r="AE6" i="245"/>
  <c r="AD6" i="231"/>
  <c r="AC7" i="231"/>
  <c r="AD8" i="236"/>
  <c r="AD9" i="236"/>
  <c r="BX8" i="236"/>
  <c r="BX7" i="236"/>
  <c r="AD9" i="246"/>
  <c r="BX8" i="246"/>
  <c r="AD8" i="246"/>
  <c r="BX7" i="246"/>
  <c r="BV7" i="241"/>
  <c r="AB9" i="241"/>
  <c r="AB8" i="241"/>
  <c r="BV8" i="241"/>
  <c r="AD9" i="242"/>
  <c r="BX7" i="242"/>
  <c r="AD8" i="242"/>
  <c r="BX8" i="242"/>
  <c r="AC8" i="245"/>
  <c r="AC9" i="245"/>
  <c r="BW8" i="245"/>
  <c r="BW7" i="245"/>
  <c r="BV7" i="231"/>
  <c r="BV8" i="231"/>
  <c r="AB8" i="231"/>
  <c r="AB9" i="231"/>
  <c r="AC7" i="228"/>
  <c r="AD6" i="228"/>
  <c r="BV7" i="223"/>
  <c r="BV8" i="223"/>
  <c r="AB9" i="223"/>
  <c r="AB8" i="223"/>
  <c r="AC7" i="225"/>
  <c r="AD6" i="225"/>
  <c r="AD6" i="214"/>
  <c r="AC7" i="214"/>
  <c r="AF6" i="215"/>
  <c r="AE7" i="215"/>
  <c r="AC7" i="217"/>
  <c r="AD6" i="217"/>
  <c r="BX7" i="227"/>
  <c r="AD9" i="227"/>
  <c r="BX8" i="227"/>
  <c r="AD8" i="227"/>
  <c r="AB9" i="220"/>
  <c r="BV7" i="220"/>
  <c r="AB8" i="220"/>
  <c r="BV8" i="220"/>
  <c r="AD6" i="220"/>
  <c r="AC7" i="220"/>
  <c r="AB9" i="225"/>
  <c r="BV8" i="225"/>
  <c r="AB8" i="225"/>
  <c r="BV7" i="225"/>
  <c r="BV7" i="214"/>
  <c r="AB9" i="214"/>
  <c r="AB8" i="214"/>
  <c r="BV8" i="214"/>
  <c r="AD9" i="215"/>
  <c r="BX7" i="215"/>
  <c r="AD8" i="215"/>
  <c r="BX8" i="215"/>
  <c r="AB9" i="217"/>
  <c r="AB8" i="217"/>
  <c r="BV8" i="217"/>
  <c r="BV7" i="217"/>
  <c r="AF6" i="227"/>
  <c r="AE7" i="227"/>
  <c r="BX7" i="222"/>
  <c r="BX8" i="222"/>
  <c r="AD9" i="222"/>
  <c r="AD8" i="222"/>
  <c r="BV7" i="228"/>
  <c r="BV8" i="228"/>
  <c r="AB8" i="228"/>
  <c r="AB9" i="228"/>
  <c r="BY7" i="224"/>
  <c r="AE9" i="224"/>
  <c r="BY8" i="224"/>
  <c r="AE8" i="224"/>
  <c r="AD7" i="218"/>
  <c r="AE6" i="218"/>
  <c r="BV7" i="219"/>
  <c r="BV8" i="219"/>
  <c r="AB9" i="219"/>
  <c r="AB8" i="219"/>
  <c r="BW7" i="221"/>
  <c r="AC9" i="221"/>
  <c r="BW8" i="221"/>
  <c r="AC8" i="221"/>
  <c r="AF6" i="226"/>
  <c r="AE7" i="226"/>
  <c r="AC7" i="223"/>
  <c r="AD6" i="223"/>
  <c r="AG6" i="224"/>
  <c r="AF7" i="224"/>
  <c r="AC9" i="218"/>
  <c r="BW7" i="218"/>
  <c r="AC8" i="218"/>
  <c r="BW8" i="218"/>
  <c r="AC7" i="219"/>
  <c r="AD6" i="219"/>
  <c r="AE6" i="221"/>
  <c r="AD7" i="221"/>
  <c r="BX8" i="226"/>
  <c r="BX7" i="226"/>
  <c r="AD8" i="226"/>
  <c r="AD9" i="226"/>
  <c r="AC9" i="229"/>
  <c r="BW8" i="229"/>
  <c r="AC8" i="229"/>
  <c r="BW7" i="229"/>
  <c r="AD7" i="216"/>
  <c r="AE6" i="216"/>
  <c r="AF6" i="222"/>
  <c r="AE7" i="222"/>
  <c r="AD7" i="229"/>
  <c r="AE6" i="229"/>
  <c r="BW8" i="216"/>
  <c r="BW7" i="216"/>
  <c r="AC9" i="216"/>
  <c r="AC8" i="216"/>
  <c r="AB8" i="207"/>
  <c r="BV7" i="207"/>
  <c r="BV8" i="207"/>
  <c r="AB9" i="207"/>
  <c r="AC7" i="211"/>
  <c r="AD6" i="211"/>
  <c r="AE7" i="206"/>
  <c r="AF6" i="206"/>
  <c r="AD6" i="210"/>
  <c r="AC7" i="210"/>
  <c r="AD9" i="213"/>
  <c r="AD8" i="213"/>
  <c r="BX8" i="213"/>
  <c r="BX7" i="213"/>
  <c r="AD9" i="206"/>
  <c r="AD8" i="206"/>
  <c r="BX8" i="206"/>
  <c r="BX7" i="206"/>
  <c r="AB8" i="210"/>
  <c r="BV8" i="210"/>
  <c r="BV7" i="210"/>
  <c r="AB9" i="210"/>
  <c r="BV8" i="211"/>
  <c r="AB9" i="211"/>
  <c r="AB8" i="211"/>
  <c r="BV7" i="211"/>
  <c r="AD7" i="208"/>
  <c r="AE6" i="208"/>
  <c r="BV7" i="212"/>
  <c r="BV8" i="212"/>
  <c r="AB8" i="212"/>
  <c r="AB9" i="212"/>
  <c r="AC7" i="209"/>
  <c r="AD6" i="209"/>
  <c r="BW8" i="208"/>
  <c r="AC8" i="208"/>
  <c r="AC9" i="208"/>
  <c r="BW7" i="208"/>
  <c r="AC7" i="212"/>
  <c r="AD6" i="212"/>
  <c r="BV8" i="209"/>
  <c r="AB9" i="209"/>
  <c r="AB8" i="209"/>
  <c r="BV7" i="209"/>
  <c r="AF6" i="213"/>
  <c r="AE7" i="213"/>
  <c r="AC7" i="207"/>
  <c r="AD6" i="207"/>
  <c r="AD9" i="204"/>
  <c r="BX7" i="204"/>
  <c r="AD8" i="204"/>
  <c r="BX8" i="204"/>
  <c r="AC9" i="202"/>
  <c r="BW8" i="202"/>
  <c r="BW7" i="202"/>
  <c r="AC8" i="202"/>
  <c r="AF6" i="204"/>
  <c r="AE7" i="204"/>
  <c r="AD7" i="202"/>
  <c r="AE6" i="202"/>
  <c r="AD7" i="205"/>
  <c r="AE6" i="205"/>
  <c r="AE7" i="203"/>
  <c r="AF6" i="203"/>
  <c r="AC8" i="205"/>
  <c r="AC9" i="205"/>
  <c r="BW7" i="205"/>
  <c r="BW8" i="205"/>
  <c r="BX8" i="203"/>
  <c r="BX7" i="203"/>
  <c r="AD9" i="203"/>
  <c r="AD8" i="203"/>
  <c r="BY7" i="201"/>
  <c r="BY8" i="201"/>
  <c r="AE9" i="201"/>
  <c r="AE8" i="201"/>
  <c r="AG6" i="201"/>
  <c r="AF7" i="201"/>
  <c r="AC8" i="200"/>
  <c r="BW7" i="200"/>
  <c r="AC9" i="200"/>
  <c r="BW8" i="200"/>
  <c r="AD7" i="200"/>
  <c r="AE6" i="200"/>
  <c r="AF6" i="199"/>
  <c r="AE7" i="199"/>
  <c r="BX7" i="199"/>
  <c r="BX8" i="199"/>
  <c r="AD8" i="199"/>
  <c r="AD9" i="199"/>
  <c r="AE7" i="198"/>
  <c r="AF6" i="198"/>
  <c r="BX8" i="198"/>
  <c r="AD8" i="198"/>
  <c r="AD9" i="198"/>
  <c r="BX7" i="198"/>
  <c r="AF6" i="2"/>
  <c r="AE7" i="2"/>
  <c r="AD9" i="2"/>
  <c r="AD8" i="2"/>
  <c r="BN8" i="2"/>
  <c r="BN7" i="2"/>
  <c r="AE7" i="296" l="1"/>
  <c r="AF6" i="296"/>
  <c r="BX8" i="296"/>
  <c r="AD8" i="296"/>
  <c r="AD9" i="296"/>
  <c r="BX7" i="296"/>
  <c r="AD9" i="260"/>
  <c r="BX7" i="260"/>
  <c r="BX8" i="260"/>
  <c r="AD8" i="260"/>
  <c r="AE8" i="283"/>
  <c r="AE9" i="283"/>
  <c r="BY7" i="283"/>
  <c r="BY8" i="283"/>
  <c r="AD7" i="285"/>
  <c r="AE6" i="285"/>
  <c r="AE7" i="277"/>
  <c r="AF6" i="277"/>
  <c r="AF7" i="266"/>
  <c r="AG6" i="266"/>
  <c r="AE8" i="266"/>
  <c r="AE9" i="266"/>
  <c r="BY7" i="266"/>
  <c r="BY8" i="266"/>
  <c r="AE7" i="273"/>
  <c r="AF6" i="273"/>
  <c r="AD7" i="282"/>
  <c r="AE6" i="282"/>
  <c r="AC8" i="287"/>
  <c r="BW8" i="287"/>
  <c r="BW7" i="287"/>
  <c r="AC9" i="287"/>
  <c r="BW7" i="282"/>
  <c r="BW8" i="282"/>
  <c r="AC8" i="282"/>
  <c r="AC9" i="282"/>
  <c r="AC8" i="268"/>
  <c r="AC9" i="268"/>
  <c r="BW7" i="268"/>
  <c r="BW8" i="268"/>
  <c r="AC8" i="264"/>
  <c r="BW8" i="264"/>
  <c r="BW7" i="264"/>
  <c r="AC9" i="264"/>
  <c r="AD8" i="277"/>
  <c r="AD9" i="277"/>
  <c r="BX8" i="277"/>
  <c r="BX7" i="277"/>
  <c r="BY7" i="286"/>
  <c r="AE9" i="286"/>
  <c r="AE8" i="286"/>
  <c r="BY8" i="286"/>
  <c r="BY7" i="295"/>
  <c r="AE8" i="295"/>
  <c r="AE9" i="295"/>
  <c r="BY8" i="295"/>
  <c r="AD7" i="275"/>
  <c r="AE6" i="275"/>
  <c r="AF7" i="251"/>
  <c r="AG6" i="251"/>
  <c r="AC8" i="263"/>
  <c r="AC9" i="263"/>
  <c r="BW7" i="263"/>
  <c r="BW8" i="263"/>
  <c r="AD7" i="267"/>
  <c r="AE6" i="267"/>
  <c r="AE7" i="253"/>
  <c r="AF6" i="253"/>
  <c r="AD7" i="284"/>
  <c r="AE6" i="284"/>
  <c r="BY7" i="293"/>
  <c r="BY8" i="293"/>
  <c r="AE8" i="293"/>
  <c r="AE9" i="293"/>
  <c r="BX8" i="256"/>
  <c r="AD8" i="256"/>
  <c r="BX7" i="256"/>
  <c r="AD9" i="256"/>
  <c r="AE7" i="280"/>
  <c r="AF6" i="280"/>
  <c r="AE7" i="258"/>
  <c r="AF6" i="258"/>
  <c r="AE7" i="281"/>
  <c r="AF6" i="281"/>
  <c r="AD7" i="265"/>
  <c r="AE6" i="265"/>
  <c r="AD8" i="255"/>
  <c r="AD9" i="255"/>
  <c r="BX7" i="255"/>
  <c r="BX8" i="255"/>
  <c r="AD7" i="288"/>
  <c r="AE6" i="288"/>
  <c r="AF7" i="271"/>
  <c r="AG6" i="271"/>
  <c r="AE7" i="289"/>
  <c r="AF6" i="289"/>
  <c r="AD7" i="272"/>
  <c r="AE6" i="272"/>
  <c r="AD8" i="252"/>
  <c r="AD9" i="252"/>
  <c r="BX7" i="252"/>
  <c r="BX8" i="252"/>
  <c r="AD7" i="264"/>
  <c r="AE6" i="264"/>
  <c r="AF7" i="283"/>
  <c r="AG6" i="283"/>
  <c r="BW7" i="285"/>
  <c r="BW8" i="285"/>
  <c r="AC9" i="285"/>
  <c r="AC8" i="285"/>
  <c r="AD8" i="249"/>
  <c r="BX8" i="249"/>
  <c r="AD9" i="249"/>
  <c r="BX7" i="249"/>
  <c r="AG6" i="286"/>
  <c r="AF7" i="286"/>
  <c r="BY7" i="251"/>
  <c r="BY8" i="251"/>
  <c r="AE8" i="251"/>
  <c r="AE9" i="251"/>
  <c r="AD7" i="263"/>
  <c r="AE6" i="263"/>
  <c r="AC9" i="284"/>
  <c r="BW8" i="284"/>
  <c r="BW7" i="284"/>
  <c r="AC8" i="284"/>
  <c r="BX8" i="280"/>
  <c r="BX7" i="280"/>
  <c r="AD9" i="280"/>
  <c r="AD8" i="280"/>
  <c r="BX8" i="258"/>
  <c r="AD8" i="258"/>
  <c r="BX7" i="258"/>
  <c r="AD9" i="258"/>
  <c r="BX8" i="281"/>
  <c r="BX7" i="281"/>
  <c r="AD9" i="281"/>
  <c r="AD8" i="281"/>
  <c r="BW7" i="265"/>
  <c r="BW8" i="265"/>
  <c r="AC8" i="265"/>
  <c r="AC9" i="265"/>
  <c r="AE7" i="255"/>
  <c r="AF6" i="255"/>
  <c r="BW8" i="288"/>
  <c r="AC8" i="288"/>
  <c r="BW7" i="288"/>
  <c r="AC9" i="288"/>
  <c r="BY8" i="271"/>
  <c r="BY7" i="271"/>
  <c r="AE9" i="271"/>
  <c r="AE8" i="271"/>
  <c r="BX7" i="289"/>
  <c r="BX8" i="289"/>
  <c r="AD8" i="289"/>
  <c r="AD9" i="289"/>
  <c r="BW7" i="272"/>
  <c r="BW8" i="272"/>
  <c r="AC8" i="272"/>
  <c r="AC9" i="272"/>
  <c r="AD7" i="262"/>
  <c r="AE6" i="262"/>
  <c r="AD7" i="287"/>
  <c r="AE6" i="287"/>
  <c r="BW8" i="270"/>
  <c r="BW7" i="270"/>
  <c r="AC9" i="270"/>
  <c r="AC8" i="270"/>
  <c r="AE7" i="249"/>
  <c r="AF6" i="249"/>
  <c r="AD7" i="268"/>
  <c r="AE6" i="268"/>
  <c r="BW7" i="262"/>
  <c r="BW8" i="262"/>
  <c r="AC8" i="262"/>
  <c r="AC9" i="262"/>
  <c r="AD9" i="273"/>
  <c r="BX7" i="273"/>
  <c r="BX8" i="273"/>
  <c r="AD8" i="273"/>
  <c r="AD7" i="270"/>
  <c r="AE6" i="270"/>
  <c r="AE7" i="252"/>
  <c r="AF6" i="252"/>
  <c r="AG6" i="295"/>
  <c r="AF7" i="295"/>
  <c r="AC8" i="275"/>
  <c r="BW7" i="275"/>
  <c r="BW8" i="275"/>
  <c r="AC9" i="275"/>
  <c r="BW7" i="267"/>
  <c r="BW8" i="267"/>
  <c r="AC8" i="267"/>
  <c r="AC9" i="267"/>
  <c r="BX8" i="253"/>
  <c r="AD8" i="253"/>
  <c r="AD9" i="253"/>
  <c r="BX7" i="253"/>
  <c r="AF7" i="293"/>
  <c r="AG6" i="293"/>
  <c r="AE7" i="256"/>
  <c r="AF6" i="256"/>
  <c r="AE7" i="260"/>
  <c r="AF6" i="260"/>
  <c r="AF6" i="290"/>
  <c r="AE7" i="290"/>
  <c r="AE7" i="250"/>
  <c r="AF6" i="250"/>
  <c r="AE7" i="248"/>
  <c r="AF6" i="248"/>
  <c r="AD8" i="247"/>
  <c r="AD9" i="247"/>
  <c r="BX7" i="247"/>
  <c r="BX8" i="247"/>
  <c r="AE7" i="269"/>
  <c r="AF6" i="269"/>
  <c r="AE7" i="279"/>
  <c r="AF6" i="279"/>
  <c r="AE9" i="292"/>
  <c r="BY7" i="292"/>
  <c r="AE8" i="292"/>
  <c r="BY8" i="292"/>
  <c r="AF6" i="274"/>
  <c r="AE7" i="274"/>
  <c r="AD7" i="291"/>
  <c r="AE6" i="291"/>
  <c r="AD8" i="257"/>
  <c r="BX8" i="257"/>
  <c r="AD9" i="257"/>
  <c r="BX7" i="257"/>
  <c r="AE8" i="261"/>
  <c r="AE9" i="261"/>
  <c r="BY7" i="261"/>
  <c r="BY8" i="261"/>
  <c r="AE7" i="259"/>
  <c r="AF6" i="259"/>
  <c r="BX8" i="278"/>
  <c r="BX7" i="278"/>
  <c r="AD9" i="278"/>
  <c r="AD8" i="278"/>
  <c r="AF7" i="276"/>
  <c r="AG6" i="276"/>
  <c r="AE7" i="254"/>
  <c r="AF6" i="254"/>
  <c r="AE7" i="294"/>
  <c r="AF6" i="294"/>
  <c r="AD9" i="290"/>
  <c r="AD8" i="290"/>
  <c r="BX7" i="290"/>
  <c r="BX8" i="290"/>
  <c r="BX8" i="250"/>
  <c r="AD9" i="250"/>
  <c r="BX7" i="250"/>
  <c r="AD8" i="250"/>
  <c r="BX8" i="248"/>
  <c r="BX7" i="248"/>
  <c r="AD8" i="248"/>
  <c r="AD9" i="248"/>
  <c r="AE7" i="247"/>
  <c r="AF6" i="247"/>
  <c r="AD8" i="269"/>
  <c r="BX7" i="269"/>
  <c r="BX8" i="269"/>
  <c r="AD9" i="269"/>
  <c r="AD9" i="279"/>
  <c r="BX8" i="279"/>
  <c r="BX7" i="279"/>
  <c r="AD8" i="279"/>
  <c r="AF7" i="292"/>
  <c r="AG6" i="292"/>
  <c r="AD8" i="274"/>
  <c r="AD9" i="274"/>
  <c r="BX8" i="274"/>
  <c r="BX7" i="274"/>
  <c r="BW8" i="291"/>
  <c r="BW7" i="291"/>
  <c r="AC8" i="291"/>
  <c r="AC9" i="291"/>
  <c r="AE7" i="257"/>
  <c r="AF6" i="257"/>
  <c r="AF7" i="261"/>
  <c r="AG6" i="261"/>
  <c r="AD8" i="259"/>
  <c r="BX7" i="259"/>
  <c r="BX8" i="259"/>
  <c r="AD9" i="259"/>
  <c r="AE7" i="278"/>
  <c r="AF6" i="278"/>
  <c r="BY8" i="276"/>
  <c r="AE8" i="276"/>
  <c r="BY7" i="276"/>
  <c r="AE9" i="276"/>
  <c r="BX7" i="254"/>
  <c r="BX8" i="254"/>
  <c r="AD8" i="254"/>
  <c r="AD9" i="254"/>
  <c r="BX8" i="294"/>
  <c r="BX7" i="294"/>
  <c r="AD8" i="294"/>
  <c r="AD9" i="294"/>
  <c r="BW7" i="231"/>
  <c r="BW8" i="231"/>
  <c r="AC9" i="231"/>
  <c r="AC8" i="231"/>
  <c r="BW7" i="241"/>
  <c r="BW8" i="241"/>
  <c r="AC8" i="241"/>
  <c r="AC9" i="241"/>
  <c r="AE7" i="239"/>
  <c r="AF6" i="239"/>
  <c r="AD8" i="235"/>
  <c r="AD9" i="235"/>
  <c r="BX7" i="235"/>
  <c r="BX8" i="235"/>
  <c r="AF7" i="234"/>
  <c r="AG6" i="234"/>
  <c r="AD7" i="243"/>
  <c r="AE6" i="243"/>
  <c r="AD7" i="231"/>
  <c r="AE6" i="231"/>
  <c r="AD7" i="241"/>
  <c r="AE6" i="241"/>
  <c r="BX7" i="239"/>
  <c r="BX8" i="239"/>
  <c r="AD8" i="239"/>
  <c r="AD9" i="239"/>
  <c r="AF6" i="235"/>
  <c r="AE7" i="235"/>
  <c r="BY7" i="234"/>
  <c r="BY8" i="234"/>
  <c r="AE8" i="234"/>
  <c r="AE9" i="234"/>
  <c r="AC9" i="243"/>
  <c r="BW8" i="243"/>
  <c r="AC8" i="243"/>
  <c r="BW7" i="243"/>
  <c r="AF6" i="245"/>
  <c r="AE7" i="245"/>
  <c r="BY7" i="246"/>
  <c r="AE8" i="246"/>
  <c r="AE9" i="246"/>
  <c r="BY8" i="246"/>
  <c r="BW7" i="237"/>
  <c r="BW8" i="237"/>
  <c r="AC9" i="237"/>
  <c r="AC8" i="237"/>
  <c r="BY7" i="244"/>
  <c r="BY8" i="244"/>
  <c r="AE9" i="244"/>
  <c r="AE8" i="244"/>
  <c r="AE7" i="233"/>
  <c r="AF6" i="233"/>
  <c r="AD9" i="245"/>
  <c r="BX8" i="245"/>
  <c r="AD8" i="245"/>
  <c r="BX7" i="245"/>
  <c r="AG6" i="246"/>
  <c r="AF7" i="246"/>
  <c r="AD7" i="237"/>
  <c r="AE6" i="237"/>
  <c r="AF7" i="244"/>
  <c r="AG6" i="244"/>
  <c r="BX8" i="233"/>
  <c r="AD9" i="233"/>
  <c r="BX7" i="233"/>
  <c r="AD8" i="233"/>
  <c r="AF7" i="242"/>
  <c r="AG6" i="242"/>
  <c r="AF7" i="236"/>
  <c r="AG6" i="236"/>
  <c r="AG6" i="240"/>
  <c r="AF7" i="240"/>
  <c r="AE8" i="232"/>
  <c r="AE9" i="232"/>
  <c r="BY7" i="232"/>
  <c r="BY8" i="232"/>
  <c r="BW7" i="238"/>
  <c r="BW8" i="238"/>
  <c r="AC9" i="238"/>
  <c r="AC8" i="238"/>
  <c r="AF7" i="230"/>
  <c r="AG6" i="230"/>
  <c r="BY7" i="242"/>
  <c r="BY8" i="242"/>
  <c r="AE9" i="242"/>
  <c r="AE8" i="242"/>
  <c r="AE9" i="236"/>
  <c r="BY8" i="236"/>
  <c r="AE8" i="236"/>
  <c r="BY7" i="236"/>
  <c r="AE9" i="240"/>
  <c r="AE8" i="240"/>
  <c r="BY8" i="240"/>
  <c r="BY7" i="240"/>
  <c r="AF7" i="232"/>
  <c r="AG6" i="232"/>
  <c r="AD7" i="238"/>
  <c r="AE6" i="238"/>
  <c r="AE9" i="230"/>
  <c r="BY8" i="230"/>
  <c r="BY7" i="230"/>
  <c r="AE8" i="230"/>
  <c r="BX7" i="221"/>
  <c r="BX8" i="221"/>
  <c r="AD8" i="221"/>
  <c r="AD9" i="221"/>
  <c r="BY7" i="227"/>
  <c r="BY8" i="227"/>
  <c r="AE9" i="227"/>
  <c r="AE8" i="227"/>
  <c r="BW7" i="220"/>
  <c r="BW8" i="220"/>
  <c r="AC9" i="220"/>
  <c r="AC8" i="220"/>
  <c r="AE8" i="215"/>
  <c r="BY7" i="215"/>
  <c r="BY8" i="215"/>
  <c r="AE9" i="215"/>
  <c r="BW8" i="223"/>
  <c r="AC8" i="223"/>
  <c r="AC9" i="223"/>
  <c r="BW7" i="223"/>
  <c r="BY8" i="226"/>
  <c r="BY7" i="226"/>
  <c r="AE9" i="226"/>
  <c r="AE8" i="226"/>
  <c r="AF7" i="222"/>
  <c r="AG6" i="222"/>
  <c r="AE7" i="221"/>
  <c r="AF6" i="221"/>
  <c r="AF7" i="226"/>
  <c r="AG6" i="226"/>
  <c r="AF7" i="227"/>
  <c r="AG6" i="227"/>
  <c r="AD7" i="220"/>
  <c r="AE6" i="220"/>
  <c r="AF7" i="215"/>
  <c r="AG6" i="215"/>
  <c r="AD9" i="229"/>
  <c r="AD8" i="229"/>
  <c r="BX8" i="229"/>
  <c r="BX7" i="229"/>
  <c r="AD7" i="219"/>
  <c r="AE6" i="219"/>
  <c r="BZ7" i="224"/>
  <c r="BZ8" i="224"/>
  <c r="AF9" i="224"/>
  <c r="AF8" i="224"/>
  <c r="AC8" i="214"/>
  <c r="BW7" i="214"/>
  <c r="BW8" i="214"/>
  <c r="AC9" i="214"/>
  <c r="BY8" i="222"/>
  <c r="BY7" i="222"/>
  <c r="AE8" i="222"/>
  <c r="AE9" i="222"/>
  <c r="AD8" i="216"/>
  <c r="AD9" i="216"/>
  <c r="BX7" i="216"/>
  <c r="BX8" i="216"/>
  <c r="BW8" i="219"/>
  <c r="AC9" i="219"/>
  <c r="BW7" i="219"/>
  <c r="AC8" i="219"/>
  <c r="AG7" i="224"/>
  <c r="AH6" i="224"/>
  <c r="AD7" i="214"/>
  <c r="AE6" i="214"/>
  <c r="BW7" i="217"/>
  <c r="AC9" i="217"/>
  <c r="AC8" i="217"/>
  <c r="BW8" i="217"/>
  <c r="AE7" i="216"/>
  <c r="AF6" i="216"/>
  <c r="AE7" i="229"/>
  <c r="AF6" i="229"/>
  <c r="AD7" i="223"/>
  <c r="AE6" i="223"/>
  <c r="AE7" i="218"/>
  <c r="AF6" i="218"/>
  <c r="AE6" i="217"/>
  <c r="AD7" i="217"/>
  <c r="AD7" i="225"/>
  <c r="AE6" i="225"/>
  <c r="AD7" i="228"/>
  <c r="AE6" i="228"/>
  <c r="BX8" i="218"/>
  <c r="AD8" i="218"/>
  <c r="AD9" i="218"/>
  <c r="BX7" i="218"/>
  <c r="BW7" i="225"/>
  <c r="BW8" i="225"/>
  <c r="AC8" i="225"/>
  <c r="AC9" i="225"/>
  <c r="BW8" i="228"/>
  <c r="BW7" i="228"/>
  <c r="AC8" i="228"/>
  <c r="AC9" i="228"/>
  <c r="AE8" i="206"/>
  <c r="AE9" i="206"/>
  <c r="BY7" i="206"/>
  <c r="BY8" i="206"/>
  <c r="AD7" i="207"/>
  <c r="AE6" i="207"/>
  <c r="AE6" i="211"/>
  <c r="AD7" i="211"/>
  <c r="AC8" i="207"/>
  <c r="AC9" i="207"/>
  <c r="BW8" i="207"/>
  <c r="BW7" i="207"/>
  <c r="AC9" i="211"/>
  <c r="BW8" i="211"/>
  <c r="BW7" i="211"/>
  <c r="AC8" i="211"/>
  <c r="BY7" i="213"/>
  <c r="BY8" i="213"/>
  <c r="AE8" i="213"/>
  <c r="AE9" i="213"/>
  <c r="AD7" i="212"/>
  <c r="AE6" i="212"/>
  <c r="AE6" i="209"/>
  <c r="AD7" i="209"/>
  <c r="AE7" i="208"/>
  <c r="AF6" i="208"/>
  <c r="AC9" i="210"/>
  <c r="BW8" i="210"/>
  <c r="AC8" i="210"/>
  <c r="BW7" i="210"/>
  <c r="AC8" i="212"/>
  <c r="BW8" i="212"/>
  <c r="AC9" i="212"/>
  <c r="BW7" i="212"/>
  <c r="AD8" i="208"/>
  <c r="AD9" i="208"/>
  <c r="BX7" i="208"/>
  <c r="BX8" i="208"/>
  <c r="AD7" i="210"/>
  <c r="AE6" i="210"/>
  <c r="AG6" i="213"/>
  <c r="AF7" i="213"/>
  <c r="AC9" i="209"/>
  <c r="AC8" i="209"/>
  <c r="BW8" i="209"/>
  <c r="BW7" i="209"/>
  <c r="AF7" i="206"/>
  <c r="AG6" i="206"/>
  <c r="AD9" i="202"/>
  <c r="BX7" i="202"/>
  <c r="BX8" i="202"/>
  <c r="AD8" i="202"/>
  <c r="AE8" i="204"/>
  <c r="BY7" i="204"/>
  <c r="BY8" i="204"/>
  <c r="AE9" i="204"/>
  <c r="BY8" i="203"/>
  <c r="BY7" i="203"/>
  <c r="AE9" i="203"/>
  <c r="AE8" i="203"/>
  <c r="AF7" i="204"/>
  <c r="AG6" i="204"/>
  <c r="AD8" i="205"/>
  <c r="AD9" i="205"/>
  <c r="BX7" i="205"/>
  <c r="BX8" i="205"/>
  <c r="AE7" i="202"/>
  <c r="AF6" i="202"/>
  <c r="AF7" i="203"/>
  <c r="AG6" i="203"/>
  <c r="AF6" i="205"/>
  <c r="AE7" i="205"/>
  <c r="AG7" i="201"/>
  <c r="AH6" i="201"/>
  <c r="BZ7" i="201"/>
  <c r="BZ8" i="201"/>
  <c r="AF9" i="201"/>
  <c r="AF8" i="201"/>
  <c r="AF6" i="200"/>
  <c r="AE7" i="200"/>
  <c r="AD9" i="200"/>
  <c r="AD8" i="200"/>
  <c r="BX7" i="200"/>
  <c r="BX8" i="200"/>
  <c r="AG6" i="199"/>
  <c r="AF7" i="199"/>
  <c r="AE8" i="199"/>
  <c r="BY7" i="199"/>
  <c r="BY8" i="199"/>
  <c r="AE9" i="199"/>
  <c r="AF7" i="198"/>
  <c r="AG6" i="198"/>
  <c r="BY7" i="198"/>
  <c r="AE8" i="198"/>
  <c r="BY8" i="198"/>
  <c r="AE9" i="198"/>
  <c r="AE8" i="2"/>
  <c r="AE9" i="2"/>
  <c r="AG6" i="2"/>
  <c r="AF7" i="2"/>
  <c r="BO7" i="2"/>
  <c r="BO8" i="2"/>
  <c r="AF7" i="296" l="1"/>
  <c r="AG6" i="296"/>
  <c r="AE8" i="296"/>
  <c r="AE9" i="296"/>
  <c r="BY8" i="296"/>
  <c r="BY7" i="296"/>
  <c r="AF7" i="278"/>
  <c r="AG6" i="278"/>
  <c r="AG7" i="261"/>
  <c r="AH6" i="261"/>
  <c r="AG7" i="292"/>
  <c r="AH6" i="292"/>
  <c r="AG6" i="294"/>
  <c r="AF7" i="294"/>
  <c r="AF7" i="269"/>
  <c r="AG6" i="269"/>
  <c r="AF7" i="248"/>
  <c r="AG6" i="248"/>
  <c r="AF7" i="260"/>
  <c r="AG6" i="260"/>
  <c r="BZ7" i="295"/>
  <c r="BZ8" i="295"/>
  <c r="AF8" i="295"/>
  <c r="AF9" i="295"/>
  <c r="AE7" i="262"/>
  <c r="AF6" i="262"/>
  <c r="AF7" i="255"/>
  <c r="AG6" i="255"/>
  <c r="AF7" i="289"/>
  <c r="AG6" i="289"/>
  <c r="AF7" i="281"/>
  <c r="AG6" i="281"/>
  <c r="AE7" i="267"/>
  <c r="AF6" i="267"/>
  <c r="AG7" i="251"/>
  <c r="AH6" i="251"/>
  <c r="AF7" i="277"/>
  <c r="AG6" i="277"/>
  <c r="BY8" i="278"/>
  <c r="BY7" i="278"/>
  <c r="AE9" i="278"/>
  <c r="AE8" i="278"/>
  <c r="AF9" i="261"/>
  <c r="BZ7" i="261"/>
  <c r="BZ8" i="261"/>
  <c r="AF8" i="261"/>
  <c r="BZ7" i="292"/>
  <c r="AF8" i="292"/>
  <c r="AF9" i="292"/>
  <c r="BZ8" i="292"/>
  <c r="AE8" i="294"/>
  <c r="BY8" i="294"/>
  <c r="AE9" i="294"/>
  <c r="BY7" i="294"/>
  <c r="AE9" i="269"/>
  <c r="BY8" i="269"/>
  <c r="BY7" i="269"/>
  <c r="AE8" i="269"/>
  <c r="AE8" i="248"/>
  <c r="AE9" i="248"/>
  <c r="BY8" i="248"/>
  <c r="BY7" i="248"/>
  <c r="BY7" i="260"/>
  <c r="BY8" i="260"/>
  <c r="AE8" i="260"/>
  <c r="AE9" i="260"/>
  <c r="AG7" i="295"/>
  <c r="AH6" i="295"/>
  <c r="BX7" i="262"/>
  <c r="BX8" i="262"/>
  <c r="AD8" i="262"/>
  <c r="AD9" i="262"/>
  <c r="AE9" i="255"/>
  <c r="BY7" i="255"/>
  <c r="BY8" i="255"/>
  <c r="AE8" i="255"/>
  <c r="BY8" i="289"/>
  <c r="AE9" i="289"/>
  <c r="BY7" i="289"/>
  <c r="AE8" i="289"/>
  <c r="AE9" i="281"/>
  <c r="BY8" i="281"/>
  <c r="BY7" i="281"/>
  <c r="AE8" i="281"/>
  <c r="BX7" i="267"/>
  <c r="BX8" i="267"/>
  <c r="AD8" i="267"/>
  <c r="AD9" i="267"/>
  <c r="BZ8" i="251"/>
  <c r="AF8" i="251"/>
  <c r="AF9" i="251"/>
  <c r="BZ7" i="251"/>
  <c r="AE9" i="277"/>
  <c r="AE8" i="277"/>
  <c r="BY8" i="277"/>
  <c r="BY7" i="277"/>
  <c r="AF7" i="257"/>
  <c r="AG6" i="257"/>
  <c r="AF6" i="291"/>
  <c r="AE7" i="291"/>
  <c r="AE7" i="268"/>
  <c r="AF6" i="268"/>
  <c r="AG7" i="283"/>
  <c r="AH6" i="283"/>
  <c r="AE7" i="284"/>
  <c r="AF6" i="284"/>
  <c r="AE7" i="282"/>
  <c r="AF6" i="282"/>
  <c r="BY7" i="254"/>
  <c r="BY8" i="254"/>
  <c r="AE8" i="254"/>
  <c r="AE9" i="254"/>
  <c r="BX8" i="291"/>
  <c r="AD8" i="291"/>
  <c r="BX7" i="291"/>
  <c r="AD9" i="291"/>
  <c r="AE8" i="250"/>
  <c r="BY7" i="250"/>
  <c r="AE9" i="250"/>
  <c r="BY8" i="250"/>
  <c r="BY7" i="256"/>
  <c r="AE9" i="256"/>
  <c r="AE8" i="256"/>
  <c r="BY8" i="256"/>
  <c r="AE9" i="252"/>
  <c r="BY7" i="252"/>
  <c r="BY8" i="252"/>
  <c r="AE8" i="252"/>
  <c r="AD9" i="268"/>
  <c r="BX7" i="268"/>
  <c r="BX8" i="268"/>
  <c r="AD8" i="268"/>
  <c r="AF9" i="283"/>
  <c r="BZ8" i="283"/>
  <c r="AF8" i="283"/>
  <c r="BZ7" i="283"/>
  <c r="BZ8" i="271"/>
  <c r="AF9" i="271"/>
  <c r="AF8" i="271"/>
  <c r="BZ7" i="271"/>
  <c r="AE8" i="258"/>
  <c r="AE9" i="258"/>
  <c r="BY7" i="258"/>
  <c r="BY8" i="258"/>
  <c r="AD9" i="284"/>
  <c r="AD8" i="284"/>
  <c r="BX7" i="284"/>
  <c r="BX8" i="284"/>
  <c r="AD9" i="275"/>
  <c r="BX7" i="275"/>
  <c r="BX8" i="275"/>
  <c r="AD8" i="275"/>
  <c r="BX8" i="282"/>
  <c r="AD8" i="282"/>
  <c r="BX7" i="282"/>
  <c r="AD9" i="282"/>
  <c r="BX8" i="285"/>
  <c r="AD8" i="285"/>
  <c r="AD9" i="285"/>
  <c r="BX7" i="285"/>
  <c r="AF7" i="256"/>
  <c r="AG6" i="256"/>
  <c r="AG7" i="271"/>
  <c r="AH6" i="271"/>
  <c r="AG6" i="258"/>
  <c r="AF7" i="258"/>
  <c r="AE7" i="275"/>
  <c r="AF6" i="275"/>
  <c r="AE7" i="285"/>
  <c r="AF6" i="285"/>
  <c r="AE9" i="257"/>
  <c r="BY7" i="257"/>
  <c r="AE8" i="257"/>
  <c r="BY8" i="257"/>
  <c r="AF7" i="247"/>
  <c r="AG6" i="247"/>
  <c r="AG7" i="276"/>
  <c r="AH6" i="276"/>
  <c r="AF7" i="259"/>
  <c r="AG6" i="259"/>
  <c r="AE9" i="274"/>
  <c r="BY8" i="274"/>
  <c r="BY7" i="274"/>
  <c r="AE8" i="274"/>
  <c r="AF7" i="279"/>
  <c r="AG6" i="279"/>
  <c r="BY7" i="290"/>
  <c r="AE8" i="290"/>
  <c r="BY8" i="290"/>
  <c r="AE9" i="290"/>
  <c r="AG7" i="293"/>
  <c r="AH6" i="293"/>
  <c r="AE7" i="270"/>
  <c r="AF6" i="270"/>
  <c r="AF7" i="249"/>
  <c r="AG6" i="249"/>
  <c r="AF6" i="287"/>
  <c r="AE7" i="287"/>
  <c r="AE7" i="263"/>
  <c r="AF6" i="263"/>
  <c r="BZ7" i="286"/>
  <c r="BZ8" i="286"/>
  <c r="AF8" i="286"/>
  <c r="AF9" i="286"/>
  <c r="AF6" i="264"/>
  <c r="AE7" i="264"/>
  <c r="AF6" i="272"/>
  <c r="AE7" i="272"/>
  <c r="AF6" i="288"/>
  <c r="AE7" i="288"/>
  <c r="AE7" i="265"/>
  <c r="AF6" i="265"/>
  <c r="AF7" i="280"/>
  <c r="AG6" i="280"/>
  <c r="AG6" i="253"/>
  <c r="AF7" i="253"/>
  <c r="AF7" i="273"/>
  <c r="AG6" i="273"/>
  <c r="AG7" i="266"/>
  <c r="AH6" i="266"/>
  <c r="AF7" i="254"/>
  <c r="AG6" i="254"/>
  <c r="AG6" i="250"/>
  <c r="AF7" i="250"/>
  <c r="AF7" i="252"/>
  <c r="AG6" i="252"/>
  <c r="AE9" i="247"/>
  <c r="BY7" i="247"/>
  <c r="BY8" i="247"/>
  <c r="AE8" i="247"/>
  <c r="AF8" i="276"/>
  <c r="AF9" i="276"/>
  <c r="BZ7" i="276"/>
  <c r="BZ8" i="276"/>
  <c r="AE9" i="259"/>
  <c r="BY7" i="259"/>
  <c r="BY8" i="259"/>
  <c r="AE8" i="259"/>
  <c r="AF7" i="274"/>
  <c r="AG6" i="274"/>
  <c r="BY7" i="279"/>
  <c r="BY8" i="279"/>
  <c r="AE9" i="279"/>
  <c r="AE8" i="279"/>
  <c r="AF7" i="290"/>
  <c r="AG6" i="290"/>
  <c r="BZ8" i="293"/>
  <c r="BZ7" i="293"/>
  <c r="AF8" i="293"/>
  <c r="AF9" i="293"/>
  <c r="AD9" i="270"/>
  <c r="BX7" i="270"/>
  <c r="BX8" i="270"/>
  <c r="AD8" i="270"/>
  <c r="AE9" i="249"/>
  <c r="BY8" i="249"/>
  <c r="AE8" i="249"/>
  <c r="BY7" i="249"/>
  <c r="AD9" i="287"/>
  <c r="AD8" i="287"/>
  <c r="BX8" i="287"/>
  <c r="BX7" i="287"/>
  <c r="AD9" i="263"/>
  <c r="BX7" i="263"/>
  <c r="BX8" i="263"/>
  <c r="AD8" i="263"/>
  <c r="AG7" i="286"/>
  <c r="AH6" i="286"/>
  <c r="AD9" i="264"/>
  <c r="BX8" i="264"/>
  <c r="BX7" i="264"/>
  <c r="AD8" i="264"/>
  <c r="BX8" i="272"/>
  <c r="AD8" i="272"/>
  <c r="AD9" i="272"/>
  <c r="BX7" i="272"/>
  <c r="AD8" i="288"/>
  <c r="BX8" i="288"/>
  <c r="AD9" i="288"/>
  <c r="BX7" i="288"/>
  <c r="BX8" i="265"/>
  <c r="BX7" i="265"/>
  <c r="AD8" i="265"/>
  <c r="AD9" i="265"/>
  <c r="BY7" i="280"/>
  <c r="BY8" i="280"/>
  <c r="AE9" i="280"/>
  <c r="AE8" i="280"/>
  <c r="AE8" i="253"/>
  <c r="AE9" i="253"/>
  <c r="BY7" i="253"/>
  <c r="BY8" i="253"/>
  <c r="BY7" i="273"/>
  <c r="BY8" i="273"/>
  <c r="AE8" i="273"/>
  <c r="AE9" i="273"/>
  <c r="AF9" i="266"/>
  <c r="BZ7" i="266"/>
  <c r="BZ8" i="266"/>
  <c r="AF8" i="266"/>
  <c r="AG7" i="232"/>
  <c r="AH6" i="232"/>
  <c r="BZ8" i="240"/>
  <c r="BZ7" i="240"/>
  <c r="AF9" i="240"/>
  <c r="AF8" i="240"/>
  <c r="AE7" i="237"/>
  <c r="AF6" i="237"/>
  <c r="AE7" i="243"/>
  <c r="AF6" i="243"/>
  <c r="AF9" i="232"/>
  <c r="BZ7" i="232"/>
  <c r="BZ8" i="232"/>
  <c r="AF8" i="232"/>
  <c r="AH6" i="240"/>
  <c r="AG7" i="240"/>
  <c r="BX8" i="237"/>
  <c r="AD9" i="237"/>
  <c r="BX7" i="237"/>
  <c r="AD8" i="237"/>
  <c r="AD9" i="243"/>
  <c r="AD8" i="243"/>
  <c r="BX8" i="243"/>
  <c r="BX7" i="243"/>
  <c r="AH6" i="230"/>
  <c r="AG7" i="230"/>
  <c r="AH6" i="236"/>
  <c r="AG7" i="236"/>
  <c r="BZ7" i="246"/>
  <c r="BZ8" i="246"/>
  <c r="AF9" i="246"/>
  <c r="AF8" i="246"/>
  <c r="AG6" i="233"/>
  <c r="AF7" i="233"/>
  <c r="BY8" i="235"/>
  <c r="AE9" i="235"/>
  <c r="BY7" i="235"/>
  <c r="AE8" i="235"/>
  <c r="AE7" i="241"/>
  <c r="AF6" i="241"/>
  <c r="AG7" i="234"/>
  <c r="AH6" i="234"/>
  <c r="AF7" i="239"/>
  <c r="AG6" i="239"/>
  <c r="BZ7" i="236"/>
  <c r="BZ8" i="236"/>
  <c r="AF8" i="236"/>
  <c r="AF9" i="236"/>
  <c r="AE8" i="233"/>
  <c r="BY8" i="233"/>
  <c r="AE9" i="233"/>
  <c r="BY7" i="233"/>
  <c r="AF7" i="235"/>
  <c r="AG6" i="235"/>
  <c r="BX8" i="241"/>
  <c r="AD9" i="241"/>
  <c r="BX7" i="241"/>
  <c r="AD8" i="241"/>
  <c r="BZ8" i="234"/>
  <c r="AF8" i="234"/>
  <c r="AF9" i="234"/>
  <c r="BZ7" i="234"/>
  <c r="BY8" i="239"/>
  <c r="AE9" i="239"/>
  <c r="BY7" i="239"/>
  <c r="AE8" i="239"/>
  <c r="BZ7" i="230"/>
  <c r="BZ8" i="230"/>
  <c r="AF9" i="230"/>
  <c r="AF8" i="230"/>
  <c r="AG7" i="246"/>
  <c r="AH6" i="246"/>
  <c r="AE7" i="238"/>
  <c r="AF6" i="238"/>
  <c r="AG7" i="242"/>
  <c r="AH6" i="242"/>
  <c r="AG7" i="244"/>
  <c r="AH6" i="244"/>
  <c r="BY7" i="245"/>
  <c r="AE9" i="245"/>
  <c r="AE8" i="245"/>
  <c r="BY8" i="245"/>
  <c r="AE7" i="231"/>
  <c r="AF6" i="231"/>
  <c r="BX8" i="238"/>
  <c r="AD9" i="238"/>
  <c r="BX7" i="238"/>
  <c r="AD8" i="238"/>
  <c r="BZ7" i="242"/>
  <c r="BZ8" i="242"/>
  <c r="AF8" i="242"/>
  <c r="AF9" i="242"/>
  <c r="BZ8" i="244"/>
  <c r="AF9" i="244"/>
  <c r="BZ7" i="244"/>
  <c r="AF8" i="244"/>
  <c r="AG6" i="245"/>
  <c r="AF7" i="245"/>
  <c r="BX8" i="231"/>
  <c r="AD9" i="231"/>
  <c r="BX7" i="231"/>
  <c r="AD8" i="231"/>
  <c r="AG6" i="229"/>
  <c r="AF7" i="229"/>
  <c r="AG7" i="227"/>
  <c r="AH6" i="227"/>
  <c r="AE7" i="217"/>
  <c r="AF6" i="217"/>
  <c r="AE7" i="228"/>
  <c r="AF6" i="228"/>
  <c r="AF7" i="218"/>
  <c r="AG6" i="218"/>
  <c r="AF7" i="216"/>
  <c r="AG6" i="216"/>
  <c r="AE7" i="214"/>
  <c r="AF6" i="214"/>
  <c r="AF6" i="219"/>
  <c r="AE7" i="219"/>
  <c r="AG7" i="215"/>
  <c r="AH6" i="215"/>
  <c r="AG7" i="226"/>
  <c r="AH6" i="226"/>
  <c r="AE9" i="218"/>
  <c r="BY7" i="218"/>
  <c r="BY8" i="218"/>
  <c r="AE8" i="218"/>
  <c r="AD9" i="214"/>
  <c r="BX8" i="214"/>
  <c r="AD8" i="214"/>
  <c r="BX7" i="214"/>
  <c r="AD8" i="219"/>
  <c r="BX8" i="219"/>
  <c r="AD9" i="219"/>
  <c r="BX7" i="219"/>
  <c r="AF9" i="215"/>
  <c r="BZ7" i="215"/>
  <c r="BZ8" i="215"/>
  <c r="AF8" i="215"/>
  <c r="AF9" i="226"/>
  <c r="BZ7" i="226"/>
  <c r="AF8" i="226"/>
  <c r="BZ8" i="226"/>
  <c r="AD8" i="228"/>
  <c r="BX8" i="228"/>
  <c r="AD9" i="228"/>
  <c r="BX7" i="228"/>
  <c r="AE9" i="216"/>
  <c r="AE8" i="216"/>
  <c r="BY8" i="216"/>
  <c r="BY7" i="216"/>
  <c r="AF6" i="225"/>
  <c r="AE7" i="225"/>
  <c r="AE7" i="223"/>
  <c r="AF6" i="223"/>
  <c r="AH7" i="224"/>
  <c r="AI6" i="224"/>
  <c r="AI7" i="224" s="1"/>
  <c r="AJ6" i="224"/>
  <c r="AJ7" i="224" s="1"/>
  <c r="AK6" i="224"/>
  <c r="AK7" i="224" s="1"/>
  <c r="AE7" i="220"/>
  <c r="AF6" i="220"/>
  <c r="AF7" i="221"/>
  <c r="AG6" i="221"/>
  <c r="BX8" i="225"/>
  <c r="BX7" i="225"/>
  <c r="AD9" i="225"/>
  <c r="AD8" i="225"/>
  <c r="AD8" i="223"/>
  <c r="BX8" i="223"/>
  <c r="AD9" i="223"/>
  <c r="BX7" i="223"/>
  <c r="CA8" i="224"/>
  <c r="AG8" i="224"/>
  <c r="CA7" i="224"/>
  <c r="AG9" i="224"/>
  <c r="BX7" i="220"/>
  <c r="BX8" i="220"/>
  <c r="AD9" i="220"/>
  <c r="AD8" i="220"/>
  <c r="BY8" i="221"/>
  <c r="AE9" i="221"/>
  <c r="BY7" i="221"/>
  <c r="AE8" i="221"/>
  <c r="BX8" i="217"/>
  <c r="BX7" i="217"/>
  <c r="AD9" i="217"/>
  <c r="AD8" i="217"/>
  <c r="AG7" i="222"/>
  <c r="AH6" i="222"/>
  <c r="BY7" i="229"/>
  <c r="BY8" i="229"/>
  <c r="AE8" i="229"/>
  <c r="AE9" i="229"/>
  <c r="BZ8" i="227"/>
  <c r="BZ7" i="227"/>
  <c r="AF8" i="227"/>
  <c r="AF9" i="227"/>
  <c r="AF8" i="222"/>
  <c r="BZ7" i="222"/>
  <c r="BZ8" i="222"/>
  <c r="AF9" i="222"/>
  <c r="BZ8" i="213"/>
  <c r="BZ7" i="213"/>
  <c r="AF8" i="213"/>
  <c r="AF9" i="213"/>
  <c r="AD8" i="209"/>
  <c r="AD9" i="209"/>
  <c r="BX8" i="209"/>
  <c r="BX7" i="209"/>
  <c r="AE7" i="207"/>
  <c r="AF6" i="207"/>
  <c r="AF9" i="206"/>
  <c r="BZ7" i="206"/>
  <c r="BZ8" i="206"/>
  <c r="AF8" i="206"/>
  <c r="AE7" i="209"/>
  <c r="AF6" i="209"/>
  <c r="AD9" i="207"/>
  <c r="AD8" i="207"/>
  <c r="BX7" i="207"/>
  <c r="BX8" i="207"/>
  <c r="AG7" i="206"/>
  <c r="AH6" i="206"/>
  <c r="AG7" i="213"/>
  <c r="AH6" i="213"/>
  <c r="AE7" i="210"/>
  <c r="AF6" i="210"/>
  <c r="AE7" i="212"/>
  <c r="AF6" i="212"/>
  <c r="AD9" i="210"/>
  <c r="BX8" i="210"/>
  <c r="BX7" i="210"/>
  <c r="AD8" i="210"/>
  <c r="AD9" i="212"/>
  <c r="BX7" i="212"/>
  <c r="AD8" i="212"/>
  <c r="BX8" i="212"/>
  <c r="AF7" i="208"/>
  <c r="AG6" i="208"/>
  <c r="AD8" i="211"/>
  <c r="AD9" i="211"/>
  <c r="BX8" i="211"/>
  <c r="BX7" i="211"/>
  <c r="AE8" i="208"/>
  <c r="AE9" i="208"/>
  <c r="BY7" i="208"/>
  <c r="BY8" i="208"/>
  <c r="AE7" i="211"/>
  <c r="AF6" i="211"/>
  <c r="AG6" i="205"/>
  <c r="AF7" i="205"/>
  <c r="AE9" i="205"/>
  <c r="BY7" i="205"/>
  <c r="AE8" i="205"/>
  <c r="BY8" i="205"/>
  <c r="AF8" i="203"/>
  <c r="BZ7" i="203"/>
  <c r="AF9" i="203"/>
  <c r="BZ8" i="203"/>
  <c r="AG7" i="203"/>
  <c r="AH6" i="203"/>
  <c r="AF7" i="202"/>
  <c r="AG6" i="202"/>
  <c r="AG7" i="204"/>
  <c r="AH6" i="204"/>
  <c r="BY7" i="202"/>
  <c r="BY8" i="202"/>
  <c r="AE8" i="202"/>
  <c r="AE9" i="202"/>
  <c r="AF9" i="204"/>
  <c r="BZ7" i="204"/>
  <c r="BZ8" i="204"/>
  <c r="AF8" i="204"/>
  <c r="AF7" i="200"/>
  <c r="AG6" i="200"/>
  <c r="AE9" i="200"/>
  <c r="AE8" i="200"/>
  <c r="BY7" i="200"/>
  <c r="BY8" i="200"/>
  <c r="AH7" i="201"/>
  <c r="AI6" i="201"/>
  <c r="AI7" i="201" s="1"/>
  <c r="AJ6" i="201"/>
  <c r="AJ7" i="201" s="1"/>
  <c r="CA8" i="201"/>
  <c r="AG9" i="201"/>
  <c r="AG8" i="201"/>
  <c r="CA7" i="201"/>
  <c r="AF9" i="199"/>
  <c r="BZ8" i="199"/>
  <c r="BZ7" i="199"/>
  <c r="AF8" i="199"/>
  <c r="AG7" i="199"/>
  <c r="AH6" i="199"/>
  <c r="AG7" i="198"/>
  <c r="AH6" i="198"/>
  <c r="BZ8" i="198"/>
  <c r="AF8" i="198"/>
  <c r="AF9" i="198"/>
  <c r="BZ7" i="198"/>
  <c r="AH6" i="2"/>
  <c r="AG7" i="2"/>
  <c r="AF8" i="2"/>
  <c r="AF9" i="2"/>
  <c r="BP7" i="2"/>
  <c r="BP8" i="2"/>
  <c r="AG7" i="296" l="1"/>
  <c r="AH6" i="296"/>
  <c r="AF8" i="296"/>
  <c r="AF9" i="296"/>
  <c r="BZ7" i="296"/>
  <c r="BZ8" i="296"/>
  <c r="BY7" i="263"/>
  <c r="BY8" i="263"/>
  <c r="AE8" i="263"/>
  <c r="AE9" i="263"/>
  <c r="AG7" i="290"/>
  <c r="AH6" i="290"/>
  <c r="AG7" i="274"/>
  <c r="AH6" i="274"/>
  <c r="AG7" i="254"/>
  <c r="AH6" i="254"/>
  <c r="AF8" i="253"/>
  <c r="AF9" i="253"/>
  <c r="BZ7" i="253"/>
  <c r="BZ8" i="253"/>
  <c r="AE8" i="288"/>
  <c r="AE9" i="288"/>
  <c r="BY7" i="288"/>
  <c r="BY8" i="288"/>
  <c r="AE8" i="287"/>
  <c r="AE9" i="287"/>
  <c r="BY8" i="287"/>
  <c r="BY7" i="287"/>
  <c r="AH7" i="293"/>
  <c r="AK6" i="293"/>
  <c r="AK7" i="293" s="1"/>
  <c r="AJ6" i="293"/>
  <c r="AJ7" i="293" s="1"/>
  <c r="AI6" i="293"/>
  <c r="AI7" i="293" s="1"/>
  <c r="AG7" i="279"/>
  <c r="AH6" i="279"/>
  <c r="AG7" i="259"/>
  <c r="AH6" i="259"/>
  <c r="AF7" i="275"/>
  <c r="AG6" i="275"/>
  <c r="AG7" i="256"/>
  <c r="AH6" i="256"/>
  <c r="AF7" i="282"/>
  <c r="AG6" i="282"/>
  <c r="AF7" i="268"/>
  <c r="AG6" i="268"/>
  <c r="AH7" i="251"/>
  <c r="AI6" i="251"/>
  <c r="AI7" i="251" s="1"/>
  <c r="AG7" i="289"/>
  <c r="AH6" i="289"/>
  <c r="AG7" i="248"/>
  <c r="AH6" i="248"/>
  <c r="AH7" i="292"/>
  <c r="AJ6" i="292"/>
  <c r="AJ7" i="292" s="1"/>
  <c r="AI6" i="292"/>
  <c r="AI7" i="292" s="1"/>
  <c r="AF9" i="274"/>
  <c r="BZ8" i="274"/>
  <c r="BZ7" i="274"/>
  <c r="AF8" i="274"/>
  <c r="AG7" i="253"/>
  <c r="AH6" i="253"/>
  <c r="AF7" i="287"/>
  <c r="AG6" i="287"/>
  <c r="BZ8" i="279"/>
  <c r="AF9" i="279"/>
  <c r="AF8" i="279"/>
  <c r="BZ7" i="279"/>
  <c r="BY8" i="275"/>
  <c r="AE8" i="275"/>
  <c r="BY7" i="275"/>
  <c r="AE9" i="275"/>
  <c r="BZ8" i="256"/>
  <c r="AF8" i="256"/>
  <c r="AF9" i="256"/>
  <c r="BZ7" i="256"/>
  <c r="AE8" i="282"/>
  <c r="BY8" i="282"/>
  <c r="AE9" i="282"/>
  <c r="BY7" i="282"/>
  <c r="BY7" i="268"/>
  <c r="BY8" i="268"/>
  <c r="AE8" i="268"/>
  <c r="AE9" i="268"/>
  <c r="AG8" i="251"/>
  <c r="AG9" i="251"/>
  <c r="CA7" i="251"/>
  <c r="CA8" i="251"/>
  <c r="AF8" i="289"/>
  <c r="BZ8" i="289"/>
  <c r="AF9" i="289"/>
  <c r="BZ7" i="289"/>
  <c r="AF8" i="248"/>
  <c r="AF9" i="248"/>
  <c r="BZ7" i="248"/>
  <c r="BZ8" i="248"/>
  <c r="AG9" i="292"/>
  <c r="CA8" i="292"/>
  <c r="AG8" i="292"/>
  <c r="CA7" i="292"/>
  <c r="AE8" i="265"/>
  <c r="AE9" i="265"/>
  <c r="BY8" i="265"/>
  <c r="BY7" i="265"/>
  <c r="BZ7" i="290"/>
  <c r="BZ8" i="290"/>
  <c r="AF8" i="290"/>
  <c r="AF9" i="290"/>
  <c r="BZ8" i="254"/>
  <c r="AF8" i="254"/>
  <c r="AF9" i="254"/>
  <c r="BZ7" i="254"/>
  <c r="AF7" i="288"/>
  <c r="AG6" i="288"/>
  <c r="AG8" i="293"/>
  <c r="CA8" i="293"/>
  <c r="AG9" i="293"/>
  <c r="CA7" i="293"/>
  <c r="BZ8" i="259"/>
  <c r="AF9" i="259"/>
  <c r="AF8" i="259"/>
  <c r="BZ7" i="259"/>
  <c r="AH7" i="286"/>
  <c r="AI6" i="286"/>
  <c r="AI7" i="286" s="1"/>
  <c r="AJ6" i="286"/>
  <c r="AJ7" i="286" s="1"/>
  <c r="AG7" i="252"/>
  <c r="AH6" i="252"/>
  <c r="AH7" i="266"/>
  <c r="AI6" i="266"/>
  <c r="AI7" i="266" s="1"/>
  <c r="AG7" i="280"/>
  <c r="AH6" i="280"/>
  <c r="AE8" i="272"/>
  <c r="AE9" i="272"/>
  <c r="BY7" i="272"/>
  <c r="BY8" i="272"/>
  <c r="AH6" i="249"/>
  <c r="AG7" i="249"/>
  <c r="AH7" i="276"/>
  <c r="AI6" i="276"/>
  <c r="AI7" i="276" s="1"/>
  <c r="AJ6" i="276"/>
  <c r="AJ7" i="276" s="1"/>
  <c r="AF8" i="258"/>
  <c r="AF9" i="258"/>
  <c r="BZ8" i="258"/>
  <c r="BZ7" i="258"/>
  <c r="AF7" i="284"/>
  <c r="AG6" i="284"/>
  <c r="AE8" i="291"/>
  <c r="AE9" i="291"/>
  <c r="BY8" i="291"/>
  <c r="BY7" i="291"/>
  <c r="AF7" i="267"/>
  <c r="AG6" i="267"/>
  <c r="AG7" i="255"/>
  <c r="AH6" i="255"/>
  <c r="AG7" i="269"/>
  <c r="AH6" i="269"/>
  <c r="AJ6" i="261"/>
  <c r="AJ7" i="261" s="1"/>
  <c r="AH7" i="261"/>
  <c r="AI6" i="261"/>
  <c r="AI7" i="261" s="1"/>
  <c r="AG7" i="250"/>
  <c r="AH6" i="250"/>
  <c r="CA8" i="286"/>
  <c r="AG8" i="286"/>
  <c r="CA7" i="286"/>
  <c r="AG9" i="286"/>
  <c r="BZ7" i="252"/>
  <c r="BZ8" i="252"/>
  <c r="AF8" i="252"/>
  <c r="AF9" i="252"/>
  <c r="CA7" i="266"/>
  <c r="CA8" i="266"/>
  <c r="AG8" i="266"/>
  <c r="AG9" i="266"/>
  <c r="AF8" i="280"/>
  <c r="BZ8" i="280"/>
  <c r="AF9" i="280"/>
  <c r="BZ7" i="280"/>
  <c r="AG6" i="272"/>
  <c r="AF7" i="272"/>
  <c r="AF8" i="249"/>
  <c r="BZ8" i="249"/>
  <c r="AF9" i="249"/>
  <c r="BZ7" i="249"/>
  <c r="AG8" i="276"/>
  <c r="AG9" i="276"/>
  <c r="CA8" i="276"/>
  <c r="CA7" i="276"/>
  <c r="AG7" i="258"/>
  <c r="AH6" i="258"/>
  <c r="BY7" i="284"/>
  <c r="AE9" i="284"/>
  <c r="AE8" i="284"/>
  <c r="BY8" i="284"/>
  <c r="AF7" i="291"/>
  <c r="AG6" i="291"/>
  <c r="BY8" i="267"/>
  <c r="AE8" i="267"/>
  <c r="AE9" i="267"/>
  <c r="BY7" i="267"/>
  <c r="BZ7" i="255"/>
  <c r="BZ8" i="255"/>
  <c r="AF8" i="255"/>
  <c r="AF9" i="255"/>
  <c r="AF8" i="269"/>
  <c r="AF9" i="269"/>
  <c r="BZ8" i="269"/>
  <c r="BZ7" i="269"/>
  <c r="CA7" i="261"/>
  <c r="CA8" i="261"/>
  <c r="AG8" i="261"/>
  <c r="AG9" i="261"/>
  <c r="AF7" i="264"/>
  <c r="AG6" i="264"/>
  <c r="AF8" i="250"/>
  <c r="AF9" i="250"/>
  <c r="BZ7" i="250"/>
  <c r="BZ8" i="250"/>
  <c r="AG7" i="273"/>
  <c r="AH6" i="273"/>
  <c r="AF7" i="265"/>
  <c r="AG6" i="265"/>
  <c r="BY8" i="264"/>
  <c r="BY7" i="264"/>
  <c r="AE9" i="264"/>
  <c r="AE8" i="264"/>
  <c r="AF7" i="263"/>
  <c r="AG6" i="263"/>
  <c r="AF7" i="270"/>
  <c r="AG6" i="270"/>
  <c r="AG7" i="247"/>
  <c r="AH6" i="247"/>
  <c r="AF7" i="285"/>
  <c r="AG6" i="285"/>
  <c r="AH7" i="271"/>
  <c r="AI6" i="271"/>
  <c r="AI7" i="271" s="1"/>
  <c r="AH7" i="283"/>
  <c r="AI6" i="283"/>
  <c r="AI7" i="283" s="1"/>
  <c r="AG7" i="257"/>
  <c r="AH6" i="257"/>
  <c r="AH7" i="295"/>
  <c r="AI6" i="295"/>
  <c r="AI7" i="295" s="1"/>
  <c r="AJ6" i="295"/>
  <c r="AJ7" i="295" s="1"/>
  <c r="AH6" i="277"/>
  <c r="AG7" i="277"/>
  <c r="AG7" i="281"/>
  <c r="AH6" i="281"/>
  <c r="AF7" i="262"/>
  <c r="AG6" i="262"/>
  <c r="AG7" i="260"/>
  <c r="AH6" i="260"/>
  <c r="AF8" i="294"/>
  <c r="AF9" i="294"/>
  <c r="BZ7" i="294"/>
  <c r="BZ8" i="294"/>
  <c r="AG7" i="278"/>
  <c r="AH6" i="278"/>
  <c r="BZ7" i="273"/>
  <c r="BZ8" i="273"/>
  <c r="AF8" i="273"/>
  <c r="AF9" i="273"/>
  <c r="AE8" i="270"/>
  <c r="AE9" i="270"/>
  <c r="BY8" i="270"/>
  <c r="BY7" i="270"/>
  <c r="BZ7" i="247"/>
  <c r="BZ8" i="247"/>
  <c r="AF9" i="247"/>
  <c r="AF8" i="247"/>
  <c r="AE8" i="285"/>
  <c r="AE9" i="285"/>
  <c r="BY8" i="285"/>
  <c r="BY7" i="285"/>
  <c r="AG8" i="271"/>
  <c r="AG9" i="271"/>
  <c r="CA8" i="271"/>
  <c r="CA7" i="271"/>
  <c r="CA7" i="283"/>
  <c r="AG8" i="283"/>
  <c r="CA8" i="283"/>
  <c r="AG9" i="283"/>
  <c r="BZ8" i="257"/>
  <c r="AF8" i="257"/>
  <c r="AF9" i="257"/>
  <c r="BZ7" i="257"/>
  <c r="CA8" i="295"/>
  <c r="AG8" i="295"/>
  <c r="CA7" i="295"/>
  <c r="AG9" i="295"/>
  <c r="AF9" i="277"/>
  <c r="AF8" i="277"/>
  <c r="BZ8" i="277"/>
  <c r="BZ7" i="277"/>
  <c r="AF9" i="281"/>
  <c r="AF8" i="281"/>
  <c r="BZ8" i="281"/>
  <c r="BZ7" i="281"/>
  <c r="BY8" i="262"/>
  <c r="AE8" i="262"/>
  <c r="AE9" i="262"/>
  <c r="BY7" i="262"/>
  <c r="BZ7" i="260"/>
  <c r="BZ8" i="260"/>
  <c r="AF8" i="260"/>
  <c r="AF9" i="260"/>
  <c r="AG7" i="294"/>
  <c r="AH6" i="294"/>
  <c r="AF8" i="278"/>
  <c r="BZ8" i="278"/>
  <c r="BZ7" i="278"/>
  <c r="AF9" i="278"/>
  <c r="AG7" i="245"/>
  <c r="AH6" i="245"/>
  <c r="AG6" i="231"/>
  <c r="AF7" i="231"/>
  <c r="AI6" i="244"/>
  <c r="AI7" i="244" s="1"/>
  <c r="AH7" i="244"/>
  <c r="AH7" i="246"/>
  <c r="AI6" i="246"/>
  <c r="AI7" i="246" s="1"/>
  <c r="AG7" i="235"/>
  <c r="AH6" i="235"/>
  <c r="AH7" i="234"/>
  <c r="AI6" i="234"/>
  <c r="AI7" i="234" s="1"/>
  <c r="AE8" i="231"/>
  <c r="BY8" i="231"/>
  <c r="AE9" i="231"/>
  <c r="BY7" i="231"/>
  <c r="AG8" i="244"/>
  <c r="CA7" i="244"/>
  <c r="AG9" i="244"/>
  <c r="CA8" i="244"/>
  <c r="CA8" i="246"/>
  <c r="AG8" i="246"/>
  <c r="CA7" i="246"/>
  <c r="AG9" i="246"/>
  <c r="BZ7" i="235"/>
  <c r="BZ8" i="235"/>
  <c r="AF8" i="235"/>
  <c r="AF9" i="235"/>
  <c r="AG8" i="234"/>
  <c r="AG9" i="234"/>
  <c r="CA8" i="234"/>
  <c r="CA7" i="234"/>
  <c r="AH7" i="242"/>
  <c r="AI6" i="242"/>
  <c r="AI7" i="242" s="1"/>
  <c r="AF7" i="241"/>
  <c r="AG6" i="241"/>
  <c r="AF8" i="233"/>
  <c r="AF9" i="233"/>
  <c r="BZ8" i="233"/>
  <c r="BZ7" i="233"/>
  <c r="CA7" i="236"/>
  <c r="CA8" i="236"/>
  <c r="AG9" i="236"/>
  <c r="AG8" i="236"/>
  <c r="CA7" i="240"/>
  <c r="CA8" i="240"/>
  <c r="AG9" i="240"/>
  <c r="AG8" i="240"/>
  <c r="AG6" i="243"/>
  <c r="AF7" i="243"/>
  <c r="CA8" i="242"/>
  <c r="AG8" i="242"/>
  <c r="CA7" i="242"/>
  <c r="AG9" i="242"/>
  <c r="AE8" i="241"/>
  <c r="BY8" i="241"/>
  <c r="AE9" i="241"/>
  <c r="BY7" i="241"/>
  <c r="AH6" i="233"/>
  <c r="AG7" i="233"/>
  <c r="AJ6" i="236"/>
  <c r="AJ7" i="236" s="1"/>
  <c r="AH7" i="236"/>
  <c r="AI6" i="236"/>
  <c r="AI7" i="236" s="1"/>
  <c r="AI6" i="240"/>
  <c r="AI7" i="240" s="1"/>
  <c r="AH7" i="240"/>
  <c r="AE8" i="243"/>
  <c r="BY8" i="243"/>
  <c r="BY7" i="243"/>
  <c r="AE9" i="243"/>
  <c r="BZ7" i="245"/>
  <c r="BZ8" i="245"/>
  <c r="AF9" i="245"/>
  <c r="AF8" i="245"/>
  <c r="AF7" i="238"/>
  <c r="AG6" i="238"/>
  <c r="AG7" i="239"/>
  <c r="AH6" i="239"/>
  <c r="CA7" i="230"/>
  <c r="CA8" i="230"/>
  <c r="AG9" i="230"/>
  <c r="AG8" i="230"/>
  <c r="AG6" i="237"/>
  <c r="AF7" i="237"/>
  <c r="AH7" i="232"/>
  <c r="AI6" i="232"/>
  <c r="AI7" i="232" s="1"/>
  <c r="AE8" i="238"/>
  <c r="AE9" i="238"/>
  <c r="BY7" i="238"/>
  <c r="BY8" i="238"/>
  <c r="AF8" i="239"/>
  <c r="AF9" i="239"/>
  <c r="BZ7" i="239"/>
  <c r="BZ8" i="239"/>
  <c r="AH7" i="230"/>
  <c r="AI6" i="230"/>
  <c r="AI7" i="230" s="1"/>
  <c r="AE8" i="237"/>
  <c r="AE9" i="237"/>
  <c r="BY7" i="237"/>
  <c r="BY8" i="237"/>
  <c r="CA7" i="232"/>
  <c r="CA8" i="232"/>
  <c r="AG8" i="232"/>
  <c r="AG9" i="232"/>
  <c r="AG8" i="222"/>
  <c r="AG9" i="222"/>
  <c r="CA8" i="222"/>
  <c r="CA7" i="222"/>
  <c r="AG7" i="221"/>
  <c r="AH6" i="221"/>
  <c r="AI8" i="224"/>
  <c r="AI9" i="224"/>
  <c r="CC7" i="224"/>
  <c r="CC8" i="224"/>
  <c r="AK6" i="215"/>
  <c r="AK7" i="215" s="1"/>
  <c r="AJ6" i="215"/>
  <c r="AJ7" i="215" s="1"/>
  <c r="AI6" i="215"/>
  <c r="AI7" i="215" s="1"/>
  <c r="AH7" i="215"/>
  <c r="AH6" i="216"/>
  <c r="AG7" i="216"/>
  <c r="AF7" i="217"/>
  <c r="AG6" i="217"/>
  <c r="AI6" i="226"/>
  <c r="AI7" i="226" s="1"/>
  <c r="AH7" i="226"/>
  <c r="AH8" i="224"/>
  <c r="CB7" i="224"/>
  <c r="AH9" i="224"/>
  <c r="CB8" i="224"/>
  <c r="CA8" i="215"/>
  <c r="AG8" i="215"/>
  <c r="CA7" i="215"/>
  <c r="AG9" i="215"/>
  <c r="AF9" i="216"/>
  <c r="AF8" i="216"/>
  <c r="BZ8" i="216"/>
  <c r="BZ7" i="216"/>
  <c r="BY8" i="217"/>
  <c r="BY7" i="217"/>
  <c r="AE9" i="217"/>
  <c r="AE8" i="217"/>
  <c r="AF8" i="221"/>
  <c r="AF9" i="221"/>
  <c r="BZ7" i="221"/>
  <c r="BZ8" i="221"/>
  <c r="AF7" i="220"/>
  <c r="AG6" i="220"/>
  <c r="AF7" i="223"/>
  <c r="AG6" i="223"/>
  <c r="AE8" i="219"/>
  <c r="AE9" i="219"/>
  <c r="BY7" i="219"/>
  <c r="BY8" i="219"/>
  <c r="AG7" i="218"/>
  <c r="AH6" i="218"/>
  <c r="AI6" i="227"/>
  <c r="AI7" i="227" s="1"/>
  <c r="AH7" i="227"/>
  <c r="AH7" i="222"/>
  <c r="AI6" i="222"/>
  <c r="AI7" i="222" s="1"/>
  <c r="AK6" i="222"/>
  <c r="AK7" i="222" s="1"/>
  <c r="AJ6" i="222"/>
  <c r="AJ7" i="222" s="1"/>
  <c r="AE9" i="220"/>
  <c r="BY8" i="220"/>
  <c r="AE8" i="220"/>
  <c r="BY7" i="220"/>
  <c r="AE8" i="223"/>
  <c r="AE9" i="223"/>
  <c r="BY7" i="223"/>
  <c r="BY8" i="223"/>
  <c r="AF7" i="219"/>
  <c r="AG6" i="219"/>
  <c r="AF8" i="218"/>
  <c r="BZ8" i="218"/>
  <c r="AF9" i="218"/>
  <c r="BZ7" i="218"/>
  <c r="AG8" i="227"/>
  <c r="AG9" i="227"/>
  <c r="CA8" i="227"/>
  <c r="CA7" i="227"/>
  <c r="BY8" i="225"/>
  <c r="BY7" i="225"/>
  <c r="AE9" i="225"/>
  <c r="AE8" i="225"/>
  <c r="AG6" i="214"/>
  <c r="AF7" i="214"/>
  <c r="AF7" i="228"/>
  <c r="AG6" i="228"/>
  <c r="BZ8" i="229"/>
  <c r="BZ7" i="229"/>
  <c r="AF8" i="229"/>
  <c r="AF9" i="229"/>
  <c r="CE7" i="224"/>
  <c r="CE8" i="224"/>
  <c r="AK8" i="224"/>
  <c r="AL8" i="224" s="1"/>
  <c r="D8" i="224" s="1"/>
  <c r="AK9" i="224"/>
  <c r="AL7" i="224"/>
  <c r="AJ9" i="224"/>
  <c r="AJ8" i="224"/>
  <c r="CD7" i="224"/>
  <c r="CD8" i="224"/>
  <c r="AG6" i="225"/>
  <c r="AF7" i="225"/>
  <c r="AG9" i="226"/>
  <c r="AG8" i="226"/>
  <c r="CA7" i="226"/>
  <c r="CA8" i="226"/>
  <c r="AE8" i="214"/>
  <c r="BY7" i="214"/>
  <c r="BY8" i="214"/>
  <c r="AE9" i="214"/>
  <c r="AE8" i="228"/>
  <c r="AE9" i="228"/>
  <c r="BY7" i="228"/>
  <c r="BY8" i="228"/>
  <c r="AG7" i="229"/>
  <c r="AH6" i="229"/>
  <c r="AF7" i="211"/>
  <c r="AG6" i="211"/>
  <c r="AI6" i="213"/>
  <c r="AI7" i="213" s="1"/>
  <c r="AH7" i="213"/>
  <c r="AE9" i="211"/>
  <c r="BY8" i="211"/>
  <c r="BY7" i="211"/>
  <c r="AE8" i="211"/>
  <c r="AG9" i="213"/>
  <c r="AG8" i="213"/>
  <c r="CA8" i="213"/>
  <c r="CA7" i="213"/>
  <c r="AF7" i="212"/>
  <c r="AG6" i="212"/>
  <c r="AH7" i="206"/>
  <c r="AI6" i="206"/>
  <c r="AI7" i="206" s="1"/>
  <c r="AG6" i="209"/>
  <c r="AF7" i="209"/>
  <c r="AF7" i="207"/>
  <c r="AG6" i="207"/>
  <c r="AE8" i="212"/>
  <c r="AE9" i="212"/>
  <c r="BY7" i="212"/>
  <c r="BY8" i="212"/>
  <c r="AE9" i="209"/>
  <c r="AE8" i="209"/>
  <c r="BY7" i="209"/>
  <c r="BY8" i="209"/>
  <c r="BY7" i="207"/>
  <c r="AE8" i="207"/>
  <c r="AE9" i="207"/>
  <c r="BY8" i="207"/>
  <c r="AG9" i="206"/>
  <c r="CA7" i="206"/>
  <c r="CA8" i="206"/>
  <c r="AG8" i="206"/>
  <c r="AG7" i="208"/>
  <c r="AH6" i="208"/>
  <c r="AF7" i="210"/>
  <c r="AG6" i="210"/>
  <c r="AF9" i="208"/>
  <c r="BZ7" i="208"/>
  <c r="BZ8" i="208"/>
  <c r="AF8" i="208"/>
  <c r="BY7" i="210"/>
  <c r="AE8" i="210"/>
  <c r="BY8" i="210"/>
  <c r="AE9" i="210"/>
  <c r="AH7" i="203"/>
  <c r="AI6" i="203"/>
  <c r="AI7" i="203" s="1"/>
  <c r="AJ6" i="203"/>
  <c r="AJ7" i="203" s="1"/>
  <c r="AG9" i="203"/>
  <c r="CA8" i="203"/>
  <c r="AG8" i="203"/>
  <c r="CA7" i="203"/>
  <c r="AH7" i="204"/>
  <c r="AI6" i="204"/>
  <c r="AI7" i="204" s="1"/>
  <c r="AJ6" i="204"/>
  <c r="AJ7" i="204" s="1"/>
  <c r="CA8" i="204"/>
  <c r="AG8" i="204"/>
  <c r="CA7" i="204"/>
  <c r="AG9" i="204"/>
  <c r="AG7" i="202"/>
  <c r="AH6" i="202"/>
  <c r="BZ7" i="205"/>
  <c r="BZ8" i="205"/>
  <c r="AF8" i="205"/>
  <c r="AF9" i="205"/>
  <c r="BZ8" i="202"/>
  <c r="AF8" i="202"/>
  <c r="AF9" i="202"/>
  <c r="BZ7" i="202"/>
  <c r="AG7" i="205"/>
  <c r="AH6" i="205"/>
  <c r="AH8" i="201"/>
  <c r="CB7" i="201"/>
  <c r="AH9" i="201"/>
  <c r="CB8" i="201"/>
  <c r="AK6" i="201"/>
  <c r="AK7" i="201" s="1"/>
  <c r="AI8" i="201"/>
  <c r="AI9" i="201"/>
  <c r="CC7" i="201"/>
  <c r="CC8" i="201"/>
  <c r="AH6" i="200"/>
  <c r="AG7" i="200"/>
  <c r="AJ9" i="201"/>
  <c r="AJ8" i="201"/>
  <c r="CD8" i="201"/>
  <c r="CD7" i="201"/>
  <c r="BZ7" i="200"/>
  <c r="BZ8" i="200"/>
  <c r="AF9" i="200"/>
  <c r="AF8" i="200"/>
  <c r="AH7" i="199"/>
  <c r="AI6" i="199"/>
  <c r="AI7" i="199" s="1"/>
  <c r="CA7" i="199"/>
  <c r="AG8" i="199"/>
  <c r="AG9" i="199"/>
  <c r="CA8" i="199"/>
  <c r="AH7" i="198"/>
  <c r="AI6" i="198"/>
  <c r="AI7" i="198" s="1"/>
  <c r="AG9" i="198"/>
  <c r="CA8" i="198"/>
  <c r="CA7" i="198"/>
  <c r="AG8" i="198"/>
  <c r="AG9" i="2"/>
  <c r="AG8" i="2"/>
  <c r="AI6" i="2"/>
  <c r="AI7" i="2" s="1"/>
  <c r="AH7" i="2"/>
  <c r="BQ8" i="2"/>
  <c r="BQ7" i="2"/>
  <c r="AG9" i="296" l="1"/>
  <c r="CA7" i="296"/>
  <c r="CA8" i="296"/>
  <c r="AG8" i="296"/>
  <c r="AJ6" i="296"/>
  <c r="AJ7" i="296" s="1"/>
  <c r="AH7" i="296"/>
  <c r="AI6" i="296"/>
  <c r="AI7" i="296" s="1"/>
  <c r="BZ7" i="264"/>
  <c r="BZ8" i="264"/>
  <c r="AF9" i="264"/>
  <c r="AF8" i="264"/>
  <c r="AH6" i="270"/>
  <c r="AG7" i="270"/>
  <c r="CC8" i="266"/>
  <c r="AI8" i="266"/>
  <c r="AI9" i="266"/>
  <c r="CC7" i="266"/>
  <c r="AH6" i="288"/>
  <c r="AG7" i="288"/>
  <c r="AH8" i="292"/>
  <c r="CB8" i="292"/>
  <c r="AH9" i="292"/>
  <c r="CB7" i="292"/>
  <c r="AI9" i="251"/>
  <c r="CC7" i="251"/>
  <c r="CC8" i="251"/>
  <c r="AI8" i="251"/>
  <c r="AH6" i="282"/>
  <c r="AG7" i="282"/>
  <c r="AJ6" i="259"/>
  <c r="AJ7" i="259" s="1"/>
  <c r="AI6" i="259"/>
  <c r="AI7" i="259" s="1"/>
  <c r="AH7" i="259"/>
  <c r="CE7" i="293"/>
  <c r="CE8" i="293"/>
  <c r="AK9" i="293"/>
  <c r="AK8" i="293"/>
  <c r="AL7" i="293"/>
  <c r="AI6" i="290"/>
  <c r="AI7" i="290" s="1"/>
  <c r="AH7" i="290"/>
  <c r="CA8" i="260"/>
  <c r="AG8" i="260"/>
  <c r="AG9" i="260"/>
  <c r="CA7" i="260"/>
  <c r="AH7" i="277"/>
  <c r="AI6" i="277"/>
  <c r="AI7" i="277" s="1"/>
  <c r="AJ9" i="295"/>
  <c r="CD8" i="295"/>
  <c r="CD7" i="295"/>
  <c r="AJ8" i="295"/>
  <c r="CD7" i="276"/>
  <c r="CD8" i="276"/>
  <c r="AJ9" i="276"/>
  <c r="AJ8" i="276"/>
  <c r="AF8" i="262"/>
  <c r="AF9" i="262"/>
  <c r="BZ7" i="262"/>
  <c r="BZ8" i="262"/>
  <c r="AK6" i="295"/>
  <c r="AK7" i="295" s="1"/>
  <c r="AH8" i="271"/>
  <c r="AH9" i="271"/>
  <c r="CB8" i="271"/>
  <c r="CB7" i="271"/>
  <c r="AK6" i="261"/>
  <c r="AK7" i="261" s="1"/>
  <c r="AF8" i="267"/>
  <c r="AF9" i="267"/>
  <c r="BZ7" i="267"/>
  <c r="BZ8" i="267"/>
  <c r="BZ8" i="284"/>
  <c r="AF8" i="284"/>
  <c r="BZ7" i="284"/>
  <c r="AF9" i="284"/>
  <c r="CC7" i="276"/>
  <c r="CC8" i="276"/>
  <c r="AI8" i="276"/>
  <c r="AI9" i="276"/>
  <c r="CB7" i="266"/>
  <c r="CB8" i="266"/>
  <c r="AH8" i="266"/>
  <c r="AH9" i="266"/>
  <c r="AK6" i="286"/>
  <c r="AK7" i="286" s="1"/>
  <c r="AF9" i="288"/>
  <c r="BZ8" i="288"/>
  <c r="BZ7" i="288"/>
  <c r="AF8" i="288"/>
  <c r="AK6" i="292"/>
  <c r="AK7" i="292" s="1"/>
  <c r="AH8" i="251"/>
  <c r="AH9" i="251"/>
  <c r="CB7" i="251"/>
  <c r="CB8" i="251"/>
  <c r="AF8" i="282"/>
  <c r="AF9" i="282"/>
  <c r="BZ8" i="282"/>
  <c r="BZ7" i="282"/>
  <c r="CA8" i="259"/>
  <c r="AG9" i="259"/>
  <c r="AG8" i="259"/>
  <c r="CA7" i="259"/>
  <c r="AH8" i="293"/>
  <c r="AH9" i="293"/>
  <c r="CB7" i="293"/>
  <c r="CB8" i="293"/>
  <c r="CA8" i="290"/>
  <c r="AG8" i="290"/>
  <c r="AG9" i="290"/>
  <c r="CA7" i="290"/>
  <c r="CA7" i="247"/>
  <c r="CA8" i="247"/>
  <c r="AG8" i="247"/>
  <c r="AG9" i="247"/>
  <c r="CC8" i="283"/>
  <c r="AI9" i="283"/>
  <c r="CC7" i="283"/>
  <c r="AI8" i="283"/>
  <c r="AJ9" i="286"/>
  <c r="CD8" i="286"/>
  <c r="CD7" i="286"/>
  <c r="AJ8" i="286"/>
  <c r="CB7" i="283"/>
  <c r="CB8" i="283"/>
  <c r="AH8" i="283"/>
  <c r="AH9" i="283"/>
  <c r="AF9" i="270"/>
  <c r="AF8" i="270"/>
  <c r="BZ8" i="270"/>
  <c r="BZ7" i="270"/>
  <c r="AI6" i="294"/>
  <c r="AI7" i="294" s="1"/>
  <c r="AH7" i="294"/>
  <c r="AK6" i="294"/>
  <c r="AK7" i="294" s="1"/>
  <c r="AJ6" i="294"/>
  <c r="AJ7" i="294" s="1"/>
  <c r="AH7" i="281"/>
  <c r="AI6" i="281"/>
  <c r="AI7" i="281" s="1"/>
  <c r="AI8" i="295"/>
  <c r="AI9" i="295"/>
  <c r="CC8" i="295"/>
  <c r="CC7" i="295"/>
  <c r="AJ6" i="283"/>
  <c r="AG7" i="285"/>
  <c r="AH6" i="285"/>
  <c r="AG7" i="263"/>
  <c r="AH6" i="263"/>
  <c r="AG7" i="265"/>
  <c r="AH6" i="265"/>
  <c r="AF8" i="272"/>
  <c r="AF9" i="272"/>
  <c r="BZ7" i="272"/>
  <c r="BZ8" i="272"/>
  <c r="AH7" i="250"/>
  <c r="AI6" i="250"/>
  <c r="AI7" i="250" s="1"/>
  <c r="AK6" i="250"/>
  <c r="AK7" i="250" s="1"/>
  <c r="AJ6" i="250"/>
  <c r="AJ7" i="250" s="1"/>
  <c r="AH7" i="269"/>
  <c r="AJ6" i="269"/>
  <c r="AJ7" i="269" s="1"/>
  <c r="AI6" i="269"/>
  <c r="AI7" i="269" s="1"/>
  <c r="AH9" i="276"/>
  <c r="CB7" i="276"/>
  <c r="AH8" i="276"/>
  <c r="CB8" i="276"/>
  <c r="AJ6" i="266"/>
  <c r="AI8" i="286"/>
  <c r="AI9" i="286"/>
  <c r="CC8" i="286"/>
  <c r="CC7" i="286"/>
  <c r="AG7" i="287"/>
  <c r="AH6" i="287"/>
  <c r="AJ6" i="248"/>
  <c r="AJ7" i="248" s="1"/>
  <c r="AH7" i="248"/>
  <c r="AI6" i="248"/>
  <c r="AI7" i="248" s="1"/>
  <c r="AJ6" i="251"/>
  <c r="AJ6" i="256"/>
  <c r="AJ7" i="256" s="1"/>
  <c r="AH7" i="256"/>
  <c r="AI6" i="256"/>
  <c r="AI7" i="256" s="1"/>
  <c r="AH7" i="279"/>
  <c r="AI6" i="279"/>
  <c r="AI7" i="279" s="1"/>
  <c r="AJ6" i="254"/>
  <c r="AJ7" i="254" s="1"/>
  <c r="AI6" i="254"/>
  <c r="AI7" i="254" s="1"/>
  <c r="AH7" i="254"/>
  <c r="AG9" i="278"/>
  <c r="CA8" i="278"/>
  <c r="CA7" i="278"/>
  <c r="AG8" i="278"/>
  <c r="CA8" i="273"/>
  <c r="AG8" i="273"/>
  <c r="AG9" i="273"/>
  <c r="CA7" i="273"/>
  <c r="AJ8" i="261"/>
  <c r="AJ9" i="261"/>
  <c r="CD7" i="261"/>
  <c r="CD8" i="261"/>
  <c r="AG7" i="267"/>
  <c r="AH6" i="267"/>
  <c r="AG9" i="294"/>
  <c r="AG8" i="294"/>
  <c r="CA8" i="294"/>
  <c r="CA7" i="294"/>
  <c r="AG9" i="281"/>
  <c r="AG8" i="281"/>
  <c r="CA8" i="281"/>
  <c r="CA7" i="281"/>
  <c r="AH8" i="295"/>
  <c r="AH9" i="295"/>
  <c r="CB7" i="295"/>
  <c r="CB8" i="295"/>
  <c r="AF8" i="285"/>
  <c r="AF9" i="285"/>
  <c r="BZ8" i="285"/>
  <c r="BZ7" i="285"/>
  <c r="BZ7" i="263"/>
  <c r="BZ8" i="263"/>
  <c r="AF8" i="263"/>
  <c r="AF9" i="263"/>
  <c r="AF8" i="265"/>
  <c r="AF9" i="265"/>
  <c r="BZ8" i="265"/>
  <c r="BZ7" i="265"/>
  <c r="AG7" i="272"/>
  <c r="AH6" i="272"/>
  <c r="AG9" i="250"/>
  <c r="CA8" i="250"/>
  <c r="AG8" i="250"/>
  <c r="CA7" i="250"/>
  <c r="AG8" i="269"/>
  <c r="AG9" i="269"/>
  <c r="CA8" i="269"/>
  <c r="CA7" i="269"/>
  <c r="AK6" i="276"/>
  <c r="AK7" i="276" s="1"/>
  <c r="AH8" i="286"/>
  <c r="AH9" i="286"/>
  <c r="CB8" i="286"/>
  <c r="CB7" i="286"/>
  <c r="BZ7" i="287"/>
  <c r="AF9" i="287"/>
  <c r="AF8" i="287"/>
  <c r="BZ8" i="287"/>
  <c r="AG9" i="248"/>
  <c r="CA7" i="248"/>
  <c r="CA8" i="248"/>
  <c r="AG8" i="248"/>
  <c r="AG9" i="256"/>
  <c r="CA7" i="256"/>
  <c r="AG8" i="256"/>
  <c r="CA8" i="256"/>
  <c r="CA8" i="279"/>
  <c r="AG8" i="279"/>
  <c r="CA7" i="279"/>
  <c r="AG9" i="279"/>
  <c r="AG8" i="254"/>
  <c r="AG9" i="254"/>
  <c r="CA7" i="254"/>
  <c r="CA8" i="254"/>
  <c r="AI9" i="271"/>
  <c r="CC7" i="271"/>
  <c r="AI8" i="271"/>
  <c r="CC8" i="271"/>
  <c r="AH6" i="262"/>
  <c r="AG7" i="262"/>
  <c r="AJ6" i="271"/>
  <c r="AG7" i="284"/>
  <c r="AH6" i="284"/>
  <c r="AH7" i="278"/>
  <c r="AJ6" i="278"/>
  <c r="AJ7" i="278" s="1"/>
  <c r="AI6" i="278"/>
  <c r="AI7" i="278" s="1"/>
  <c r="AH7" i="260"/>
  <c r="AI6" i="260"/>
  <c r="AI7" i="260" s="1"/>
  <c r="CA7" i="277"/>
  <c r="CA8" i="277"/>
  <c r="AG9" i="277"/>
  <c r="AG8" i="277"/>
  <c r="AJ6" i="257"/>
  <c r="AJ7" i="257" s="1"/>
  <c r="AH7" i="257"/>
  <c r="AK6" i="257"/>
  <c r="AK7" i="257" s="1"/>
  <c r="AI6" i="257"/>
  <c r="AI7" i="257" s="1"/>
  <c r="AJ6" i="247"/>
  <c r="AJ7" i="247" s="1"/>
  <c r="AH7" i="247"/>
  <c r="AI6" i="247"/>
  <c r="AI7" i="247" s="1"/>
  <c r="AH7" i="273"/>
  <c r="AI6" i="273"/>
  <c r="AI7" i="273" s="1"/>
  <c r="AJ6" i="273"/>
  <c r="AJ7" i="273" s="1"/>
  <c r="AG7" i="264"/>
  <c r="AH6" i="264"/>
  <c r="AG7" i="291"/>
  <c r="AH6" i="291"/>
  <c r="AJ6" i="258"/>
  <c r="AJ7" i="258" s="1"/>
  <c r="AI6" i="258"/>
  <c r="AI7" i="258" s="1"/>
  <c r="AH7" i="258"/>
  <c r="CC8" i="261"/>
  <c r="AI8" i="261"/>
  <c r="AI9" i="261"/>
  <c r="CC7" i="261"/>
  <c r="AH7" i="255"/>
  <c r="AI6" i="255"/>
  <c r="AI7" i="255" s="1"/>
  <c r="CA7" i="249"/>
  <c r="AG8" i="249"/>
  <c r="AG9" i="249"/>
  <c r="CA8" i="249"/>
  <c r="AH7" i="280"/>
  <c r="AI6" i="280"/>
  <c r="AI7" i="280" s="1"/>
  <c r="AH7" i="252"/>
  <c r="AI6" i="252"/>
  <c r="AI7" i="252" s="1"/>
  <c r="AJ6" i="253"/>
  <c r="AJ7" i="253" s="1"/>
  <c r="AH7" i="253"/>
  <c r="AI6" i="253"/>
  <c r="AI7" i="253" s="1"/>
  <c r="CC8" i="292"/>
  <c r="AI8" i="292"/>
  <c r="AI9" i="292"/>
  <c r="CC7" i="292"/>
  <c r="AJ6" i="289"/>
  <c r="AJ7" i="289" s="1"/>
  <c r="AI6" i="289"/>
  <c r="AI7" i="289" s="1"/>
  <c r="AH7" i="289"/>
  <c r="AG7" i="268"/>
  <c r="AH6" i="268"/>
  <c r="AG7" i="275"/>
  <c r="AH6" i="275"/>
  <c r="AI9" i="293"/>
  <c r="CC8" i="293"/>
  <c r="AI8" i="293"/>
  <c r="CC7" i="293"/>
  <c r="AJ6" i="274"/>
  <c r="AJ7" i="274" s="1"/>
  <c r="AH7" i="274"/>
  <c r="AK6" i="274"/>
  <c r="AK7" i="274" s="1"/>
  <c r="AI6" i="274"/>
  <c r="AI7" i="274" s="1"/>
  <c r="CA7" i="257"/>
  <c r="AG9" i="257"/>
  <c r="CA8" i="257"/>
  <c r="AG8" i="257"/>
  <c r="AF9" i="291"/>
  <c r="AF8" i="291"/>
  <c r="BZ8" i="291"/>
  <c r="BZ7" i="291"/>
  <c r="AG9" i="258"/>
  <c r="CA7" i="258"/>
  <c r="AG8" i="258"/>
  <c r="CA8" i="258"/>
  <c r="CB7" i="261"/>
  <c r="CB8" i="261"/>
  <c r="AH8" i="261"/>
  <c r="AH9" i="261"/>
  <c r="CA7" i="255"/>
  <c r="CA8" i="255"/>
  <c r="AG8" i="255"/>
  <c r="AG9" i="255"/>
  <c r="AJ6" i="249"/>
  <c r="AJ7" i="249" s="1"/>
  <c r="AI6" i="249"/>
  <c r="AI7" i="249" s="1"/>
  <c r="AK6" i="249"/>
  <c r="AK7" i="249" s="1"/>
  <c r="AH7" i="249"/>
  <c r="AG9" i="280"/>
  <c r="CA8" i="280"/>
  <c r="AG8" i="280"/>
  <c r="CA7" i="280"/>
  <c r="CA7" i="252"/>
  <c r="CA8" i="252"/>
  <c r="AG8" i="252"/>
  <c r="AG9" i="252"/>
  <c r="AG9" i="253"/>
  <c r="CA7" i="253"/>
  <c r="CA8" i="253"/>
  <c r="AG8" i="253"/>
  <c r="CD8" i="292"/>
  <c r="AJ9" i="292"/>
  <c r="AJ8" i="292"/>
  <c r="CD7" i="292"/>
  <c r="AG8" i="289"/>
  <c r="AG9" i="289"/>
  <c r="CA8" i="289"/>
  <c r="CA7" i="289"/>
  <c r="BZ7" i="268"/>
  <c r="BZ8" i="268"/>
  <c r="AF8" i="268"/>
  <c r="AF9" i="268"/>
  <c r="BZ7" i="275"/>
  <c r="AF8" i="275"/>
  <c r="BZ8" i="275"/>
  <c r="AF9" i="275"/>
  <c r="CD7" i="293"/>
  <c r="CD8" i="293"/>
  <c r="AJ9" i="293"/>
  <c r="AJ8" i="293"/>
  <c r="CA7" i="274"/>
  <c r="CA8" i="274"/>
  <c r="AG9" i="274"/>
  <c r="AG8" i="274"/>
  <c r="AG8" i="239"/>
  <c r="AG9" i="239"/>
  <c r="CA7" i="239"/>
  <c r="CA8" i="239"/>
  <c r="CB7" i="232"/>
  <c r="CB8" i="232"/>
  <c r="AH8" i="232"/>
  <c r="AH9" i="232"/>
  <c r="CB8" i="230"/>
  <c r="AH9" i="230"/>
  <c r="AH8" i="230"/>
  <c r="CB7" i="230"/>
  <c r="AJ6" i="232"/>
  <c r="AK6" i="236"/>
  <c r="AK7" i="236" s="1"/>
  <c r="AJ6" i="242"/>
  <c r="AI9" i="234"/>
  <c r="CC8" i="234"/>
  <c r="CC7" i="234"/>
  <c r="AI8" i="234"/>
  <c r="AJ6" i="246"/>
  <c r="AJ6" i="244"/>
  <c r="AI8" i="230"/>
  <c r="AI9" i="230"/>
  <c r="CC7" i="230"/>
  <c r="CC8" i="230"/>
  <c r="AJ6" i="230"/>
  <c r="AI8" i="236"/>
  <c r="AI9" i="236"/>
  <c r="CC7" i="236"/>
  <c r="CC8" i="236"/>
  <c r="AJ6" i="234"/>
  <c r="CB8" i="240"/>
  <c r="CB7" i="240"/>
  <c r="AH9" i="240"/>
  <c r="AH8" i="240"/>
  <c r="CB8" i="236"/>
  <c r="AH9" i="236"/>
  <c r="AH8" i="236"/>
  <c r="CB7" i="236"/>
  <c r="BZ8" i="243"/>
  <c r="BZ7" i="243"/>
  <c r="AF9" i="243"/>
  <c r="AF8" i="243"/>
  <c r="AI8" i="242"/>
  <c r="AI9" i="242"/>
  <c r="CC7" i="242"/>
  <c r="CC8" i="242"/>
  <c r="AI8" i="246"/>
  <c r="AI9" i="246"/>
  <c r="CC8" i="246"/>
  <c r="CC7" i="246"/>
  <c r="AF8" i="231"/>
  <c r="AF9" i="231"/>
  <c r="BZ7" i="231"/>
  <c r="BZ8" i="231"/>
  <c r="CC8" i="240"/>
  <c r="CC7" i="240"/>
  <c r="AI9" i="240"/>
  <c r="AI8" i="240"/>
  <c r="AJ8" i="236"/>
  <c r="AJ9" i="236"/>
  <c r="CD7" i="236"/>
  <c r="CD8" i="236"/>
  <c r="AG7" i="243"/>
  <c r="AH6" i="243"/>
  <c r="AH8" i="242"/>
  <c r="AH9" i="242"/>
  <c r="CB7" i="242"/>
  <c r="CB8" i="242"/>
  <c r="AH8" i="234"/>
  <c r="AH9" i="234"/>
  <c r="CB8" i="234"/>
  <c r="CB7" i="234"/>
  <c r="AH8" i="246"/>
  <c r="CB7" i="246"/>
  <c r="AH9" i="246"/>
  <c r="CB8" i="246"/>
  <c r="AG7" i="231"/>
  <c r="AH6" i="231"/>
  <c r="AJ6" i="239"/>
  <c r="AJ7" i="239" s="1"/>
  <c r="AI6" i="239"/>
  <c r="AI7" i="239" s="1"/>
  <c r="AH7" i="239"/>
  <c r="AG7" i="237"/>
  <c r="AH6" i="237"/>
  <c r="CC8" i="232"/>
  <c r="AI8" i="232"/>
  <c r="AI9" i="232"/>
  <c r="CC7" i="232"/>
  <c r="AG7" i="238"/>
  <c r="AH6" i="238"/>
  <c r="AG9" i="233"/>
  <c r="CA7" i="233"/>
  <c r="AG8" i="233"/>
  <c r="CA8" i="233"/>
  <c r="AG7" i="241"/>
  <c r="AH6" i="241"/>
  <c r="AJ6" i="235"/>
  <c r="AJ7" i="235" s="1"/>
  <c r="AH7" i="235"/>
  <c r="AI6" i="235"/>
  <c r="AI7" i="235" s="1"/>
  <c r="AH8" i="244"/>
  <c r="AH9" i="244"/>
  <c r="CB7" i="244"/>
  <c r="CB8" i="244"/>
  <c r="AH7" i="245"/>
  <c r="AI6" i="245"/>
  <c r="AI7" i="245" s="1"/>
  <c r="AJ6" i="245"/>
  <c r="AJ7" i="245" s="1"/>
  <c r="AF8" i="237"/>
  <c r="AF9" i="237"/>
  <c r="BZ8" i="237"/>
  <c r="BZ7" i="237"/>
  <c r="AF8" i="238"/>
  <c r="AF9" i="238"/>
  <c r="BZ8" i="238"/>
  <c r="BZ7" i="238"/>
  <c r="AJ6" i="240"/>
  <c r="AH7" i="233"/>
  <c r="AI6" i="233"/>
  <c r="AI7" i="233" s="1"/>
  <c r="AF8" i="241"/>
  <c r="AF9" i="241"/>
  <c r="BZ8" i="241"/>
  <c r="BZ7" i="241"/>
  <c r="CA7" i="235"/>
  <c r="CA8" i="235"/>
  <c r="AG8" i="235"/>
  <c r="AG9" i="235"/>
  <c r="AI9" i="244"/>
  <c r="AI8" i="244"/>
  <c r="CC8" i="244"/>
  <c r="CC7" i="244"/>
  <c r="CA8" i="245"/>
  <c r="AG8" i="245"/>
  <c r="CA7" i="245"/>
  <c r="AG9" i="245"/>
  <c r="AG9" i="229"/>
  <c r="AG8" i="229"/>
  <c r="CA7" i="229"/>
  <c r="CA8" i="229"/>
  <c r="BZ7" i="214"/>
  <c r="AF8" i="214"/>
  <c r="AF9" i="214"/>
  <c r="BZ8" i="214"/>
  <c r="CD7" i="222"/>
  <c r="CD8" i="222"/>
  <c r="AJ9" i="222"/>
  <c r="AJ8" i="222"/>
  <c r="AJ6" i="227"/>
  <c r="AG7" i="217"/>
  <c r="AH6" i="217"/>
  <c r="AJ9" i="215"/>
  <c r="CD7" i="215"/>
  <c r="AJ8" i="215"/>
  <c r="CD8" i="215"/>
  <c r="AJ6" i="221"/>
  <c r="AJ7" i="221" s="1"/>
  <c r="AH7" i="221"/>
  <c r="AI6" i="221"/>
  <c r="AI7" i="221" s="1"/>
  <c r="AF8" i="225"/>
  <c r="AF9" i="225"/>
  <c r="BZ7" i="225"/>
  <c r="BZ8" i="225"/>
  <c r="AG7" i="214"/>
  <c r="AH6" i="214"/>
  <c r="CE8" i="222"/>
  <c r="AK9" i="222"/>
  <c r="CE7" i="222"/>
  <c r="AK8" i="222"/>
  <c r="AL7" i="222"/>
  <c r="AI9" i="227"/>
  <c r="AI8" i="227"/>
  <c r="CC8" i="227"/>
  <c r="CC7" i="227"/>
  <c r="AF8" i="217"/>
  <c r="BZ8" i="217"/>
  <c r="BZ7" i="217"/>
  <c r="AF9" i="217"/>
  <c r="AK8" i="215"/>
  <c r="CE7" i="215"/>
  <c r="CE8" i="215"/>
  <c r="AK9" i="215"/>
  <c r="AL7" i="215"/>
  <c r="AG8" i="221"/>
  <c r="AG9" i="221"/>
  <c r="CA7" i="221"/>
  <c r="CA8" i="221"/>
  <c r="AG7" i="225"/>
  <c r="AH6" i="225"/>
  <c r="AL9" i="224"/>
  <c r="D9" i="224" s="1"/>
  <c r="AG7" i="219"/>
  <c r="AH6" i="219"/>
  <c r="AI9" i="222"/>
  <c r="AI8" i="222"/>
  <c r="CC8" i="222"/>
  <c r="CC7" i="222"/>
  <c r="AH7" i="218"/>
  <c r="AI6" i="218"/>
  <c r="AI7" i="218" s="1"/>
  <c r="AH6" i="223"/>
  <c r="AG7" i="223"/>
  <c r="CA7" i="216"/>
  <c r="CA8" i="216"/>
  <c r="AG8" i="216"/>
  <c r="AG9" i="216"/>
  <c r="D10" i="224"/>
  <c r="AF9" i="219"/>
  <c r="AF8" i="219"/>
  <c r="BZ8" i="219"/>
  <c r="BZ7" i="219"/>
  <c r="AH9" i="222"/>
  <c r="AH8" i="222"/>
  <c r="CB8" i="222"/>
  <c r="CB7" i="222"/>
  <c r="AG9" i="218"/>
  <c r="CA7" i="218"/>
  <c r="CA8" i="218"/>
  <c r="AG8" i="218"/>
  <c r="AF9" i="223"/>
  <c r="BZ8" i="223"/>
  <c r="AF8" i="223"/>
  <c r="BZ7" i="223"/>
  <c r="AH9" i="226"/>
  <c r="AH8" i="226"/>
  <c r="CB8" i="226"/>
  <c r="CB7" i="226"/>
  <c r="AH7" i="216"/>
  <c r="AI6" i="216"/>
  <c r="AI7" i="216" s="1"/>
  <c r="AH6" i="228"/>
  <c r="AG7" i="228"/>
  <c r="AH6" i="220"/>
  <c r="AG7" i="220"/>
  <c r="AI9" i="226"/>
  <c r="CC8" i="226"/>
  <c r="AI8" i="226"/>
  <c r="CC7" i="226"/>
  <c r="CB7" i="215"/>
  <c r="AH8" i="215"/>
  <c r="AH9" i="215"/>
  <c r="CB8" i="215"/>
  <c r="AI6" i="229"/>
  <c r="AI7" i="229" s="1"/>
  <c r="AH7" i="229"/>
  <c r="AJ6" i="229"/>
  <c r="AJ7" i="229" s="1"/>
  <c r="AF9" i="228"/>
  <c r="AF8" i="228"/>
  <c r="BZ7" i="228"/>
  <c r="BZ8" i="228"/>
  <c r="AH8" i="227"/>
  <c r="AH9" i="227"/>
  <c r="CB7" i="227"/>
  <c r="CB8" i="227"/>
  <c r="AF8" i="220"/>
  <c r="AF9" i="220"/>
  <c r="BZ8" i="220"/>
  <c r="BZ7" i="220"/>
  <c r="AJ6" i="226"/>
  <c r="CC8" i="215"/>
  <c r="AI8" i="215"/>
  <c r="AI9" i="215"/>
  <c r="CC7" i="215"/>
  <c r="AH7" i="208"/>
  <c r="AI6" i="208"/>
  <c r="AI7" i="208" s="1"/>
  <c r="AG7" i="207"/>
  <c r="AH6" i="207"/>
  <c r="AJ6" i="206"/>
  <c r="AJ6" i="213"/>
  <c r="CA7" i="208"/>
  <c r="CA8" i="208"/>
  <c r="AG8" i="208"/>
  <c r="AG9" i="208"/>
  <c r="BZ7" i="207"/>
  <c r="BZ8" i="207"/>
  <c r="AF9" i="207"/>
  <c r="AF8" i="207"/>
  <c r="AH8" i="213"/>
  <c r="CB8" i="213"/>
  <c r="CB7" i="213"/>
  <c r="AH9" i="213"/>
  <c r="BZ8" i="209"/>
  <c r="BZ7" i="209"/>
  <c r="AF8" i="209"/>
  <c r="AF9" i="209"/>
  <c r="AH6" i="212"/>
  <c r="AG7" i="212"/>
  <c r="AI9" i="213"/>
  <c r="AI8" i="213"/>
  <c r="CC8" i="213"/>
  <c r="CC7" i="213"/>
  <c r="AG7" i="209"/>
  <c r="AH6" i="209"/>
  <c r="BZ7" i="212"/>
  <c r="AF9" i="212"/>
  <c r="AF8" i="212"/>
  <c r="BZ8" i="212"/>
  <c r="AG7" i="210"/>
  <c r="AH6" i="210"/>
  <c r="AI9" i="206"/>
  <c r="CC8" i="206"/>
  <c r="AI8" i="206"/>
  <c r="CC7" i="206"/>
  <c r="AG7" i="211"/>
  <c r="AH6" i="211"/>
  <c r="BZ8" i="210"/>
  <c r="AF9" i="210"/>
  <c r="BZ7" i="210"/>
  <c r="AF8" i="210"/>
  <c r="AH9" i="206"/>
  <c r="CB7" i="206"/>
  <c r="CB8" i="206"/>
  <c r="AH8" i="206"/>
  <c r="AF8" i="211"/>
  <c r="BZ8" i="211"/>
  <c r="BZ7" i="211"/>
  <c r="AF9" i="211"/>
  <c r="AJ9" i="204"/>
  <c r="CD7" i="204"/>
  <c r="CD8" i="204"/>
  <c r="AJ8" i="204"/>
  <c r="AG9" i="202"/>
  <c r="AG8" i="202"/>
  <c r="CA7" i="202"/>
  <c r="CA8" i="202"/>
  <c r="CC8" i="204"/>
  <c r="AI8" i="204"/>
  <c r="AI9" i="204"/>
  <c r="CC7" i="204"/>
  <c r="AH7" i="202"/>
  <c r="AI6" i="202"/>
  <c r="AI7" i="202" s="1"/>
  <c r="AH7" i="205"/>
  <c r="AI6" i="205"/>
  <c r="AI7" i="205" s="1"/>
  <c r="CA7" i="205"/>
  <c r="CA8" i="205"/>
  <c r="AG8" i="205"/>
  <c r="AG9" i="205"/>
  <c r="AK6" i="204"/>
  <c r="AK7" i="204" s="1"/>
  <c r="AK6" i="203"/>
  <c r="AK7" i="203" s="1"/>
  <c r="CB7" i="204"/>
  <c r="AH8" i="204"/>
  <c r="AH9" i="204"/>
  <c r="CB8" i="204"/>
  <c r="CC8" i="203"/>
  <c r="AI8" i="203"/>
  <c r="CC7" i="203"/>
  <c r="AI9" i="203"/>
  <c r="CD8" i="203"/>
  <c r="AJ9" i="203"/>
  <c r="AJ8" i="203"/>
  <c r="CD7" i="203"/>
  <c r="CB7" i="203"/>
  <c r="AH9" i="203"/>
  <c r="AH8" i="203"/>
  <c r="CB8" i="203"/>
  <c r="CE7" i="201"/>
  <c r="AK8" i="201"/>
  <c r="AL8" i="201" s="1"/>
  <c r="D8" i="201" s="1"/>
  <c r="CE8" i="201"/>
  <c r="AK9" i="201"/>
  <c r="AL9" i="201" s="1"/>
  <c r="D9" i="201" s="1"/>
  <c r="AL7" i="201"/>
  <c r="CA8" i="200"/>
  <c r="CA7" i="200"/>
  <c r="AG9" i="200"/>
  <c r="AG8" i="200"/>
  <c r="AH7" i="200"/>
  <c r="AI6" i="200"/>
  <c r="AI7" i="200" s="1"/>
  <c r="AJ6" i="199"/>
  <c r="CC8" i="199"/>
  <c r="AI9" i="199"/>
  <c r="AI8" i="199"/>
  <c r="CC7" i="199"/>
  <c r="CB7" i="199"/>
  <c r="AH8" i="199"/>
  <c r="AH9" i="199"/>
  <c r="CB8" i="199"/>
  <c r="AI9" i="198"/>
  <c r="AI8" i="198"/>
  <c r="CC8" i="198"/>
  <c r="CC7" i="198"/>
  <c r="AJ6" i="198"/>
  <c r="AH8" i="198"/>
  <c r="CB8" i="198"/>
  <c r="AH9" i="198"/>
  <c r="CB7" i="198"/>
  <c r="AH9" i="2"/>
  <c r="AH8" i="2"/>
  <c r="AI8" i="2"/>
  <c r="AI9" i="2"/>
  <c r="AJ6" i="2"/>
  <c r="BR8" i="2"/>
  <c r="BR7" i="2"/>
  <c r="D62" i="11" l="1"/>
  <c r="L62" i="11"/>
  <c r="CD8" i="296"/>
  <c r="CD7" i="296"/>
  <c r="AJ8" i="296"/>
  <c r="AJ9" i="296"/>
  <c r="AK6" i="296"/>
  <c r="AK7" i="296" s="1"/>
  <c r="CB7" i="296"/>
  <c r="CB8" i="296"/>
  <c r="AH9" i="296"/>
  <c r="AH8" i="296"/>
  <c r="CC7" i="296"/>
  <c r="CC8" i="296"/>
  <c r="AI8" i="296"/>
  <c r="AI9" i="296"/>
  <c r="AI8" i="255"/>
  <c r="AI9" i="255"/>
  <c r="CC7" i="255"/>
  <c r="CC8" i="255"/>
  <c r="AG8" i="262"/>
  <c r="AG9" i="262"/>
  <c r="CA7" i="262"/>
  <c r="CA8" i="262"/>
  <c r="CD8" i="253"/>
  <c r="AJ8" i="253"/>
  <c r="AJ9" i="253"/>
  <c r="CD7" i="253"/>
  <c r="CB8" i="247"/>
  <c r="AH8" i="247"/>
  <c r="AH9" i="247"/>
  <c r="CB7" i="247"/>
  <c r="AI8" i="260"/>
  <c r="AI9" i="260"/>
  <c r="CC7" i="260"/>
  <c r="CC8" i="260"/>
  <c r="AI6" i="284"/>
  <c r="AI7" i="284" s="1"/>
  <c r="AH7" i="284"/>
  <c r="AH7" i="272"/>
  <c r="AI6" i="272"/>
  <c r="AI7" i="272" s="1"/>
  <c r="CD7" i="254"/>
  <c r="CD8" i="254"/>
  <c r="AJ8" i="254"/>
  <c r="AJ9" i="254"/>
  <c r="AI9" i="256"/>
  <c r="CC7" i="256"/>
  <c r="CC8" i="256"/>
  <c r="AI8" i="256"/>
  <c r="CB7" i="248"/>
  <c r="CB8" i="248"/>
  <c r="AH8" i="248"/>
  <c r="AH9" i="248"/>
  <c r="CD8" i="250"/>
  <c r="AJ9" i="250"/>
  <c r="AJ8" i="250"/>
  <c r="CD7" i="250"/>
  <c r="AI6" i="285"/>
  <c r="AI7" i="285" s="1"/>
  <c r="AH7" i="285"/>
  <c r="AK8" i="294"/>
  <c r="AK9" i="294"/>
  <c r="CE8" i="294"/>
  <c r="CE7" i="294"/>
  <c r="AL7" i="294"/>
  <c r="CE7" i="286"/>
  <c r="CE8" i="286"/>
  <c r="AK9" i="286"/>
  <c r="AL9" i="286" s="1"/>
  <c r="D9" i="286" s="1"/>
  <c r="AK8" i="286"/>
  <c r="AL8" i="286" s="1"/>
  <c r="D8" i="286" s="1"/>
  <c r="D10" i="286" s="1"/>
  <c r="AL7" i="286"/>
  <c r="AL8" i="293"/>
  <c r="D8" i="293" s="1"/>
  <c r="AJ8" i="259"/>
  <c r="AJ9" i="259"/>
  <c r="CD7" i="259"/>
  <c r="CD8" i="259"/>
  <c r="CA7" i="288"/>
  <c r="AG9" i="288"/>
  <c r="CA8" i="288"/>
  <c r="AG8" i="288"/>
  <c r="CA8" i="270"/>
  <c r="CA7" i="270"/>
  <c r="AG8" i="270"/>
  <c r="AG9" i="270"/>
  <c r="AH8" i="273"/>
  <c r="AH9" i="273"/>
  <c r="CB7" i="273"/>
  <c r="CB8" i="273"/>
  <c r="AG8" i="267"/>
  <c r="AG9" i="267"/>
  <c r="CA7" i="267"/>
  <c r="CA8" i="267"/>
  <c r="AH7" i="268"/>
  <c r="AI6" i="268"/>
  <c r="AI7" i="268" s="1"/>
  <c r="AJ6" i="268"/>
  <c r="AJ7" i="268" s="1"/>
  <c r="CD8" i="258"/>
  <c r="AJ8" i="258"/>
  <c r="AJ9" i="258"/>
  <c r="CD7" i="258"/>
  <c r="AH9" i="280"/>
  <c r="AH8" i="280"/>
  <c r="CB7" i="280"/>
  <c r="CB8" i="280"/>
  <c r="AK6" i="258"/>
  <c r="AK7" i="258" s="1"/>
  <c r="AK6" i="273"/>
  <c r="AK7" i="273" s="1"/>
  <c r="CA8" i="284"/>
  <c r="CA7" i="284"/>
  <c r="AG9" i="284"/>
  <c r="AG8" i="284"/>
  <c r="AG9" i="272"/>
  <c r="CA7" i="272"/>
  <c r="CA8" i="272"/>
  <c r="AG8" i="272"/>
  <c r="AK6" i="254"/>
  <c r="AK7" i="254" s="1"/>
  <c r="AK6" i="256"/>
  <c r="AK7" i="256" s="1"/>
  <c r="CD8" i="248"/>
  <c r="AJ8" i="248"/>
  <c r="AJ9" i="248"/>
  <c r="CD7" i="248"/>
  <c r="AK8" i="250"/>
  <c r="CE7" i="250"/>
  <c r="AK9" i="250"/>
  <c r="CE8" i="250"/>
  <c r="AL7" i="250"/>
  <c r="AG9" i="285"/>
  <c r="CA7" i="285"/>
  <c r="AG8" i="285"/>
  <c r="CA8" i="285"/>
  <c r="CC7" i="281"/>
  <c r="CC8" i="281"/>
  <c r="AI9" i="281"/>
  <c r="AI8" i="281"/>
  <c r="CB7" i="294"/>
  <c r="AH9" i="294"/>
  <c r="AH8" i="294"/>
  <c r="CB8" i="294"/>
  <c r="CE7" i="292"/>
  <c r="AK8" i="292"/>
  <c r="AL8" i="292" s="1"/>
  <c r="D8" i="292" s="1"/>
  <c r="D10" i="292" s="1"/>
  <c r="AK9" i="292"/>
  <c r="AL9" i="292" s="1"/>
  <c r="D9" i="292" s="1"/>
  <c r="CE8" i="292"/>
  <c r="AL7" i="292"/>
  <c r="CB8" i="277"/>
  <c r="CB7" i="277"/>
  <c r="AH9" i="277"/>
  <c r="AH8" i="277"/>
  <c r="AJ6" i="290"/>
  <c r="AL9" i="293"/>
  <c r="D9" i="293" s="1"/>
  <c r="AK6" i="259"/>
  <c r="AK7" i="259" s="1"/>
  <c r="AJ6" i="288"/>
  <c r="AJ7" i="288" s="1"/>
  <c r="AI6" i="288"/>
  <c r="AI7" i="288" s="1"/>
  <c r="AH7" i="288"/>
  <c r="AH7" i="270"/>
  <c r="AI6" i="270"/>
  <c r="AI7" i="270" s="1"/>
  <c r="AK9" i="249"/>
  <c r="CE8" i="249"/>
  <c r="AK8" i="249"/>
  <c r="CE7" i="249"/>
  <c r="AL7" i="249"/>
  <c r="AH9" i="289"/>
  <c r="CB8" i="289"/>
  <c r="CB7" i="289"/>
  <c r="AH8" i="289"/>
  <c r="AK9" i="257"/>
  <c r="CE7" i="257"/>
  <c r="AK8" i="257"/>
  <c r="CE8" i="257"/>
  <c r="AL7" i="257"/>
  <c r="AI9" i="280"/>
  <c r="AI8" i="280"/>
  <c r="CC7" i="280"/>
  <c r="CC8" i="280"/>
  <c r="AJ9" i="273"/>
  <c r="CD7" i="273"/>
  <c r="CD8" i="273"/>
  <c r="AJ8" i="273"/>
  <c r="CA8" i="268"/>
  <c r="AG8" i="268"/>
  <c r="AG9" i="268"/>
  <c r="CA7" i="268"/>
  <c r="AK6" i="253"/>
  <c r="AK7" i="253" s="1"/>
  <c r="AJ8" i="247"/>
  <c r="AJ9" i="247"/>
  <c r="CD7" i="247"/>
  <c r="CD8" i="247"/>
  <c r="AH8" i="260"/>
  <c r="AH9" i="260"/>
  <c r="CB7" i="260"/>
  <c r="CB8" i="260"/>
  <c r="CB8" i="249"/>
  <c r="AH9" i="249"/>
  <c r="CB7" i="249"/>
  <c r="AH8" i="249"/>
  <c r="AI8" i="274"/>
  <c r="AI9" i="274"/>
  <c r="CC7" i="274"/>
  <c r="CC8" i="274"/>
  <c r="AK6" i="289"/>
  <c r="AK7" i="289" s="1"/>
  <c r="AJ6" i="280"/>
  <c r="AH7" i="291"/>
  <c r="AI6" i="291"/>
  <c r="AI7" i="291" s="1"/>
  <c r="AI8" i="273"/>
  <c r="AI9" i="273"/>
  <c r="CC7" i="273"/>
  <c r="CC8" i="273"/>
  <c r="AI9" i="257"/>
  <c r="CC7" i="257"/>
  <c r="CC8" i="257"/>
  <c r="AI8" i="257"/>
  <c r="CC7" i="278"/>
  <c r="AI9" i="278"/>
  <c r="AI8" i="278"/>
  <c r="CC8" i="278"/>
  <c r="AJ7" i="271"/>
  <c r="AK6" i="271"/>
  <c r="AK7" i="271" s="1"/>
  <c r="AH7" i="267"/>
  <c r="AI6" i="267"/>
  <c r="AI7" i="267" s="1"/>
  <c r="AH8" i="256"/>
  <c r="CB8" i="256"/>
  <c r="AH9" i="256"/>
  <c r="CB7" i="256"/>
  <c r="AK6" i="248"/>
  <c r="AK7" i="248" s="1"/>
  <c r="CC7" i="269"/>
  <c r="AI8" i="269"/>
  <c r="CC8" i="269"/>
  <c r="AI9" i="269"/>
  <c r="CC7" i="250"/>
  <c r="CC8" i="250"/>
  <c r="AI8" i="250"/>
  <c r="AI9" i="250"/>
  <c r="AH7" i="265"/>
  <c r="AI6" i="265"/>
  <c r="AI7" i="265" s="1"/>
  <c r="AJ7" i="283"/>
  <c r="AK6" i="283"/>
  <c r="AK7" i="283" s="1"/>
  <c r="AJ6" i="281"/>
  <c r="CC7" i="294"/>
  <c r="CC8" i="294"/>
  <c r="AI8" i="294"/>
  <c r="AI9" i="294"/>
  <c r="AJ6" i="277"/>
  <c r="AH8" i="290"/>
  <c r="AH9" i="290"/>
  <c r="CB8" i="290"/>
  <c r="CB7" i="290"/>
  <c r="AG9" i="282"/>
  <c r="CA8" i="282"/>
  <c r="CA7" i="282"/>
  <c r="AG8" i="282"/>
  <c r="AK9" i="274"/>
  <c r="AK8" i="274"/>
  <c r="CE8" i="274"/>
  <c r="CE7" i="274"/>
  <c r="AL7" i="274"/>
  <c r="AG9" i="291"/>
  <c r="CA7" i="291"/>
  <c r="AG8" i="291"/>
  <c r="CA8" i="291"/>
  <c r="CE8" i="276"/>
  <c r="AK8" i="276"/>
  <c r="AL8" i="276" s="1"/>
  <c r="D8" i="276" s="1"/>
  <c r="CE7" i="276"/>
  <c r="AK9" i="276"/>
  <c r="AL9" i="276" s="1"/>
  <c r="D9" i="276" s="1"/>
  <c r="AL7" i="276"/>
  <c r="CD8" i="256"/>
  <c r="AJ8" i="256"/>
  <c r="AJ9" i="256"/>
  <c r="CD7" i="256"/>
  <c r="AH7" i="287"/>
  <c r="AI6" i="287"/>
  <c r="AI7" i="287" s="1"/>
  <c r="AJ7" i="266"/>
  <c r="AK6" i="266"/>
  <c r="AK7" i="266" s="1"/>
  <c r="CB7" i="250"/>
  <c r="AH8" i="250"/>
  <c r="AH9" i="250"/>
  <c r="CB8" i="250"/>
  <c r="AG9" i="265"/>
  <c r="AG8" i="265"/>
  <c r="CA8" i="265"/>
  <c r="CA7" i="265"/>
  <c r="CB8" i="281"/>
  <c r="AH9" i="281"/>
  <c r="AH8" i="281"/>
  <c r="CB7" i="281"/>
  <c r="AI8" i="290"/>
  <c r="AI9" i="290"/>
  <c r="CC8" i="290"/>
  <c r="CC7" i="290"/>
  <c r="AI6" i="282"/>
  <c r="AI7" i="282" s="1"/>
  <c r="AH7" i="282"/>
  <c r="AJ6" i="282"/>
  <c r="AJ7" i="282" s="1"/>
  <c r="CC7" i="249"/>
  <c r="AI9" i="249"/>
  <c r="AI8" i="249"/>
  <c r="CC8" i="249"/>
  <c r="CB8" i="274"/>
  <c r="AH9" i="274"/>
  <c r="CB7" i="274"/>
  <c r="AH8" i="274"/>
  <c r="AH7" i="275"/>
  <c r="AI6" i="275"/>
  <c r="AI7" i="275" s="1"/>
  <c r="CC7" i="289"/>
  <c r="AI9" i="289"/>
  <c r="AI8" i="289"/>
  <c r="CC8" i="289"/>
  <c r="CC7" i="253"/>
  <c r="CC8" i="253"/>
  <c r="AI8" i="253"/>
  <c r="AI9" i="253"/>
  <c r="CB8" i="252"/>
  <c r="AH8" i="252"/>
  <c r="AH9" i="252"/>
  <c r="CB7" i="252"/>
  <c r="CB8" i="255"/>
  <c r="AH8" i="255"/>
  <c r="AH9" i="255"/>
  <c r="CB7" i="255"/>
  <c r="CB7" i="258"/>
  <c r="CB8" i="258"/>
  <c r="AH8" i="258"/>
  <c r="AH9" i="258"/>
  <c r="AH7" i="264"/>
  <c r="AI6" i="264"/>
  <c r="AI7" i="264" s="1"/>
  <c r="AJ6" i="264"/>
  <c r="AJ7" i="264" s="1"/>
  <c r="AK6" i="247"/>
  <c r="AK7" i="247" s="1"/>
  <c r="CB8" i="257"/>
  <c r="AH8" i="257"/>
  <c r="AH9" i="257"/>
  <c r="CB7" i="257"/>
  <c r="AJ6" i="260"/>
  <c r="AH9" i="278"/>
  <c r="AH8" i="278"/>
  <c r="CB8" i="278"/>
  <c r="CB7" i="278"/>
  <c r="AJ6" i="262"/>
  <c r="AJ7" i="262" s="1"/>
  <c r="AH7" i="262"/>
  <c r="AI6" i="262"/>
  <c r="AI7" i="262" s="1"/>
  <c r="AH8" i="254"/>
  <c r="AH9" i="254"/>
  <c r="CB7" i="254"/>
  <c r="CB8" i="254"/>
  <c r="AJ6" i="279"/>
  <c r="AJ7" i="251"/>
  <c r="AK6" i="251"/>
  <c r="AK7" i="251" s="1"/>
  <c r="CA8" i="287"/>
  <c r="CA7" i="287"/>
  <c r="AG9" i="287"/>
  <c r="AG8" i="287"/>
  <c r="AK6" i="269"/>
  <c r="AK7" i="269" s="1"/>
  <c r="AH7" i="263"/>
  <c r="AI6" i="263"/>
  <c r="AI7" i="263" s="1"/>
  <c r="AJ6" i="263"/>
  <c r="AJ7" i="263" s="1"/>
  <c r="CE7" i="295"/>
  <c r="AK9" i="295"/>
  <c r="AL9" i="295" s="1"/>
  <c r="D9" i="295" s="1"/>
  <c r="CE8" i="295"/>
  <c r="AK8" i="295"/>
  <c r="AL8" i="295" s="1"/>
  <c r="D8" i="295" s="1"/>
  <c r="AL7" i="295"/>
  <c r="CB8" i="259"/>
  <c r="AH9" i="259"/>
  <c r="AH8" i="259"/>
  <c r="CB7" i="259"/>
  <c r="AI8" i="252"/>
  <c r="AI9" i="252"/>
  <c r="CC7" i="252"/>
  <c r="CC8" i="252"/>
  <c r="CD8" i="278"/>
  <c r="AJ9" i="278"/>
  <c r="AJ8" i="278"/>
  <c r="CD7" i="278"/>
  <c r="AI8" i="279"/>
  <c r="AI9" i="279"/>
  <c r="CC7" i="279"/>
  <c r="CC8" i="279"/>
  <c r="AJ8" i="269"/>
  <c r="CD7" i="269"/>
  <c r="CD8" i="269"/>
  <c r="AJ9" i="269"/>
  <c r="AJ8" i="249"/>
  <c r="CD8" i="249"/>
  <c r="AJ9" i="249"/>
  <c r="CD7" i="249"/>
  <c r="AJ8" i="274"/>
  <c r="AJ9" i="274"/>
  <c r="CD8" i="274"/>
  <c r="CD7" i="274"/>
  <c r="CA8" i="275"/>
  <c r="AG8" i="275"/>
  <c r="AG9" i="275"/>
  <c r="CA7" i="275"/>
  <c r="CD7" i="289"/>
  <c r="CD8" i="289"/>
  <c r="AJ9" i="289"/>
  <c r="AJ8" i="289"/>
  <c r="CB7" i="253"/>
  <c r="CB8" i="253"/>
  <c r="AH8" i="253"/>
  <c r="AH9" i="253"/>
  <c r="AJ6" i="252"/>
  <c r="AJ6" i="255"/>
  <c r="CC7" i="258"/>
  <c r="CC8" i="258"/>
  <c r="AI9" i="258"/>
  <c r="AI8" i="258"/>
  <c r="CA8" i="264"/>
  <c r="CA7" i="264"/>
  <c r="AG9" i="264"/>
  <c r="AG8" i="264"/>
  <c r="AI8" i="247"/>
  <c r="CC8" i="247"/>
  <c r="AI9" i="247"/>
  <c r="CC7" i="247"/>
  <c r="AJ8" i="257"/>
  <c r="CD8" i="257"/>
  <c r="AJ9" i="257"/>
  <c r="CD7" i="257"/>
  <c r="AK6" i="278"/>
  <c r="AK7" i="278" s="1"/>
  <c r="AI9" i="254"/>
  <c r="CC7" i="254"/>
  <c r="CC8" i="254"/>
  <c r="AI8" i="254"/>
  <c r="AH8" i="279"/>
  <c r="AH9" i="279"/>
  <c r="CB7" i="279"/>
  <c r="CB8" i="279"/>
  <c r="CC7" i="248"/>
  <c r="CC8" i="248"/>
  <c r="AI8" i="248"/>
  <c r="AI9" i="248"/>
  <c r="CB8" i="269"/>
  <c r="AH9" i="269"/>
  <c r="AH8" i="269"/>
  <c r="CB7" i="269"/>
  <c r="CA8" i="263"/>
  <c r="AG8" i="263"/>
  <c r="AG9" i="263"/>
  <c r="CA7" i="263"/>
  <c r="CD8" i="294"/>
  <c r="AJ9" i="294"/>
  <c r="AJ8" i="294"/>
  <c r="CD7" i="294"/>
  <c r="AK8" i="261"/>
  <c r="AL8" i="261" s="1"/>
  <c r="D8" i="261" s="1"/>
  <c r="AK9" i="261"/>
  <c r="AL9" i="261" s="1"/>
  <c r="D9" i="261" s="1"/>
  <c r="CE7" i="261"/>
  <c r="CE8" i="261"/>
  <c r="AL7" i="261"/>
  <c r="CC8" i="277"/>
  <c r="CC7" i="277"/>
  <c r="AI9" i="277"/>
  <c r="AI8" i="277"/>
  <c r="AI9" i="259"/>
  <c r="AI8" i="259"/>
  <c r="CC7" i="259"/>
  <c r="CC8" i="259"/>
  <c r="CB7" i="233"/>
  <c r="AH9" i="233"/>
  <c r="AH8" i="233"/>
  <c r="CB8" i="233"/>
  <c r="AG9" i="241"/>
  <c r="CA8" i="241"/>
  <c r="CA7" i="241"/>
  <c r="AG8" i="241"/>
  <c r="AG9" i="238"/>
  <c r="AG8" i="238"/>
  <c r="CA8" i="238"/>
  <c r="CA7" i="238"/>
  <c r="AG9" i="237"/>
  <c r="AG8" i="237"/>
  <c r="CA7" i="237"/>
  <c r="CA8" i="237"/>
  <c r="AG9" i="231"/>
  <c r="AG8" i="231"/>
  <c r="CA7" i="231"/>
  <c r="CA8" i="231"/>
  <c r="AJ9" i="245"/>
  <c r="AJ8" i="245"/>
  <c r="CD8" i="245"/>
  <c r="CD7" i="245"/>
  <c r="AI8" i="245"/>
  <c r="AI9" i="245"/>
  <c r="CC8" i="245"/>
  <c r="CC7" i="245"/>
  <c r="AK6" i="235"/>
  <c r="AK7" i="235" s="1"/>
  <c r="AK6" i="239"/>
  <c r="AK7" i="239" s="1"/>
  <c r="AH7" i="243"/>
  <c r="AI6" i="243"/>
  <c r="AI7" i="243" s="1"/>
  <c r="AJ7" i="240"/>
  <c r="AK6" i="240"/>
  <c r="AK7" i="240" s="1"/>
  <c r="AH8" i="245"/>
  <c r="CB7" i="245"/>
  <c r="AH9" i="245"/>
  <c r="CB8" i="245"/>
  <c r="AI8" i="235"/>
  <c r="CC8" i="235"/>
  <c r="AI9" i="235"/>
  <c r="CC7" i="235"/>
  <c r="AH9" i="239"/>
  <c r="CB8" i="239"/>
  <c r="AH8" i="239"/>
  <c r="CB7" i="239"/>
  <c r="AG9" i="243"/>
  <c r="CA8" i="243"/>
  <c r="CA7" i="243"/>
  <c r="AG8" i="243"/>
  <c r="AH9" i="235"/>
  <c r="CB8" i="235"/>
  <c r="CB7" i="235"/>
  <c r="AH8" i="235"/>
  <c r="CC7" i="239"/>
  <c r="AI8" i="239"/>
  <c r="CC8" i="239"/>
  <c r="AI9" i="239"/>
  <c r="AJ7" i="244"/>
  <c r="AK6" i="244"/>
  <c r="AK7" i="244" s="1"/>
  <c r="AJ7" i="242"/>
  <c r="AK6" i="242"/>
  <c r="AK7" i="242" s="1"/>
  <c r="AJ8" i="235"/>
  <c r="AJ9" i="235"/>
  <c r="CD7" i="235"/>
  <c r="CD8" i="235"/>
  <c r="CD7" i="239"/>
  <c r="CD8" i="239"/>
  <c r="AJ9" i="239"/>
  <c r="AJ8" i="239"/>
  <c r="AJ7" i="230"/>
  <c r="AK6" i="230"/>
  <c r="AK7" i="230" s="1"/>
  <c r="AJ7" i="246"/>
  <c r="AK6" i="246"/>
  <c r="AK7" i="246" s="1"/>
  <c r="AK9" i="236"/>
  <c r="AL9" i="236" s="1"/>
  <c r="D9" i="236" s="1"/>
  <c r="AK8" i="236"/>
  <c r="AL8" i="236" s="1"/>
  <c r="D8" i="236" s="1"/>
  <c r="D10" i="236" s="1"/>
  <c r="CE7" i="236"/>
  <c r="CE8" i="236"/>
  <c r="AL7" i="236"/>
  <c r="CC7" i="233"/>
  <c r="CC8" i="233"/>
  <c r="AI9" i="233"/>
  <c r="AI8" i="233"/>
  <c r="AJ6" i="233"/>
  <c r="AK6" i="245"/>
  <c r="AK7" i="245" s="1"/>
  <c r="AI6" i="241"/>
  <c r="AI7" i="241" s="1"/>
  <c r="AH7" i="241"/>
  <c r="AH7" i="238"/>
  <c r="AI6" i="238"/>
  <c r="AI7" i="238" s="1"/>
  <c r="AH7" i="237"/>
  <c r="AI6" i="237"/>
  <c r="AI7" i="237" s="1"/>
  <c r="AH7" i="231"/>
  <c r="AJ6" i="231"/>
  <c r="AJ7" i="231" s="1"/>
  <c r="AI6" i="231"/>
  <c r="AI7" i="231" s="1"/>
  <c r="AJ7" i="234"/>
  <c r="AK6" i="234"/>
  <c r="AK7" i="234" s="1"/>
  <c r="AJ7" i="232"/>
  <c r="AK6" i="232"/>
  <c r="AK7" i="232" s="1"/>
  <c r="AH8" i="229"/>
  <c r="CB8" i="229"/>
  <c r="CB7" i="229"/>
  <c r="AH9" i="229"/>
  <c r="AJ6" i="216"/>
  <c r="AK6" i="229"/>
  <c r="AK7" i="229" s="1"/>
  <c r="AH7" i="228"/>
  <c r="AI6" i="228"/>
  <c r="AI7" i="228" s="1"/>
  <c r="CA7" i="223"/>
  <c r="CA8" i="223"/>
  <c r="AG9" i="223"/>
  <c r="AG8" i="223"/>
  <c r="AJ6" i="223"/>
  <c r="AJ7" i="223" s="1"/>
  <c r="AI6" i="223"/>
  <c r="AI7" i="223" s="1"/>
  <c r="AH7" i="223"/>
  <c r="AJ6" i="225"/>
  <c r="AJ7" i="225" s="1"/>
  <c r="AI6" i="225"/>
  <c r="AI7" i="225" s="1"/>
  <c r="AH7" i="225"/>
  <c r="AH7" i="214"/>
  <c r="AI6" i="214"/>
  <c r="AI7" i="214" s="1"/>
  <c r="CC7" i="221"/>
  <c r="AI8" i="221"/>
  <c r="CC8" i="221"/>
  <c r="AI9" i="221"/>
  <c r="AJ7" i="226"/>
  <c r="AK6" i="226"/>
  <c r="AK7" i="226" s="1"/>
  <c r="AI9" i="218"/>
  <c r="CC7" i="218"/>
  <c r="AI8" i="218"/>
  <c r="CC8" i="218"/>
  <c r="AG9" i="225"/>
  <c r="AG8" i="225"/>
  <c r="CA8" i="225"/>
  <c r="CA7" i="225"/>
  <c r="AL9" i="215"/>
  <c r="D9" i="215" s="1"/>
  <c r="CA8" i="214"/>
  <c r="AG9" i="214"/>
  <c r="AG8" i="214"/>
  <c r="CA7" i="214"/>
  <c r="AK6" i="221"/>
  <c r="AK7" i="221" s="1"/>
  <c r="AJ9" i="229"/>
  <c r="CD7" i="229"/>
  <c r="AJ8" i="229"/>
  <c r="CD8" i="229"/>
  <c r="AG8" i="220"/>
  <c r="AG9" i="220"/>
  <c r="CA8" i="220"/>
  <c r="CA7" i="220"/>
  <c r="CB8" i="216"/>
  <c r="CB7" i="216"/>
  <c r="AH9" i="216"/>
  <c r="AH8" i="216"/>
  <c r="AL8" i="222"/>
  <c r="D8" i="222" s="1"/>
  <c r="AH9" i="221"/>
  <c r="CB8" i="221"/>
  <c r="AH8" i="221"/>
  <c r="CB7" i="221"/>
  <c r="AK6" i="217"/>
  <c r="AK7" i="217" s="1"/>
  <c r="AH7" i="217"/>
  <c r="AJ6" i="217"/>
  <c r="AJ7" i="217" s="1"/>
  <c r="AI6" i="217"/>
  <c r="AI7" i="217" s="1"/>
  <c r="CC8" i="216"/>
  <c r="CC7" i="216"/>
  <c r="AI9" i="216"/>
  <c r="AI8" i="216"/>
  <c r="AH7" i="220"/>
  <c r="AJ6" i="220"/>
  <c r="AJ7" i="220" s="1"/>
  <c r="AI6" i="220"/>
  <c r="AI7" i="220" s="1"/>
  <c r="CB8" i="218"/>
  <c r="AH8" i="218"/>
  <c r="AH9" i="218"/>
  <c r="CB7" i="218"/>
  <c r="AH7" i="219"/>
  <c r="AI6" i="219"/>
  <c r="AI7" i="219" s="1"/>
  <c r="CD7" i="221"/>
  <c r="CD8" i="221"/>
  <c r="AJ9" i="221"/>
  <c r="AJ8" i="221"/>
  <c r="AG9" i="217"/>
  <c r="CA8" i="217"/>
  <c r="CA7" i="217"/>
  <c r="AG8" i="217"/>
  <c r="AI9" i="229"/>
  <c r="AI8" i="229"/>
  <c r="CC8" i="229"/>
  <c r="CC7" i="229"/>
  <c r="AG9" i="228"/>
  <c r="CA8" i="228"/>
  <c r="CA7" i="228"/>
  <c r="AG8" i="228"/>
  <c r="AJ6" i="218"/>
  <c r="CA7" i="219"/>
  <c r="AG9" i="219"/>
  <c r="AG8" i="219"/>
  <c r="CA8" i="219"/>
  <c r="AL8" i="215"/>
  <c r="D8" i="215" s="1"/>
  <c r="D10" i="215" s="1"/>
  <c r="AL9" i="222"/>
  <c r="D9" i="222" s="1"/>
  <c r="AJ7" i="227"/>
  <c r="AK6" i="227"/>
  <c r="AK7" i="227" s="1"/>
  <c r="AG8" i="210"/>
  <c r="AG9" i="210"/>
  <c r="CA8" i="210"/>
  <c r="CA7" i="210"/>
  <c r="AH7" i="207"/>
  <c r="AI6" i="207"/>
  <c r="AI7" i="207" s="1"/>
  <c r="CA8" i="207"/>
  <c r="CA7" i="207"/>
  <c r="AG8" i="207"/>
  <c r="AG9" i="207"/>
  <c r="CC8" i="208"/>
  <c r="AI8" i="208"/>
  <c r="AI9" i="208"/>
  <c r="CC7" i="208"/>
  <c r="CB7" i="208"/>
  <c r="CB8" i="208"/>
  <c r="AH8" i="208"/>
  <c r="AH9" i="208"/>
  <c r="AI6" i="211"/>
  <c r="AI7" i="211" s="1"/>
  <c r="AH7" i="211"/>
  <c r="AI6" i="210"/>
  <c r="AI7" i="210" s="1"/>
  <c r="AH7" i="210"/>
  <c r="AI6" i="209"/>
  <c r="AI7" i="209" s="1"/>
  <c r="AH7" i="209"/>
  <c r="CA8" i="212"/>
  <c r="AG8" i="212"/>
  <c r="CA7" i="212"/>
  <c r="AG9" i="212"/>
  <c r="AJ7" i="213"/>
  <c r="AK6" i="213"/>
  <c r="AK7" i="213" s="1"/>
  <c r="AJ6" i="208"/>
  <c r="CA7" i="211"/>
  <c r="AG8" i="211"/>
  <c r="AG9" i="211"/>
  <c r="CA8" i="211"/>
  <c r="CA7" i="209"/>
  <c r="CA8" i="209"/>
  <c r="AG8" i="209"/>
  <c r="AG9" i="209"/>
  <c r="AH7" i="212"/>
  <c r="AJ6" i="212"/>
  <c r="AJ7" i="212" s="1"/>
  <c r="AI6" i="212"/>
  <c r="AI7" i="212" s="1"/>
  <c r="AJ7" i="206"/>
  <c r="AK6" i="206"/>
  <c r="AK7" i="206" s="1"/>
  <c r="CB8" i="205"/>
  <c r="AH8" i="205"/>
  <c r="AH9" i="205"/>
  <c r="CB7" i="205"/>
  <c r="AI9" i="202"/>
  <c r="CC7" i="202"/>
  <c r="CC8" i="202"/>
  <c r="AI8" i="202"/>
  <c r="AK8" i="204"/>
  <c r="AL8" i="204" s="1"/>
  <c r="D8" i="204" s="1"/>
  <c r="CE7" i="204"/>
  <c r="CE8" i="204"/>
  <c r="AK9" i="204"/>
  <c r="AL9" i="204" s="1"/>
  <c r="D9" i="204" s="1"/>
  <c r="AL7" i="204"/>
  <c r="AJ6" i="205"/>
  <c r="AH8" i="202"/>
  <c r="AH9" i="202"/>
  <c r="CB7" i="202"/>
  <c r="CB8" i="202"/>
  <c r="AI8" i="205"/>
  <c r="AI9" i="205"/>
  <c r="CC8" i="205"/>
  <c r="CC7" i="205"/>
  <c r="CE8" i="203"/>
  <c r="CE7" i="203"/>
  <c r="AK9" i="203"/>
  <c r="AL9" i="203" s="1"/>
  <c r="D9" i="203" s="1"/>
  <c r="AK8" i="203"/>
  <c r="AL8" i="203" s="1"/>
  <c r="D8" i="203" s="1"/>
  <c r="D10" i="203" s="1"/>
  <c r="AL7" i="203"/>
  <c r="AJ6" i="202"/>
  <c r="AI8" i="200"/>
  <c r="CC8" i="200"/>
  <c r="CC7" i="200"/>
  <c r="AI9" i="200"/>
  <c r="AJ6" i="200"/>
  <c r="D10" i="201"/>
  <c r="CB8" i="200"/>
  <c r="CB7" i="200"/>
  <c r="AH9" i="200"/>
  <c r="AH8" i="200"/>
  <c r="AJ7" i="199"/>
  <c r="AK6" i="199"/>
  <c r="AK7" i="199" s="1"/>
  <c r="AJ7" i="198"/>
  <c r="AK6" i="198"/>
  <c r="AK7" i="198" s="1"/>
  <c r="AJ7" i="2"/>
  <c r="AK6" i="2"/>
  <c r="AK7" i="2" s="1"/>
  <c r="BS7" i="2"/>
  <c r="BS8" i="2"/>
  <c r="D86" i="11" l="1"/>
  <c r="L86" i="11"/>
  <c r="D44" i="11"/>
  <c r="L44" i="11"/>
  <c r="D20" i="11"/>
  <c r="L20" i="11"/>
  <c r="D16" i="11"/>
  <c r="L16" i="11"/>
  <c r="AK8" i="296"/>
  <c r="AL8" i="296" s="1"/>
  <c r="D8" i="296" s="1"/>
  <c r="D10" i="296" s="1"/>
  <c r="AK9" i="296"/>
  <c r="AL9" i="296" s="1"/>
  <c r="D9" i="296" s="1"/>
  <c r="CE8" i="296"/>
  <c r="CE7" i="296"/>
  <c r="AL7" i="296"/>
  <c r="CD8" i="282"/>
  <c r="AJ9" i="282"/>
  <c r="CD7" i="282"/>
  <c r="AJ8" i="282"/>
  <c r="CC7" i="265"/>
  <c r="CC8" i="265"/>
  <c r="AI9" i="265"/>
  <c r="AI8" i="265"/>
  <c r="AK8" i="248"/>
  <c r="AL8" i="248" s="1"/>
  <c r="D8" i="248" s="1"/>
  <c r="AK9" i="248"/>
  <c r="AL9" i="248" s="1"/>
  <c r="D9" i="248" s="1"/>
  <c r="CE7" i="248"/>
  <c r="CE8" i="248"/>
  <c r="AL7" i="248"/>
  <c r="AH9" i="267"/>
  <c r="CB7" i="267"/>
  <c r="CB8" i="267"/>
  <c r="AH8" i="267"/>
  <c r="CB7" i="291"/>
  <c r="CB8" i="291"/>
  <c r="AH9" i="291"/>
  <c r="AH8" i="291"/>
  <c r="AL8" i="257"/>
  <c r="D8" i="257" s="1"/>
  <c r="CC8" i="270"/>
  <c r="AI9" i="270"/>
  <c r="AI8" i="270"/>
  <c r="CC7" i="270"/>
  <c r="AJ8" i="288"/>
  <c r="AJ9" i="288"/>
  <c r="CD7" i="288"/>
  <c r="CD8" i="288"/>
  <c r="AL8" i="250"/>
  <c r="D8" i="250" s="1"/>
  <c r="CE7" i="254"/>
  <c r="CE8" i="254"/>
  <c r="AK8" i="254"/>
  <c r="AL8" i="254" s="1"/>
  <c r="D8" i="254" s="1"/>
  <c r="D10" i="254" s="1"/>
  <c r="AK9" i="254"/>
  <c r="AL9" i="254" s="1"/>
  <c r="D9" i="254" s="1"/>
  <c r="AL7" i="254"/>
  <c r="CB7" i="285"/>
  <c r="CB8" i="285"/>
  <c r="AH9" i="285"/>
  <c r="AH8" i="285"/>
  <c r="AH8" i="284"/>
  <c r="CB8" i="284"/>
  <c r="CB7" i="284"/>
  <c r="AH9" i="284"/>
  <c r="AJ9" i="263"/>
  <c r="CD7" i="263"/>
  <c r="CD8" i="263"/>
  <c r="AJ8" i="263"/>
  <c r="AJ7" i="260"/>
  <c r="AK6" i="260"/>
  <c r="AK7" i="260" s="1"/>
  <c r="AL8" i="274"/>
  <c r="D8" i="274" s="1"/>
  <c r="D10" i="261"/>
  <c r="AJ7" i="255"/>
  <c r="AK6" i="255"/>
  <c r="AK7" i="255" s="1"/>
  <c r="AK6" i="263"/>
  <c r="AK7" i="263" s="1"/>
  <c r="AK6" i="262"/>
  <c r="AK7" i="262" s="1"/>
  <c r="AK6" i="264"/>
  <c r="AK7" i="264" s="1"/>
  <c r="AJ6" i="275"/>
  <c r="CB7" i="282"/>
  <c r="AH9" i="282"/>
  <c r="AH8" i="282"/>
  <c r="CB8" i="282"/>
  <c r="CB7" i="287"/>
  <c r="CB8" i="287"/>
  <c r="AH9" i="287"/>
  <c r="AH8" i="287"/>
  <c r="AL9" i="274"/>
  <c r="D9" i="274" s="1"/>
  <c r="AJ6" i="265"/>
  <c r="AJ6" i="267"/>
  <c r="AJ6" i="291"/>
  <c r="AJ6" i="270"/>
  <c r="AK6" i="288"/>
  <c r="AK7" i="288" s="1"/>
  <c r="AJ9" i="268"/>
  <c r="CD7" i="268"/>
  <c r="CD8" i="268"/>
  <c r="AJ8" i="268"/>
  <c r="D10" i="293"/>
  <c r="CC7" i="285"/>
  <c r="CC8" i="285"/>
  <c r="AI9" i="285"/>
  <c r="AI8" i="285"/>
  <c r="AI9" i="284"/>
  <c r="CC8" i="284"/>
  <c r="CC7" i="284"/>
  <c r="AI8" i="284"/>
  <c r="CD7" i="262"/>
  <c r="CD8" i="262"/>
  <c r="AJ8" i="262"/>
  <c r="AJ9" i="262"/>
  <c r="AI8" i="287"/>
  <c r="CC8" i="287"/>
  <c r="AI9" i="287"/>
  <c r="CC7" i="287"/>
  <c r="CE8" i="278"/>
  <c r="CE7" i="278"/>
  <c r="AK9" i="278"/>
  <c r="AL9" i="278" s="1"/>
  <c r="D9" i="278" s="1"/>
  <c r="AK8" i="278"/>
  <c r="AL8" i="278" s="1"/>
  <c r="D8" i="278" s="1"/>
  <c r="AL7" i="278"/>
  <c r="AJ7" i="252"/>
  <c r="AK6" i="252"/>
  <c r="AK7" i="252" s="1"/>
  <c r="D10" i="295"/>
  <c r="AI8" i="263"/>
  <c r="AI9" i="263"/>
  <c r="CC7" i="263"/>
  <c r="CC8" i="263"/>
  <c r="AI8" i="264"/>
  <c r="AI9" i="264"/>
  <c r="CC8" i="264"/>
  <c r="CC7" i="264"/>
  <c r="CC7" i="282"/>
  <c r="CC8" i="282"/>
  <c r="AI9" i="282"/>
  <c r="AI8" i="282"/>
  <c r="AK8" i="266"/>
  <c r="AK9" i="266"/>
  <c r="CE7" i="266"/>
  <c r="CE8" i="266"/>
  <c r="AL7" i="266"/>
  <c r="AH9" i="265"/>
  <c r="CB7" i="265"/>
  <c r="CB8" i="265"/>
  <c r="AH8" i="265"/>
  <c r="AL9" i="257"/>
  <c r="D9" i="257" s="1"/>
  <c r="CB7" i="270"/>
  <c r="AH9" i="270"/>
  <c r="AH8" i="270"/>
  <c r="CB8" i="270"/>
  <c r="AK9" i="259"/>
  <c r="AL9" i="259" s="1"/>
  <c r="D9" i="259" s="1"/>
  <c r="AK8" i="259"/>
  <c r="AL8" i="259" s="1"/>
  <c r="D8" i="259" s="1"/>
  <c r="CE7" i="259"/>
  <c r="CE8" i="259"/>
  <c r="AL7" i="259"/>
  <c r="AK6" i="268"/>
  <c r="AK7" i="268" s="1"/>
  <c r="AJ6" i="285"/>
  <c r="CC7" i="272"/>
  <c r="CC8" i="272"/>
  <c r="AI8" i="272"/>
  <c r="AI9" i="272"/>
  <c r="AJ6" i="284"/>
  <c r="AJ9" i="264"/>
  <c r="AJ8" i="264"/>
  <c r="CD8" i="264"/>
  <c r="CD7" i="264"/>
  <c r="AH8" i="263"/>
  <c r="AH9" i="263"/>
  <c r="CB7" i="263"/>
  <c r="CB8" i="263"/>
  <c r="CE7" i="251"/>
  <c r="CE8" i="251"/>
  <c r="AK8" i="251"/>
  <c r="AK9" i="251"/>
  <c r="AL9" i="251" s="1"/>
  <c r="D9" i="251" s="1"/>
  <c r="AL7" i="251"/>
  <c r="CB7" i="264"/>
  <c r="AH9" i="264"/>
  <c r="AH8" i="264"/>
  <c r="CB8" i="264"/>
  <c r="AH9" i="275"/>
  <c r="CB8" i="275"/>
  <c r="CB7" i="275"/>
  <c r="AH8" i="275"/>
  <c r="AK6" i="282"/>
  <c r="AK7" i="282" s="1"/>
  <c r="AJ8" i="266"/>
  <c r="AJ9" i="266"/>
  <c r="CD7" i="266"/>
  <c r="CD8" i="266"/>
  <c r="D10" i="276"/>
  <c r="AJ7" i="281"/>
  <c r="AK6" i="281"/>
  <c r="AK7" i="281" s="1"/>
  <c r="CE8" i="271"/>
  <c r="AK8" i="271"/>
  <c r="CE7" i="271"/>
  <c r="AK9" i="271"/>
  <c r="AL7" i="271"/>
  <c r="AJ7" i="280"/>
  <c r="AK6" i="280"/>
  <c r="AK7" i="280" s="1"/>
  <c r="AK8" i="253"/>
  <c r="AL8" i="253" s="1"/>
  <c r="D8" i="253" s="1"/>
  <c r="D10" i="253" s="1"/>
  <c r="AK9" i="253"/>
  <c r="AL9" i="253" s="1"/>
  <c r="D9" i="253" s="1"/>
  <c r="CE7" i="253"/>
  <c r="CE8" i="253"/>
  <c r="AL7" i="253"/>
  <c r="AL8" i="249"/>
  <c r="D8" i="249" s="1"/>
  <c r="CE7" i="273"/>
  <c r="CE8" i="273"/>
  <c r="AK8" i="273"/>
  <c r="AL8" i="273" s="1"/>
  <c r="D8" i="273" s="1"/>
  <c r="AK9" i="273"/>
  <c r="AL9" i="273" s="1"/>
  <c r="D9" i="273" s="1"/>
  <c r="AL7" i="273"/>
  <c r="AI8" i="268"/>
  <c r="AI9" i="268"/>
  <c r="CC7" i="268"/>
  <c r="CC8" i="268"/>
  <c r="CB7" i="272"/>
  <c r="CB8" i="272"/>
  <c r="AH8" i="272"/>
  <c r="AH9" i="272"/>
  <c r="AI8" i="275"/>
  <c r="CC7" i="275"/>
  <c r="CC8" i="275"/>
  <c r="AI9" i="275"/>
  <c r="AK9" i="269"/>
  <c r="AL9" i="269" s="1"/>
  <c r="D9" i="269" s="1"/>
  <c r="CE8" i="269"/>
  <c r="AK8" i="269"/>
  <c r="AL8" i="269" s="1"/>
  <c r="D8" i="269" s="1"/>
  <c r="CE7" i="269"/>
  <c r="AL7" i="269"/>
  <c r="CD7" i="251"/>
  <c r="CD8" i="251"/>
  <c r="AJ8" i="251"/>
  <c r="AJ9" i="251"/>
  <c r="CC7" i="262"/>
  <c r="CC8" i="262"/>
  <c r="AI8" i="262"/>
  <c r="AI9" i="262"/>
  <c r="AJ6" i="287"/>
  <c r="AJ7" i="277"/>
  <c r="AK6" i="277"/>
  <c r="AK7" i="277" s="1"/>
  <c r="AK8" i="283"/>
  <c r="AK9" i="283"/>
  <c r="AL9" i="283" s="1"/>
  <c r="D9" i="283" s="1"/>
  <c r="CE7" i="283"/>
  <c r="CE8" i="283"/>
  <c r="AL7" i="283"/>
  <c r="CD7" i="271"/>
  <c r="AJ9" i="271"/>
  <c r="AJ8" i="271"/>
  <c r="CD8" i="271"/>
  <c r="CE8" i="289"/>
  <c r="AK9" i="289"/>
  <c r="AL9" i="289" s="1"/>
  <c r="D9" i="289" s="1"/>
  <c r="CE7" i="289"/>
  <c r="AK8" i="289"/>
  <c r="AL8" i="289" s="1"/>
  <c r="D8" i="289" s="1"/>
  <c r="D10" i="289" s="1"/>
  <c r="AL7" i="289"/>
  <c r="CB7" i="288"/>
  <c r="CB8" i="288"/>
  <c r="AH8" i="288"/>
  <c r="AH9" i="288"/>
  <c r="AJ7" i="290"/>
  <c r="AK6" i="290"/>
  <c r="AK7" i="290" s="1"/>
  <c r="AL9" i="250"/>
  <c r="D9" i="250" s="1"/>
  <c r="AK8" i="258"/>
  <c r="AL8" i="258" s="1"/>
  <c r="D8" i="258" s="1"/>
  <c r="AK9" i="258"/>
  <c r="AL9" i="258" s="1"/>
  <c r="D9" i="258" s="1"/>
  <c r="CE7" i="258"/>
  <c r="CE8" i="258"/>
  <c r="AL7" i="258"/>
  <c r="AH8" i="268"/>
  <c r="AH9" i="268"/>
  <c r="CB7" i="268"/>
  <c r="CB8" i="268"/>
  <c r="AL9" i="294"/>
  <c r="D9" i="294" s="1"/>
  <c r="AJ6" i="272"/>
  <c r="AJ7" i="279"/>
  <c r="AK6" i="279"/>
  <c r="AK7" i="279" s="1"/>
  <c r="AH9" i="262"/>
  <c r="CB7" i="262"/>
  <c r="CB8" i="262"/>
  <c r="AH8" i="262"/>
  <c r="AK9" i="247"/>
  <c r="AL9" i="247" s="1"/>
  <c r="D9" i="247" s="1"/>
  <c r="AK8" i="247"/>
  <c r="AL8" i="247" s="1"/>
  <c r="D8" i="247" s="1"/>
  <c r="CE7" i="247"/>
  <c r="CE8" i="247"/>
  <c r="AL7" i="247"/>
  <c r="AJ8" i="283"/>
  <c r="CD7" i="283"/>
  <c r="AJ9" i="283"/>
  <c r="CD8" i="283"/>
  <c r="CC7" i="267"/>
  <c r="CC8" i="267"/>
  <c r="AI8" i="267"/>
  <c r="AI9" i="267"/>
  <c r="CC8" i="291"/>
  <c r="AI9" i="291"/>
  <c r="AI8" i="291"/>
  <c r="CC7" i="291"/>
  <c r="AL9" i="249"/>
  <c r="D9" i="249" s="1"/>
  <c r="CC8" i="288"/>
  <c r="AI9" i="288"/>
  <c r="CC7" i="288"/>
  <c r="AI8" i="288"/>
  <c r="CE7" i="256"/>
  <c r="AK9" i="256"/>
  <c r="AL9" i="256" s="1"/>
  <c r="D9" i="256" s="1"/>
  <c r="CE8" i="256"/>
  <c r="AK8" i="256"/>
  <c r="AL8" i="256" s="1"/>
  <c r="D8" i="256" s="1"/>
  <c r="AL7" i="256"/>
  <c r="AL8" i="294"/>
  <c r="D8" i="294" s="1"/>
  <c r="CD8" i="231"/>
  <c r="AJ9" i="231"/>
  <c r="CD7" i="231"/>
  <c r="AJ8" i="231"/>
  <c r="CB7" i="241"/>
  <c r="AH9" i="241"/>
  <c r="AH8" i="241"/>
  <c r="CB8" i="241"/>
  <c r="AK9" i="240"/>
  <c r="AK8" i="240"/>
  <c r="CE8" i="240"/>
  <c r="CE7" i="240"/>
  <c r="AL7" i="240"/>
  <c r="CE8" i="239"/>
  <c r="AK9" i="239"/>
  <c r="AL9" i="239" s="1"/>
  <c r="D9" i="239" s="1"/>
  <c r="CE7" i="239"/>
  <c r="AK8" i="239"/>
  <c r="AL8" i="239" s="1"/>
  <c r="D8" i="239" s="1"/>
  <c r="D10" i="239" s="1"/>
  <c r="AL7" i="239"/>
  <c r="AK8" i="232"/>
  <c r="AK9" i="232"/>
  <c r="CE7" i="232"/>
  <c r="CE8" i="232"/>
  <c r="AL7" i="232"/>
  <c r="CC7" i="238"/>
  <c r="CC8" i="238"/>
  <c r="AI9" i="238"/>
  <c r="AI8" i="238"/>
  <c r="CC7" i="241"/>
  <c r="CC8" i="241"/>
  <c r="AI9" i="241"/>
  <c r="AI8" i="241"/>
  <c r="AJ8" i="240"/>
  <c r="AJ9" i="240"/>
  <c r="CD8" i="240"/>
  <c r="CD7" i="240"/>
  <c r="CE8" i="235"/>
  <c r="AK9" i="235"/>
  <c r="AL9" i="235" s="1"/>
  <c r="D9" i="235" s="1"/>
  <c r="CE7" i="235"/>
  <c r="AK8" i="235"/>
  <c r="AL8" i="235" s="1"/>
  <c r="D8" i="235" s="1"/>
  <c r="D10" i="235" s="1"/>
  <c r="AL7" i="235"/>
  <c r="AJ8" i="232"/>
  <c r="AJ9" i="232"/>
  <c r="CD7" i="232"/>
  <c r="CD8" i="232"/>
  <c r="AK6" i="231"/>
  <c r="AK7" i="231" s="1"/>
  <c r="AJ6" i="238"/>
  <c r="CE7" i="246"/>
  <c r="AK9" i="246"/>
  <c r="CE8" i="246"/>
  <c r="AK8" i="246"/>
  <c r="AL7" i="246"/>
  <c r="CE7" i="242"/>
  <c r="CE8" i="242"/>
  <c r="AK8" i="242"/>
  <c r="AK9" i="242"/>
  <c r="AL7" i="242"/>
  <c r="CC8" i="243"/>
  <c r="CC7" i="243"/>
  <c r="AI9" i="243"/>
  <c r="AI8" i="243"/>
  <c r="CE7" i="234"/>
  <c r="CE8" i="234"/>
  <c r="AK9" i="234"/>
  <c r="AL9" i="234" s="1"/>
  <c r="D9" i="234" s="1"/>
  <c r="AK8" i="234"/>
  <c r="AL7" i="234"/>
  <c r="CB7" i="238"/>
  <c r="AH8" i="238"/>
  <c r="CB8" i="238"/>
  <c r="AH9" i="238"/>
  <c r="CE7" i="245"/>
  <c r="CE8" i="245"/>
  <c r="AK9" i="245"/>
  <c r="AL9" i="245" s="1"/>
  <c r="D9" i="245" s="1"/>
  <c r="AK8" i="245"/>
  <c r="AL8" i="245" s="1"/>
  <c r="D8" i="245" s="1"/>
  <c r="AL7" i="245"/>
  <c r="AJ9" i="246"/>
  <c r="AJ8" i="246"/>
  <c r="CD7" i="246"/>
  <c r="CD8" i="246"/>
  <c r="AJ9" i="242"/>
  <c r="CD7" i="242"/>
  <c r="AJ8" i="242"/>
  <c r="CD8" i="242"/>
  <c r="AJ6" i="243"/>
  <c r="CB7" i="231"/>
  <c r="AH9" i="231"/>
  <c r="AH8" i="231"/>
  <c r="CB8" i="231"/>
  <c r="CD7" i="234"/>
  <c r="CD8" i="234"/>
  <c r="AJ9" i="234"/>
  <c r="AJ8" i="234"/>
  <c r="AJ6" i="237"/>
  <c r="AJ7" i="233"/>
  <c r="AK6" i="233"/>
  <c r="AK7" i="233" s="1"/>
  <c r="AK9" i="230"/>
  <c r="AK8" i="230"/>
  <c r="CE8" i="230"/>
  <c r="CE7" i="230"/>
  <c r="AL7" i="230"/>
  <c r="CE7" i="244"/>
  <c r="CE8" i="244"/>
  <c r="AK9" i="244"/>
  <c r="AK8" i="244"/>
  <c r="AL7" i="244"/>
  <c r="CB7" i="243"/>
  <c r="CB8" i="243"/>
  <c r="AH9" i="243"/>
  <c r="AH8" i="243"/>
  <c r="CC7" i="237"/>
  <c r="CC8" i="237"/>
  <c r="AI9" i="237"/>
  <c r="AI8" i="237"/>
  <c r="CC7" i="231"/>
  <c r="CC8" i="231"/>
  <c r="AI8" i="231"/>
  <c r="AI9" i="231"/>
  <c r="CB7" i="237"/>
  <c r="AH8" i="237"/>
  <c r="CB8" i="237"/>
  <c r="AH9" i="237"/>
  <c r="AJ6" i="241"/>
  <c r="AJ8" i="230"/>
  <c r="AJ9" i="230"/>
  <c r="CD7" i="230"/>
  <c r="CD8" i="230"/>
  <c r="CD7" i="244"/>
  <c r="AJ8" i="244"/>
  <c r="CD8" i="244"/>
  <c r="AJ9" i="244"/>
  <c r="CE7" i="227"/>
  <c r="CE8" i="227"/>
  <c r="AK8" i="227"/>
  <c r="AK9" i="227"/>
  <c r="AL7" i="227"/>
  <c r="AK6" i="220"/>
  <c r="AK7" i="220" s="1"/>
  <c r="CD8" i="217"/>
  <c r="AJ9" i="217"/>
  <c r="AJ8" i="217"/>
  <c r="CD7" i="217"/>
  <c r="CB7" i="223"/>
  <c r="CB8" i="223"/>
  <c r="AH8" i="223"/>
  <c r="AH9" i="223"/>
  <c r="CE7" i="229"/>
  <c r="AK9" i="229"/>
  <c r="AL9" i="229" s="1"/>
  <c r="D9" i="229" s="1"/>
  <c r="AK8" i="229"/>
  <c r="AL8" i="229" s="1"/>
  <c r="D8" i="229" s="1"/>
  <c r="D10" i="229" s="1"/>
  <c r="CE8" i="229"/>
  <c r="AL7" i="229"/>
  <c r="CD7" i="227"/>
  <c r="CD8" i="227"/>
  <c r="AJ8" i="227"/>
  <c r="AJ9" i="227"/>
  <c r="CC8" i="219"/>
  <c r="AI9" i="219"/>
  <c r="CC7" i="219"/>
  <c r="AI8" i="219"/>
  <c r="AH9" i="217"/>
  <c r="AH8" i="217"/>
  <c r="CB8" i="217"/>
  <c r="CB7" i="217"/>
  <c r="D10" i="222"/>
  <c r="CB7" i="214"/>
  <c r="CB8" i="214"/>
  <c r="AH9" i="214"/>
  <c r="AH8" i="214"/>
  <c r="CC8" i="223"/>
  <c r="AI9" i="223"/>
  <c r="CC7" i="223"/>
  <c r="AI8" i="223"/>
  <c r="AJ7" i="216"/>
  <c r="AK6" i="216"/>
  <c r="AK7" i="216" s="1"/>
  <c r="AJ7" i="218"/>
  <c r="AK6" i="218"/>
  <c r="AK7" i="218" s="1"/>
  <c r="CB7" i="219"/>
  <c r="CB8" i="219"/>
  <c r="AH8" i="219"/>
  <c r="AH9" i="219"/>
  <c r="CE8" i="221"/>
  <c r="AK9" i="221"/>
  <c r="AL9" i="221" s="1"/>
  <c r="D9" i="221" s="1"/>
  <c r="CE7" i="221"/>
  <c r="AK8" i="221"/>
  <c r="AL8" i="221" s="1"/>
  <c r="D8" i="221" s="1"/>
  <c r="AL7" i="221"/>
  <c r="AH9" i="225"/>
  <c r="AH8" i="225"/>
  <c r="CB8" i="225"/>
  <c r="CB7" i="225"/>
  <c r="AJ8" i="223"/>
  <c r="AJ9" i="223"/>
  <c r="CD7" i="223"/>
  <c r="CD8" i="223"/>
  <c r="CC8" i="228"/>
  <c r="AI9" i="228"/>
  <c r="CC7" i="228"/>
  <c r="AI8" i="228"/>
  <c r="CE8" i="217"/>
  <c r="CE7" i="217"/>
  <c r="AK9" i="217"/>
  <c r="AK8" i="217"/>
  <c r="AL7" i="217"/>
  <c r="AJ6" i="219"/>
  <c r="CC7" i="220"/>
  <c r="CC8" i="220"/>
  <c r="AI9" i="220"/>
  <c r="AI8" i="220"/>
  <c r="CC7" i="225"/>
  <c r="AI8" i="225"/>
  <c r="AI9" i="225"/>
  <c r="CC8" i="225"/>
  <c r="AK6" i="223"/>
  <c r="AK7" i="223" s="1"/>
  <c r="AJ6" i="228"/>
  <c r="CD7" i="220"/>
  <c r="CD8" i="220"/>
  <c r="AJ9" i="220"/>
  <c r="AJ8" i="220"/>
  <c r="CE7" i="226"/>
  <c r="CE8" i="226"/>
  <c r="AK9" i="226"/>
  <c r="AK8" i="226"/>
  <c r="AL7" i="226"/>
  <c r="AI8" i="214"/>
  <c r="CC7" i="214"/>
  <c r="CC8" i="214"/>
  <c r="AI9" i="214"/>
  <c r="CD8" i="225"/>
  <c r="CD7" i="225"/>
  <c r="AJ9" i="225"/>
  <c r="AJ8" i="225"/>
  <c r="CB7" i="228"/>
  <c r="AH9" i="228"/>
  <c r="CB8" i="228"/>
  <c r="AH8" i="228"/>
  <c r="AH9" i="220"/>
  <c r="CB7" i="220"/>
  <c r="AH8" i="220"/>
  <c r="CB8" i="220"/>
  <c r="CC7" i="217"/>
  <c r="AI9" i="217"/>
  <c r="AI8" i="217"/>
  <c r="CC8" i="217"/>
  <c r="CD8" i="226"/>
  <c r="CD7" i="226"/>
  <c r="AJ8" i="226"/>
  <c r="AJ9" i="226"/>
  <c r="AJ6" i="214"/>
  <c r="AK6" i="225"/>
  <c r="AK7" i="225" s="1"/>
  <c r="AJ9" i="212"/>
  <c r="CD8" i="212"/>
  <c r="AJ8" i="212"/>
  <c r="CD7" i="212"/>
  <c r="AK6" i="212"/>
  <c r="AK7" i="212" s="1"/>
  <c r="AI8" i="207"/>
  <c r="AI9" i="207"/>
  <c r="CC8" i="207"/>
  <c r="CC7" i="207"/>
  <c r="AI9" i="209"/>
  <c r="AI8" i="209"/>
  <c r="CC8" i="209"/>
  <c r="CC7" i="209"/>
  <c r="CB8" i="211"/>
  <c r="AH8" i="211"/>
  <c r="AH9" i="211"/>
  <c r="CB7" i="211"/>
  <c r="AH8" i="207"/>
  <c r="CB7" i="207"/>
  <c r="CB8" i="207"/>
  <c r="AH9" i="207"/>
  <c r="AH8" i="210"/>
  <c r="CB8" i="210"/>
  <c r="AH9" i="210"/>
  <c r="CB7" i="210"/>
  <c r="AI9" i="211"/>
  <c r="AI8" i="211"/>
  <c r="CC7" i="211"/>
  <c r="CC8" i="211"/>
  <c r="AJ9" i="206"/>
  <c r="AJ8" i="206"/>
  <c r="CD8" i="206"/>
  <c r="CD7" i="206"/>
  <c r="AI8" i="212"/>
  <c r="CC8" i="212"/>
  <c r="CC7" i="212"/>
  <c r="AI9" i="212"/>
  <c r="AJ7" i="208"/>
  <c r="AK6" i="208"/>
  <c r="AK7" i="208" s="1"/>
  <c r="AJ6" i="210"/>
  <c r="AJ6" i="211"/>
  <c r="CE7" i="213"/>
  <c r="AK9" i="213"/>
  <c r="AK8" i="213"/>
  <c r="CE8" i="213"/>
  <c r="AL7" i="213"/>
  <c r="CB8" i="209"/>
  <c r="CB7" i="209"/>
  <c r="AH9" i="209"/>
  <c r="AH8" i="209"/>
  <c r="AI9" i="210"/>
  <c r="CC8" i="210"/>
  <c r="CC7" i="210"/>
  <c r="AI8" i="210"/>
  <c r="AJ6" i="207"/>
  <c r="AK8" i="206"/>
  <c r="AL8" i="206" s="1"/>
  <c r="D8" i="206" s="1"/>
  <c r="AK9" i="206"/>
  <c r="AL9" i="206" s="1"/>
  <c r="D9" i="206" s="1"/>
  <c r="CE7" i="206"/>
  <c r="CE8" i="206"/>
  <c r="AL7" i="206"/>
  <c r="CB7" i="212"/>
  <c r="AH9" i="212"/>
  <c r="CB8" i="212"/>
  <c r="AH8" i="212"/>
  <c r="AJ9" i="213"/>
  <c r="CD8" i="213"/>
  <c r="AJ8" i="213"/>
  <c r="CD7" i="213"/>
  <c r="AJ6" i="209"/>
  <c r="D10" i="204"/>
  <c r="AJ7" i="202"/>
  <c r="AK6" i="202"/>
  <c r="AK7" i="202" s="1"/>
  <c r="AJ7" i="205"/>
  <c r="AK6" i="205"/>
  <c r="AK7" i="205" s="1"/>
  <c r="AJ7" i="200"/>
  <c r="AK6" i="200"/>
  <c r="AK7" i="200" s="1"/>
  <c r="AK8" i="199"/>
  <c r="CE7" i="199"/>
  <c r="CE8" i="199"/>
  <c r="AK9" i="199"/>
  <c r="AL9" i="199" s="1"/>
  <c r="D9" i="199" s="1"/>
  <c r="AL7" i="199"/>
  <c r="AJ8" i="199"/>
  <c r="AJ9" i="199"/>
  <c r="CD8" i="199"/>
  <c r="CD7" i="199"/>
  <c r="CE7" i="198"/>
  <c r="AK8" i="198"/>
  <c r="AL8" i="198" s="1"/>
  <c r="D8" i="198" s="1"/>
  <c r="CE8" i="198"/>
  <c r="AK9" i="198"/>
  <c r="AL9" i="198" s="1"/>
  <c r="D9" i="198" s="1"/>
  <c r="AL7" i="198"/>
  <c r="CD8" i="198"/>
  <c r="AJ9" i="198"/>
  <c r="AJ8" i="198"/>
  <c r="CD7" i="198"/>
  <c r="AK8" i="2"/>
  <c r="AK9" i="2"/>
  <c r="AL9" i="2" s="1"/>
  <c r="D9" i="2" s="1"/>
  <c r="AL7" i="2"/>
  <c r="AJ9" i="2"/>
  <c r="AJ8" i="2"/>
  <c r="BT7" i="2"/>
  <c r="BT8" i="2"/>
  <c r="AL8" i="251" l="1"/>
  <c r="D8" i="251" s="1"/>
  <c r="D10" i="251" s="1"/>
  <c r="D116" i="11" s="1"/>
  <c r="D92" i="11"/>
  <c r="L92" i="11"/>
  <c r="D84" i="11"/>
  <c r="L84" i="11"/>
  <c r="D72" i="11"/>
  <c r="L72" i="11"/>
  <c r="D58" i="11"/>
  <c r="L58" i="11"/>
  <c r="D22" i="11"/>
  <c r="L22" i="11"/>
  <c r="AK9" i="281"/>
  <c r="CE7" i="281"/>
  <c r="CE8" i="281"/>
  <c r="AK8" i="281"/>
  <c r="AL7" i="281"/>
  <c r="AL8" i="266"/>
  <c r="D8" i="266" s="1"/>
  <c r="AK8" i="288"/>
  <c r="AL8" i="288" s="1"/>
  <c r="D8" i="288" s="1"/>
  <c r="D10" i="288" s="1"/>
  <c r="AK9" i="288"/>
  <c r="AL9" i="288" s="1"/>
  <c r="D9" i="288" s="1"/>
  <c r="CE8" i="288"/>
  <c r="CE7" i="288"/>
  <c r="AL7" i="288"/>
  <c r="AK9" i="255"/>
  <c r="AL9" i="255" s="1"/>
  <c r="D9" i="255" s="1"/>
  <c r="CE7" i="255"/>
  <c r="CE8" i="255"/>
  <c r="AK8" i="255"/>
  <c r="AL7" i="255"/>
  <c r="CE7" i="290"/>
  <c r="AK9" i="290"/>
  <c r="AL9" i="290" s="1"/>
  <c r="D9" i="290" s="1"/>
  <c r="CE8" i="290"/>
  <c r="AK8" i="290"/>
  <c r="AL7" i="290"/>
  <c r="AJ9" i="290"/>
  <c r="CD7" i="290"/>
  <c r="CD8" i="290"/>
  <c r="AJ8" i="290"/>
  <c r="AL8" i="283"/>
  <c r="D8" i="283" s="1"/>
  <c r="D10" i="283" s="1"/>
  <c r="AJ8" i="281"/>
  <c r="CD7" i="281"/>
  <c r="CD8" i="281"/>
  <c r="AJ9" i="281"/>
  <c r="AK8" i="282"/>
  <c r="AL8" i="282" s="1"/>
  <c r="D8" i="282" s="1"/>
  <c r="D10" i="282" s="1"/>
  <c r="CE7" i="282"/>
  <c r="AK9" i="282"/>
  <c r="AL9" i="282" s="1"/>
  <c r="D9" i="282" s="1"/>
  <c r="CE8" i="282"/>
  <c r="AL7" i="282"/>
  <c r="AJ7" i="270"/>
  <c r="AK6" i="270"/>
  <c r="AK7" i="270" s="1"/>
  <c r="AJ8" i="255"/>
  <c r="AJ9" i="255"/>
  <c r="CD7" i="255"/>
  <c r="CD8" i="255"/>
  <c r="AJ7" i="272"/>
  <c r="AK6" i="272"/>
  <c r="AK7" i="272" s="1"/>
  <c r="D10" i="294"/>
  <c r="AK9" i="277"/>
  <c r="AK8" i="277"/>
  <c r="CE8" i="277"/>
  <c r="CE7" i="277"/>
  <c r="AL7" i="277"/>
  <c r="D10" i="273"/>
  <c r="AL9" i="271"/>
  <c r="D9" i="271" s="1"/>
  <c r="AK9" i="252"/>
  <c r="CE7" i="252"/>
  <c r="CE8" i="252"/>
  <c r="AK8" i="252"/>
  <c r="AL7" i="252"/>
  <c r="AJ7" i="291"/>
  <c r="AK6" i="291"/>
  <c r="AK7" i="291" s="1"/>
  <c r="AJ7" i="275"/>
  <c r="AK6" i="275"/>
  <c r="AK7" i="275" s="1"/>
  <c r="D10" i="257"/>
  <c r="AJ9" i="279"/>
  <c r="CD7" i="279"/>
  <c r="AJ8" i="279"/>
  <c r="CD8" i="279"/>
  <c r="AJ8" i="277"/>
  <c r="CD8" i="277"/>
  <c r="CD7" i="277"/>
  <c r="AJ9" i="277"/>
  <c r="D10" i="269"/>
  <c r="D10" i="259"/>
  <c r="AJ8" i="252"/>
  <c r="AJ9" i="252"/>
  <c r="CD7" i="252"/>
  <c r="CD8" i="252"/>
  <c r="AJ7" i="267"/>
  <c r="AK6" i="267"/>
  <c r="AK7" i="267" s="1"/>
  <c r="CE8" i="264"/>
  <c r="CE7" i="264"/>
  <c r="AK8" i="264"/>
  <c r="AL8" i="264" s="1"/>
  <c r="D8" i="264" s="1"/>
  <c r="AK9" i="264"/>
  <c r="AL9" i="264" s="1"/>
  <c r="D9" i="264" s="1"/>
  <c r="AL7" i="264"/>
  <c r="D10" i="274"/>
  <c r="D10" i="248"/>
  <c r="CD8" i="280"/>
  <c r="AJ9" i="280"/>
  <c r="AJ8" i="280"/>
  <c r="CD7" i="280"/>
  <c r="D10" i="256"/>
  <c r="D10" i="247"/>
  <c r="CE7" i="279"/>
  <c r="CE8" i="279"/>
  <c r="AK8" i="279"/>
  <c r="AL8" i="279" s="1"/>
  <c r="D8" i="279" s="1"/>
  <c r="AK9" i="279"/>
  <c r="AL9" i="279" s="1"/>
  <c r="D9" i="279" s="1"/>
  <c r="AL7" i="279"/>
  <c r="D10" i="258"/>
  <c r="AJ7" i="287"/>
  <c r="AK6" i="287"/>
  <c r="AK7" i="287" s="1"/>
  <c r="AL8" i="271"/>
  <c r="D8" i="271" s="1"/>
  <c r="D10" i="271" s="1"/>
  <c r="AJ7" i="285"/>
  <c r="AK6" i="285"/>
  <c r="AK7" i="285" s="1"/>
  <c r="AJ7" i="265"/>
  <c r="AK6" i="265"/>
  <c r="AK7" i="265" s="1"/>
  <c r="CE8" i="262"/>
  <c r="AK8" i="262"/>
  <c r="AL8" i="262" s="1"/>
  <c r="D8" i="262" s="1"/>
  <c r="AK9" i="262"/>
  <c r="AL9" i="262" s="1"/>
  <c r="D9" i="262" s="1"/>
  <c r="CE7" i="262"/>
  <c r="AL7" i="262"/>
  <c r="CE7" i="260"/>
  <c r="CE8" i="260"/>
  <c r="AK8" i="260"/>
  <c r="AK9" i="260"/>
  <c r="AL9" i="260" s="1"/>
  <c r="D9" i="260" s="1"/>
  <c r="AL7" i="260"/>
  <c r="D10" i="249"/>
  <c r="CE7" i="280"/>
  <c r="CE8" i="280"/>
  <c r="AK9" i="280"/>
  <c r="AL9" i="280" s="1"/>
  <c r="D9" i="280" s="1"/>
  <c r="AK8" i="280"/>
  <c r="AL8" i="280" s="1"/>
  <c r="D8" i="280" s="1"/>
  <c r="D10" i="280" s="1"/>
  <c r="AL7" i="280"/>
  <c r="AJ7" i="284"/>
  <c r="AK6" i="284"/>
  <c r="AK7" i="284" s="1"/>
  <c r="CE7" i="268"/>
  <c r="CE8" i="268"/>
  <c r="AK8" i="268"/>
  <c r="AL8" i="268" s="1"/>
  <c r="D8" i="268" s="1"/>
  <c r="AK9" i="268"/>
  <c r="AL9" i="268" s="1"/>
  <c r="D9" i="268" s="1"/>
  <c r="AL7" i="268"/>
  <c r="AL9" i="266"/>
  <c r="D9" i="266" s="1"/>
  <c r="D10" i="278"/>
  <c r="CE7" i="263"/>
  <c r="CE8" i="263"/>
  <c r="AK8" i="263"/>
  <c r="AL8" i="263" s="1"/>
  <c r="D8" i="263" s="1"/>
  <c r="AK9" i="263"/>
  <c r="AL9" i="263" s="1"/>
  <c r="D9" i="263" s="1"/>
  <c r="AL7" i="263"/>
  <c r="AJ9" i="260"/>
  <c r="CD7" i="260"/>
  <c r="CD8" i="260"/>
  <c r="AJ8" i="260"/>
  <c r="D10" i="250"/>
  <c r="AL9" i="244"/>
  <c r="D9" i="244" s="1"/>
  <c r="AL8" i="230"/>
  <c r="D8" i="230" s="1"/>
  <c r="AL8" i="242"/>
  <c r="D8" i="242" s="1"/>
  <c r="AL9" i="246"/>
  <c r="D9" i="246" s="1"/>
  <c r="AL9" i="230"/>
  <c r="D9" i="230" s="1"/>
  <c r="AJ7" i="243"/>
  <c r="AK6" i="243"/>
  <c r="AK7" i="243" s="1"/>
  <c r="AK8" i="233"/>
  <c r="CE8" i="233"/>
  <c r="AK9" i="233"/>
  <c r="CE7" i="233"/>
  <c r="AL7" i="233"/>
  <c r="AL8" i="234"/>
  <c r="D8" i="234" s="1"/>
  <c r="D10" i="234" s="1"/>
  <c r="AJ7" i="238"/>
  <c r="AK6" i="238"/>
  <c r="AK7" i="238" s="1"/>
  <c r="AL8" i="240"/>
  <c r="D8" i="240" s="1"/>
  <c r="CD8" i="233"/>
  <c r="AJ8" i="233"/>
  <c r="AJ9" i="233"/>
  <c r="CD7" i="233"/>
  <c r="AK8" i="231"/>
  <c r="AL8" i="231" s="1"/>
  <c r="D8" i="231" s="1"/>
  <c r="D10" i="231" s="1"/>
  <c r="CE8" i="231"/>
  <c r="AK9" i="231"/>
  <c r="AL9" i="231" s="1"/>
  <c r="D9" i="231" s="1"/>
  <c r="CE7" i="231"/>
  <c r="AL7" i="231"/>
  <c r="AL9" i="240"/>
  <c r="D9" i="240" s="1"/>
  <c r="AJ7" i="237"/>
  <c r="AK6" i="237"/>
  <c r="AK7" i="237" s="1"/>
  <c r="AL8" i="246"/>
  <c r="D8" i="246" s="1"/>
  <c r="D10" i="246" s="1"/>
  <c r="AL9" i="232"/>
  <c r="D9" i="232" s="1"/>
  <c r="AJ7" i="241"/>
  <c r="AK6" i="241"/>
  <c r="AK7" i="241" s="1"/>
  <c r="AL8" i="244"/>
  <c r="D8" i="244" s="1"/>
  <c r="D10" i="244" s="1"/>
  <c r="D10" i="245"/>
  <c r="AL9" i="242"/>
  <c r="D9" i="242" s="1"/>
  <c r="AL8" i="232"/>
  <c r="D8" i="232" s="1"/>
  <c r="D10" i="232" s="1"/>
  <c r="AK9" i="216"/>
  <c r="AK8" i="216"/>
  <c r="AL8" i="216" s="1"/>
  <c r="D8" i="216" s="1"/>
  <c r="CE8" i="216"/>
  <c r="CE7" i="216"/>
  <c r="AL7" i="216"/>
  <c r="AK9" i="220"/>
  <c r="AL9" i="220" s="1"/>
  <c r="D9" i="220" s="1"/>
  <c r="CE8" i="220"/>
  <c r="AK8" i="220"/>
  <c r="AL8" i="220" s="1"/>
  <c r="D8" i="220" s="1"/>
  <c r="D10" i="220" s="1"/>
  <c r="CE7" i="220"/>
  <c r="AL7" i="220"/>
  <c r="AJ7" i="219"/>
  <c r="AK6" i="219"/>
  <c r="AK7" i="219" s="1"/>
  <c r="AJ8" i="216"/>
  <c r="CD8" i="216"/>
  <c r="CD7" i="216"/>
  <c r="AJ9" i="216"/>
  <c r="CE8" i="225"/>
  <c r="CE7" i="225"/>
  <c r="AK9" i="225"/>
  <c r="AL9" i="225" s="1"/>
  <c r="D9" i="225" s="1"/>
  <c r="AK8" i="225"/>
  <c r="AL8" i="225" s="1"/>
  <c r="D8" i="225" s="1"/>
  <c r="D10" i="225" s="1"/>
  <c r="AL7" i="225"/>
  <c r="AL8" i="226"/>
  <c r="D8" i="226" s="1"/>
  <c r="AL9" i="226"/>
  <c r="D9" i="226" s="1"/>
  <c r="D10" i="221"/>
  <c r="AL9" i="227"/>
  <c r="D9" i="227" s="1"/>
  <c r="AJ7" i="228"/>
  <c r="AK6" i="228"/>
  <c r="AK7" i="228" s="1"/>
  <c r="AL8" i="217"/>
  <c r="D8" i="217" s="1"/>
  <c r="AL8" i="227"/>
  <c r="D8" i="227" s="1"/>
  <c r="D10" i="227" s="1"/>
  <c r="AK8" i="223"/>
  <c r="AL8" i="223" s="1"/>
  <c r="D8" i="223" s="1"/>
  <c r="D10" i="223" s="1"/>
  <c r="AK9" i="223"/>
  <c r="AL9" i="223" s="1"/>
  <c r="D9" i="223" s="1"/>
  <c r="CE8" i="223"/>
  <c r="CE7" i="223"/>
  <c r="AL7" i="223"/>
  <c r="AL9" i="217"/>
  <c r="D9" i="217" s="1"/>
  <c r="CE7" i="218"/>
  <c r="AK9" i="218"/>
  <c r="AK8" i="218"/>
  <c r="AL8" i="218" s="1"/>
  <c r="D8" i="218" s="1"/>
  <c r="CE8" i="218"/>
  <c r="AL7" i="218"/>
  <c r="AJ7" i="214"/>
  <c r="AK6" i="214"/>
  <c r="AK7" i="214" s="1"/>
  <c r="AJ9" i="218"/>
  <c r="CD8" i="218"/>
  <c r="AJ8" i="218"/>
  <c r="CD7" i="218"/>
  <c r="AJ7" i="211"/>
  <c r="AK6" i="211"/>
  <c r="AK7" i="211" s="1"/>
  <c r="AK8" i="212"/>
  <c r="AL8" i="212" s="1"/>
  <c r="D8" i="212" s="1"/>
  <c r="CE8" i="212"/>
  <c r="AK9" i="212"/>
  <c r="AL9" i="212" s="1"/>
  <c r="D9" i="212" s="1"/>
  <c r="CE7" i="212"/>
  <c r="AL7" i="212"/>
  <c r="AJ7" i="210"/>
  <c r="AK6" i="210"/>
  <c r="AK7" i="210" s="1"/>
  <c r="AK8" i="208"/>
  <c r="AK9" i="208"/>
  <c r="AL9" i="208" s="1"/>
  <c r="D9" i="208" s="1"/>
  <c r="CE7" i="208"/>
  <c r="CE8" i="208"/>
  <c r="AL7" i="208"/>
  <c r="D10" i="206"/>
  <c r="AL8" i="213"/>
  <c r="D8" i="213" s="1"/>
  <c r="AJ8" i="208"/>
  <c r="AJ9" i="208"/>
  <c r="CD7" i="208"/>
  <c r="CD8" i="208"/>
  <c r="AJ7" i="209"/>
  <c r="AK6" i="209"/>
  <c r="AK7" i="209" s="1"/>
  <c r="AJ7" i="207"/>
  <c r="AK6" i="207"/>
  <c r="AK7" i="207" s="1"/>
  <c r="AL9" i="213"/>
  <c r="D9" i="213" s="1"/>
  <c r="AJ8" i="205"/>
  <c r="AJ9" i="205"/>
  <c r="CD8" i="205"/>
  <c r="CD7" i="205"/>
  <c r="AK9" i="202"/>
  <c r="CE7" i="202"/>
  <c r="CE8" i="202"/>
  <c r="AK8" i="202"/>
  <c r="AL7" i="202"/>
  <c r="AJ9" i="202"/>
  <c r="CD7" i="202"/>
  <c r="CD8" i="202"/>
  <c r="AJ8" i="202"/>
  <c r="AK9" i="205"/>
  <c r="AL9" i="205" s="1"/>
  <c r="D9" i="205" s="1"/>
  <c r="CE7" i="205"/>
  <c r="AK8" i="205"/>
  <c r="AL8" i="205" s="1"/>
  <c r="D8" i="205" s="1"/>
  <c r="D10" i="205" s="1"/>
  <c r="CE8" i="205"/>
  <c r="AL7" i="205"/>
  <c r="AK9" i="200"/>
  <c r="AK8" i="200"/>
  <c r="CE8" i="200"/>
  <c r="CE7" i="200"/>
  <c r="AL7" i="200"/>
  <c r="AJ9" i="200"/>
  <c r="CD7" i="200"/>
  <c r="AJ8" i="200"/>
  <c r="CD8" i="200"/>
  <c r="AL8" i="199"/>
  <c r="D8" i="199" s="1"/>
  <c r="D10" i="199" s="1"/>
  <c r="D10" i="198"/>
  <c r="AL8" i="2"/>
  <c r="D8" i="2" s="1"/>
  <c r="D10" i="2" s="1"/>
  <c r="BU7" i="2"/>
  <c r="BU8" i="2"/>
  <c r="D110" i="11" l="1"/>
  <c r="L110" i="11"/>
  <c r="D112" i="11"/>
  <c r="L112" i="11"/>
  <c r="D114" i="11"/>
  <c r="L114" i="11"/>
  <c r="L116" i="11"/>
  <c r="D106" i="11"/>
  <c r="L106" i="11"/>
  <c r="D102" i="11"/>
  <c r="L102" i="11"/>
  <c r="D104" i="11"/>
  <c r="L104" i="11"/>
  <c r="D76" i="11"/>
  <c r="L76" i="11"/>
  <c r="D78" i="11"/>
  <c r="L78" i="11"/>
  <c r="D82" i="11"/>
  <c r="L82" i="11"/>
  <c r="D68" i="11"/>
  <c r="L68" i="11"/>
  <c r="D108" i="11"/>
  <c r="L108" i="11"/>
  <c r="D64" i="11"/>
  <c r="L64" i="11"/>
  <c r="D60" i="11"/>
  <c r="L60" i="11"/>
  <c r="D56" i="11"/>
  <c r="L56" i="11"/>
  <c r="D54" i="11"/>
  <c r="L54" i="11"/>
  <c r="D26" i="11"/>
  <c r="L26" i="11"/>
  <c r="D24" i="11"/>
  <c r="L24" i="11"/>
  <c r="D12" i="11"/>
  <c r="L12" i="11"/>
  <c r="D10" i="11"/>
  <c r="L10" i="11"/>
  <c r="CD8" i="272"/>
  <c r="AJ8" i="272"/>
  <c r="AJ9" i="272"/>
  <c r="CD7" i="272"/>
  <c r="D10" i="266"/>
  <c r="CE7" i="284"/>
  <c r="AK9" i="284"/>
  <c r="AK8" i="284"/>
  <c r="CE8" i="284"/>
  <c r="AL7" i="284"/>
  <c r="CD8" i="270"/>
  <c r="CD7" i="270"/>
  <c r="AJ9" i="270"/>
  <c r="AJ8" i="270"/>
  <c r="AK8" i="285"/>
  <c r="AK9" i="285"/>
  <c r="AL9" i="285" s="1"/>
  <c r="D9" i="285" s="1"/>
  <c r="CE7" i="285"/>
  <c r="CE8" i="285"/>
  <c r="AL7" i="285"/>
  <c r="CE8" i="267"/>
  <c r="AK8" i="267"/>
  <c r="AK9" i="267"/>
  <c r="AL9" i="267" s="1"/>
  <c r="D9" i="267" s="1"/>
  <c r="CE7" i="267"/>
  <c r="AL7" i="267"/>
  <c r="AJ9" i="275"/>
  <c r="CD7" i="275"/>
  <c r="CD8" i="275"/>
  <c r="AJ8" i="275"/>
  <c r="CD8" i="284"/>
  <c r="CD7" i="284"/>
  <c r="AJ9" i="284"/>
  <c r="AJ8" i="284"/>
  <c r="D10" i="263"/>
  <c r="CD7" i="267"/>
  <c r="CD8" i="267"/>
  <c r="AJ8" i="267"/>
  <c r="AJ9" i="267"/>
  <c r="CE8" i="291"/>
  <c r="AK8" i="291"/>
  <c r="AK9" i="291"/>
  <c r="AL9" i="291" s="1"/>
  <c r="D9" i="291" s="1"/>
  <c r="CE7" i="291"/>
  <c r="AL7" i="291"/>
  <c r="AL9" i="252"/>
  <c r="D9" i="252" s="1"/>
  <c r="AL8" i="277"/>
  <c r="D8" i="277" s="1"/>
  <c r="AL8" i="281"/>
  <c r="D8" i="281" s="1"/>
  <c r="CE8" i="275"/>
  <c r="AK9" i="275"/>
  <c r="AL9" i="275" s="1"/>
  <c r="D9" i="275" s="1"/>
  <c r="AK8" i="275"/>
  <c r="AL8" i="275" s="1"/>
  <c r="D8" i="275" s="1"/>
  <c r="D10" i="275" s="1"/>
  <c r="CE7" i="275"/>
  <c r="AL7" i="275"/>
  <c r="AL8" i="260"/>
  <c r="D8" i="260" s="1"/>
  <c r="D10" i="260" s="1"/>
  <c r="D10" i="262"/>
  <c r="D10" i="279"/>
  <c r="CD8" i="291"/>
  <c r="AJ8" i="291"/>
  <c r="AJ9" i="291"/>
  <c r="CD7" i="291"/>
  <c r="AL9" i="277"/>
  <c r="D9" i="277" s="1"/>
  <c r="AL8" i="255"/>
  <c r="D8" i="255" s="1"/>
  <c r="D10" i="255" s="1"/>
  <c r="AK8" i="265"/>
  <c r="AL8" i="265" s="1"/>
  <c r="D8" i="265" s="1"/>
  <c r="D10" i="265" s="1"/>
  <c r="CE8" i="265"/>
  <c r="CE7" i="265"/>
  <c r="AK9" i="265"/>
  <c r="AL9" i="265" s="1"/>
  <c r="D9" i="265" s="1"/>
  <c r="AL7" i="265"/>
  <c r="CD8" i="265"/>
  <c r="CD7" i="265"/>
  <c r="AJ8" i="265"/>
  <c r="AJ9" i="265"/>
  <c r="D10" i="268"/>
  <c r="CD8" i="285"/>
  <c r="AJ8" i="285"/>
  <c r="CD7" i="285"/>
  <c r="AJ9" i="285"/>
  <c r="AK8" i="287"/>
  <c r="AK9" i="287"/>
  <c r="AL9" i="287" s="1"/>
  <c r="D9" i="287" s="1"/>
  <c r="CE7" i="287"/>
  <c r="CE8" i="287"/>
  <c r="AL7" i="287"/>
  <c r="D10" i="264"/>
  <c r="AL8" i="290"/>
  <c r="D8" i="290" s="1"/>
  <c r="D10" i="290" s="1"/>
  <c r="AJ9" i="287"/>
  <c r="AJ8" i="287"/>
  <c r="CD7" i="287"/>
  <c r="CD8" i="287"/>
  <c r="AL8" i="252"/>
  <c r="D8" i="252" s="1"/>
  <c r="D10" i="252" s="1"/>
  <c r="AK8" i="272"/>
  <c r="AL8" i="272" s="1"/>
  <c r="D8" i="272" s="1"/>
  <c r="AK9" i="272"/>
  <c r="AL9" i="272" s="1"/>
  <c r="D9" i="272" s="1"/>
  <c r="CE7" i="272"/>
  <c r="CE8" i="272"/>
  <c r="AL7" i="272"/>
  <c r="AK8" i="270"/>
  <c r="AL8" i="270" s="1"/>
  <c r="D8" i="270" s="1"/>
  <c r="CE8" i="270"/>
  <c r="AK9" i="270"/>
  <c r="AL9" i="270" s="1"/>
  <c r="D9" i="270" s="1"/>
  <c r="CE7" i="270"/>
  <c r="AL7" i="270"/>
  <c r="AL9" i="281"/>
  <c r="D9" i="281" s="1"/>
  <c r="AJ9" i="243"/>
  <c r="AJ8" i="243"/>
  <c r="CD8" i="243"/>
  <c r="CD7" i="243"/>
  <c r="CD8" i="241"/>
  <c r="AJ9" i="241"/>
  <c r="CD7" i="241"/>
  <c r="AJ8" i="241"/>
  <c r="AK8" i="237"/>
  <c r="CE8" i="237"/>
  <c r="AK9" i="237"/>
  <c r="AL9" i="237" s="1"/>
  <c r="D9" i="237" s="1"/>
  <c r="CE7" i="237"/>
  <c r="AL7" i="237"/>
  <c r="D10" i="240"/>
  <c r="AL9" i="233"/>
  <c r="D9" i="233" s="1"/>
  <c r="CD8" i="237"/>
  <c r="AJ8" i="237"/>
  <c r="AJ9" i="237"/>
  <c r="CD7" i="237"/>
  <c r="AK8" i="238"/>
  <c r="CE8" i="238"/>
  <c r="AK9" i="238"/>
  <c r="CE7" i="238"/>
  <c r="AL7" i="238"/>
  <c r="D10" i="242"/>
  <c r="AK8" i="241"/>
  <c r="AL8" i="241" s="1"/>
  <c r="D8" i="241" s="1"/>
  <c r="CE8" i="241"/>
  <c r="AK9" i="241"/>
  <c r="AL9" i="241" s="1"/>
  <c r="D9" i="241" s="1"/>
  <c r="CE7" i="241"/>
  <c r="AL7" i="241"/>
  <c r="CD8" i="238"/>
  <c r="AJ9" i="238"/>
  <c r="CD7" i="238"/>
  <c r="AJ8" i="238"/>
  <c r="AL8" i="233"/>
  <c r="D8" i="233" s="1"/>
  <c r="D10" i="233" s="1"/>
  <c r="D10" i="230"/>
  <c r="AK9" i="243"/>
  <c r="AL9" i="243" s="1"/>
  <c r="D9" i="243" s="1"/>
  <c r="AK8" i="243"/>
  <c r="AL8" i="243" s="1"/>
  <c r="D8" i="243" s="1"/>
  <c r="D10" i="243" s="1"/>
  <c r="CE8" i="243"/>
  <c r="CE7" i="243"/>
  <c r="AL7" i="243"/>
  <c r="AK8" i="219"/>
  <c r="AK9" i="219"/>
  <c r="AL9" i="219" s="1"/>
  <c r="D9" i="219" s="1"/>
  <c r="CE8" i="219"/>
  <c r="CE7" i="219"/>
  <c r="AL7" i="219"/>
  <c r="AJ9" i="214"/>
  <c r="CD8" i="214"/>
  <c r="AJ8" i="214"/>
  <c r="CD7" i="214"/>
  <c r="AJ8" i="219"/>
  <c r="CD8" i="219"/>
  <c r="AJ9" i="219"/>
  <c r="CD7" i="219"/>
  <c r="AK8" i="214"/>
  <c r="AL8" i="214" s="1"/>
  <c r="D8" i="214" s="1"/>
  <c r="D10" i="214" s="1"/>
  <c r="CE8" i="214"/>
  <c r="AK9" i="214"/>
  <c r="AL9" i="214" s="1"/>
  <c r="D9" i="214" s="1"/>
  <c r="CE7" i="214"/>
  <c r="AL7" i="214"/>
  <c r="D10" i="217"/>
  <c r="D10" i="226"/>
  <c r="AK8" i="228"/>
  <c r="AK9" i="228"/>
  <c r="AL9" i="228" s="1"/>
  <c r="D9" i="228" s="1"/>
  <c r="CE8" i="228"/>
  <c r="CE7" i="228"/>
  <c r="AL7" i="228"/>
  <c r="CD8" i="228"/>
  <c r="CD7" i="228"/>
  <c r="AJ8" i="228"/>
  <c r="AJ9" i="228"/>
  <c r="AL9" i="218"/>
  <c r="D9" i="218" s="1"/>
  <c r="D10" i="218" s="1"/>
  <c r="AL9" i="216"/>
  <c r="D9" i="216" s="1"/>
  <c r="D10" i="216" s="1"/>
  <c r="AJ9" i="211"/>
  <c r="AJ8" i="211"/>
  <c r="CD8" i="211"/>
  <c r="CD7" i="211"/>
  <c r="CE7" i="207"/>
  <c r="AK8" i="207"/>
  <c r="AL8" i="207" s="1"/>
  <c r="D8" i="207" s="1"/>
  <c r="AK9" i="207"/>
  <c r="AL9" i="207" s="1"/>
  <c r="D9" i="207" s="1"/>
  <c r="CE8" i="207"/>
  <c r="AL7" i="207"/>
  <c r="AJ9" i="207"/>
  <c r="AJ8" i="207"/>
  <c r="CD7" i="207"/>
  <c r="CD8" i="207"/>
  <c r="AK9" i="209"/>
  <c r="AL9" i="209" s="1"/>
  <c r="D9" i="209" s="1"/>
  <c r="AK8" i="209"/>
  <c r="CE7" i="209"/>
  <c r="CE8" i="209"/>
  <c r="AL7" i="209"/>
  <c r="D10" i="213"/>
  <c r="AL8" i="208"/>
  <c r="D8" i="208" s="1"/>
  <c r="D10" i="208" s="1"/>
  <c r="AJ8" i="209"/>
  <c r="AJ9" i="209"/>
  <c r="CD7" i="209"/>
  <c r="CD8" i="209"/>
  <c r="CE7" i="210"/>
  <c r="AK9" i="210"/>
  <c r="AL9" i="210" s="1"/>
  <c r="D9" i="210" s="1"/>
  <c r="CE8" i="210"/>
  <c r="AK8" i="210"/>
  <c r="AL7" i="210"/>
  <c r="D10" i="212"/>
  <c r="CD7" i="210"/>
  <c r="CD8" i="210"/>
  <c r="AJ8" i="210"/>
  <c r="AJ9" i="210"/>
  <c r="CE8" i="211"/>
  <c r="CE7" i="211"/>
  <c r="AK8" i="211"/>
  <c r="AL8" i="211" s="1"/>
  <c r="D8" i="211" s="1"/>
  <c r="AK9" i="211"/>
  <c r="AL9" i="211" s="1"/>
  <c r="D9" i="211" s="1"/>
  <c r="AL7" i="211"/>
  <c r="AL9" i="202"/>
  <c r="D9" i="202" s="1"/>
  <c r="AL8" i="202"/>
  <c r="D8" i="202" s="1"/>
  <c r="D10" i="202" s="1"/>
  <c r="AL8" i="200"/>
  <c r="D8" i="200" s="1"/>
  <c r="AL9" i="200"/>
  <c r="D9" i="200" s="1"/>
  <c r="BV8" i="2"/>
  <c r="BV7" i="2"/>
  <c r="D118" i="11" l="1"/>
  <c r="L118" i="11"/>
  <c r="D94" i="11"/>
  <c r="L94" i="11"/>
  <c r="D98" i="11"/>
  <c r="L98" i="11"/>
  <c r="D100" i="11"/>
  <c r="L100" i="11"/>
  <c r="D80" i="11"/>
  <c r="L80" i="11"/>
  <c r="D74" i="11"/>
  <c r="L74" i="11"/>
  <c r="D66" i="11"/>
  <c r="L66" i="11"/>
  <c r="D50" i="11"/>
  <c r="L50" i="11"/>
  <c r="D48" i="11"/>
  <c r="L48" i="11"/>
  <c r="D46" i="11"/>
  <c r="L46" i="11"/>
  <c r="D42" i="11"/>
  <c r="L42" i="11"/>
  <c r="D40" i="11"/>
  <c r="L40" i="11"/>
  <c r="D38" i="11"/>
  <c r="L38" i="11"/>
  <c r="D30" i="11"/>
  <c r="L30" i="11"/>
  <c r="D18" i="11"/>
  <c r="L18" i="11"/>
  <c r="D10" i="281"/>
  <c r="AL8" i="291"/>
  <c r="D8" i="291" s="1"/>
  <c r="D10" i="291" s="1"/>
  <c r="AL8" i="267"/>
  <c r="D8" i="267" s="1"/>
  <c r="D10" i="267" s="1"/>
  <c r="AL8" i="285"/>
  <c r="D8" i="285" s="1"/>
  <c r="D10" i="285" s="1"/>
  <c r="D10" i="272"/>
  <c r="AL8" i="287"/>
  <c r="D8" i="287" s="1"/>
  <c r="D10" i="287" s="1"/>
  <c r="D10" i="277"/>
  <c r="AL8" i="284"/>
  <c r="D8" i="284" s="1"/>
  <c r="D10" i="270"/>
  <c r="AL9" i="284"/>
  <c r="D9" i="284" s="1"/>
  <c r="AL9" i="238"/>
  <c r="D9" i="238" s="1"/>
  <c r="AL8" i="237"/>
  <c r="D8" i="237" s="1"/>
  <c r="D10" i="237" s="1"/>
  <c r="D10" i="241"/>
  <c r="AL8" i="238"/>
  <c r="D8" i="238" s="1"/>
  <c r="D10" i="238" s="1"/>
  <c r="AL8" i="228"/>
  <c r="D8" i="228" s="1"/>
  <c r="D10" i="228" s="1"/>
  <c r="AL8" i="219"/>
  <c r="D8" i="219" s="1"/>
  <c r="D10" i="219" s="1"/>
  <c r="D10" i="207"/>
  <c r="AL8" i="210"/>
  <c r="D8" i="210" s="1"/>
  <c r="D10" i="210" s="1"/>
  <c r="AL8" i="209"/>
  <c r="D8" i="209" s="1"/>
  <c r="D10" i="209" s="1"/>
  <c r="D10" i="211"/>
  <c r="D10" i="200"/>
  <c r="BW7" i="2"/>
  <c r="BW8" i="2"/>
  <c r="D88" i="11" l="1"/>
  <c r="L88" i="11"/>
  <c r="D90" i="11"/>
  <c r="L90" i="11"/>
  <c r="D96" i="11"/>
  <c r="L96" i="11"/>
  <c r="D70" i="11"/>
  <c r="L70" i="11"/>
  <c r="D52" i="11"/>
  <c r="L52" i="11"/>
  <c r="D36" i="11"/>
  <c r="L36" i="11"/>
  <c r="D34" i="11"/>
  <c r="L34" i="11"/>
  <c r="D14" i="11"/>
  <c r="L14" i="11"/>
  <c r="D32" i="11"/>
  <c r="L32" i="11"/>
  <c r="D28" i="11"/>
  <c r="L28" i="11"/>
  <c r="D10" i="284"/>
  <c r="BX7" i="2"/>
  <c r="BX8" i="2"/>
  <c r="BY7" i="2" l="1"/>
  <c r="BY8" i="2"/>
  <c r="BZ8" i="2" l="1"/>
  <c r="BZ7" i="2"/>
  <c r="CA7" i="2" l="1"/>
  <c r="CA8" i="2"/>
  <c r="CB7" i="2" l="1"/>
  <c r="CB8" i="2"/>
  <c r="CC8" i="2"/>
  <c r="CC7" i="2"/>
  <c r="CE7" i="2" l="1"/>
  <c r="CE8" i="2"/>
  <c r="CD8" i="2"/>
  <c r="CD7" i="2"/>
  <c r="D8" i="11" l="1"/>
  <c r="L8" i="11"/>
</calcChain>
</file>

<file path=xl/comments1.xml><?xml version="1.0" encoding="utf-8"?>
<comments xmlns="http://schemas.openxmlformats.org/spreadsheetml/2006/main">
  <authors>
    <author>Olga Guskova</author>
  </authors>
  <commentList>
    <comment ref="L1" authorId="0" shapeId="0">
      <text>
        <r>
          <rPr>
            <sz val="8"/>
            <color indexed="81"/>
            <rFont val="Tahoma"/>
            <family val="2"/>
            <charset val="204"/>
          </rPr>
          <t>вводить дату 
в формате
день / месяц / год</t>
        </r>
      </text>
    </comment>
  </commentList>
</comments>
</file>

<file path=xl/comments2.xml><?xml version="1.0" encoding="utf-8"?>
<comments xmlns="http://schemas.openxmlformats.org/spreadsheetml/2006/main">
  <authors>
    <author>Olesya Kononova</author>
  </authors>
  <commentList>
    <comment ref="N4" authorId="0" shapeId="0">
      <text>
        <r>
          <rPr>
            <b/>
            <sz val="9"/>
            <color indexed="81"/>
            <rFont val="Tahoma"/>
            <family val="2"/>
            <charset val="204"/>
          </rPr>
          <t>Olesya Kononova:</t>
        </r>
        <r>
          <rPr>
            <sz val="9"/>
            <color indexed="81"/>
            <rFont val="Tahoma"/>
            <family val="2"/>
            <charset val="204"/>
          </rPr>
          <t xml:space="preserve">
Перечислено на карту</t>
        </r>
      </text>
    </comment>
  </commentList>
</comments>
</file>

<file path=xl/comments3.xml><?xml version="1.0" encoding="utf-8"?>
<comments xmlns="http://schemas.openxmlformats.org/spreadsheetml/2006/main">
  <authors>
    <author>Olesya Kononova</author>
  </authors>
  <commentList>
    <comment ref="Q8" authorId="0" shapeId="0">
      <text>
        <r>
          <rPr>
            <b/>
            <sz val="9"/>
            <color indexed="81"/>
            <rFont val="Tahoma"/>
            <family val="2"/>
            <charset val="204"/>
          </rPr>
          <t>Olesya Kononova:</t>
        </r>
        <r>
          <rPr>
            <sz val="9"/>
            <color indexed="81"/>
            <rFont val="Tahoma"/>
            <family val="2"/>
            <charset val="204"/>
          </rPr>
          <t xml:space="preserve">
Обязательно заполнить ФИО, № группы и дату стоп</t>
        </r>
      </text>
    </comment>
    <comment ref="AI8" authorId="0"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4.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5.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6.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7.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8.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9.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10.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11.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12.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13.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14.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15.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16.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17.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18.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19.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20.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21.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22.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23.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24.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25.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26.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27.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28.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29.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30.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31.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32.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33.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34.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35.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36.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37.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38.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39.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40.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41.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42.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43.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44.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45.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46.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47.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48.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49.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50.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51.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52.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53.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54.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55.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56.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57.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58.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59.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60.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61.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62.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63.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64.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65.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66.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67.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68.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69.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70.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71.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72.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73.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74.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75.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76.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77.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78.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79.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80.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81.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82.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83.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84.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85.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86.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87.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88.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89.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90.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91.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92.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93.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94.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95.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96.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97.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98.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99.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100.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101.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102.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comments103.xml><?xml version="1.0" encoding="utf-8"?>
<comments xmlns="http://schemas.openxmlformats.org/spreadsheetml/2006/main">
  <authors>
    <author>guskova</author>
    <author>Olesya Kononova</author>
  </authors>
  <commentList>
    <comment ref="I5" authorId="0" shapeId="0">
      <text>
        <r>
          <rPr>
            <sz val="8"/>
            <color indexed="81"/>
            <rFont val="Tahoma"/>
            <family val="2"/>
          </rPr>
          <t xml:space="preserve">введите дату
только на </t>
        </r>
        <r>
          <rPr>
            <b/>
            <sz val="8"/>
            <color indexed="10"/>
            <rFont val="Tahoma"/>
            <family val="2"/>
            <charset val="204"/>
          </rPr>
          <t>первом листе</t>
        </r>
        <r>
          <rPr>
            <sz val="8"/>
            <color indexed="81"/>
            <rFont val="Tahoma"/>
            <family val="2"/>
          </rPr>
          <t xml:space="preserve">
 в формате:
день/месяц/год</t>
        </r>
      </text>
    </comment>
    <comment ref="AI12" authorId="1" shapeId="0">
      <text>
        <r>
          <rPr>
            <b/>
            <sz val="9"/>
            <color indexed="81"/>
            <rFont val="Tahoma"/>
            <family val="2"/>
            <charset val="204"/>
          </rPr>
          <t>Olesya Kononova:</t>
        </r>
        <r>
          <rPr>
            <sz val="9"/>
            <color indexed="81"/>
            <rFont val="Tahoma"/>
            <family val="2"/>
            <charset val="204"/>
          </rPr>
          <t xml:space="preserve">
допускается расхождение </t>
        </r>
        <r>
          <rPr>
            <u/>
            <sz val="9"/>
            <color indexed="81"/>
            <rFont val="Tahoma"/>
            <family val="2"/>
            <charset val="204"/>
          </rPr>
          <t>+</t>
        </r>
        <r>
          <rPr>
            <sz val="9"/>
            <color indexed="81"/>
            <rFont val="Tahoma"/>
            <family val="2"/>
            <charset val="204"/>
          </rPr>
          <t xml:space="preserve"> 1,00</t>
        </r>
      </text>
    </comment>
  </commentList>
</comments>
</file>

<file path=xl/sharedStrings.xml><?xml version="1.0" encoding="utf-8"?>
<sst xmlns="http://schemas.openxmlformats.org/spreadsheetml/2006/main" count="7706" uniqueCount="890">
  <si>
    <t>M</t>
  </si>
  <si>
    <t>TU</t>
  </si>
  <si>
    <t>W</t>
  </si>
  <si>
    <t>Th</t>
  </si>
  <si>
    <t>F</t>
  </si>
  <si>
    <t>Sa</t>
  </si>
  <si>
    <t>Sn</t>
  </si>
  <si>
    <t>цена за 1 ак.час</t>
  </si>
  <si>
    <t>max размер группы</t>
  </si>
  <si>
    <t>дата начала и окончания уровня</t>
  </si>
  <si>
    <t>Преподаватель_1</t>
  </si>
  <si>
    <t>ак.час.в день</t>
  </si>
  <si>
    <t>центр</t>
  </si>
  <si>
    <t>время начала занятий</t>
  </si>
  <si>
    <t>№ группы</t>
  </si>
  <si>
    <t>уровень/программа</t>
  </si>
  <si>
    <t>Преподаватель_2</t>
  </si>
  <si>
    <t>месяц</t>
  </si>
  <si>
    <t>АвтоКалендарь</t>
  </si>
  <si>
    <t>Дни недели</t>
  </si>
  <si>
    <t>выходных</t>
  </si>
  <si>
    <t>ак.ч</t>
  </si>
  <si>
    <t>раб.дней</t>
  </si>
  <si>
    <t>Итого:</t>
  </si>
  <si>
    <r>
      <t>ак.час</t>
    </r>
    <r>
      <rPr>
        <sz val="8"/>
        <color indexed="55"/>
        <rFont val="Arial Cyr"/>
        <family val="2"/>
        <charset val="204"/>
      </rPr>
      <t>. фактически</t>
    </r>
    <r>
      <rPr>
        <sz val="7"/>
        <color indexed="55"/>
        <rFont val="Arial Cyr"/>
        <charset val="204"/>
      </rPr>
      <t xml:space="preserve"> (проведено в группе)</t>
    </r>
  </si>
  <si>
    <t>ОПЛАТА</t>
  </si>
  <si>
    <t>РАСЧЕТ ЧАСОВ (для студента)</t>
  </si>
  <si>
    <t>ПРОВЕРКА</t>
  </si>
  <si>
    <t/>
  </si>
  <si>
    <t>№</t>
  </si>
  <si>
    <t>Фамилия Имя студента</t>
  </si>
  <si>
    <t>индивид. график "Х"</t>
  </si>
  <si>
    <t>дата присоед-я /ухода</t>
  </si>
  <si>
    <t>скидка разовая</t>
  </si>
  <si>
    <t>скидка пост-я</t>
  </si>
  <si>
    <t>за 1 час с уч. cкид</t>
  </si>
  <si>
    <t>нал                           (руб)</t>
  </si>
  <si>
    <t>безнал                       (руб)</t>
  </si>
  <si>
    <t>остаток на начало</t>
  </si>
  <si>
    <t>оказано услуг</t>
  </si>
  <si>
    <t>льгота</t>
  </si>
  <si>
    <t>оплачено</t>
  </si>
  <si>
    <t>остаток на конец</t>
  </si>
  <si>
    <t>депозит остаток</t>
  </si>
  <si>
    <t>цена руб.</t>
  </si>
  <si>
    <t>оплата руб.</t>
  </si>
  <si>
    <t>часы</t>
  </si>
  <si>
    <t xml:space="preserve"> + -</t>
  </si>
  <si>
    <t xml:space="preserve"> -</t>
  </si>
  <si>
    <t xml:space="preserve"> +</t>
  </si>
  <si>
    <t>человек</t>
  </si>
  <si>
    <t>целевой взнос</t>
  </si>
  <si>
    <t>депозит зачет</t>
  </si>
  <si>
    <r>
      <t>ак.час.</t>
    </r>
    <r>
      <rPr>
        <sz val="7.6"/>
        <color rgb="FFFF0000"/>
        <rFont val="Arial Cyr"/>
        <charset val="204"/>
      </rPr>
      <t xml:space="preserve"> </t>
    </r>
    <r>
      <rPr>
        <sz val="8"/>
        <color rgb="FFFF0000"/>
        <rFont val="Arial Cyr"/>
        <charset val="204"/>
      </rPr>
      <t>по плану</t>
    </r>
  </si>
  <si>
    <t>Должников:</t>
  </si>
  <si>
    <t>на сумму</t>
  </si>
  <si>
    <r>
      <t xml:space="preserve">ФОРМА 01(03)              </t>
    </r>
    <r>
      <rPr>
        <sz val="7"/>
        <rFont val="Book Antiqua"/>
        <family val="1"/>
      </rPr>
      <t xml:space="preserve"> центр</t>
    </r>
  </si>
  <si>
    <t>месяц,год</t>
  </si>
  <si>
    <t>курс $,евро</t>
  </si>
  <si>
    <t>ОСНОВНАЯ ДЕЯТЕЛЬНОСТЬ (ОД)</t>
  </si>
  <si>
    <t>безнал</t>
  </si>
  <si>
    <t>руб</t>
  </si>
  <si>
    <t>дол</t>
  </si>
  <si>
    <t>евр</t>
  </si>
  <si>
    <t>А</t>
  </si>
  <si>
    <t>все ПРИХОДы ( А1 + А2 )</t>
  </si>
  <si>
    <t>А1</t>
  </si>
  <si>
    <t>ПРИХОД нал</t>
  </si>
  <si>
    <t>р</t>
  </si>
  <si>
    <t>д</t>
  </si>
  <si>
    <t>е</t>
  </si>
  <si>
    <t>х</t>
  </si>
  <si>
    <t>минус</t>
  </si>
  <si>
    <t>возвраты</t>
  </si>
  <si>
    <t>А2</t>
  </si>
  <si>
    <t>ПРИХОД безнал итого ( А 2.1 + А 2.2 )</t>
  </si>
  <si>
    <t>А2.1</t>
  </si>
  <si>
    <t>ПРИХОД безнал организации</t>
  </si>
  <si>
    <t>книги</t>
  </si>
  <si>
    <t>А2.2</t>
  </si>
  <si>
    <t>ПРИХОД безнал студенты</t>
  </si>
  <si>
    <t>комиссия банка   %</t>
  </si>
  <si>
    <t>B</t>
  </si>
  <si>
    <t>все РАСХОДы</t>
  </si>
  <si>
    <t>РАСХОД нал и безнал</t>
  </si>
  <si>
    <t>зп + проезд + квартира учителя</t>
  </si>
  <si>
    <t>аренда + уборка + ремонт + коммун.расх.</t>
  </si>
  <si>
    <t>зп сотрудников</t>
  </si>
  <si>
    <t>реклама</t>
  </si>
  <si>
    <t>канцтовары, магнитофоны, уч.доски</t>
  </si>
  <si>
    <t>оборудование, мебель</t>
  </si>
  <si>
    <t>другое</t>
  </si>
  <si>
    <t>С</t>
  </si>
  <si>
    <t>ЧИСТЫЙ ПРИХОД ( А - В )</t>
  </si>
  <si>
    <t>ОД.  КАС.ОСТАТОК</t>
  </si>
  <si>
    <t>ОД. РЕАЛИЗ.ОСТАТОК</t>
  </si>
  <si>
    <t>Сумма к возврату в ЦО (см.прошл.месяц)</t>
  </si>
  <si>
    <t>остаток на</t>
  </si>
  <si>
    <t>Весь приход НАЛ ( 2.1 плюс 2.2 )</t>
  </si>
  <si>
    <t>начало</t>
  </si>
  <si>
    <t>человеко-часов</t>
  </si>
  <si>
    <t>Обучение (А1)</t>
  </si>
  <si>
    <t>Перечислено нал в центр из ЦО</t>
  </si>
  <si>
    <t>минус льгот</t>
  </si>
  <si>
    <t>Весь расход НАЛ (В, кроме безнал)</t>
  </si>
  <si>
    <t>БАЛАНС (п. 2 минус п.3)</t>
  </si>
  <si>
    <t>обмен ( покупка - "плюс", продажа  - "минус" )</t>
  </si>
  <si>
    <t xml:space="preserve">остаток на </t>
  </si>
  <si>
    <t>Сдано НАЛ в ЦО</t>
  </si>
  <si>
    <t>конец</t>
  </si>
  <si>
    <t>ОСТАТОК НАЛ (п.1 + (п.4 + п.5) - п.6)</t>
  </si>
  <si>
    <t>ОД. РЕАЛИЗАЦИЯ</t>
  </si>
  <si>
    <t>a</t>
  </si>
  <si>
    <t>Сумма часов проведенных преподавателями по ежедневному журналу регистрации занятий</t>
  </si>
  <si>
    <t>не оплачиваемые для всей группы (пробные уроки)</t>
  </si>
  <si>
    <t>b</t>
  </si>
  <si>
    <t>Учащихся клиентов по состоянию на конец периода</t>
  </si>
  <si>
    <t>количество клиентов со скидкой по оплате 100%</t>
  </si>
  <si>
    <t>с</t>
  </si>
  <si>
    <t>Действующих учебных групп на конец периода</t>
  </si>
  <si>
    <t>в том числе</t>
  </si>
  <si>
    <r>
      <t>групп с загрузкой от 4</t>
    </r>
    <r>
      <rPr>
        <vertAlign val="superscript"/>
        <sz val="7"/>
        <rFont val="Book Antiqua"/>
        <family val="1"/>
      </rPr>
      <t>х</t>
    </r>
    <r>
      <rPr>
        <sz val="7"/>
        <rFont val="Book Antiqua"/>
        <family val="1"/>
      </rPr>
      <t xml:space="preserve"> и менее часов в неделю</t>
    </r>
  </si>
  <si>
    <t>закрытые группы (кот. повысили уровень не считаются)</t>
  </si>
  <si>
    <t>d</t>
  </si>
  <si>
    <t>Наполняемость% (реальное кол-во чел (см.п.b)</t>
  </si>
  <si>
    <t>разделить на max кол-во и умножить на 100 )</t>
  </si>
  <si>
    <t>ОД. ПОКАЗАТЕЛИ МВО</t>
  </si>
  <si>
    <t>I</t>
  </si>
  <si>
    <t>Объем реализации без учета долгов ( цена * (оказано услуг минус льготы) )</t>
  </si>
  <si>
    <t>средняя цена 1 часа</t>
  </si>
  <si>
    <t>сумма скидок</t>
  </si>
  <si>
    <t>справочно</t>
  </si>
  <si>
    <t>кол-во человек со скидками</t>
  </si>
  <si>
    <t>II</t>
  </si>
  <si>
    <t>Объем долгов (цена * отрицательный остаток на конец)</t>
  </si>
  <si>
    <t>равно п.I разделить на</t>
  </si>
  <si>
    <t>кол-во должников</t>
  </si>
  <si>
    <t>оказано услуг минус льгот</t>
  </si>
  <si>
    <t>III</t>
  </si>
  <si>
    <t>Число клиентов обучавшихся за период</t>
  </si>
  <si>
    <t xml:space="preserve">новые клиенты, присоединившиеся за период </t>
  </si>
  <si>
    <t>кол-во классов</t>
  </si>
  <si>
    <t>ушедшие клиенты за период (причины+уровень+стоп)</t>
  </si>
  <si>
    <t>ДОПОЛНИТЕЛЬНАЯ ДЕЯТ-ТЬ (ДД)</t>
  </si>
  <si>
    <t>кол-во</t>
  </si>
  <si>
    <t>расход на ДД, кот.</t>
  </si>
  <si>
    <t>включено</t>
  </si>
  <si>
    <t>И ДРУГИЕ ПРОГРАММЫ</t>
  </si>
  <si>
    <t>клиентов</t>
  </si>
  <si>
    <t>включен в расход ОД</t>
  </si>
  <si>
    <t>приход от ДД</t>
  </si>
  <si>
    <t xml:space="preserve">в приход ОД </t>
  </si>
  <si>
    <t>расчет комиссии для Центра</t>
  </si>
  <si>
    <t>РКИ</t>
  </si>
  <si>
    <t>Work and Study</t>
  </si>
  <si>
    <t>Экзамен.Центр</t>
  </si>
  <si>
    <t>Мерсер</t>
  </si>
  <si>
    <t>CELTA</t>
  </si>
  <si>
    <t xml:space="preserve">  </t>
  </si>
  <si>
    <t>Лагерь</t>
  </si>
  <si>
    <t>Реализация книг</t>
  </si>
  <si>
    <t>Реализация сертификатов</t>
  </si>
  <si>
    <t>Обучение за рубежом</t>
  </si>
  <si>
    <t>Корпоративное обучение</t>
  </si>
  <si>
    <t>Русский язык</t>
  </si>
  <si>
    <t>Переводы</t>
  </si>
  <si>
    <t xml:space="preserve">   </t>
  </si>
  <si>
    <r>
      <t xml:space="preserve">ФОРМА 02(03)                                                       </t>
    </r>
    <r>
      <rPr>
        <sz val="7"/>
        <rFont val="Book Antiqua"/>
        <family val="1"/>
      </rPr>
      <t xml:space="preserve"> Центр</t>
    </r>
  </si>
  <si>
    <t>период</t>
  </si>
  <si>
    <t>РАСХОДЫ (ОСНОВНАЯ ДЕЯТЕЛЬНОСТЬ)</t>
  </si>
  <si>
    <t>период оплаты, примечания</t>
  </si>
  <si>
    <t>б/н</t>
  </si>
  <si>
    <t>по курсу</t>
  </si>
  <si>
    <t>Расходы на преподавателей</t>
  </si>
  <si>
    <t>аренда квартир (аренда, нотариальное заверение, агентские, уборка, коммунальные расходы)</t>
  </si>
  <si>
    <t>мед. страховка</t>
  </si>
  <si>
    <t>ЗП преподавателей (ФОТ)</t>
  </si>
  <si>
    <t>проезд преподавателей</t>
  </si>
  <si>
    <t>Расходы на помещение</t>
  </si>
  <si>
    <t>аренда офисов</t>
  </si>
  <si>
    <t>аренда классов</t>
  </si>
  <si>
    <t>коммунальные платежи классов и офисов</t>
  </si>
  <si>
    <t>уборка классов и офисов, бытовая химия, охрана, электрик, сантехник</t>
  </si>
  <si>
    <t>материалы хозяйственные (вешалки, розетки, лампы и т.п.)</t>
  </si>
  <si>
    <t>материалы ремонтные (не оборудование)</t>
  </si>
  <si>
    <t>работа по ремонту (не оборудование)</t>
  </si>
  <si>
    <t>Регистрации, лицензии, пожарники, оформление, СЭС
утилизация люминисцентных ламп</t>
  </si>
  <si>
    <t xml:space="preserve">Материалы канцтовары </t>
  </si>
  <si>
    <t>канцтовары (ручки, калькуляторы и т.п.)</t>
  </si>
  <si>
    <t>доски для класса, магнитофоны</t>
  </si>
  <si>
    <t>бумага</t>
  </si>
  <si>
    <t>Оборудование</t>
  </si>
  <si>
    <t>оборудование</t>
  </si>
  <si>
    <t>оборудование ремонт (работа по ремонту, части, ПО, ТО)</t>
  </si>
  <si>
    <t>Мебель</t>
  </si>
  <si>
    <t xml:space="preserve">Телефон </t>
  </si>
  <si>
    <t>телефон (аппараты)</t>
  </si>
  <si>
    <t>аб.плата, ТО</t>
  </si>
  <si>
    <t>Почтовые расходы</t>
  </si>
  <si>
    <t>Интернет</t>
  </si>
  <si>
    <t>Подарки, чай, кофе, представительские расходы</t>
  </si>
  <si>
    <t>Транспорт (только разовые выплаты, использование собственного транспорта)</t>
  </si>
  <si>
    <t>Командировки</t>
  </si>
  <si>
    <t>Реклама</t>
  </si>
  <si>
    <t>расклейка</t>
  </si>
  <si>
    <t>раздача</t>
  </si>
  <si>
    <t>газета / журнал</t>
  </si>
  <si>
    <t>справочники</t>
  </si>
  <si>
    <t>почтовый ящик</t>
  </si>
  <si>
    <t>в школах</t>
  </si>
  <si>
    <t>выставка</t>
  </si>
  <si>
    <t>интернет</t>
  </si>
  <si>
    <t>в транспорте</t>
  </si>
  <si>
    <t>телевидение, радио</t>
  </si>
  <si>
    <t>вывеска</t>
  </si>
  <si>
    <t>Консультации, обучение сотрудников, спец.литература</t>
  </si>
  <si>
    <t>товарный знак</t>
  </si>
  <si>
    <t>ИТОГО:</t>
  </si>
  <si>
    <r>
      <t>По каждому пункту должен быть прошитый блок чеков</t>
    </r>
    <r>
      <rPr>
        <sz val="7"/>
        <rFont val="Arial Narrow"/>
        <family val="2"/>
      </rPr>
      <t>. Каждая покупка оформляется: чек из кассового аппарата+товарный чек с перечислением позиций товара ИЛИ квитанция к прих.кас.орд.+счет-фактура+накладная+чек кас.ап. При осуществлении покупок через ПБОЮЛ (пр</t>
    </r>
  </si>
  <si>
    <r>
      <t>ЗП администратора, проезд администратора, расходы из "фонда 7%", ЗП учителя, возвраты за обучение, возвраты за книги в эту ведомость</t>
    </r>
    <r>
      <rPr>
        <u/>
        <sz val="7"/>
        <rFont val="Arial Narrow"/>
        <family val="2"/>
      </rPr>
      <t xml:space="preserve"> не входят.</t>
    </r>
  </si>
  <si>
    <r>
      <t xml:space="preserve">ФОРМА 03(03)                                                       </t>
    </r>
    <r>
      <rPr>
        <sz val="7"/>
        <rFont val="Book Antiqua"/>
        <family val="1"/>
      </rPr>
      <t xml:space="preserve"> Центр</t>
    </r>
  </si>
  <si>
    <t>курс</t>
  </si>
  <si>
    <t>Зарплата (ОД)</t>
  </si>
  <si>
    <t>Распределение</t>
  </si>
  <si>
    <t>Фамилия</t>
  </si>
  <si>
    <t>ставка</t>
  </si>
  <si>
    <t>постоянная часть (начислена от оклада)</t>
  </si>
  <si>
    <t>проезд и прочее</t>
  </si>
  <si>
    <t>% от сдачи наличных</t>
  </si>
  <si>
    <t>% от прихода</t>
  </si>
  <si>
    <t>% от реализации учебников</t>
  </si>
  <si>
    <t>ВСЕГО</t>
  </si>
  <si>
    <t>отпуск</t>
  </si>
  <si>
    <t>ИТОГО</t>
  </si>
  <si>
    <t>Все расчеты производятся на обратной стороне листа</t>
  </si>
  <si>
    <t>ИТОГО по филиалу (ФОТ):</t>
  </si>
  <si>
    <t>АВТОЗАПОЛНЕНИЕ</t>
  </si>
  <si>
    <t>ЧАСЫ</t>
  </si>
  <si>
    <t>ФИО</t>
  </si>
  <si>
    <t>час</t>
  </si>
  <si>
    <t>код гр-пы</t>
  </si>
  <si>
    <t>время</t>
  </si>
  <si>
    <t>Уровень / программа</t>
  </si>
  <si>
    <t>дата с… по …</t>
  </si>
  <si>
    <t>max, чел.</t>
  </si>
  <si>
    <t>факт, чел</t>
  </si>
  <si>
    <t>%</t>
  </si>
  <si>
    <t>дней в неделю</t>
  </si>
  <si>
    <t>ак.час</t>
  </si>
  <si>
    <t>руб.</t>
  </si>
  <si>
    <t>целевой взос</t>
  </si>
  <si>
    <t>∆</t>
  </si>
  <si>
    <t>ост-к н.</t>
  </si>
  <si>
    <t>услуг</t>
  </si>
  <si>
    <t>льгот</t>
  </si>
  <si>
    <t>оплата</t>
  </si>
  <si>
    <t>ост-к к.</t>
  </si>
  <si>
    <t>Должники, чел.</t>
  </si>
  <si>
    <t>Долг, руб.</t>
  </si>
  <si>
    <t>кол-во получателей скидок</t>
  </si>
  <si>
    <t>скидок на сумму</t>
  </si>
  <si>
    <t>сверить с ежедневным журналом регистрации занятий</t>
  </si>
  <si>
    <t xml:space="preserve"> </t>
  </si>
  <si>
    <t>(ак.ч.)</t>
  </si>
  <si>
    <t>у.е. (ц/взн)</t>
  </si>
  <si>
    <t>б/н руб.</t>
  </si>
  <si>
    <t>проверка</t>
  </si>
  <si>
    <t>Наполняемость в центре</t>
  </si>
  <si>
    <t>Обучение со скидкой 100%</t>
  </si>
  <si>
    <t>Вакансий (в т.ч. бесплатн)</t>
  </si>
  <si>
    <t>оплаты физ.лицами</t>
  </si>
  <si>
    <t>внести вручную</t>
  </si>
  <si>
    <t>оплаты юр.лицами</t>
  </si>
  <si>
    <t>Проверка</t>
  </si>
  <si>
    <t>Банк</t>
  </si>
  <si>
    <t>Фамилия И.О.</t>
  </si>
  <si>
    <t>час/план</t>
  </si>
  <si>
    <t>час/факт</t>
  </si>
  <si>
    <t>скидок</t>
  </si>
  <si>
    <t>остаток по группе в руб.</t>
  </si>
  <si>
    <t>ак.час/ нед.</t>
  </si>
  <si>
    <t>ИТОГИ</t>
  </si>
  <si>
    <t>Руб.</t>
  </si>
  <si>
    <t>уборка август</t>
  </si>
  <si>
    <t>от остатка</t>
  </si>
  <si>
    <t>Обучение сотрудников</t>
  </si>
  <si>
    <t>В таблицу входят только те слушатели у которых скидка составляет 100% (в группы эти слушатели не включаются)</t>
  </si>
  <si>
    <t>Бартер</t>
  </si>
  <si>
    <t>При заполнении статистических форм эта группа слушателей не указывается.</t>
  </si>
  <si>
    <t>ЧАСЫ (положительная величина)</t>
  </si>
  <si>
    <t>СУММА</t>
  </si>
  <si>
    <t>Преподаватель</t>
  </si>
  <si>
    <t>№ купона</t>
  </si>
  <si>
    <t>дата присоединения</t>
  </si>
  <si>
    <t xml:space="preserve">за 1 час </t>
  </si>
  <si>
    <t>сотрудник/ бартер</t>
  </si>
  <si>
    <t>дата оконч. действ. скидки</t>
  </si>
  <si>
    <t>оказано усл. на начало</t>
  </si>
  <si>
    <t>оказано усл. за период</t>
  </si>
  <si>
    <t>оплата у.е.</t>
  </si>
  <si>
    <t xml:space="preserve">      ИГ    /     РФ   /   ИГ + РФ</t>
  </si>
  <si>
    <t>Остаток (+)
Долг (-)
РУБ.</t>
  </si>
  <si>
    <t>л25</t>
  </si>
  <si>
    <t>л57</t>
  </si>
  <si>
    <t>л58</t>
  </si>
  <si>
    <t>л59</t>
  </si>
  <si>
    <t>л60</t>
  </si>
  <si>
    <t>л61</t>
  </si>
  <si>
    <t>л62</t>
  </si>
  <si>
    <t>л63</t>
  </si>
  <si>
    <t>л64</t>
  </si>
  <si>
    <t>л65</t>
  </si>
  <si>
    <t>л66</t>
  </si>
  <si>
    <t>л67</t>
  </si>
  <si>
    <t>л68</t>
  </si>
  <si>
    <t>л69</t>
  </si>
  <si>
    <t>л70</t>
  </si>
  <si>
    <t>л71</t>
  </si>
  <si>
    <t>л72</t>
  </si>
  <si>
    <t>л73</t>
  </si>
  <si>
    <t>л74</t>
  </si>
  <si>
    <t>л75</t>
  </si>
  <si>
    <t>л76</t>
  </si>
  <si>
    <t>л77</t>
  </si>
  <si>
    <t>л78</t>
  </si>
  <si>
    <t>л79</t>
  </si>
  <si>
    <t>л80</t>
  </si>
  <si>
    <t>л81</t>
  </si>
  <si>
    <t>л82</t>
  </si>
  <si>
    <t>л83</t>
  </si>
  <si>
    <t>л84</t>
  </si>
  <si>
    <t>л85</t>
  </si>
  <si>
    <t>л86</t>
  </si>
  <si>
    <t>л87</t>
  </si>
  <si>
    <t>л88</t>
  </si>
  <si>
    <t>л89</t>
  </si>
  <si>
    <t>л90</t>
  </si>
  <si>
    <t>л91</t>
  </si>
  <si>
    <t>л92</t>
  </si>
  <si>
    <t>л93</t>
  </si>
  <si>
    <t>л94</t>
  </si>
  <si>
    <t>л95</t>
  </si>
  <si>
    <t>л96</t>
  </si>
  <si>
    <t>л97</t>
  </si>
  <si>
    <t>л98</t>
  </si>
  <si>
    <t>л99</t>
  </si>
  <si>
    <t>л100</t>
  </si>
  <si>
    <t>ОСТАТКИ</t>
  </si>
  <si>
    <t xml:space="preserve">депозит (б/н) </t>
  </si>
  <si>
    <t>Дата ухода</t>
  </si>
  <si>
    <t>Прочее</t>
  </si>
  <si>
    <t>Андреева Мария Александровна</t>
  </si>
  <si>
    <t>00024/21-42</t>
  </si>
  <si>
    <t>Van Schalkwyk Barbara</t>
  </si>
  <si>
    <t>Convercational_В1+</t>
  </si>
  <si>
    <t>Козлов Тимофей Алексеевич</t>
  </si>
  <si>
    <t>Чеклина Александра Алексеевна</t>
  </si>
  <si>
    <t>Мельникова Екатерина Сергеевна</t>
  </si>
  <si>
    <t>Вишторская Лидия Сергеевна</t>
  </si>
  <si>
    <t>Шашнова Маргарита Андреевна</t>
  </si>
  <si>
    <t>Платицина Кристина Игоревна</t>
  </si>
  <si>
    <t>Архаров Андрей Анатольевич</t>
  </si>
  <si>
    <t>Брызгалов Даниил Никитич</t>
  </si>
  <si>
    <t>Волкова Вероника Сергеевна</t>
  </si>
  <si>
    <t>Наумец Ирина Евгеньевна</t>
  </si>
  <si>
    <t>Ряшенцев Егор Александрович</t>
  </si>
  <si>
    <t>Берендяева Алина Юрьевна</t>
  </si>
  <si>
    <t>Аксенова Диана Евгеньевна</t>
  </si>
  <si>
    <t>Давлеткалиев Ильдар Галимович</t>
  </si>
  <si>
    <t>Бондаренко Екатерина Игоревна</t>
  </si>
  <si>
    <t>Каштанова Татьяна Николаевна</t>
  </si>
  <si>
    <t>Кулик Виктор Николаевич</t>
  </si>
  <si>
    <t>Овчинников Анатолий Васильевич</t>
  </si>
  <si>
    <t>Иванова Валерия Максимовна</t>
  </si>
  <si>
    <t>Назарова Марина Александровна</t>
  </si>
  <si>
    <t>Киршина Милена Константиновна</t>
  </si>
  <si>
    <t>Филиппов Максим Никитич</t>
  </si>
  <si>
    <t>Екимова Елена Валентиновна</t>
  </si>
  <si>
    <t>Ларина Капитолина Николаевна</t>
  </si>
  <si>
    <t>Фролов Виктор Владимирович</t>
  </si>
  <si>
    <t>Волкова Виктория Викторовна</t>
  </si>
  <si>
    <t>Кремнева Алена Сергеевна</t>
  </si>
  <si>
    <t>Кремнев Иван Сергеевич</t>
  </si>
  <si>
    <t>Чапурина Полина Олеговна</t>
  </si>
  <si>
    <t>Семенченко Владимир Евгеньевич</t>
  </si>
  <si>
    <t>Голованов Александр Иванович</t>
  </si>
  <si>
    <t>Гусева Анастасия Егоровна</t>
  </si>
  <si>
    <t>Красавина Василиса Ильинична</t>
  </si>
  <si>
    <t>Тюрина Татьяна Дмитриевна</t>
  </si>
  <si>
    <t>Тарасов Сергей Тимофеевич</t>
  </si>
  <si>
    <t>Банделюк Дарья Романовна</t>
  </si>
  <si>
    <t>Шарыпов Юрий Владимирович</t>
  </si>
  <si>
    <t>Жданова Татьяна Михайловна</t>
  </si>
  <si>
    <t>Якупова Марьям Ильясовна</t>
  </si>
  <si>
    <t>Якупова Амина Ильясовна</t>
  </si>
  <si>
    <t>Иоскевич Артем Дмитриевич</t>
  </si>
  <si>
    <t>Самолдина Полина Дмитриевна</t>
  </si>
  <si>
    <t>Кайдани Дамир Шамильевич</t>
  </si>
  <si>
    <t>Кочилов Даниил Витальевич</t>
  </si>
  <si>
    <t>Серебряков Андрей Павлович</t>
  </si>
  <si>
    <t>Лукина Анна Максимовна</t>
  </si>
  <si>
    <t>Жуковская Ивета Юрьевна</t>
  </si>
  <si>
    <t>Степанищев Александр Олегович</t>
  </si>
  <si>
    <t>Алябьева Амелия Артуровна</t>
  </si>
  <si>
    <t>Музанов Степан Игоревич</t>
  </si>
  <si>
    <t>Нурматов Ихтиер Алишер угли</t>
  </si>
  <si>
    <t>Акрамова Нигина Икромжоновна</t>
  </si>
  <si>
    <t>Ивлева Екатерина Дмитриевна</t>
  </si>
  <si>
    <t>Елчина Милинда Андреевна</t>
  </si>
  <si>
    <t>Любушкин Денис Александрович</t>
  </si>
  <si>
    <t>Ротару Кристина Вадимовна</t>
  </si>
  <si>
    <t>Князева Арина Ивановна</t>
  </si>
  <si>
    <t>Банделюк Макар Романович</t>
  </si>
  <si>
    <t>Воробьев Сергей Алексеевич</t>
  </si>
  <si>
    <t>Пшеничников Кирилл Владиславович</t>
  </si>
  <si>
    <t>Федорова Полина Сергеевна</t>
  </si>
  <si>
    <t>Сафонов Павел Васильевич</t>
  </si>
  <si>
    <t>Филонова Анна Сергеевна</t>
  </si>
  <si>
    <t>Хурумова Варвара Ильинична</t>
  </si>
  <si>
    <t>Лапина Злата Елисеевна</t>
  </si>
  <si>
    <t>Степанова Алиса Алексеевна</t>
  </si>
  <si>
    <t>Хатуева Каролина Казбековна</t>
  </si>
  <si>
    <t>Саркисян Василь Артемович</t>
  </si>
  <si>
    <t>Гоголева Ника Сергеевна</t>
  </si>
  <si>
    <t>Одинцов Николай Дмитриевич</t>
  </si>
  <si>
    <t>Монахова Елизавета Федоровна</t>
  </si>
  <si>
    <t>Ларионов Всеволод Алексеевич</t>
  </si>
  <si>
    <t>Симоненко Иван Ильич</t>
  </si>
  <si>
    <t>Бульканова Елизавета Петровна</t>
  </si>
  <si>
    <t>Нестерова Милана Сергеевна</t>
  </si>
  <si>
    <t>Акрамов Амир Икромжонович</t>
  </si>
  <si>
    <t>Семенов Александр Дмитриевич</t>
  </si>
  <si>
    <t>Сидоров Максим Павлович</t>
  </si>
  <si>
    <t>Кудряшов Вадим Максимович</t>
  </si>
  <si>
    <t>Островец Матвей Максимович</t>
  </si>
  <si>
    <t>Перфилов Артемий Андреевич</t>
  </si>
  <si>
    <t>Сорокин Михаил Александрович</t>
  </si>
  <si>
    <t>Рожков Артем Игоревич</t>
  </si>
  <si>
    <t>Смирнов Максим Сергеевич</t>
  </si>
  <si>
    <t>Болотова Александра Дмитриевна</t>
  </si>
  <si>
    <t>Земченкова Кристина Дмитриевна</t>
  </si>
  <si>
    <t>Велиев Исмаил Играр</t>
  </si>
  <si>
    <t>Алексашин Михаил Константинович</t>
  </si>
  <si>
    <t>Ланчева Елизавета Юрьевна</t>
  </si>
  <si>
    <t>Старикова Елена Александровна</t>
  </si>
  <si>
    <t>Никитенко Сергей Александрович</t>
  </si>
  <si>
    <t>Жарунова Анна Андреевна</t>
  </si>
  <si>
    <t>Алдошина Амелия Сергеевна</t>
  </si>
  <si>
    <t>Живин Даниил Ильич</t>
  </si>
  <si>
    <t>Анохина Мария Алексеевна</t>
  </si>
  <si>
    <t>Дмитриева Евгения Дмитриевна</t>
  </si>
  <si>
    <t>Протасов Григорий Владимирович</t>
  </si>
  <si>
    <t>Морозова Виктория Сергеевна</t>
  </si>
  <si>
    <t>Матковская Таисия Максимовна</t>
  </si>
  <si>
    <t>Шестопалов Павел Родионович</t>
  </si>
  <si>
    <t>Протасов Арсений Владимирович</t>
  </si>
  <si>
    <t>Шестопалов Алексей Родионович</t>
  </si>
  <si>
    <t>Петропавлова Юлия Владимировна</t>
  </si>
  <si>
    <t>Петропавлова Татьяна Олеговна</t>
  </si>
  <si>
    <t>Бурикова Мария Антоновна</t>
  </si>
  <si>
    <t>Макаркина Антонина Евгеньевна</t>
  </si>
  <si>
    <t>Саутина София Викторовна</t>
  </si>
  <si>
    <t>Моторо Максим Константинович</t>
  </si>
  <si>
    <t>Моторо Егор Константинович</t>
  </si>
  <si>
    <t>Каширин Антон Вячеславович</t>
  </si>
  <si>
    <t>Соколов Игорь Алексеевич</t>
  </si>
  <si>
    <t>Шелихова Анастасия Витальевна</t>
  </si>
  <si>
    <t>Сморчков Александр Сергеевич</t>
  </si>
  <si>
    <t>Шигин Даниил Сергеевич</t>
  </si>
  <si>
    <t>Антонов Георгий Павлович</t>
  </si>
  <si>
    <t>Кузнецова Александра Игоревна</t>
  </si>
  <si>
    <t>Колесников Никита Алексеевич</t>
  </si>
  <si>
    <t>Игнатов Владимир Валерьевич</t>
  </si>
  <si>
    <t>Илатовская Александра Сергеевна</t>
  </si>
  <si>
    <t>00074/18-77</t>
  </si>
  <si>
    <t>00073/18-77</t>
  </si>
  <si>
    <t>00070/18-77</t>
  </si>
  <si>
    <t>00124/19-77</t>
  </si>
  <si>
    <t>00009/20-42</t>
  </si>
  <si>
    <t>00110/19-77</t>
  </si>
  <si>
    <t>00068/18-77</t>
  </si>
  <si>
    <t>00137/19-77</t>
  </si>
  <si>
    <t>00118/20-42</t>
  </si>
  <si>
    <t>00046/19-77</t>
  </si>
  <si>
    <t>00129/19-77</t>
  </si>
  <si>
    <t>00058/18-77</t>
  </si>
  <si>
    <t>00140/19-77</t>
  </si>
  <si>
    <t>00027/18-77</t>
  </si>
  <si>
    <t>00114/18-77</t>
  </si>
  <si>
    <t>00001/19-77</t>
  </si>
  <si>
    <t>00093/20-42</t>
  </si>
  <si>
    <t>00103/18-77</t>
  </si>
  <si>
    <t>00066/18-77</t>
  </si>
  <si>
    <t>00109/19-77</t>
  </si>
  <si>
    <t>00117/19-77</t>
  </si>
  <si>
    <t>00116/19-77</t>
  </si>
  <si>
    <t>00113/19-77</t>
  </si>
  <si>
    <t>00028/19-77</t>
  </si>
  <si>
    <t>00053/20-42</t>
  </si>
  <si>
    <t>00063/20-42</t>
  </si>
  <si>
    <t>00084/20-42</t>
  </si>
  <si>
    <t>00071/20-42</t>
  </si>
  <si>
    <t>00101/20-42</t>
  </si>
  <si>
    <t>00115/20-42</t>
  </si>
  <si>
    <t>00110/20-42</t>
  </si>
  <si>
    <t>00087/20-42</t>
  </si>
  <si>
    <t>00077/20-42</t>
  </si>
  <si>
    <t>00055/20-42</t>
  </si>
  <si>
    <t>00098/20-42</t>
  </si>
  <si>
    <t>00105/20-42</t>
  </si>
  <si>
    <t>00067/20-42</t>
  </si>
  <si>
    <t>00109/20-42</t>
  </si>
  <si>
    <t>00114/20-42</t>
  </si>
  <si>
    <t>00025/20-0</t>
  </si>
  <si>
    <t>00111/20-42</t>
  </si>
  <si>
    <t>00014/20-42</t>
  </si>
  <si>
    <t>00127/20-42</t>
  </si>
  <si>
    <t>00061/20-42</t>
  </si>
  <si>
    <t>00108/20-42</t>
  </si>
  <si>
    <t>00116/20-42</t>
  </si>
  <si>
    <t>00007/20-42</t>
  </si>
  <si>
    <t>00095/20-42</t>
  </si>
  <si>
    <t>00161/20-42</t>
  </si>
  <si>
    <t>00131/20-42</t>
  </si>
  <si>
    <t>00099/20-42</t>
  </si>
  <si>
    <t>00080/20-42</t>
  </si>
  <si>
    <t>00081/20-42</t>
  </si>
  <si>
    <t>00082/20-42</t>
  </si>
  <si>
    <t>00159/20-42</t>
  </si>
  <si>
    <t>00165/20-42</t>
  </si>
  <si>
    <t>00052/20-42</t>
  </si>
  <si>
    <t>00085/20-42</t>
  </si>
  <si>
    <t>00057/20-42</t>
  </si>
  <si>
    <t>00094/20-42</t>
  </si>
  <si>
    <t>00177/20-42</t>
  </si>
  <si>
    <t>00180/20-42</t>
  </si>
  <si>
    <t>00150/20-42</t>
  </si>
  <si>
    <t>00203/20-42</t>
  </si>
  <si>
    <t>00224/20-42</t>
  </si>
  <si>
    <t>00214/20-42</t>
  </si>
  <si>
    <t>00212/20-42</t>
  </si>
  <si>
    <t>00143/20-42</t>
  </si>
  <si>
    <t>00141/20-42</t>
  </si>
  <si>
    <t>00169/20-42</t>
  </si>
  <si>
    <t>00145/20-42</t>
  </si>
  <si>
    <t>00153/20-42</t>
  </si>
  <si>
    <t>00148/20-42</t>
  </si>
  <si>
    <t>00156/20-42</t>
  </si>
  <si>
    <t>00176/20-42</t>
  </si>
  <si>
    <t>00157/20-42</t>
  </si>
  <si>
    <t>00189/20-42</t>
  </si>
  <si>
    <t>00009/21-0</t>
  </si>
  <si>
    <t>10.09.2018
05.03.2019</t>
  </si>
  <si>
    <t>06.09.2018
30.04.2019</t>
  </si>
  <si>
    <t>10.09.2018
06.04.2019</t>
  </si>
  <si>
    <t>13.09.2019
05.10.2019</t>
  </si>
  <si>
    <t>16.11.2019
08.12.2019</t>
  </si>
  <si>
    <t>19.09.2018
29.05.2019</t>
  </si>
  <si>
    <t>22.10.2019
30.01.2020</t>
  </si>
  <si>
    <t>25.03.2020
29.05.2020</t>
  </si>
  <si>
    <t>13.09.2019
11.01.2020</t>
  </si>
  <si>
    <t>30.11.2019
26.01.2020</t>
  </si>
  <si>
    <t>07.09.2018
31.05.2019</t>
  </si>
  <si>
    <t>09.12.2019
30.12.2019</t>
  </si>
  <si>
    <t>04.09.2018
26.08.2019</t>
  </si>
  <si>
    <t>02.10.2018
03.06.2019</t>
  </si>
  <si>
    <t>01.10.2019
27.03.2020</t>
  </si>
  <si>
    <t>06.11.2019
28.11.2019</t>
  </si>
  <si>
    <t>20.09.2018
30.05.2019</t>
  </si>
  <si>
    <t>05.09.2018
22.05.2019</t>
  </si>
  <si>
    <t>05.10.2019
17.11.2019</t>
  </si>
  <si>
    <t>11.09.2019
02.10.2019</t>
  </si>
  <si>
    <t>16.09.2019
02.10.2019</t>
  </si>
  <si>
    <t>16.09.2019
18.01.2020</t>
  </si>
  <si>
    <t>20.05.2019
20.07.2019</t>
  </si>
  <si>
    <t>04.02.2020
28.02.2020</t>
  </si>
  <si>
    <t>09.09.2019
12.03.2020</t>
  </si>
  <si>
    <t>28.11.2019
25.03.2020</t>
  </si>
  <si>
    <t>03.09.2019
24.04.2020</t>
  </si>
  <si>
    <t>03.09.2019
13.03.2020</t>
  </si>
  <si>
    <t>04.03.2020
16.03.2020</t>
  </si>
  <si>
    <t>13.02.2020
30.03.2020</t>
  </si>
  <si>
    <t>24.09.2019
28.05.2020</t>
  </si>
  <si>
    <t>03.12.2019
29.05.2020</t>
  </si>
  <si>
    <t>21.11.2019
28.05.2020</t>
  </si>
  <si>
    <t>03.12.2019
28.05.2020</t>
  </si>
  <si>
    <t>02.04.2020
08.05.2020</t>
  </si>
  <si>
    <t>03.10.2019
29.05.2020</t>
  </si>
  <si>
    <t>07.05.2020
27.05.2020</t>
  </si>
  <si>
    <t>14.02.2020
08.05.2020</t>
  </si>
  <si>
    <t>29.02.2020
04.05.2020</t>
  </si>
  <si>
    <t>09.06.2020
19.06.2020</t>
  </si>
  <si>
    <t>18.02.2020
21.05.2020</t>
  </si>
  <si>
    <t>04.10.2019
25.03.2020</t>
  </si>
  <si>
    <t>15.07.2020
31.08.2020</t>
  </si>
  <si>
    <t>08.11.2019
28.05.2020</t>
  </si>
  <si>
    <t>05.02.2020
18.05.2020</t>
  </si>
  <si>
    <t>18.01.2020
26.05.2020</t>
  </si>
  <si>
    <t>21.01.2020
26.05.2020</t>
  </si>
  <si>
    <t>28.01.2020
28.05.2020</t>
  </si>
  <si>
    <t>08.09.2020
30.10.2020</t>
  </si>
  <si>
    <t>12.09.2019
28.05.2020</t>
  </si>
  <si>
    <t>09.06.2020
29.07.2020</t>
  </si>
  <si>
    <t>03.09.2019
30.05.2020</t>
  </si>
  <si>
    <t>09.04.2020
28.05.2020</t>
  </si>
  <si>
    <t>11.09.2019
28.05.2020</t>
  </si>
  <si>
    <t>04.09.2019
28.05.2020</t>
  </si>
  <si>
    <t>13.02.2020
28.05.2020</t>
  </si>
  <si>
    <t>10.09.2019
28.05.2020</t>
  </si>
  <si>
    <t>07.09.2020
29.09.2020</t>
  </si>
  <si>
    <t>08.09.2020
02.10.2020</t>
  </si>
  <si>
    <t>09.09.2019
29.05.2020</t>
  </si>
  <si>
    <t>15.10.2019
28.05.2020</t>
  </si>
  <si>
    <t>10.10.2019
28.05.2020</t>
  </si>
  <si>
    <t>19.09.2019
28.05.2020</t>
  </si>
  <si>
    <t>16.01.2020
28.05.2020</t>
  </si>
  <si>
    <t>05.03.2020
28.05.2020</t>
  </si>
  <si>
    <t>12.10.2020
23.10.2020</t>
  </si>
  <si>
    <t>11.09.2020
10.01.2021</t>
  </si>
  <si>
    <t>18.09.2020
01.01.2021</t>
  </si>
  <si>
    <t>10.09.2020
03.03.2021</t>
  </si>
  <si>
    <t>08.09.2020
14.05.20.21</t>
  </si>
  <si>
    <t>не приступал</t>
  </si>
  <si>
    <t>26.10.2020
01.02.2021</t>
  </si>
  <si>
    <t>04.06.2021
08.06.2021</t>
  </si>
  <si>
    <t>04.06.2021
19.06.2021</t>
  </si>
  <si>
    <t>24.09.2020
27.05.2021</t>
  </si>
  <si>
    <t>06.10.2020
27.05.2021</t>
  </si>
  <si>
    <t>07.09.2020
31.05.2021</t>
  </si>
  <si>
    <t>08.09.2020
27.05.2021</t>
  </si>
  <si>
    <t>08.09.2020
27.5.2021</t>
  </si>
  <si>
    <t>08.09.2020
01.06.2021</t>
  </si>
  <si>
    <t xml:space="preserve"> сент 2021</t>
  </si>
  <si>
    <t>08.09.2020
06.05.2021</t>
  </si>
  <si>
    <t>09.09.2020
28.05.2021</t>
  </si>
  <si>
    <t>12.09.2020
29.05.2021</t>
  </si>
  <si>
    <t>03.06.2021 - 17.06.2021</t>
  </si>
  <si>
    <t>Мурай Алина Данииловна</t>
  </si>
  <si>
    <t>00106/18-77</t>
  </si>
  <si>
    <t>19.09.2018
28.02.2019</t>
  </si>
  <si>
    <t>Агафонов Максим Михайлович</t>
  </si>
  <si>
    <t>00065/18-77</t>
  </si>
  <si>
    <t>07.09.2018
12.02.2019</t>
  </si>
  <si>
    <t>00038/18-77</t>
  </si>
  <si>
    <t>00069/18-77</t>
  </si>
  <si>
    <t>00056/18-77</t>
  </si>
  <si>
    <t>00016/19-77</t>
  </si>
  <si>
    <t>00129/18-77</t>
  </si>
  <si>
    <t>06.09.2018
15.02.2019</t>
  </si>
  <si>
    <t>24.09.2018
07.02.2019</t>
  </si>
  <si>
    <t>30.01.2019
07.02.2019</t>
  </si>
  <si>
    <t>13.09.2018
30.05.2019</t>
  </si>
  <si>
    <t>не приступала</t>
  </si>
  <si>
    <t>26.11.2018
29.04.2019</t>
  </si>
  <si>
    <t>Аббасова Юлия Олеговна</t>
  </si>
  <si>
    <t>Шевченко Виктория Сергеевна</t>
  </si>
  <si>
    <t>09.02.2021
18.06.2021</t>
  </si>
  <si>
    <t>00007/21/-42</t>
  </si>
  <si>
    <t>Лапушкин Виктор Алексеевич</t>
  </si>
  <si>
    <t>00015/21-42</t>
  </si>
  <si>
    <t>Kid`s Box Starter</t>
  </si>
  <si>
    <t>Лапушкин Евгений Викторович</t>
  </si>
  <si>
    <t>Englis File Intermediate</t>
  </si>
  <si>
    <t>00043/21-42</t>
  </si>
  <si>
    <t>IELTS</t>
  </si>
  <si>
    <t>Шелкова Анастасия Павловна</t>
  </si>
  <si>
    <t>00041/21-42</t>
  </si>
  <si>
    <t>Conversational</t>
  </si>
  <si>
    <t>Ellis Zachary</t>
  </si>
  <si>
    <t>Захарова Аклима Римовна</t>
  </si>
  <si>
    <t>Якушева Ирина Владимировна</t>
  </si>
  <si>
    <t>00171/20-42</t>
  </si>
  <si>
    <t>приостановка</t>
  </si>
  <si>
    <t>Яроцкий Сергей Юрьевич</t>
  </si>
  <si>
    <t>00042/21-42</t>
  </si>
  <si>
    <t>Феоктистов Роман Денисович</t>
  </si>
  <si>
    <t>00030/21-42</t>
  </si>
  <si>
    <t>09.06.2021
30.07.2021</t>
  </si>
  <si>
    <t>00044/21-42</t>
  </si>
  <si>
    <t>Усенко Ирина Юрьевна</t>
  </si>
  <si>
    <t>Онлайн Summer fun – Увлекательный английский 6-9 лет</t>
  </si>
  <si>
    <t>Ткачук Милана Юлиановна</t>
  </si>
  <si>
    <t>Онлайн Ита для подростк</t>
  </si>
  <si>
    <t>00039/21-42</t>
  </si>
  <si>
    <t>Ткачева Анастасия Евгеньевна</t>
  </si>
  <si>
    <t>30/21-0</t>
  </si>
  <si>
    <t>разные</t>
  </si>
  <si>
    <t>Зеленоград-1649</t>
  </si>
  <si>
    <t>Щербакова Анастасия Кирилловна</t>
  </si>
  <si>
    <t xml:space="preserve"> 00042/20-42</t>
  </si>
  <si>
    <t>Conversational_Zoom</t>
  </si>
  <si>
    <t>Тихомиров Александр Валентинович</t>
  </si>
  <si>
    <t>00204/20-42</t>
  </si>
  <si>
    <t>15.09.2020
30.06.2021</t>
  </si>
  <si>
    <t>Смартинвест</t>
  </si>
  <si>
    <t>НьюТерра</t>
  </si>
  <si>
    <t>Гавриленко Милана Руслановна</t>
  </si>
  <si>
    <t>11.01.2020
30.07.2021</t>
  </si>
  <si>
    <t>00016/20-42</t>
  </si>
  <si>
    <t>00043/20-42</t>
  </si>
  <si>
    <t>Kid`s Box 2</t>
  </si>
  <si>
    <t xml:space="preserve">Карасева Варвара </t>
  </si>
  <si>
    <t>ИП Кашаева</t>
  </si>
  <si>
    <t>Костенко Сергей Сергеевич</t>
  </si>
  <si>
    <t>00029/21-42</t>
  </si>
  <si>
    <t>00021/21-42</t>
  </si>
  <si>
    <t>Conversational A0 7-8</t>
  </si>
  <si>
    <t>Соколенко Софья Владимировна</t>
  </si>
  <si>
    <t>Шульгач Вероника Владимировна</t>
  </si>
  <si>
    <t>Кидинов Федор Александрович</t>
  </si>
  <si>
    <t>Каратунов Илья Юрьевич</t>
  </si>
  <si>
    <t>05.07.2021
22.07.2021</t>
  </si>
  <si>
    <t>05.07.2021
29.07.2021</t>
  </si>
  <si>
    <t>Нестерова Дарина Александровна</t>
  </si>
  <si>
    <t>00022/21-42</t>
  </si>
  <si>
    <t>02.06.2021
30.06.2021</t>
  </si>
  <si>
    <t>Zachary Ellis</t>
  </si>
  <si>
    <t>Converstional teen 13-15</t>
  </si>
  <si>
    <t>Орел Никита Сергеевич</t>
  </si>
  <si>
    <t>Смелянский Семен Григорьевич</t>
  </si>
  <si>
    <t>Лагуткин Богдан Дмитриевич</t>
  </si>
  <si>
    <t>остаток на конец июля 2021</t>
  </si>
  <si>
    <t xml:space="preserve">          списано</t>
  </si>
  <si>
    <t>Исакаева Ксения Михайловна</t>
  </si>
  <si>
    <t>00017/21-42</t>
  </si>
  <si>
    <t>02.06.2021
28.07.2021</t>
  </si>
  <si>
    <t>30.06.2021
28.07.2021</t>
  </si>
  <si>
    <t>Рогачев Дмитрий Анатольевич</t>
  </si>
  <si>
    <t>00190/20-42</t>
  </si>
  <si>
    <t>Буравцова Злата Сергеевна</t>
  </si>
  <si>
    <t>Чухманенко София Вячеславовна</t>
  </si>
  <si>
    <t>00045/21-42</t>
  </si>
  <si>
    <t>Keet Dale</t>
  </si>
  <si>
    <t>Virtual Field Trips – путешествия из дома 10–15 лет</t>
  </si>
  <si>
    <t>Мосалев Максим Денисович</t>
  </si>
  <si>
    <t>Кошель Иван Васильевич</t>
  </si>
  <si>
    <t>Быков Никита Дмитриевич</t>
  </si>
  <si>
    <t>00048/21-42</t>
  </si>
  <si>
    <t>02.08.2021</t>
  </si>
  <si>
    <t>Conversational B1+</t>
  </si>
  <si>
    <t>Ткачук Доброслав Юлианович</t>
  </si>
  <si>
    <t>Клишина Яна Александровна</t>
  </si>
  <si>
    <t>Зингер Кира Ильясовна</t>
  </si>
  <si>
    <t>Егоров Артемий Николаевич</t>
  </si>
  <si>
    <t>Малинина Арина Максимовна</t>
  </si>
  <si>
    <t>Миронова Анастасия Максимовна</t>
  </si>
  <si>
    <t>Гранкина Мария Олеговна</t>
  </si>
  <si>
    <t xml:space="preserve"> подготовка к ЕГЭ</t>
  </si>
  <si>
    <t>12.07.2021
12.08.2021</t>
  </si>
  <si>
    <t>05.09.2020</t>
  </si>
  <si>
    <t>02.06.2021
26.08.2021</t>
  </si>
  <si>
    <t>21.06.2021
26.08.2021</t>
  </si>
  <si>
    <t>09.08.2021</t>
  </si>
  <si>
    <t>04.09.2021</t>
  </si>
  <si>
    <t>05.08.2021</t>
  </si>
  <si>
    <t>18.09.2020
30.07.2021</t>
  </si>
  <si>
    <t>00056/21/42</t>
  </si>
  <si>
    <t>04.08.2021</t>
  </si>
  <si>
    <t>06.08.2021</t>
  </si>
  <si>
    <t>06.08.2021
24.08.2021</t>
  </si>
  <si>
    <t>13.07.2021
06.08.2021</t>
  </si>
  <si>
    <t>00032/21-42</t>
  </si>
  <si>
    <t>Волкова Анна</t>
  </si>
  <si>
    <t>00080/21-42</t>
  </si>
  <si>
    <t>Вершинина Наталья</t>
  </si>
  <si>
    <t>Prepare 3</t>
  </si>
  <si>
    <t>Kid`s Box 3</t>
  </si>
  <si>
    <t>00068/21-42</t>
  </si>
  <si>
    <t>Kid`s Box 5</t>
  </si>
  <si>
    <t>00077/21-42</t>
  </si>
  <si>
    <t>Kid`s Box 1</t>
  </si>
  <si>
    <t>00072/21-42</t>
  </si>
  <si>
    <t>00088/21-42</t>
  </si>
  <si>
    <t>00101/21-42</t>
  </si>
  <si>
    <t>00076/21-42</t>
  </si>
  <si>
    <t>00079/21-42</t>
  </si>
  <si>
    <t>Верещагина Наталия</t>
  </si>
  <si>
    <t>00065/21-42</t>
  </si>
  <si>
    <t>00063/21-42</t>
  </si>
  <si>
    <t>Kid`s Box 4</t>
  </si>
  <si>
    <t>00064/21-42</t>
  </si>
  <si>
    <t>00066/21-42</t>
  </si>
  <si>
    <t>C&amp;F</t>
  </si>
  <si>
    <t>00070/21-42</t>
  </si>
  <si>
    <t>Кравченко Лев</t>
  </si>
  <si>
    <t>Кокина Алиса Олеговна</t>
  </si>
  <si>
    <t>Grammar</t>
  </si>
  <si>
    <t>00040/21-42</t>
  </si>
  <si>
    <t>Prepare 2</t>
  </si>
  <si>
    <t>00082/21-42</t>
  </si>
  <si>
    <t>Kis`s Box 4</t>
  </si>
  <si>
    <t>00071/21-42</t>
  </si>
  <si>
    <t>00089/21-42</t>
  </si>
  <si>
    <t>00061/21-42</t>
  </si>
  <si>
    <t>Гринёва Оксана</t>
  </si>
  <si>
    <t>00054/21-42</t>
  </si>
  <si>
    <t>FCE Compact</t>
  </si>
  <si>
    <t>Empauer Upper_int</t>
  </si>
  <si>
    <t>00053/21-42</t>
  </si>
  <si>
    <t>00052/21-42</t>
  </si>
  <si>
    <t>Prepare 4</t>
  </si>
  <si>
    <t>FCE Complete</t>
  </si>
  <si>
    <t>00051/21-42</t>
  </si>
  <si>
    <t>00050/21-42</t>
  </si>
  <si>
    <t>Prepare 5</t>
  </si>
  <si>
    <t>00049/21-42</t>
  </si>
  <si>
    <t>Conversational teen</t>
  </si>
  <si>
    <t>00090/21-42</t>
  </si>
  <si>
    <t>00060/21-42</t>
  </si>
  <si>
    <t>00059/21-42</t>
  </si>
  <si>
    <t>00058/21-42</t>
  </si>
  <si>
    <t>English File Upper-Int</t>
  </si>
  <si>
    <t>00103/21-42</t>
  </si>
  <si>
    <t>00081/21-42</t>
  </si>
  <si>
    <t>00057/21-42</t>
  </si>
  <si>
    <t>English in Mind 4</t>
  </si>
  <si>
    <t>Матвиенко Елена</t>
  </si>
  <si>
    <t>Prepare 1 1/2</t>
  </si>
  <si>
    <t>00069/21-42</t>
  </si>
  <si>
    <t>New English File Upper</t>
  </si>
  <si>
    <t>00083/21-42</t>
  </si>
  <si>
    <t>Кожевников Егор Евгеньевич</t>
  </si>
  <si>
    <t>Кузнецова Татьяна Игоревна</t>
  </si>
  <si>
    <t>Косенко Екатерина</t>
  </si>
  <si>
    <t>00092/21-42</t>
  </si>
  <si>
    <t>Prepare 2 1/2</t>
  </si>
  <si>
    <t>00084/21-42</t>
  </si>
  <si>
    <t>Your Space 1</t>
  </si>
  <si>
    <t>00085/21-42</t>
  </si>
  <si>
    <t>00100/21-42</t>
  </si>
  <si>
    <t>New Eng File Elem</t>
  </si>
  <si>
    <t>00067/21-42</t>
  </si>
  <si>
    <t>Акуличева Анастасия Игоревна</t>
  </si>
  <si>
    <t>Акуличев Андрей Игоревич</t>
  </si>
  <si>
    <t>Жучков Иван Александрович</t>
  </si>
  <si>
    <t>Андреева Алиса Алексеевна</t>
  </si>
  <si>
    <t>Костенко Артемий Кириллович</t>
  </si>
  <si>
    <t>Контанистова Дарья Александровна</t>
  </si>
  <si>
    <t>Гашина Александра Игоревна</t>
  </si>
  <si>
    <t>Князев Денис Андреевич</t>
  </si>
  <si>
    <t>Дубинин Александр Александрович</t>
  </si>
  <si>
    <t>Ковалева Ольга Сергеевна</t>
  </si>
  <si>
    <t>Савелова Мария Алексеевна</t>
  </si>
  <si>
    <t>Матасова Кристина Максимовна</t>
  </si>
  <si>
    <t>Вильчинский Михаил Дмитриевич</t>
  </si>
  <si>
    <t>Пущин Степан Михайлович</t>
  </si>
  <si>
    <t>Матасова Анастасия Максимовна</t>
  </si>
  <si>
    <t>Пестов Виктор Евгеньевич</t>
  </si>
  <si>
    <t>Борисов Сергей Денисович</t>
  </si>
  <si>
    <t>Ефимов Егор Андреевич</t>
  </si>
  <si>
    <t>Некрасова Анастасия Олеговна</t>
  </si>
  <si>
    <t>Захарова Мария Романовна</t>
  </si>
  <si>
    <t>Гнилянский Иван Игоревич</t>
  </si>
  <si>
    <t>Мирский Никита Александрович</t>
  </si>
  <si>
    <t>Зиновьев Иван Сергеевич</t>
  </si>
  <si>
    <t>Красовская Полина Андреевна</t>
  </si>
  <si>
    <t>Лебедев Максим Андреевич</t>
  </si>
  <si>
    <t>Митрофанов Сергей Павлович</t>
  </si>
  <si>
    <t>00062/21-42</t>
  </si>
  <si>
    <t>Митина Аделина Павловна</t>
  </si>
  <si>
    <t>Халаева Дарья Андреевна</t>
  </si>
  <si>
    <t>Митрофанова Татьяна Павловна</t>
  </si>
  <si>
    <t>Тимофеев Алексей Сергеевич</t>
  </si>
  <si>
    <t>Агафонова Маргарита Михайловна</t>
  </si>
  <si>
    <t>Зверева Юлия Денисовна</t>
  </si>
  <si>
    <t>Яценко Ангелина Дмитриевна</t>
  </si>
  <si>
    <t>Кононов Ярослав Никитович</t>
  </si>
  <si>
    <t>Джамилов Артем Романович</t>
  </si>
  <si>
    <t>Степашкин Глеб Игоревич</t>
  </si>
  <si>
    <t>Джамилова Алена Романовна</t>
  </si>
  <si>
    <t>Кочилов Артем Витальевич</t>
  </si>
  <si>
    <t>Титов Михаил Андреевич</t>
  </si>
  <si>
    <t>Оренбуров Герман Максимович</t>
  </si>
  <si>
    <t>Попилевский Мария Сергеевна</t>
  </si>
  <si>
    <t>Евтушенко Варвара Харитоновна</t>
  </si>
  <si>
    <t>Орлова Диана Игоревна</t>
  </si>
  <si>
    <t>Кривобок Ксения Владимировна</t>
  </si>
  <si>
    <t>Акишин Артемий Сергеевич</t>
  </si>
  <si>
    <t>Отюський Матвей Дмитриевич</t>
  </si>
  <si>
    <t>Баженова Самира Владимировна</t>
  </si>
  <si>
    <t>Базурина Кира Владиславовна</t>
  </si>
  <si>
    <t>Кривобок Мария Владимировна</t>
  </si>
  <si>
    <t>Слепова Виктория Олеговна</t>
  </si>
  <si>
    <t>Кутыркин Андрей Сергеевич</t>
  </si>
  <si>
    <t>Павлинова Евгения Алексеевна</t>
  </si>
  <si>
    <t>Тетеркин Александр Анатольевич</t>
  </si>
  <si>
    <t>Степашкин Лев Игоревич</t>
  </si>
  <si>
    <t>Собко Анастасия Васильевна</t>
  </si>
  <si>
    <t>Смирнова Екатерина Владимировна</t>
  </si>
  <si>
    <t>Матюхин Артемий Станиславович</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</si>
</sst>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419]mmmm\ yyyy;@"/>
    <numFmt numFmtId="165" formatCode="dd/mm/yy;@"/>
    <numFmt numFmtId="166" formatCode="yyyy"/>
    <numFmt numFmtId="167" formatCode="0.0000"/>
    <numFmt numFmtId="168" formatCode="#,##0.00_ ;[Red]\-#,##0.00\ "/>
    <numFmt numFmtId="169" formatCode="0.00_ ;[Red]\-0.00\ "/>
    <numFmt numFmtId="170" formatCode="[$-409]mmm\-yy;@"/>
    <numFmt numFmtId="171" formatCode="#,##0_ ;[Red]\-#,##0\ "/>
    <numFmt numFmtId="172" formatCode="[$$-409]#,##0.00"/>
    <numFmt numFmtId="173" formatCode="#,##0.00[$р.-419]"/>
    <numFmt numFmtId="174" formatCode="#,##0.00&quot;р.&quot;"/>
    <numFmt numFmtId="175" formatCode="0.0"/>
    <numFmt numFmtId="176" formatCode="[$-419]d\ mmm\ yy;@"/>
    <numFmt numFmtId="177" formatCode="0.000%"/>
  </numFmts>
  <fonts count="93" x14ac:knownFonts="1">
    <font>
      <sz val="10"/>
      <name val="Arial Cyr"/>
    </font>
    <font>
      <b/>
      <sz val="8"/>
      <name val="Arial Cyr"/>
      <family val="2"/>
      <charset val="204"/>
    </font>
    <font>
      <sz val="8"/>
      <name val="Arial CYR"/>
      <family val="2"/>
      <charset val="204"/>
    </font>
    <font>
      <sz val="7"/>
      <name val="Arial Cyr"/>
      <family val="2"/>
      <charset val="204"/>
    </font>
    <font>
      <sz val="6.5"/>
      <color indexed="23"/>
      <name val="Arial Cyr"/>
      <family val="2"/>
      <charset val="204"/>
    </font>
    <font>
      <sz val="6.5"/>
      <color indexed="55"/>
      <name val="Arial Cyr"/>
      <family val="2"/>
      <charset val="204"/>
    </font>
    <font>
      <sz val="6.5"/>
      <name val="Arial Cyr"/>
      <family val="2"/>
      <charset val="204"/>
    </font>
    <font>
      <b/>
      <sz val="6.5"/>
      <color indexed="23"/>
      <name val="Arial Cyr"/>
      <family val="2"/>
      <charset val="204"/>
    </font>
    <font>
      <b/>
      <u/>
      <sz val="6"/>
      <color indexed="23"/>
      <name val="Arial Cyr"/>
      <family val="2"/>
      <charset val="204"/>
    </font>
    <font>
      <sz val="6"/>
      <color indexed="23"/>
      <name val="Arial Cyr"/>
      <family val="2"/>
      <charset val="204"/>
    </font>
    <font>
      <sz val="8"/>
      <color indexed="48"/>
      <name val="Arial Cyr"/>
      <family val="2"/>
      <charset val="204"/>
    </font>
    <font>
      <sz val="6.5"/>
      <color indexed="9"/>
      <name val="Arial Cyr"/>
      <family val="2"/>
      <charset val="204"/>
    </font>
    <font>
      <sz val="7"/>
      <color indexed="23"/>
      <name val="Arial Cyr"/>
      <family val="2"/>
      <charset val="204"/>
    </font>
    <font>
      <sz val="8"/>
      <color indexed="9"/>
      <name val="Arial CYR"/>
      <family val="2"/>
      <charset val="204"/>
    </font>
    <font>
      <sz val="8"/>
      <color indexed="55"/>
      <name val="Arial Cyr"/>
      <family val="2"/>
      <charset val="204"/>
    </font>
    <font>
      <sz val="7"/>
      <color indexed="55"/>
      <name val="Arial Cyr"/>
      <charset val="204"/>
    </font>
    <font>
      <sz val="5"/>
      <color indexed="23"/>
      <name val="Arial Cyr"/>
      <family val="2"/>
      <charset val="204"/>
    </font>
    <font>
      <sz val="5"/>
      <color indexed="9"/>
      <name val="Arial Cyr"/>
      <family val="2"/>
      <charset val="204"/>
    </font>
    <font>
      <sz val="5"/>
      <name val="Arial Cyr"/>
      <family val="2"/>
      <charset val="204"/>
    </font>
    <font>
      <sz val="7"/>
      <color indexed="9"/>
      <name val="Arial CYR"/>
      <family val="2"/>
      <charset val="204"/>
    </font>
    <font>
      <sz val="6.5"/>
      <color indexed="10"/>
      <name val="Arial Cyr"/>
      <family val="2"/>
      <charset val="204"/>
    </font>
    <font>
      <sz val="7"/>
      <color indexed="10"/>
      <name val="Arial Cyr"/>
      <family val="2"/>
      <charset val="204"/>
    </font>
    <font>
      <sz val="7"/>
      <name val="Arial"/>
      <family val="2"/>
    </font>
    <font>
      <sz val="8"/>
      <color indexed="81"/>
      <name val="Tahoma"/>
      <family val="2"/>
    </font>
    <font>
      <b/>
      <sz val="8"/>
      <color indexed="10"/>
      <name val="Tahoma"/>
      <family val="2"/>
      <charset val="204"/>
    </font>
    <font>
      <sz val="8"/>
      <color indexed="81"/>
      <name val="Tahoma"/>
      <family val="2"/>
      <charset val="204"/>
    </font>
    <font>
      <sz val="7"/>
      <color rgb="FFFF0000"/>
      <name val="Arial Cyr"/>
      <charset val="204"/>
    </font>
    <font>
      <sz val="7.6"/>
      <color rgb="FFFF0000"/>
      <name val="Arial Cyr"/>
      <charset val="204"/>
    </font>
    <font>
      <sz val="8"/>
      <color rgb="FFFF0000"/>
      <name val="Arial Cyr"/>
      <charset val="204"/>
    </font>
    <font>
      <sz val="8"/>
      <name val="Arial"/>
      <family val="2"/>
    </font>
    <font>
      <sz val="10"/>
      <name val="Arial Cyr"/>
    </font>
    <font>
      <b/>
      <sz val="10"/>
      <color rgb="FFFF0000"/>
      <name val="Arial"/>
      <family val="2"/>
      <charset val="204"/>
    </font>
    <font>
      <b/>
      <sz val="9"/>
      <name val="Arial"/>
      <family val="2"/>
      <charset val="204"/>
    </font>
    <font>
      <b/>
      <sz val="7"/>
      <color theme="1" tint="0.499984740745262"/>
      <name val="Arial Cyr"/>
      <charset val="204"/>
    </font>
    <font>
      <b/>
      <sz val="6.5"/>
      <color theme="1" tint="0.499984740745262"/>
      <name val="Arial Cyr"/>
      <charset val="204"/>
    </font>
    <font>
      <sz val="9"/>
      <color indexed="81"/>
      <name val="Tahoma"/>
      <family val="2"/>
      <charset val="204"/>
    </font>
    <font>
      <b/>
      <sz val="9"/>
      <color indexed="81"/>
      <name val="Tahoma"/>
      <family val="2"/>
      <charset val="204"/>
    </font>
    <font>
      <u/>
      <sz val="9"/>
      <color indexed="81"/>
      <name val="Tahoma"/>
      <family val="2"/>
      <charset val="204"/>
    </font>
    <font>
      <sz val="8"/>
      <color indexed="10"/>
      <name val="Arial CYR"/>
      <family val="2"/>
      <charset val="204"/>
    </font>
    <font>
      <sz val="10"/>
      <name val="Arial Cyr"/>
      <charset val="204"/>
    </font>
    <font>
      <sz val="7"/>
      <name val="Book Antiqua"/>
      <family val="1"/>
    </font>
    <font>
      <i/>
      <sz val="7"/>
      <name val="Book Antiqua"/>
      <family val="1"/>
    </font>
    <font>
      <b/>
      <sz val="7"/>
      <name val="Book Antiqua"/>
      <family val="1"/>
    </font>
    <font>
      <b/>
      <sz val="8"/>
      <name val="Book Antiqua"/>
      <family val="1"/>
      <charset val="204"/>
    </font>
    <font>
      <sz val="8"/>
      <name val="Book Antiqua"/>
      <family val="1"/>
    </font>
    <font>
      <sz val="11"/>
      <name val="Book Antiqua"/>
      <family val="1"/>
    </font>
    <font>
      <b/>
      <i/>
      <sz val="8"/>
      <name val="Book Antiqua"/>
      <family val="1"/>
    </font>
    <font>
      <sz val="8"/>
      <color indexed="16"/>
      <name val="Book Antiqua"/>
      <family val="1"/>
    </font>
    <font>
      <sz val="8"/>
      <color indexed="62"/>
      <name val="Book Antiqua"/>
      <family val="1"/>
    </font>
    <font>
      <sz val="8"/>
      <color indexed="9"/>
      <name val="Book Antiqua"/>
      <family val="1"/>
    </font>
    <font>
      <sz val="6"/>
      <color indexed="23"/>
      <name val="Book Antiqua"/>
      <family val="1"/>
    </font>
    <font>
      <sz val="7"/>
      <name val="Book Antiqua"/>
      <family val="1"/>
      <charset val="204"/>
    </font>
    <font>
      <sz val="10"/>
      <name val="Book Antiqua"/>
      <family val="1"/>
    </font>
    <font>
      <sz val="6.5"/>
      <name val="Book Antiqua"/>
      <family val="1"/>
    </font>
    <font>
      <b/>
      <sz val="9"/>
      <color indexed="16"/>
      <name val="Book Antiqua"/>
      <family val="1"/>
      <charset val="204"/>
    </font>
    <font>
      <sz val="9"/>
      <name val="Book Antiqua"/>
      <family val="1"/>
      <charset val="204"/>
    </font>
    <font>
      <sz val="5.5"/>
      <name val="Book Antiqua"/>
      <family val="1"/>
    </font>
    <font>
      <sz val="4"/>
      <name val="Book Antiqua"/>
      <family val="1"/>
    </font>
    <font>
      <b/>
      <sz val="8"/>
      <color indexed="62"/>
      <name val="Book Antiqua"/>
      <family val="1"/>
    </font>
    <font>
      <sz val="7"/>
      <color indexed="14"/>
      <name val="Arial Cyr"/>
      <charset val="204"/>
    </font>
    <font>
      <sz val="8"/>
      <color indexed="14"/>
      <name val="Book Antiqua"/>
      <family val="1"/>
    </font>
    <font>
      <sz val="6"/>
      <name val="Book Antiqua"/>
      <family val="1"/>
    </font>
    <font>
      <b/>
      <i/>
      <sz val="8"/>
      <name val="Book Antiqua"/>
      <family val="1"/>
      <charset val="204"/>
    </font>
    <font>
      <sz val="8"/>
      <color indexed="10"/>
      <name val="Book Antiqua"/>
      <family val="1"/>
    </font>
    <font>
      <sz val="7"/>
      <color indexed="9"/>
      <name val="Book Antiqua"/>
      <family val="1"/>
    </font>
    <font>
      <sz val="7"/>
      <color indexed="16"/>
      <name val="Book Antiqua"/>
      <family val="1"/>
    </font>
    <font>
      <vertAlign val="superscript"/>
      <sz val="7"/>
      <name val="Book Antiqua"/>
      <family val="1"/>
    </font>
    <font>
      <sz val="7"/>
      <color indexed="10"/>
      <name val="Book Antiqua"/>
      <family val="1"/>
    </font>
    <font>
      <b/>
      <sz val="7"/>
      <name val="Book Antiqua"/>
      <family val="1"/>
      <charset val="204"/>
    </font>
    <font>
      <sz val="8"/>
      <color indexed="23"/>
      <name val="Book Antiqua"/>
      <family val="1"/>
    </font>
    <font>
      <sz val="7"/>
      <name val="Arial Narrow"/>
      <family val="2"/>
    </font>
    <font>
      <sz val="7"/>
      <color indexed="62"/>
      <name val="Book Antiqua"/>
      <family val="1"/>
    </font>
    <font>
      <sz val="9"/>
      <color indexed="62"/>
      <name val="Book Antiqua"/>
      <family val="1"/>
    </font>
    <font>
      <sz val="9"/>
      <name val="Book Antiqua"/>
      <family val="1"/>
    </font>
    <font>
      <u/>
      <sz val="7"/>
      <name val="Arial Narrow"/>
      <family val="2"/>
    </font>
    <font>
      <b/>
      <sz val="10"/>
      <name val="Book Antiqua"/>
      <family val="1"/>
    </font>
    <font>
      <b/>
      <sz val="10"/>
      <name val="Book Antiqua"/>
      <family val="1"/>
      <charset val="204"/>
    </font>
    <font>
      <sz val="7"/>
      <color indexed="23"/>
      <name val="Arial Cyr"/>
      <charset val="204"/>
    </font>
    <font>
      <sz val="8"/>
      <color indexed="23"/>
      <name val="Arial Cyr"/>
      <family val="2"/>
      <charset val="204"/>
    </font>
    <font>
      <b/>
      <sz val="8"/>
      <color indexed="18"/>
      <name val="Arial Narrow"/>
      <family val="2"/>
      <charset val="204"/>
    </font>
    <font>
      <b/>
      <sz val="8"/>
      <color indexed="48"/>
      <name val="Arial Cyr"/>
      <charset val="204"/>
    </font>
    <font>
      <sz val="12"/>
      <name val="Book Antiqua"/>
      <family val="1"/>
    </font>
    <font>
      <sz val="7"/>
      <color theme="1" tint="0.499984740745262"/>
      <name val="Arial Cyr"/>
      <family val="2"/>
      <charset val="204"/>
    </font>
    <font>
      <sz val="8"/>
      <color theme="1" tint="0.499984740745262"/>
      <name val="Arial Cyr"/>
      <family val="2"/>
      <charset val="204"/>
    </font>
    <font>
      <sz val="7"/>
      <color theme="0"/>
      <name val="Arial Cyr"/>
      <family val="2"/>
      <charset val="204"/>
    </font>
    <font>
      <sz val="7.5"/>
      <color indexed="23"/>
      <name val="Arial CYR"/>
      <family val="2"/>
      <charset val="204"/>
    </font>
    <font>
      <u/>
      <sz val="7"/>
      <name val="Arial Cyr"/>
      <family val="2"/>
      <charset val="204"/>
    </font>
    <font>
      <sz val="10"/>
      <name val="Arial Cyr"/>
      <family val="2"/>
    </font>
    <font>
      <sz val="10"/>
      <name val="Arial Cyr"/>
      <family val="2"/>
      <charset val="204"/>
    </font>
    <font>
      <sz val="9"/>
      <name val="Arial Cyr"/>
      <family val="2"/>
      <charset val="204"/>
    </font>
    <font>
      <sz val="18"/>
      <color theme="1"/>
      <name val="Arial Cyr"/>
      <family val="2"/>
      <charset val="204"/>
    </font>
    <font>
      <b/>
      <sz val="7"/>
      <color theme="1"/>
      <name val="Arial Cyr"/>
      <charset val="204"/>
    </font>
    <font>
      <b/>
      <sz val="9"/>
      <name val="Arial Cyr"/>
      <charset val="204"/>
    </font>
  </fonts>
  <fills count="17">
    <fill>
      <patternFill patternType="none"/>
    </fill>
    <fill>
      <patternFill patternType="gray125"/>
    </fill>
    <fill>
      <patternFill patternType="solid">
        <fgColor indexed="26"/>
        <bgColor indexed="64"/>
      </patternFill>
    </fill>
    <fill>
      <patternFill patternType="solid">
        <fgColor indexed="27"/>
        <bgColor indexed="64"/>
      </patternFill>
    </fill>
    <fill>
      <patternFill patternType="solid">
        <fgColor indexed="9"/>
        <bgColor indexed="64"/>
      </patternFill>
    </fill>
    <fill>
      <patternFill patternType="solid">
        <fgColor indexed="41"/>
        <bgColor indexed="64"/>
      </patternFill>
    </fill>
    <fill>
      <patternFill patternType="solid">
        <fgColor rgb="FFFFFF00"/>
        <bgColor indexed="64"/>
      </patternFill>
    </fill>
    <fill>
      <patternFill patternType="solid">
        <fgColor indexed="42"/>
        <bgColor indexed="64"/>
      </patternFill>
    </fill>
    <fill>
      <patternFill patternType="mediumGray">
        <fgColor indexed="42"/>
      </patternFill>
    </fill>
    <fill>
      <patternFill patternType="mediumGray">
        <fgColor indexed="42"/>
        <bgColor indexed="9"/>
      </patternFill>
    </fill>
    <fill>
      <patternFill patternType="solid">
        <fgColor theme="0"/>
        <bgColor indexed="64"/>
      </patternFill>
    </fill>
    <fill>
      <patternFill patternType="solid">
        <fgColor theme="7" tint="0.79998168889431442"/>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7" tint="0.59999389629810485"/>
        <bgColor indexed="64"/>
      </patternFill>
    </fill>
    <fill>
      <patternFill patternType="solid">
        <fgColor indexed="41"/>
        <bgColor indexed="27"/>
      </patternFill>
    </fill>
    <fill>
      <patternFill patternType="solid">
        <fgColor indexed="26"/>
        <bgColor indexed="9"/>
      </patternFill>
    </fill>
  </fills>
  <borders count="185">
    <border>
      <left/>
      <right/>
      <top/>
      <bottom/>
      <diagonal/>
    </border>
    <border>
      <left/>
      <right/>
      <top/>
      <bottom style="hair">
        <color indexed="23"/>
      </bottom>
      <diagonal/>
    </border>
    <border>
      <left/>
      <right/>
      <top/>
      <bottom style="hair">
        <color indexed="64"/>
      </bottom>
      <diagonal/>
    </border>
    <border>
      <left/>
      <right/>
      <top style="hair">
        <color indexed="23"/>
      </top>
      <bottom/>
      <diagonal/>
    </border>
    <border>
      <left/>
      <right/>
      <top style="hair">
        <color indexed="64"/>
      </top>
      <bottom/>
      <diagonal/>
    </border>
    <border>
      <left/>
      <right style="hair">
        <color indexed="55"/>
      </right>
      <top/>
      <bottom/>
      <diagonal/>
    </border>
    <border>
      <left style="hair">
        <color indexed="55"/>
      </left>
      <right style="hair">
        <color indexed="55"/>
      </right>
      <top style="hair">
        <color indexed="55"/>
      </top>
      <bottom style="hair">
        <color indexed="55"/>
      </bottom>
      <diagonal/>
    </border>
    <border>
      <left style="hair">
        <color indexed="55"/>
      </left>
      <right/>
      <top/>
      <bottom style="hair">
        <color indexed="55"/>
      </bottom>
      <diagonal/>
    </border>
    <border>
      <left/>
      <right/>
      <top/>
      <bottom style="hair">
        <color indexed="55"/>
      </bottom>
      <diagonal/>
    </border>
    <border>
      <left/>
      <right/>
      <top style="hair">
        <color indexed="55"/>
      </top>
      <bottom style="hair">
        <color indexed="55"/>
      </bottom>
      <diagonal/>
    </border>
    <border>
      <left/>
      <right/>
      <top style="hair">
        <color indexed="55"/>
      </top>
      <bottom/>
      <diagonal/>
    </border>
    <border>
      <left/>
      <right style="hair">
        <color indexed="55"/>
      </right>
      <top/>
      <bottom style="hair">
        <color indexed="55"/>
      </bottom>
      <diagonal/>
    </border>
    <border>
      <left style="hair">
        <color indexed="55"/>
      </left>
      <right style="hair">
        <color indexed="55"/>
      </right>
      <top style="hair">
        <color indexed="55"/>
      </top>
      <bottom/>
      <diagonal/>
    </border>
    <border>
      <left style="hair">
        <color indexed="55"/>
      </left>
      <right/>
      <top style="hair">
        <color indexed="55"/>
      </top>
      <bottom/>
      <diagonal/>
    </border>
    <border>
      <left/>
      <right/>
      <top/>
      <bottom style="thin">
        <color indexed="23"/>
      </bottom>
      <diagonal/>
    </border>
    <border>
      <left style="thin">
        <color indexed="23"/>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style="hair">
        <color indexed="64"/>
      </bottom>
      <diagonal/>
    </border>
    <border>
      <left/>
      <right/>
      <top style="thin">
        <color indexed="23"/>
      </top>
      <bottom style="hair">
        <color indexed="64"/>
      </bottom>
      <diagonal/>
    </border>
    <border>
      <left style="thin">
        <color indexed="23"/>
      </left>
      <right style="thin">
        <color indexed="23"/>
      </right>
      <top style="thin">
        <color indexed="23"/>
      </top>
      <bottom style="hair">
        <color indexed="23"/>
      </bottom>
      <diagonal/>
    </border>
    <border>
      <left style="thin">
        <color indexed="23"/>
      </left>
      <right/>
      <top style="thin">
        <color indexed="23"/>
      </top>
      <bottom style="hair">
        <color indexed="23"/>
      </bottom>
      <diagonal/>
    </border>
    <border>
      <left/>
      <right/>
      <top style="thin">
        <color indexed="23"/>
      </top>
      <bottom style="hair">
        <color indexed="23"/>
      </bottom>
      <diagonal/>
    </border>
    <border>
      <left/>
      <right style="thin">
        <color indexed="23"/>
      </right>
      <top style="thin">
        <color indexed="23"/>
      </top>
      <bottom style="hair">
        <color indexed="23"/>
      </bottom>
      <diagonal/>
    </border>
    <border>
      <left style="thin">
        <color indexed="23"/>
      </left>
      <right/>
      <top style="hair">
        <color indexed="64"/>
      </top>
      <bottom style="hair">
        <color indexed="64"/>
      </bottom>
      <diagonal/>
    </border>
    <border>
      <left/>
      <right/>
      <top style="hair">
        <color indexed="64"/>
      </top>
      <bottom style="hair">
        <color indexed="64"/>
      </bottom>
      <diagonal/>
    </border>
    <border>
      <left/>
      <right style="thin">
        <color indexed="23"/>
      </right>
      <top style="hair">
        <color indexed="64"/>
      </top>
      <bottom style="hair">
        <color indexed="64"/>
      </bottom>
      <diagonal/>
    </border>
    <border>
      <left style="thin">
        <color indexed="23"/>
      </left>
      <right style="thin">
        <color indexed="23"/>
      </right>
      <top style="hair">
        <color indexed="23"/>
      </top>
      <bottom style="hair">
        <color indexed="23"/>
      </bottom>
      <diagonal/>
    </border>
    <border>
      <left style="thin">
        <color indexed="23"/>
      </left>
      <right/>
      <top style="hair">
        <color indexed="23"/>
      </top>
      <bottom style="hair">
        <color indexed="23"/>
      </bottom>
      <diagonal/>
    </border>
    <border>
      <left/>
      <right/>
      <top style="hair">
        <color indexed="23"/>
      </top>
      <bottom style="hair">
        <color indexed="23"/>
      </bottom>
      <diagonal/>
    </border>
    <border>
      <left style="thin">
        <color indexed="23"/>
      </left>
      <right style="hair">
        <color indexed="23"/>
      </right>
      <top/>
      <bottom style="thin">
        <color indexed="23"/>
      </bottom>
      <diagonal/>
    </border>
    <border>
      <left style="hair">
        <color indexed="23"/>
      </left>
      <right style="hair">
        <color indexed="23"/>
      </right>
      <top/>
      <bottom style="thin">
        <color indexed="23"/>
      </bottom>
      <diagonal/>
    </border>
    <border>
      <left style="hair">
        <color indexed="23"/>
      </left>
      <right style="thin">
        <color indexed="23"/>
      </right>
      <top/>
      <bottom style="thin">
        <color indexed="23"/>
      </bottom>
      <diagonal/>
    </border>
    <border>
      <left style="hair">
        <color indexed="23"/>
      </left>
      <right/>
      <top style="hair">
        <color indexed="64"/>
      </top>
      <bottom style="thin">
        <color indexed="23"/>
      </bottom>
      <diagonal/>
    </border>
    <border>
      <left/>
      <right style="hair">
        <color indexed="23"/>
      </right>
      <top style="hair">
        <color indexed="64"/>
      </top>
      <bottom style="thin">
        <color indexed="23"/>
      </bottom>
      <diagonal/>
    </border>
    <border>
      <left style="hair">
        <color indexed="23"/>
      </left>
      <right/>
      <top/>
      <bottom style="thin">
        <color indexed="23"/>
      </bottom>
      <diagonal/>
    </border>
    <border>
      <left style="thin">
        <color indexed="23"/>
      </left>
      <right style="thin">
        <color indexed="23"/>
      </right>
      <top style="hair">
        <color indexed="23"/>
      </top>
      <bottom style="thin">
        <color indexed="23"/>
      </bottom>
      <diagonal/>
    </border>
    <border>
      <left style="thin">
        <color indexed="23"/>
      </left>
      <right style="hair">
        <color indexed="23"/>
      </right>
      <top style="hair">
        <color indexed="23"/>
      </top>
      <bottom style="thin">
        <color indexed="23"/>
      </bottom>
      <diagonal/>
    </border>
    <border>
      <left style="hair">
        <color indexed="23"/>
      </left>
      <right style="hair">
        <color indexed="23"/>
      </right>
      <top style="hair">
        <color indexed="23"/>
      </top>
      <bottom style="thin">
        <color indexed="23"/>
      </bottom>
      <diagonal/>
    </border>
    <border>
      <left style="hair">
        <color indexed="23"/>
      </left>
      <right/>
      <top/>
      <bottom/>
      <diagonal/>
    </border>
    <border>
      <left style="hair">
        <color indexed="23"/>
      </left>
      <right style="hair">
        <color indexed="23"/>
      </right>
      <top style="thin">
        <color indexed="23"/>
      </top>
      <bottom style="hair">
        <color indexed="23"/>
      </bottom>
      <diagonal/>
    </border>
    <border>
      <left style="hair">
        <color indexed="23"/>
      </left>
      <right/>
      <top style="thin">
        <color indexed="23"/>
      </top>
      <bottom style="hair">
        <color indexed="23"/>
      </bottom>
      <diagonal/>
    </border>
    <border>
      <left style="thin">
        <color indexed="23"/>
      </left>
      <right style="thin">
        <color indexed="23"/>
      </right>
      <top/>
      <bottom style="hair">
        <color indexed="23"/>
      </bottom>
      <diagonal/>
    </border>
    <border>
      <left style="thin">
        <color indexed="23"/>
      </left>
      <right/>
      <top/>
      <bottom/>
      <diagonal/>
    </border>
    <border>
      <left style="thin">
        <color indexed="23"/>
      </left>
      <right style="hair">
        <color indexed="23"/>
      </right>
      <top/>
      <bottom style="hair">
        <color indexed="23"/>
      </bottom>
      <diagonal/>
    </border>
    <border>
      <left style="hair">
        <color indexed="23"/>
      </left>
      <right/>
      <top style="hair">
        <color indexed="23"/>
      </top>
      <bottom style="hair">
        <color indexed="23"/>
      </bottom>
      <diagonal/>
    </border>
    <border>
      <left/>
      <right style="hair">
        <color indexed="23"/>
      </right>
      <top style="hair">
        <color indexed="23"/>
      </top>
      <bottom style="hair">
        <color indexed="23"/>
      </bottom>
      <diagonal/>
    </border>
    <border>
      <left style="hair">
        <color indexed="23"/>
      </left>
      <right style="hair">
        <color indexed="23"/>
      </right>
      <top/>
      <bottom style="hair">
        <color indexed="23"/>
      </bottom>
      <diagonal/>
    </border>
    <border>
      <left style="hair">
        <color indexed="23"/>
      </left>
      <right style="hair">
        <color indexed="23"/>
      </right>
      <top style="hair">
        <color indexed="23"/>
      </top>
      <bottom style="hair">
        <color indexed="23"/>
      </bottom>
      <diagonal/>
    </border>
    <border>
      <left style="hair">
        <color indexed="23"/>
      </left>
      <right style="thin">
        <color indexed="23"/>
      </right>
      <top/>
      <bottom style="hair">
        <color indexed="23"/>
      </bottom>
      <diagonal/>
    </border>
    <border>
      <left style="thin">
        <color indexed="23"/>
      </left>
      <right/>
      <top/>
      <bottom style="hair">
        <color indexed="23"/>
      </bottom>
      <diagonal/>
    </border>
    <border>
      <left style="hair">
        <color indexed="23"/>
      </left>
      <right/>
      <top/>
      <bottom style="hair">
        <color indexed="23"/>
      </bottom>
      <diagonal/>
    </border>
    <border>
      <left style="hair">
        <color indexed="23"/>
      </left>
      <right/>
      <top style="hair">
        <color indexed="23"/>
      </top>
      <bottom style="thin">
        <color indexed="23"/>
      </bottom>
      <diagonal/>
    </border>
    <border>
      <left/>
      <right/>
      <top style="hair">
        <color indexed="23"/>
      </top>
      <bottom style="thin">
        <color indexed="23"/>
      </bottom>
      <diagonal/>
    </border>
    <border>
      <left/>
      <right style="hair">
        <color indexed="23"/>
      </right>
      <top style="hair">
        <color indexed="23"/>
      </top>
      <bottom style="thin">
        <color indexed="23"/>
      </bottom>
      <diagonal/>
    </border>
    <border>
      <left style="hair">
        <color indexed="23"/>
      </left>
      <right style="thin">
        <color indexed="23"/>
      </right>
      <top style="hair">
        <color indexed="23"/>
      </top>
      <bottom/>
      <diagonal/>
    </border>
    <border>
      <left style="thin">
        <color indexed="23"/>
      </left>
      <right/>
      <top style="hair">
        <color indexed="23"/>
      </top>
      <bottom/>
      <diagonal/>
    </border>
    <border>
      <left style="hair">
        <color indexed="23"/>
      </left>
      <right style="hair">
        <color indexed="23"/>
      </right>
      <top style="hair">
        <color indexed="23"/>
      </top>
      <bottom/>
      <diagonal/>
    </border>
    <border>
      <left style="hair">
        <color indexed="23"/>
      </left>
      <right/>
      <top style="hair">
        <color indexed="23"/>
      </top>
      <bottom/>
      <diagonal/>
    </border>
    <border>
      <left style="thin">
        <color indexed="23"/>
      </left>
      <right style="thin">
        <color indexed="23"/>
      </right>
      <top style="hair">
        <color indexed="23"/>
      </top>
      <bottom/>
      <diagonal/>
    </border>
    <border>
      <left style="thin">
        <color indexed="23"/>
      </left>
      <right/>
      <top style="thin">
        <color indexed="23"/>
      </top>
      <bottom style="thin">
        <color indexed="23"/>
      </bottom>
      <diagonal/>
    </border>
    <border>
      <left/>
      <right/>
      <top style="thin">
        <color indexed="23"/>
      </top>
      <bottom style="thin">
        <color indexed="23"/>
      </bottom>
      <diagonal/>
    </border>
    <border>
      <left/>
      <right style="hair">
        <color indexed="23"/>
      </right>
      <top style="thin">
        <color indexed="23"/>
      </top>
      <bottom style="thin">
        <color indexed="23"/>
      </bottom>
      <diagonal/>
    </border>
    <border>
      <left style="hair">
        <color indexed="23"/>
      </left>
      <right/>
      <top style="thin">
        <color indexed="23"/>
      </top>
      <bottom style="thin">
        <color indexed="23"/>
      </bottom>
      <diagonal/>
    </border>
    <border>
      <left style="hair">
        <color indexed="23"/>
      </left>
      <right style="thin">
        <color indexed="23"/>
      </right>
      <top style="thin">
        <color indexed="23"/>
      </top>
      <bottom style="thin">
        <color indexed="23"/>
      </bottom>
      <diagonal/>
    </border>
    <border>
      <left style="hair">
        <color indexed="23"/>
      </left>
      <right style="hair">
        <color indexed="23"/>
      </right>
      <top style="thin">
        <color indexed="23"/>
      </top>
      <bottom style="thin">
        <color indexed="23"/>
      </bottom>
      <diagonal/>
    </border>
    <border>
      <left style="thin">
        <color indexed="23"/>
      </left>
      <right style="thin">
        <color indexed="23"/>
      </right>
      <top style="thin">
        <color indexed="23"/>
      </top>
      <bottom style="thin">
        <color indexed="23"/>
      </bottom>
      <diagonal/>
    </border>
    <border>
      <left style="hair">
        <color indexed="55"/>
      </left>
      <right/>
      <top style="hair">
        <color indexed="55"/>
      </top>
      <bottom style="hair">
        <color indexed="55"/>
      </bottom>
      <diagonal/>
    </border>
    <border>
      <left/>
      <right style="hair">
        <color indexed="55"/>
      </right>
      <top style="hair">
        <color indexed="55"/>
      </top>
      <bottom style="hair">
        <color indexed="55"/>
      </bottom>
      <diagonal/>
    </border>
    <border>
      <left/>
      <right style="hair">
        <color indexed="55"/>
      </right>
      <top style="hair">
        <color indexed="55"/>
      </top>
      <bottom/>
      <diagonal/>
    </border>
    <border>
      <left style="hair">
        <color indexed="55"/>
      </left>
      <right/>
      <top/>
      <bottom/>
      <diagonal/>
    </border>
    <border>
      <left/>
      <right/>
      <top/>
      <bottom style="hair">
        <color indexed="22"/>
      </bottom>
      <diagonal/>
    </border>
    <border>
      <left/>
      <right style="hair">
        <color indexed="55"/>
      </right>
      <top/>
      <bottom style="hair">
        <color indexed="22"/>
      </bottom>
      <diagonal/>
    </border>
    <border>
      <left style="hair">
        <color indexed="55"/>
      </left>
      <right style="hair">
        <color indexed="55"/>
      </right>
      <top/>
      <bottom/>
      <diagonal/>
    </border>
    <border>
      <left style="hair">
        <color indexed="55"/>
      </left>
      <right style="hair">
        <color indexed="55"/>
      </right>
      <top/>
      <bottom style="hair">
        <color indexed="55"/>
      </bottom>
      <diagonal/>
    </border>
    <border>
      <left/>
      <right/>
      <top/>
      <bottom style="thin">
        <color indexed="22"/>
      </bottom>
      <diagonal/>
    </border>
    <border>
      <left style="thin">
        <color indexed="22"/>
      </left>
      <right/>
      <top/>
      <bottom style="thin">
        <color indexed="22"/>
      </bottom>
      <diagonal/>
    </border>
    <border>
      <left style="hair">
        <color indexed="22"/>
      </left>
      <right/>
      <top style="hair">
        <color indexed="22"/>
      </top>
      <bottom style="hair">
        <color indexed="22"/>
      </bottom>
      <diagonal/>
    </border>
    <border>
      <left style="thin">
        <color theme="0" tint="-0.34998626667073579"/>
      </left>
      <right style="thin">
        <color theme="0" tint="-0.34998626667073579"/>
      </right>
      <top style="thin">
        <color theme="0" tint="-0.34998626667073579"/>
      </top>
      <bottom style="hair">
        <color indexed="22"/>
      </bottom>
      <diagonal/>
    </border>
    <border>
      <left/>
      <right style="thin">
        <color theme="0" tint="-0.34998626667073579"/>
      </right>
      <top style="thin">
        <color theme="0" tint="-0.34998626667073579"/>
      </top>
      <bottom style="hair">
        <color indexed="22"/>
      </bottom>
      <diagonal/>
    </border>
    <border>
      <left/>
      <right style="hair">
        <color indexed="22"/>
      </right>
      <top style="hair">
        <color indexed="22"/>
      </top>
      <bottom style="hair">
        <color indexed="22"/>
      </bottom>
      <diagonal/>
    </border>
    <border>
      <left style="thin">
        <color theme="0" tint="-0.34998626667073579"/>
      </left>
      <right style="thin">
        <color theme="0" tint="-0.34998626667073579"/>
      </right>
      <top style="hair">
        <color indexed="22"/>
      </top>
      <bottom style="hair">
        <color indexed="22"/>
      </bottom>
      <diagonal/>
    </border>
    <border>
      <left/>
      <right style="thin">
        <color theme="0" tint="-0.34998626667073579"/>
      </right>
      <top style="hair">
        <color indexed="22"/>
      </top>
      <bottom style="hair">
        <color indexed="22"/>
      </bottom>
      <diagonal/>
    </border>
    <border>
      <left style="thin">
        <color theme="0" tint="-0.34998626667073579"/>
      </left>
      <right style="thin">
        <color theme="0" tint="-0.34998626667073579"/>
      </right>
      <top style="hair">
        <color indexed="22"/>
      </top>
      <bottom style="thin">
        <color theme="0" tint="-0.34998626667073579"/>
      </bottom>
      <diagonal/>
    </border>
    <border>
      <left/>
      <right style="hair">
        <color indexed="22"/>
      </right>
      <top style="hair">
        <color indexed="22"/>
      </top>
      <bottom style="thin">
        <color indexed="22"/>
      </bottom>
      <diagonal/>
    </border>
    <border>
      <left style="hair">
        <color indexed="22"/>
      </left>
      <right/>
      <top style="hair">
        <color indexed="22"/>
      </top>
      <bottom style="thin">
        <color indexed="22"/>
      </bottom>
      <diagonal/>
    </border>
    <border>
      <left style="hair">
        <color indexed="22"/>
      </left>
      <right style="hair">
        <color indexed="22"/>
      </right>
      <top style="hair">
        <color indexed="22"/>
      </top>
      <bottom/>
      <diagonal/>
    </border>
    <border>
      <left style="hair">
        <color indexed="22"/>
      </left>
      <right/>
      <top/>
      <bottom/>
      <diagonal/>
    </border>
    <border>
      <left style="hair">
        <color indexed="22"/>
      </left>
      <right style="hair">
        <color indexed="22"/>
      </right>
      <top/>
      <bottom/>
      <diagonal/>
    </border>
    <border>
      <left style="hair">
        <color indexed="22"/>
      </left>
      <right/>
      <top style="hair">
        <color indexed="22"/>
      </top>
      <bottom/>
      <diagonal/>
    </border>
    <border>
      <left/>
      <right/>
      <top style="hair">
        <color indexed="22"/>
      </top>
      <bottom/>
      <diagonal/>
    </border>
    <border>
      <left/>
      <right style="hair">
        <color indexed="22"/>
      </right>
      <top style="hair">
        <color indexed="22"/>
      </top>
      <bottom/>
      <diagonal/>
    </border>
    <border>
      <left/>
      <right style="hair">
        <color indexed="22"/>
      </right>
      <top style="hair">
        <color indexed="23"/>
      </top>
      <bottom/>
      <diagonal/>
    </border>
    <border>
      <left style="hair">
        <color indexed="22"/>
      </left>
      <right/>
      <top style="hair">
        <color indexed="23"/>
      </top>
      <bottom/>
      <diagonal/>
    </border>
    <border>
      <left style="thin">
        <color theme="0" tint="-0.34998626667073579"/>
      </left>
      <right style="hair">
        <color indexed="22"/>
      </right>
      <top style="thin">
        <color theme="0" tint="-0.34998626667073579"/>
      </top>
      <bottom/>
      <diagonal/>
    </border>
    <border>
      <left style="hair">
        <color indexed="22"/>
      </left>
      <right style="hair">
        <color indexed="22"/>
      </right>
      <top style="thin">
        <color theme="0" tint="-0.34998626667073579"/>
      </top>
      <bottom/>
      <diagonal/>
    </border>
    <border>
      <left style="hair">
        <color indexed="22"/>
      </left>
      <right/>
      <top style="thin">
        <color theme="0" tint="-0.34998626667073579"/>
      </top>
      <bottom style="hair">
        <color indexed="22"/>
      </bottom>
      <diagonal/>
    </border>
    <border>
      <left style="hair">
        <color theme="0" tint="-0.24994659260841701"/>
      </left>
      <right/>
      <top style="thin">
        <color theme="0" tint="-0.34998626667073579"/>
      </top>
      <bottom style="hair">
        <color theme="0" tint="-0.24994659260841701"/>
      </bottom>
      <diagonal/>
    </border>
    <border>
      <left/>
      <right/>
      <top style="thin">
        <color theme="0" tint="-0.34998626667073579"/>
      </top>
      <bottom style="hair">
        <color theme="0" tint="-0.24994659260841701"/>
      </bottom>
      <diagonal/>
    </border>
    <border>
      <left/>
      <right style="hair">
        <color theme="0" tint="-0.24994659260841701"/>
      </right>
      <top style="thin">
        <color theme="0" tint="-0.34998626667073579"/>
      </top>
      <bottom style="hair">
        <color theme="0" tint="-0.24994659260841701"/>
      </bottom>
      <diagonal/>
    </border>
    <border>
      <left/>
      <right/>
      <top style="thin">
        <color theme="0" tint="-0.34998626667073579"/>
      </top>
      <bottom style="hair">
        <color indexed="22"/>
      </bottom>
      <diagonal/>
    </border>
    <border>
      <left style="hair">
        <color auto="1"/>
      </left>
      <right style="hair">
        <color auto="1"/>
      </right>
      <top style="thin">
        <color theme="0" tint="-0.34998626667073579"/>
      </top>
      <bottom style="hair">
        <color indexed="22"/>
      </bottom>
      <diagonal/>
    </border>
    <border>
      <left/>
      <right/>
      <top style="hair">
        <color indexed="22"/>
      </top>
      <bottom style="hair">
        <color indexed="22"/>
      </bottom>
      <diagonal/>
    </border>
    <border>
      <left/>
      <right/>
      <top style="thin">
        <color theme="0" tint="-0.34998626667073579"/>
      </top>
      <bottom/>
      <diagonal/>
    </border>
    <border>
      <left/>
      <right style="hair">
        <color indexed="22"/>
      </right>
      <top/>
      <bottom/>
      <diagonal/>
    </border>
    <border>
      <left style="thin">
        <color theme="0" tint="-0.34998626667073579"/>
      </left>
      <right style="hair">
        <color indexed="22"/>
      </right>
      <top/>
      <bottom/>
      <diagonal/>
    </border>
    <border>
      <left style="hair">
        <color theme="0" tint="-0.24994659260841701"/>
      </left>
      <right/>
      <top style="hair">
        <color theme="0" tint="-0.24994659260841701"/>
      </top>
      <bottom style="hair">
        <color theme="0" tint="-0.24994659260841701"/>
      </bottom>
      <diagonal/>
    </border>
    <border>
      <left/>
      <right/>
      <top style="hair">
        <color theme="0" tint="-0.24994659260841701"/>
      </top>
      <bottom style="hair">
        <color theme="0" tint="-0.24994659260841701"/>
      </bottom>
      <diagonal/>
    </border>
    <border>
      <left/>
      <right style="hair">
        <color theme="0" tint="-0.24994659260841701"/>
      </right>
      <top style="hair">
        <color theme="0" tint="-0.24994659260841701"/>
      </top>
      <bottom style="hair">
        <color theme="0" tint="-0.24994659260841701"/>
      </bottom>
      <diagonal/>
    </border>
    <border>
      <left style="hair">
        <color auto="1"/>
      </left>
      <right style="hair">
        <color auto="1"/>
      </right>
      <top style="hair">
        <color indexed="22"/>
      </top>
      <bottom style="hair">
        <color indexed="22"/>
      </bottom>
      <diagonal/>
    </border>
    <border>
      <left/>
      <right style="thin">
        <color theme="0" tint="-0.34998626667073579"/>
      </right>
      <top style="hair">
        <color indexed="22"/>
      </top>
      <bottom/>
      <diagonal/>
    </border>
    <border>
      <left style="hair">
        <color auto="1"/>
      </left>
      <right style="hair">
        <color auto="1"/>
      </right>
      <top style="hair">
        <color indexed="22"/>
      </top>
      <bottom/>
      <diagonal/>
    </border>
    <border>
      <left/>
      <right style="hair">
        <color indexed="22"/>
      </right>
      <top/>
      <bottom style="hair">
        <color indexed="23"/>
      </bottom>
      <diagonal/>
    </border>
    <border>
      <left style="hair">
        <color indexed="22"/>
      </left>
      <right/>
      <top/>
      <bottom style="hair">
        <color indexed="23"/>
      </bottom>
      <diagonal/>
    </border>
    <border>
      <left style="thin">
        <color theme="0" tint="-0.34998626667073579"/>
      </left>
      <right style="hair">
        <color indexed="22"/>
      </right>
      <top/>
      <bottom style="thin">
        <color theme="0" tint="-0.34998626667073579"/>
      </bottom>
      <diagonal/>
    </border>
    <border>
      <left style="hair">
        <color indexed="22"/>
      </left>
      <right style="hair">
        <color indexed="22"/>
      </right>
      <top/>
      <bottom style="thin">
        <color theme="0" tint="-0.34998626667073579"/>
      </bottom>
      <diagonal/>
    </border>
    <border>
      <left style="hair">
        <color indexed="22"/>
      </left>
      <right/>
      <top style="hair">
        <color indexed="22"/>
      </top>
      <bottom style="thin">
        <color theme="0" tint="-0.34998626667073579"/>
      </bottom>
      <diagonal/>
    </border>
    <border>
      <left style="hair">
        <color theme="0" tint="-0.24994659260841701"/>
      </left>
      <right/>
      <top style="hair">
        <color theme="0" tint="-0.24994659260841701"/>
      </top>
      <bottom style="thin">
        <color theme="0" tint="-0.34998626667073579"/>
      </bottom>
      <diagonal/>
    </border>
    <border>
      <left/>
      <right/>
      <top style="hair">
        <color theme="0" tint="-0.24994659260841701"/>
      </top>
      <bottom style="thin">
        <color theme="0" tint="-0.34998626667073579"/>
      </bottom>
      <diagonal/>
    </border>
    <border>
      <left/>
      <right style="hair">
        <color theme="0" tint="-0.24994659260841701"/>
      </right>
      <top style="hair">
        <color theme="0" tint="-0.24994659260841701"/>
      </top>
      <bottom style="thin">
        <color theme="0" tint="-0.34998626667073579"/>
      </bottom>
      <diagonal/>
    </border>
    <border>
      <left/>
      <right/>
      <top/>
      <bottom style="thin">
        <color theme="0" tint="-0.34998626667073579"/>
      </bottom>
      <diagonal/>
    </border>
    <border>
      <left style="hair">
        <color auto="1"/>
      </left>
      <right style="hair">
        <color auto="1"/>
      </right>
      <top style="hair">
        <color indexed="22"/>
      </top>
      <bottom style="thin">
        <color theme="0" tint="-0.34998626667073579"/>
      </bottom>
      <diagonal/>
    </border>
    <border>
      <left style="hair">
        <color auto="1"/>
      </left>
      <right style="hair">
        <color auto="1"/>
      </right>
      <top/>
      <bottom style="thin">
        <color theme="0" tint="-0.34998626667073579"/>
      </bottom>
      <diagonal/>
    </border>
    <border>
      <left/>
      <right/>
      <top style="hair">
        <color indexed="22"/>
      </top>
      <bottom style="thin">
        <color theme="0" tint="-0.34998626667073579"/>
      </bottom>
      <diagonal/>
    </border>
    <border>
      <left/>
      <right style="thin">
        <color theme="0" tint="-0.34998626667073579"/>
      </right>
      <top style="hair">
        <color indexed="22"/>
      </top>
      <bottom style="thin">
        <color theme="0" tint="-0.34998626667073579"/>
      </bottom>
      <diagonal/>
    </border>
    <border>
      <left style="hair">
        <color indexed="22"/>
      </left>
      <right style="hair">
        <color indexed="22"/>
      </right>
      <top style="thin">
        <color theme="0" tint="-0.34998626667073579"/>
      </top>
      <bottom style="hair">
        <color indexed="22"/>
      </bottom>
      <diagonal/>
    </border>
    <border>
      <left style="hair">
        <color indexed="22"/>
      </left>
      <right style="hair">
        <color indexed="22"/>
      </right>
      <top style="hair">
        <color indexed="22"/>
      </top>
      <bottom style="hair">
        <color indexed="22"/>
      </bottom>
      <diagonal/>
    </border>
    <border>
      <left style="hair">
        <color indexed="22"/>
      </left>
      <right style="hair">
        <color indexed="22"/>
      </right>
      <top style="hair">
        <color indexed="22"/>
      </top>
      <bottom style="thin">
        <color theme="0" tint="-0.34998626667073579"/>
      </bottom>
      <diagonal/>
    </border>
    <border>
      <left style="hair">
        <color auto="1"/>
      </left>
      <right style="hair">
        <color auto="1"/>
      </right>
      <top style="thin">
        <color theme="0" tint="-0.34998626667073579"/>
      </top>
      <bottom/>
      <diagonal/>
    </border>
    <border>
      <left style="hair">
        <color indexed="22"/>
      </left>
      <right style="hair">
        <color indexed="22"/>
      </right>
      <top/>
      <bottom style="hair">
        <color indexed="22"/>
      </bottom>
      <diagonal/>
    </border>
    <border>
      <left/>
      <right style="thin">
        <color theme="0" tint="-0.34998626667073579"/>
      </right>
      <top/>
      <bottom style="hair">
        <color indexed="22"/>
      </bottom>
      <diagonal/>
    </border>
    <border>
      <left style="hair">
        <color auto="1"/>
      </left>
      <right style="hair">
        <color auto="1"/>
      </right>
      <top/>
      <bottom style="hair">
        <color indexed="22"/>
      </bottom>
      <diagonal/>
    </border>
    <border>
      <left style="hair">
        <color auto="1"/>
      </left>
      <right style="hair">
        <color auto="1"/>
      </right>
      <top/>
      <bottom/>
      <diagonal/>
    </border>
    <border>
      <left style="hair">
        <color theme="0" tint="-0.24994659260841701"/>
      </left>
      <right/>
      <top style="hair">
        <color theme="0" tint="-0.24994659260841701"/>
      </top>
      <bottom/>
      <diagonal/>
    </border>
    <border>
      <left/>
      <right/>
      <top style="hair">
        <color theme="0" tint="-0.24994659260841701"/>
      </top>
      <bottom/>
      <diagonal/>
    </border>
    <border>
      <left/>
      <right style="hair">
        <color theme="0" tint="-0.24994659260841701"/>
      </right>
      <top style="hair">
        <color theme="0" tint="-0.24994659260841701"/>
      </top>
      <bottom/>
      <diagonal/>
    </border>
    <border>
      <left style="thin">
        <color indexed="64"/>
      </left>
      <right/>
      <top/>
      <bottom style="thin">
        <color indexed="55"/>
      </bottom>
      <diagonal/>
    </border>
    <border>
      <left/>
      <right/>
      <top/>
      <bottom style="thin">
        <color indexed="55"/>
      </bottom>
      <diagonal/>
    </border>
    <border>
      <left/>
      <right style="thin">
        <color indexed="64"/>
      </right>
      <top/>
      <bottom style="thin">
        <color indexed="55"/>
      </bottom>
      <diagonal/>
    </border>
    <border>
      <left style="thin">
        <color indexed="55"/>
      </left>
      <right style="hair">
        <color indexed="55"/>
      </right>
      <top style="thin">
        <color indexed="55"/>
      </top>
      <bottom style="hair">
        <color indexed="55"/>
      </bottom>
      <diagonal/>
    </border>
    <border>
      <left/>
      <right style="hair">
        <color indexed="55"/>
      </right>
      <top style="thin">
        <color indexed="55"/>
      </top>
      <bottom style="hair">
        <color indexed="55"/>
      </bottom>
      <diagonal/>
    </border>
    <border>
      <left style="hair">
        <color indexed="55"/>
      </left>
      <right style="hair">
        <color indexed="55"/>
      </right>
      <top style="thin">
        <color indexed="55"/>
      </top>
      <bottom style="hair">
        <color indexed="55"/>
      </bottom>
      <diagonal/>
    </border>
    <border>
      <left style="hair">
        <color indexed="55"/>
      </left>
      <right/>
      <top style="thin">
        <color indexed="55"/>
      </top>
      <bottom style="hair">
        <color indexed="55"/>
      </bottom>
      <diagonal/>
    </border>
    <border>
      <left style="thin">
        <color indexed="64"/>
      </left>
      <right/>
      <top style="thin">
        <color indexed="55"/>
      </top>
      <bottom style="hair">
        <color indexed="55"/>
      </bottom>
      <diagonal/>
    </border>
    <border>
      <left/>
      <right/>
      <top style="thin">
        <color indexed="55"/>
      </top>
      <bottom style="hair">
        <color indexed="55"/>
      </bottom>
      <diagonal/>
    </border>
    <border>
      <left/>
      <right style="thin">
        <color indexed="64"/>
      </right>
      <top style="thin">
        <color indexed="55"/>
      </top>
      <bottom style="hair">
        <color indexed="55"/>
      </bottom>
      <diagonal/>
    </border>
    <border>
      <left style="thin">
        <color indexed="55"/>
      </left>
      <right style="hair">
        <color indexed="55"/>
      </right>
      <top style="hair">
        <color indexed="55"/>
      </top>
      <bottom style="thin">
        <color indexed="55"/>
      </bottom>
      <diagonal/>
    </border>
    <border>
      <left style="hair">
        <color indexed="55"/>
      </left>
      <right style="hair">
        <color indexed="55"/>
      </right>
      <top style="hair">
        <color indexed="55"/>
      </top>
      <bottom style="thin">
        <color indexed="55"/>
      </bottom>
      <diagonal/>
    </border>
    <border>
      <left style="hair">
        <color indexed="55"/>
      </left>
      <right/>
      <top style="hair">
        <color indexed="55"/>
      </top>
      <bottom style="thin">
        <color indexed="55"/>
      </bottom>
      <diagonal/>
    </border>
    <border>
      <left style="thin">
        <color indexed="64"/>
      </left>
      <right style="hair">
        <color indexed="55"/>
      </right>
      <top style="hair">
        <color indexed="55"/>
      </top>
      <bottom style="thin">
        <color indexed="55"/>
      </bottom>
      <diagonal/>
    </border>
    <border>
      <left style="hair">
        <color indexed="55"/>
      </left>
      <right style="thin">
        <color indexed="64"/>
      </right>
      <top style="hair">
        <color indexed="55"/>
      </top>
      <bottom style="thin">
        <color indexed="55"/>
      </bottom>
      <diagonal/>
    </border>
    <border>
      <left/>
      <right/>
      <top style="hair">
        <color indexed="55"/>
      </top>
      <bottom style="thin">
        <color indexed="55"/>
      </bottom>
      <diagonal/>
    </border>
    <border>
      <left style="hair">
        <color indexed="55"/>
      </left>
      <right style="hair">
        <color indexed="55"/>
      </right>
      <top style="thin">
        <color indexed="55"/>
      </top>
      <bottom/>
      <diagonal/>
    </border>
    <border>
      <left style="hair">
        <color indexed="55"/>
      </left>
      <right/>
      <top style="thin">
        <color indexed="55"/>
      </top>
      <bottom/>
      <diagonal/>
    </border>
    <border>
      <left style="thin">
        <color indexed="64"/>
      </left>
      <right style="hair">
        <color indexed="55"/>
      </right>
      <top style="thin">
        <color indexed="55"/>
      </top>
      <bottom/>
      <diagonal/>
    </border>
    <border>
      <left style="hair">
        <color indexed="55"/>
      </left>
      <right style="thin">
        <color indexed="64"/>
      </right>
      <top style="thin">
        <color indexed="55"/>
      </top>
      <bottom/>
      <diagonal/>
    </border>
    <border>
      <left/>
      <right/>
      <top style="thin">
        <color indexed="55"/>
      </top>
      <bottom/>
      <diagonal/>
    </border>
    <border>
      <left style="hair">
        <color indexed="55"/>
      </left>
      <right style="hair">
        <color indexed="55"/>
      </right>
      <top/>
      <bottom style="thin">
        <color indexed="22"/>
      </bottom>
      <diagonal/>
    </border>
    <border>
      <left style="hair">
        <color indexed="55"/>
      </left>
      <right style="hair">
        <color indexed="55"/>
      </right>
      <top/>
      <bottom style="thin">
        <color indexed="55"/>
      </bottom>
      <diagonal/>
    </border>
    <border>
      <left style="hair">
        <color indexed="55"/>
      </left>
      <right/>
      <top/>
      <bottom style="thin">
        <color indexed="22"/>
      </bottom>
      <diagonal/>
    </border>
    <border>
      <left style="thin">
        <color indexed="64"/>
      </left>
      <right style="hair">
        <color indexed="55"/>
      </right>
      <top/>
      <bottom style="thin">
        <color indexed="22"/>
      </bottom>
      <diagonal/>
    </border>
    <border>
      <left style="hair">
        <color indexed="55"/>
      </left>
      <right style="thin">
        <color indexed="64"/>
      </right>
      <top/>
      <bottom style="thin">
        <color indexed="22"/>
      </bottom>
      <diagonal/>
    </border>
    <border>
      <left style="thin">
        <color indexed="64"/>
      </left>
      <right/>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thin">
        <color indexed="23"/>
      </left>
      <right/>
      <top style="hair">
        <color indexed="23"/>
      </top>
      <bottom style="thin">
        <color indexed="23"/>
      </bottom>
      <diagonal/>
    </border>
    <border>
      <left/>
      <right style="thin">
        <color indexed="23"/>
      </right>
      <top style="hair">
        <color indexed="23"/>
      </top>
      <bottom style="thin">
        <color indexed="23"/>
      </bottom>
      <diagonal/>
    </border>
    <border>
      <left/>
      <right style="thin">
        <color indexed="23"/>
      </right>
      <top style="hair">
        <color indexed="23"/>
      </top>
      <bottom style="hair">
        <color indexed="23"/>
      </bottom>
      <diagonal/>
    </border>
    <border>
      <left style="hair">
        <color theme="0" tint="-0.24994659260841701"/>
      </left>
      <right/>
      <top/>
      <bottom style="hair">
        <color theme="0" tint="-0.24994659260841701"/>
      </bottom>
      <diagonal/>
    </border>
    <border>
      <left/>
      <right/>
      <top/>
      <bottom style="hair">
        <color theme="0" tint="-0.24994659260841701"/>
      </bottom>
      <diagonal/>
    </border>
    <border>
      <left/>
      <right style="hair">
        <color theme="0" tint="-0.24994659260841701"/>
      </right>
      <top/>
      <bottom style="hair">
        <color theme="0" tint="-0.24994659260841701"/>
      </bottom>
      <diagonal/>
    </border>
    <border>
      <left style="hair">
        <color theme="0" tint="-0.24994659260841701"/>
      </left>
      <right/>
      <top style="hair">
        <color theme="0" tint="-0.24994659260841701"/>
      </top>
      <bottom style="thin">
        <color theme="0" tint="-0.24994659260841701"/>
      </bottom>
      <diagonal/>
    </border>
    <border>
      <left/>
      <right/>
      <top style="hair">
        <color theme="0" tint="-0.24994659260841701"/>
      </top>
      <bottom style="thin">
        <color theme="0" tint="-0.24994659260841701"/>
      </bottom>
      <diagonal/>
    </border>
    <border>
      <left/>
      <right style="hair">
        <color theme="0" tint="-0.24994659260841701"/>
      </right>
      <top style="hair">
        <color theme="0" tint="-0.24994659260841701"/>
      </top>
      <bottom style="thin">
        <color theme="0" tint="-0.24994659260841701"/>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right style="thin">
        <color indexed="23"/>
      </right>
      <top style="thin">
        <color indexed="23"/>
      </top>
      <bottom style="thin">
        <color indexed="23"/>
      </bottom>
      <diagonal/>
    </border>
    <border>
      <left style="thin">
        <color indexed="23"/>
      </left>
      <right style="hair">
        <color indexed="23"/>
      </right>
      <top style="thin">
        <color indexed="23"/>
      </top>
      <bottom style="thin">
        <color indexed="23"/>
      </bottom>
      <diagonal/>
    </border>
    <border>
      <left style="thin">
        <color indexed="23"/>
      </left>
      <right style="hair">
        <color indexed="23"/>
      </right>
      <top/>
      <bottom/>
      <diagonal/>
    </border>
    <border>
      <left/>
      <right style="hair">
        <color indexed="23"/>
      </right>
      <top/>
      <bottom style="thin">
        <color indexed="23"/>
      </bottom>
      <diagonal/>
    </border>
    <border>
      <left style="thin">
        <color indexed="23"/>
      </left>
      <right style="thin">
        <color indexed="23"/>
      </right>
      <top/>
      <bottom style="thin">
        <color indexed="23"/>
      </bottom>
      <diagonal/>
    </border>
    <border>
      <left style="thin">
        <color indexed="23"/>
      </left>
      <right style="hair">
        <color indexed="23"/>
      </right>
      <top style="thin">
        <color indexed="23"/>
      </top>
      <bottom/>
      <diagonal/>
    </border>
    <border>
      <left style="hair">
        <color indexed="23"/>
      </left>
      <right style="hair">
        <color indexed="23"/>
      </right>
      <top style="thin">
        <color indexed="23"/>
      </top>
      <bottom/>
      <diagonal/>
    </border>
    <border>
      <left/>
      <right style="hair">
        <color indexed="23"/>
      </right>
      <top/>
      <bottom/>
      <diagonal/>
    </border>
    <border>
      <left/>
      <right/>
      <top/>
      <bottom style="hair">
        <color indexed="8"/>
      </bottom>
      <diagonal/>
    </border>
  </borders>
  <cellStyleXfs count="6">
    <xf numFmtId="0" fontId="0" fillId="0" borderId="0"/>
    <xf numFmtId="0" fontId="29" fillId="0" borderId="0"/>
    <xf numFmtId="9" fontId="30" fillId="0" borderId="0" applyFont="0" applyFill="0" applyBorder="0" applyAlignment="0" applyProtection="0"/>
    <xf numFmtId="0" fontId="39" fillId="0" borderId="0"/>
    <xf numFmtId="9" fontId="30" fillId="0" borderId="0" applyFont="0" applyFill="0" applyBorder="0" applyAlignment="0" applyProtection="0"/>
    <xf numFmtId="0" fontId="87" fillId="0" borderId="0"/>
  </cellStyleXfs>
  <cellXfs count="989">
    <xf numFmtId="0" fontId="0" fillId="0" borderId="0" xfId="0"/>
    <xf numFmtId="0" fontId="2" fillId="0" borderId="0" xfId="0" applyFont="1" applyFill="1" applyBorder="1" applyAlignment="1">
      <alignment horizontal="center"/>
    </xf>
    <xf numFmtId="0" fontId="2" fillId="0" borderId="0" xfId="0" applyFont="1" applyFill="1"/>
    <xf numFmtId="0" fontId="2" fillId="0" borderId="0" xfId="0" applyFont="1" applyFill="1" applyBorder="1"/>
    <xf numFmtId="0" fontId="3" fillId="0" borderId="0" xfId="0" applyFont="1" applyFill="1" applyAlignment="1" applyProtection="1">
      <alignment horizontal="center"/>
    </xf>
    <xf numFmtId="0" fontId="3" fillId="0" borderId="0" xfId="0" applyFont="1" applyFill="1" applyAlignment="1">
      <alignment horizontal="center"/>
    </xf>
    <xf numFmtId="0" fontId="4" fillId="0" borderId="0" xfId="0" applyFont="1" applyFill="1" applyAlignment="1">
      <alignment horizontal="left"/>
    </xf>
    <xf numFmtId="0" fontId="3" fillId="0" borderId="0" xfId="0" applyFont="1" applyFill="1" applyBorder="1" applyAlignment="1">
      <alignment horizontal="center"/>
    </xf>
    <xf numFmtId="0" fontId="6" fillId="0" borderId="0" xfId="0" applyFont="1" applyFill="1" applyBorder="1" applyAlignment="1">
      <alignment horizontal="center" vertical="top"/>
    </xf>
    <xf numFmtId="0" fontId="6" fillId="0" borderId="0" xfId="0" applyFont="1" applyFill="1" applyBorder="1" applyAlignment="1">
      <alignment horizontal="center"/>
    </xf>
    <xf numFmtId="0" fontId="4" fillId="0" borderId="0" xfId="0" applyFont="1" applyFill="1" applyAlignment="1">
      <alignment horizontal="left" vertical="top"/>
    </xf>
    <xf numFmtId="0" fontId="2" fillId="0" borderId="0" xfId="0" applyFont="1" applyFill="1" applyProtection="1"/>
    <xf numFmtId="0" fontId="2" fillId="0" borderId="0" xfId="0" applyFont="1" applyFill="1" applyAlignment="1">
      <alignment horizontal="left"/>
    </xf>
    <xf numFmtId="20" fontId="2" fillId="2" borderId="1" xfId="0" applyNumberFormat="1" applyFont="1" applyFill="1" applyBorder="1" applyAlignment="1" applyProtection="1">
      <alignment horizontal="center"/>
      <protection locked="0"/>
    </xf>
    <xf numFmtId="0" fontId="2" fillId="0" borderId="0" xfId="0" applyFont="1" applyFill="1" applyBorder="1" applyProtection="1">
      <protection locked="0" hidden="1"/>
    </xf>
    <xf numFmtId="0" fontId="2" fillId="0" borderId="0" xfId="0" applyFont="1" applyFill="1" applyProtection="1">
      <protection locked="0" hidden="1"/>
    </xf>
    <xf numFmtId="0" fontId="3" fillId="0" borderId="0" xfId="0" applyFont="1" applyFill="1" applyAlignment="1">
      <alignment horizontal="left"/>
    </xf>
    <xf numFmtId="0" fontId="5" fillId="0" borderId="3" xfId="0" applyFont="1" applyFill="1" applyBorder="1" applyAlignment="1">
      <alignment horizontal="center"/>
    </xf>
    <xf numFmtId="0" fontId="2" fillId="0" borderId="0" xfId="0" applyFont="1" applyFill="1" applyBorder="1" applyAlignment="1" applyProtection="1">
      <alignment horizontal="center"/>
      <protection locked="0" hidden="1"/>
    </xf>
    <xf numFmtId="0" fontId="2" fillId="0" borderId="0" xfId="0" applyFont="1" applyFill="1" applyAlignment="1" applyProtection="1">
      <alignment horizontal="center"/>
      <protection locked="0" hidden="1"/>
    </xf>
    <xf numFmtId="0" fontId="4" fillId="0" borderId="0" xfId="0" applyFont="1" applyFill="1" applyBorder="1" applyAlignment="1">
      <alignment horizontal="left" vertical="top"/>
    </xf>
    <xf numFmtId="0" fontId="2" fillId="0" borderId="0" xfId="0" applyFont="1" applyFill="1" applyBorder="1" applyAlignment="1" applyProtection="1">
      <alignment horizontal="center"/>
    </xf>
    <xf numFmtId="0" fontId="7" fillId="0" borderId="0" xfId="0" applyFont="1" applyFill="1" applyBorder="1"/>
    <xf numFmtId="0" fontId="4" fillId="0" borderId="0" xfId="0" applyFont="1" applyFill="1" applyBorder="1" applyAlignment="1">
      <alignment horizontal="center" vertical="top"/>
    </xf>
    <xf numFmtId="0" fontId="8" fillId="0" borderId="0" xfId="0" applyFont="1" applyFill="1" applyBorder="1"/>
    <xf numFmtId="0" fontId="9" fillId="0" borderId="0" xfId="0" applyFont="1" applyFill="1" applyBorder="1"/>
    <xf numFmtId="0" fontId="4" fillId="0" borderId="6" xfId="0" applyFont="1" applyFill="1" applyBorder="1" applyAlignment="1">
      <alignment horizontal="center" textRotation="90"/>
    </xf>
    <xf numFmtId="0" fontId="4" fillId="0" borderId="8" xfId="0" applyFont="1" applyFill="1" applyBorder="1" applyAlignment="1">
      <alignment horizontal="left"/>
    </xf>
    <xf numFmtId="0" fontId="4" fillId="0" borderId="8" xfId="0" applyFont="1" applyFill="1" applyBorder="1" applyAlignment="1">
      <alignment horizontal="right"/>
    </xf>
    <xf numFmtId="0" fontId="4" fillId="0" borderId="6" xfId="0" applyFont="1" applyFill="1" applyBorder="1" applyAlignment="1">
      <alignment horizontal="center"/>
    </xf>
    <xf numFmtId="0" fontId="4" fillId="0" borderId="7" xfId="0" applyFont="1" applyFill="1" applyBorder="1" applyAlignment="1">
      <alignment horizontal="center" vertical="top"/>
    </xf>
    <xf numFmtId="0" fontId="4" fillId="0" borderId="9" xfId="0" applyFont="1" applyFill="1" applyBorder="1" applyAlignment="1">
      <alignment horizontal="left" vertical="top"/>
    </xf>
    <xf numFmtId="0" fontId="4" fillId="0" borderId="9" xfId="0" applyFont="1" applyFill="1" applyBorder="1" applyAlignment="1">
      <alignment horizontal="center" vertical="top"/>
    </xf>
    <xf numFmtId="0" fontId="12" fillId="0" borderId="6" xfId="0" applyFont="1" applyFill="1" applyBorder="1" applyAlignment="1" applyProtection="1">
      <alignment horizontal="center"/>
      <protection locked="0" hidden="1"/>
    </xf>
    <xf numFmtId="0" fontId="4" fillId="0" borderId="11" xfId="0" applyFont="1" applyFill="1" applyBorder="1" applyAlignment="1">
      <alignment horizontal="center"/>
    </xf>
    <xf numFmtId="0" fontId="12" fillId="0" borderId="6" xfId="0" applyFont="1" applyFill="1" applyBorder="1" applyAlignment="1" applyProtection="1">
      <alignment horizontal="center"/>
    </xf>
    <xf numFmtId="0" fontId="12" fillId="0" borderId="12" xfId="0" applyFont="1" applyFill="1" applyBorder="1" applyAlignment="1" applyProtection="1">
      <alignment horizontal="center"/>
    </xf>
    <xf numFmtId="0" fontId="4" fillId="0" borderId="13" xfId="0" applyFont="1" applyFill="1" applyBorder="1" applyAlignment="1">
      <alignment horizontal="center" vertical="top"/>
    </xf>
    <xf numFmtId="1" fontId="13" fillId="0" borderId="0" xfId="0" applyNumberFormat="1" applyFont="1" applyFill="1"/>
    <xf numFmtId="0" fontId="5" fillId="0" borderId="0" xfId="0" applyFont="1" applyFill="1" applyAlignment="1">
      <alignment horizontal="right"/>
    </xf>
    <xf numFmtId="0" fontId="15" fillId="0" borderId="0" xfId="0" applyFont="1" applyFill="1"/>
    <xf numFmtId="0" fontId="14" fillId="0" borderId="0" xfId="0" applyFont="1" applyFill="1"/>
    <xf numFmtId="0" fontId="12" fillId="0" borderId="20" xfId="0" applyFont="1" applyFill="1" applyBorder="1" applyAlignment="1">
      <alignment horizontal="center"/>
    </xf>
    <xf numFmtId="0" fontId="12" fillId="4" borderId="0" xfId="0" applyFont="1" applyFill="1" applyBorder="1" applyAlignment="1"/>
    <xf numFmtId="0" fontId="16" fillId="0" borderId="21" xfId="0" applyFont="1" applyFill="1" applyBorder="1" applyAlignment="1">
      <alignment horizontal="center"/>
    </xf>
    <xf numFmtId="0" fontId="16" fillId="0" borderId="24" xfId="0" applyFont="1" applyFill="1" applyBorder="1" applyAlignment="1">
      <alignment horizontal="center"/>
    </xf>
    <xf numFmtId="0" fontId="16" fillId="0" borderId="25" xfId="0" applyFont="1" applyFill="1" applyBorder="1" applyAlignment="1">
      <alignment horizontal="center"/>
    </xf>
    <xf numFmtId="0" fontId="16" fillId="0" borderId="27" xfId="0" applyFont="1" applyFill="1" applyBorder="1" applyAlignment="1">
      <alignment horizontal="center"/>
    </xf>
    <xf numFmtId="0" fontId="16" fillId="3" borderId="28" xfId="0" applyFont="1" applyFill="1" applyBorder="1" applyAlignment="1">
      <alignment horizontal="center"/>
    </xf>
    <xf numFmtId="0" fontId="18" fillId="0" borderId="0" xfId="0" applyFont="1" applyFill="1" applyBorder="1" applyAlignment="1">
      <alignment horizontal="center"/>
    </xf>
    <xf numFmtId="0" fontId="18" fillId="0" borderId="0" xfId="0" applyFont="1" applyFill="1" applyAlignment="1">
      <alignment horizontal="center"/>
    </xf>
    <xf numFmtId="0" fontId="18" fillId="0" borderId="0" xfId="0" applyFont="1" applyFill="1" applyAlignment="1" applyProtection="1">
      <alignment horizontal="center"/>
    </xf>
    <xf numFmtId="0" fontId="12" fillId="3" borderId="30" xfId="0" applyFont="1" applyFill="1" applyBorder="1" applyAlignment="1">
      <alignment horizontal="center" vertical="center" wrapText="1"/>
    </xf>
    <xf numFmtId="0" fontId="12" fillId="0" borderId="30" xfId="0" applyFont="1" applyFill="1" applyBorder="1" applyAlignment="1">
      <alignment horizontal="center" vertical="center" wrapText="1"/>
    </xf>
    <xf numFmtId="0" fontId="12" fillId="3" borderId="31" xfId="0" applyFont="1" applyFill="1" applyBorder="1" applyAlignment="1">
      <alignment horizontal="center" vertical="center" wrapText="1"/>
    </xf>
    <xf numFmtId="0" fontId="12" fillId="0" borderId="31" xfId="0" applyFont="1" applyFill="1" applyBorder="1" applyAlignment="1">
      <alignment horizontal="center" vertical="center" wrapText="1"/>
    </xf>
    <xf numFmtId="0" fontId="12" fillId="3" borderId="35" xfId="0" applyFont="1" applyFill="1" applyBorder="1" applyAlignment="1">
      <alignment horizontal="center" vertical="center" wrapText="1"/>
    </xf>
    <xf numFmtId="0" fontId="12" fillId="3" borderId="37" xfId="0" applyFont="1" applyFill="1" applyBorder="1" applyAlignment="1">
      <alignment horizontal="center" vertical="center" wrapText="1"/>
    </xf>
    <xf numFmtId="0" fontId="3" fillId="0" borderId="0" xfId="0" applyFont="1" applyFill="1" applyBorder="1" applyAlignment="1">
      <alignment horizontal="center" vertical="center" wrapText="1"/>
    </xf>
    <xf numFmtId="0" fontId="3" fillId="0" borderId="0" xfId="0" applyFont="1" applyFill="1" applyAlignment="1">
      <alignment horizontal="center" vertical="center" wrapText="1"/>
    </xf>
    <xf numFmtId="0" fontId="3" fillId="0" borderId="0" xfId="0" applyFont="1" applyFill="1" applyAlignment="1" applyProtection="1">
      <alignment horizontal="center" vertical="center" wrapText="1"/>
    </xf>
    <xf numFmtId="0" fontId="3" fillId="3" borderId="21" xfId="0" applyFont="1" applyFill="1" applyBorder="1" applyAlignment="1"/>
    <xf numFmtId="2" fontId="3" fillId="0" borderId="21" xfId="0" applyNumberFormat="1" applyFont="1" applyFill="1" applyBorder="1" applyAlignment="1">
      <alignment horizontal="center" vertical="center"/>
    </xf>
    <xf numFmtId="2" fontId="3" fillId="3" borderId="40" xfId="0" applyNumberFormat="1" applyFont="1" applyFill="1" applyBorder="1" applyAlignment="1">
      <alignment horizontal="center" vertical="center"/>
    </xf>
    <xf numFmtId="2" fontId="3" fillId="0" borderId="41" xfId="0" applyNumberFormat="1" applyFont="1" applyFill="1" applyBorder="1" applyAlignment="1">
      <alignment horizontal="center" vertical="center"/>
    </xf>
    <xf numFmtId="2" fontId="3" fillId="5" borderId="41" xfId="0" applyNumberFormat="1" applyFont="1" applyFill="1" applyBorder="1" applyAlignment="1">
      <alignment horizontal="center" vertical="center"/>
    </xf>
    <xf numFmtId="1" fontId="4" fillId="0" borderId="42" xfId="0" applyNumberFormat="1" applyFont="1" applyFill="1" applyBorder="1" applyAlignment="1">
      <alignment horizontal="center"/>
    </xf>
    <xf numFmtId="167" fontId="4" fillId="3" borderId="43" xfId="0" applyNumberFormat="1" applyFont="1" applyFill="1" applyBorder="1" applyAlignment="1">
      <alignment horizontal="center"/>
    </xf>
    <xf numFmtId="0" fontId="3" fillId="0" borderId="0" xfId="0" applyFont="1" applyFill="1" applyBorder="1" applyAlignment="1"/>
    <xf numFmtId="0" fontId="3" fillId="0" borderId="0" xfId="0" applyFont="1" applyFill="1" applyAlignment="1"/>
    <xf numFmtId="0" fontId="3" fillId="0" borderId="0" xfId="0" applyFont="1" applyFill="1" applyAlignment="1" applyProtection="1"/>
    <xf numFmtId="0" fontId="3" fillId="3" borderId="44" xfId="0" applyFont="1" applyFill="1" applyBorder="1" applyAlignment="1"/>
    <xf numFmtId="1" fontId="4" fillId="0" borderId="27" xfId="0" applyNumberFormat="1" applyFont="1" applyFill="1" applyBorder="1" applyAlignment="1" applyProtection="1">
      <alignment horizontal="center"/>
      <protection locked="0"/>
    </xf>
    <xf numFmtId="167" fontId="3" fillId="0" borderId="0" xfId="0" applyNumberFormat="1" applyFont="1" applyFill="1" applyBorder="1" applyAlignment="1"/>
    <xf numFmtId="167" fontId="3" fillId="0" borderId="0" xfId="0" applyNumberFormat="1" applyFont="1" applyFill="1" applyAlignment="1"/>
    <xf numFmtId="167" fontId="4" fillId="0" borderId="0" xfId="0" applyNumberFormat="1" applyFont="1" applyFill="1" applyBorder="1" applyAlignment="1">
      <alignment horizontal="center"/>
    </xf>
    <xf numFmtId="1" fontId="3" fillId="0" borderId="0" xfId="0" applyNumberFormat="1" applyFont="1" applyFill="1" applyAlignment="1"/>
    <xf numFmtId="1" fontId="3" fillId="0" borderId="0" xfId="0" applyNumberFormat="1" applyFont="1" applyFill="1" applyAlignment="1" applyProtection="1"/>
    <xf numFmtId="1" fontId="21" fillId="0" borderId="0" xfId="0" applyNumberFormat="1" applyFont="1" applyFill="1" applyAlignment="1"/>
    <xf numFmtId="2" fontId="3" fillId="0" borderId="28" xfId="0" applyNumberFormat="1" applyFont="1" applyFill="1" applyBorder="1" applyAlignment="1" applyProtection="1">
      <alignment horizontal="center"/>
      <protection locked="0"/>
    </xf>
    <xf numFmtId="2" fontId="3" fillId="0" borderId="48" xfId="0" applyNumberFormat="1" applyFont="1" applyFill="1" applyBorder="1" applyAlignment="1" applyProtection="1">
      <alignment horizontal="center"/>
      <protection locked="0"/>
    </xf>
    <xf numFmtId="2" fontId="3" fillId="0" borderId="56" xfId="0" applyNumberFormat="1" applyFont="1" applyFill="1" applyBorder="1" applyAlignment="1" applyProtection="1">
      <alignment horizontal="center"/>
      <protection locked="0"/>
    </xf>
    <xf numFmtId="2" fontId="3" fillId="0" borderId="57" xfId="0" applyNumberFormat="1" applyFont="1" applyFill="1" applyBorder="1" applyAlignment="1" applyProtection="1">
      <alignment horizontal="center"/>
      <protection locked="0"/>
    </xf>
    <xf numFmtId="1" fontId="4" fillId="0" borderId="59" xfId="0" applyNumberFormat="1" applyFont="1" applyFill="1" applyBorder="1" applyAlignment="1" applyProtection="1">
      <alignment horizontal="center"/>
      <protection locked="0"/>
    </xf>
    <xf numFmtId="0" fontId="3" fillId="0" borderId="16" xfId="0" applyFont="1" applyFill="1" applyBorder="1" applyAlignment="1">
      <alignment horizontal="left"/>
    </xf>
    <xf numFmtId="0" fontId="3" fillId="0" borderId="16" xfId="0" applyFont="1" applyFill="1" applyBorder="1" applyAlignment="1">
      <alignment horizontal="center" vertical="center"/>
    </xf>
    <xf numFmtId="0" fontId="3" fillId="0" borderId="16" xfId="0" applyFont="1" applyFill="1" applyBorder="1" applyAlignment="1">
      <alignment horizontal="left" vertical="center"/>
    </xf>
    <xf numFmtId="2" fontId="3" fillId="3" borderId="60" xfId="0" applyNumberFormat="1" applyFont="1" applyFill="1" applyBorder="1" applyAlignment="1">
      <alignment vertical="center"/>
    </xf>
    <xf numFmtId="2" fontId="3" fillId="3" borderId="65" xfId="0" applyNumberFormat="1" applyFont="1" applyFill="1" applyBorder="1" applyAlignment="1">
      <alignment vertical="center"/>
    </xf>
    <xf numFmtId="2" fontId="3" fillId="3" borderId="66" xfId="0" applyNumberFormat="1" applyFont="1" applyFill="1" applyBorder="1" applyAlignment="1">
      <alignment vertical="center"/>
    </xf>
    <xf numFmtId="2" fontId="6" fillId="0" borderId="0" xfId="0" applyNumberFormat="1" applyFont="1" applyFill="1" applyBorder="1" applyAlignment="1">
      <alignment vertical="center"/>
    </xf>
    <xf numFmtId="0" fontId="6" fillId="0" borderId="0" xfId="0" applyFont="1" applyFill="1" applyAlignment="1"/>
    <xf numFmtId="0" fontId="22" fillId="0" borderId="0" xfId="0" applyFont="1" applyFill="1" applyBorder="1" applyAlignment="1" applyProtection="1">
      <alignment horizontal="left"/>
      <protection locked="0"/>
    </xf>
    <xf numFmtId="0" fontId="22" fillId="0" borderId="0" xfId="0" applyFont="1" applyFill="1" applyAlignment="1" applyProtection="1">
      <alignment horizontal="left"/>
      <protection locked="0"/>
    </xf>
    <xf numFmtId="0" fontId="22" fillId="0" borderId="0" xfId="0" applyFont="1" applyFill="1" applyAlignment="1">
      <alignment horizontal="left"/>
    </xf>
    <xf numFmtId="0" fontId="22" fillId="0" borderId="0" xfId="0" applyFont="1" applyFill="1"/>
    <xf numFmtId="0" fontId="22" fillId="0" borderId="0" xfId="0" applyFont="1" applyFill="1" applyProtection="1"/>
    <xf numFmtId="0" fontId="3" fillId="0" borderId="0" xfId="0" applyFont="1" applyFill="1" applyProtection="1"/>
    <xf numFmtId="0" fontId="3" fillId="0" borderId="0" xfId="0" applyFont="1" applyFill="1"/>
    <xf numFmtId="0" fontId="26" fillId="0" borderId="0" xfId="0" applyFont="1" applyFill="1"/>
    <xf numFmtId="0" fontId="4" fillId="0" borderId="0" xfId="0" applyFont="1" applyFill="1" applyBorder="1" applyAlignment="1">
      <alignment horizontal="center" vertical="top"/>
    </xf>
    <xf numFmtId="0" fontId="6" fillId="0" borderId="0" xfId="0" applyFont="1" applyFill="1" applyBorder="1" applyAlignment="1">
      <alignment horizontal="center" vertical="top"/>
    </xf>
    <xf numFmtId="0" fontId="3" fillId="0" borderId="16" xfId="0" applyFont="1" applyFill="1" applyBorder="1" applyAlignment="1">
      <alignment horizontal="center" vertical="center"/>
    </xf>
    <xf numFmtId="4" fontId="3" fillId="0" borderId="23" xfId="0" applyNumberFormat="1" applyFont="1" applyFill="1" applyBorder="1" applyAlignment="1"/>
    <xf numFmtId="168" fontId="3" fillId="0" borderId="0" xfId="0" applyNumberFormat="1" applyFont="1" applyFill="1" applyAlignment="1"/>
    <xf numFmtId="0" fontId="22" fillId="0" borderId="1" xfId="0" applyFont="1" applyFill="1" applyBorder="1" applyAlignment="1" applyProtection="1">
      <protection locked="0"/>
    </xf>
    <xf numFmtId="0" fontId="22" fillId="0" borderId="1" xfId="0" applyFont="1" applyFill="1" applyBorder="1" applyAlignment="1" applyProtection="1"/>
    <xf numFmtId="0" fontId="33" fillId="0" borderId="32" xfId="0" applyFont="1" applyFill="1" applyBorder="1" applyAlignment="1">
      <alignment horizontal="center" vertical="center" wrapText="1"/>
    </xf>
    <xf numFmtId="0" fontId="34" fillId="0" borderId="36" xfId="0" applyFont="1" applyFill="1" applyBorder="1" applyAlignment="1">
      <alignment horizontal="center" vertical="center" wrapText="1"/>
    </xf>
    <xf numFmtId="4" fontId="4" fillId="3" borderId="43" xfId="0" applyNumberFormat="1" applyFont="1" applyFill="1" applyBorder="1" applyAlignment="1">
      <alignment horizontal="center"/>
    </xf>
    <xf numFmtId="0" fontId="40" fillId="0" borderId="0" xfId="3" applyFont="1" applyFill="1" applyProtection="1"/>
    <xf numFmtId="0" fontId="41" fillId="0" borderId="0" xfId="3" applyFont="1" applyFill="1" applyAlignment="1" applyProtection="1">
      <alignment horizontal="left"/>
    </xf>
    <xf numFmtId="0" fontId="40" fillId="0" borderId="0" xfId="3" applyFont="1" applyFill="1" applyAlignment="1" applyProtection="1">
      <alignment horizontal="center"/>
    </xf>
    <xf numFmtId="0" fontId="42" fillId="0" borderId="0" xfId="3" applyFont="1" applyFill="1" applyBorder="1" applyAlignment="1" applyProtection="1">
      <alignment horizontal="center"/>
    </xf>
    <xf numFmtId="0" fontId="40" fillId="7" borderId="8" xfId="3" applyFont="1" applyFill="1" applyBorder="1" applyProtection="1"/>
    <xf numFmtId="0" fontId="40" fillId="0" borderId="0" xfId="3" applyFont="1" applyFill="1" applyBorder="1" applyAlignment="1" applyProtection="1">
      <alignment horizontal="center"/>
    </xf>
    <xf numFmtId="0" fontId="44" fillId="0" borderId="0" xfId="3" applyFont="1" applyFill="1" applyBorder="1" applyAlignment="1" applyProtection="1">
      <alignment horizontal="right"/>
    </xf>
    <xf numFmtId="170" fontId="43" fillId="7" borderId="8" xfId="3" applyNumberFormat="1" applyFont="1" applyFill="1" applyBorder="1" applyAlignment="1" applyProtection="1">
      <alignment horizontal="center"/>
      <protection locked="0"/>
    </xf>
    <xf numFmtId="17" fontId="44" fillId="0" borderId="0" xfId="3" applyNumberFormat="1" applyFont="1" applyFill="1" applyBorder="1" applyAlignment="1" applyProtection="1">
      <alignment horizontal="center"/>
    </xf>
    <xf numFmtId="0" fontId="44" fillId="7" borderId="8" xfId="3" applyFont="1" applyFill="1" applyBorder="1" applyAlignment="1" applyProtection="1">
      <alignment horizontal="center" vertical="top"/>
    </xf>
    <xf numFmtId="0" fontId="40" fillId="0" borderId="0" xfId="3" applyFont="1" applyFill="1" applyBorder="1" applyProtection="1"/>
    <xf numFmtId="0" fontId="44" fillId="0" borderId="0" xfId="3" applyFont="1" applyFill="1" applyBorder="1" applyAlignment="1" applyProtection="1">
      <alignment vertical="top"/>
    </xf>
    <xf numFmtId="0" fontId="44" fillId="0" borderId="0" xfId="3" applyFont="1" applyFill="1" applyBorder="1" applyProtection="1"/>
    <xf numFmtId="0" fontId="44" fillId="0" borderId="0" xfId="3" applyFont="1" applyFill="1" applyBorder="1" applyAlignment="1" applyProtection="1">
      <alignment horizontal="center"/>
    </xf>
    <xf numFmtId="0" fontId="44" fillId="0" borderId="0" xfId="3" applyFont="1" applyFill="1" applyProtection="1"/>
    <xf numFmtId="0" fontId="45" fillId="0" borderId="0" xfId="3" applyFont="1" applyFill="1" applyProtection="1"/>
    <xf numFmtId="0" fontId="46" fillId="0" borderId="0" xfId="3" applyFont="1" applyFill="1" applyAlignment="1" applyProtection="1">
      <alignment horizontal="left"/>
    </xf>
    <xf numFmtId="0" fontId="40" fillId="0" borderId="6" xfId="3" applyFont="1" applyFill="1" applyBorder="1" applyAlignment="1" applyProtection="1">
      <alignment horizontal="center"/>
    </xf>
    <xf numFmtId="0" fontId="40" fillId="0" borderId="67" xfId="3" applyFont="1" applyFill="1" applyBorder="1" applyAlignment="1" applyProtection="1">
      <alignment horizontal="center" wrapText="1"/>
    </xf>
    <xf numFmtId="0" fontId="44" fillId="0" borderId="10" xfId="3" applyFont="1" applyFill="1" applyBorder="1" applyAlignment="1" applyProtection="1">
      <alignment horizontal="center" vertical="center"/>
    </xf>
    <xf numFmtId="0" fontId="40" fillId="0" borderId="68" xfId="3" applyFont="1" applyFill="1" applyBorder="1" applyAlignment="1" applyProtection="1">
      <alignment horizontal="center"/>
    </xf>
    <xf numFmtId="0" fontId="40" fillId="0" borderId="67" xfId="3" applyFont="1" applyFill="1" applyBorder="1" applyAlignment="1" applyProtection="1">
      <alignment horizontal="left" vertical="center"/>
    </xf>
    <xf numFmtId="0" fontId="40" fillId="0" borderId="9" xfId="3" applyFont="1" applyFill="1" applyBorder="1" applyProtection="1"/>
    <xf numFmtId="0" fontId="40" fillId="0" borderId="68" xfId="3" applyFont="1" applyFill="1" applyBorder="1" applyProtection="1"/>
    <xf numFmtId="4" fontId="47" fillId="0" borderId="6" xfId="3" applyNumberFormat="1" applyFont="1" applyFill="1" applyBorder="1" applyAlignment="1" applyProtection="1">
      <alignment horizontal="right" vertical="center"/>
    </xf>
    <xf numFmtId="4" fontId="48" fillId="0" borderId="6" xfId="3" applyNumberFormat="1" applyFont="1" applyFill="1" applyBorder="1" applyAlignment="1" applyProtection="1">
      <alignment horizontal="right" vertical="center"/>
    </xf>
    <xf numFmtId="4" fontId="48" fillId="0" borderId="67" xfId="3" applyNumberFormat="1" applyFont="1" applyFill="1" applyBorder="1" applyAlignment="1" applyProtection="1">
      <alignment horizontal="right" vertical="center"/>
    </xf>
    <xf numFmtId="4" fontId="49" fillId="0" borderId="0" xfId="3" applyNumberFormat="1" applyFont="1" applyFill="1" applyProtection="1"/>
    <xf numFmtId="4" fontId="44" fillId="0" borderId="0" xfId="3" applyNumberFormat="1" applyFont="1" applyFill="1" applyProtection="1"/>
    <xf numFmtId="0" fontId="40" fillId="0" borderId="10" xfId="3" applyFont="1" applyFill="1" applyBorder="1" applyAlignment="1" applyProtection="1">
      <alignment horizontal="center" vertical="top"/>
    </xf>
    <xf numFmtId="0" fontId="40" fillId="0" borderId="13" xfId="3" applyFont="1" applyFill="1" applyBorder="1" applyAlignment="1" applyProtection="1">
      <alignment vertical="top"/>
    </xf>
    <xf numFmtId="0" fontId="40" fillId="0" borderId="10" xfId="3" applyFont="1" applyFill="1" applyBorder="1" applyProtection="1"/>
    <xf numFmtId="0" fontId="50" fillId="0" borderId="10" xfId="3" applyFont="1" applyFill="1" applyBorder="1" applyAlignment="1" applyProtection="1">
      <alignment horizontal="right"/>
    </xf>
    <xf numFmtId="0" fontId="50" fillId="0" borderId="69" xfId="3" applyFont="1" applyFill="1" applyBorder="1" applyAlignment="1" applyProtection="1">
      <alignment horizontal="right"/>
    </xf>
    <xf numFmtId="0" fontId="40" fillId="0" borderId="70" xfId="3" applyFont="1" applyFill="1" applyBorder="1" applyAlignment="1" applyProtection="1">
      <alignment horizontal="right"/>
    </xf>
    <xf numFmtId="0" fontId="40" fillId="0" borderId="0" xfId="3" applyFont="1" applyFill="1" applyBorder="1" applyAlignment="1" applyProtection="1">
      <alignment horizontal="right"/>
    </xf>
    <xf numFmtId="4" fontId="51" fillId="7" borderId="71" xfId="3" applyNumberFormat="1" applyFont="1" applyFill="1" applyBorder="1" applyAlignment="1" applyProtection="1">
      <alignment horizontal="right" vertical="top"/>
      <protection locked="0"/>
    </xf>
    <xf numFmtId="4" fontId="40" fillId="7" borderId="71" xfId="3" applyNumberFormat="1" applyFont="1" applyFill="1" applyBorder="1" applyAlignment="1" applyProtection="1">
      <alignment horizontal="right" vertical="top"/>
      <protection locked="0"/>
    </xf>
    <xf numFmtId="4" fontId="40" fillId="7" borderId="72" xfId="3" applyNumberFormat="1" applyFont="1" applyFill="1" applyBorder="1" applyAlignment="1" applyProtection="1">
      <alignment horizontal="right" vertical="top"/>
      <protection locked="0"/>
    </xf>
    <xf numFmtId="0" fontId="40" fillId="0" borderId="8" xfId="3" applyFont="1" applyFill="1" applyBorder="1" applyAlignment="1" applyProtection="1">
      <alignment horizontal="center"/>
    </xf>
    <xf numFmtId="0" fontId="40" fillId="0" borderId="7" xfId="3" applyFont="1" applyFill="1" applyBorder="1" applyAlignment="1" applyProtection="1">
      <alignment horizontal="right"/>
    </xf>
    <xf numFmtId="0" fontId="40" fillId="0" borderId="8" xfId="3" applyFont="1" applyFill="1" applyBorder="1" applyProtection="1"/>
    <xf numFmtId="0" fontId="40" fillId="0" borderId="8" xfId="3" applyFont="1" applyFill="1" applyBorder="1" applyAlignment="1" applyProtection="1">
      <alignment horizontal="right"/>
    </xf>
    <xf numFmtId="0" fontId="40" fillId="0" borderId="11" xfId="3" applyFont="1" applyFill="1" applyBorder="1" applyAlignment="1" applyProtection="1">
      <alignment horizontal="right"/>
    </xf>
    <xf numFmtId="0" fontId="52" fillId="0" borderId="0" xfId="3" applyFont="1" applyFill="1" applyProtection="1"/>
    <xf numFmtId="0" fontId="40" fillId="0" borderId="8" xfId="3" applyFont="1" applyFill="1" applyBorder="1" applyAlignment="1" applyProtection="1">
      <alignment horizontal="center" vertical="center"/>
    </xf>
    <xf numFmtId="0" fontId="40" fillId="0" borderId="7" xfId="3" applyFont="1" applyFill="1" applyBorder="1" applyAlignment="1" applyProtection="1">
      <alignment horizontal="left" vertical="center"/>
    </xf>
    <xf numFmtId="4" fontId="48" fillId="0" borderId="6" xfId="3" applyNumberFormat="1" applyFont="1" applyFill="1" applyBorder="1" applyAlignment="1" applyProtection="1">
      <alignment horizontal="center" vertical="center"/>
    </xf>
    <xf numFmtId="3" fontId="48" fillId="0" borderId="67" xfId="3" applyNumberFormat="1" applyFont="1" applyFill="1" applyBorder="1" applyAlignment="1" applyProtection="1">
      <alignment horizontal="right" vertical="center"/>
    </xf>
    <xf numFmtId="0" fontId="53" fillId="0" borderId="10" xfId="3" applyFont="1" applyFill="1" applyBorder="1" applyAlignment="1" applyProtection="1">
      <alignment horizontal="right" vertical="top"/>
    </xf>
    <xf numFmtId="0" fontId="40" fillId="0" borderId="13" xfId="3" applyFont="1" applyFill="1" applyBorder="1" applyAlignment="1" applyProtection="1">
      <alignment horizontal="left" vertical="top"/>
    </xf>
    <xf numFmtId="0" fontId="40" fillId="0" borderId="69" xfId="3" applyFont="1" applyFill="1" applyBorder="1" applyProtection="1"/>
    <xf numFmtId="0" fontId="53" fillId="0" borderId="0" xfId="3" applyFont="1" applyFill="1" applyBorder="1" applyAlignment="1" applyProtection="1">
      <alignment horizontal="center"/>
    </xf>
    <xf numFmtId="0" fontId="40" fillId="0" borderId="0" xfId="3" applyFont="1" applyFill="1" applyBorder="1" applyAlignment="1" applyProtection="1">
      <alignment horizontal="right"/>
      <protection locked="0"/>
    </xf>
    <xf numFmtId="0" fontId="40" fillId="0" borderId="5" xfId="3" applyFont="1" applyFill="1" applyBorder="1" applyAlignment="1" applyProtection="1">
      <alignment horizontal="right"/>
    </xf>
    <xf numFmtId="4" fontId="44" fillId="0" borderId="73" xfId="3" applyNumberFormat="1" applyFont="1" applyFill="1" applyBorder="1" applyAlignment="1" applyProtection="1">
      <alignment horizontal="center" vertical="center"/>
    </xf>
    <xf numFmtId="3" fontId="48" fillId="0" borderId="70" xfId="3" applyNumberFormat="1" applyFont="1" applyFill="1" applyBorder="1" applyAlignment="1" applyProtection="1">
      <alignment horizontal="right" vertical="center"/>
    </xf>
    <xf numFmtId="0" fontId="44" fillId="0" borderId="10" xfId="3" applyFont="1" applyFill="1" applyBorder="1" applyAlignment="1" applyProtection="1">
      <alignment horizontal="center"/>
    </xf>
    <xf numFmtId="0" fontId="40" fillId="0" borderId="0" xfId="3" applyFont="1" applyFill="1" applyBorder="1" applyProtection="1">
      <protection locked="0"/>
    </xf>
    <xf numFmtId="0" fontId="40" fillId="0" borderId="5" xfId="3" applyFont="1" applyFill="1" applyBorder="1" applyProtection="1"/>
    <xf numFmtId="0" fontId="40" fillId="0" borderId="0" xfId="3" applyFont="1" applyFill="1" applyBorder="1" applyAlignment="1" applyProtection="1">
      <alignment horizontal="left"/>
    </xf>
    <xf numFmtId="0" fontId="40" fillId="0" borderId="1" xfId="3" applyFont="1" applyFill="1" applyBorder="1" applyAlignment="1" applyProtection="1">
      <alignment horizontal="center" vertical="top"/>
    </xf>
    <xf numFmtId="0" fontId="44" fillId="0" borderId="8" xfId="3" applyFont="1" applyFill="1" applyBorder="1" applyAlignment="1" applyProtection="1">
      <alignment horizontal="center"/>
    </xf>
    <xf numFmtId="0" fontId="56" fillId="0" borderId="7" xfId="3" applyFont="1" applyFill="1" applyBorder="1" applyAlignment="1" applyProtection="1">
      <alignment horizontal="right"/>
    </xf>
    <xf numFmtId="4" fontId="44" fillId="0" borderId="74" xfId="3" applyNumberFormat="1" applyFont="1" applyFill="1" applyBorder="1" applyProtection="1"/>
    <xf numFmtId="3" fontId="48" fillId="0" borderId="7" xfId="3" applyNumberFormat="1" applyFont="1" applyFill="1" applyBorder="1" applyAlignment="1" applyProtection="1">
      <alignment horizontal="right"/>
    </xf>
    <xf numFmtId="0" fontId="44" fillId="0" borderId="0" xfId="3" applyFont="1" applyFill="1" applyBorder="1" applyAlignment="1" applyProtection="1">
      <alignment horizontal="center" vertical="center"/>
    </xf>
    <xf numFmtId="0" fontId="40" fillId="0" borderId="67" xfId="3" applyFont="1" applyFill="1" applyBorder="1" applyAlignment="1" applyProtection="1">
      <alignment vertical="center"/>
    </xf>
    <xf numFmtId="0" fontId="57" fillId="0" borderId="70" xfId="3" applyFont="1" applyFill="1" applyBorder="1" applyAlignment="1" applyProtection="1">
      <alignment horizontal="left" indent="8"/>
    </xf>
    <xf numFmtId="4" fontId="47" fillId="0" borderId="12" xfId="3" applyNumberFormat="1" applyFont="1" applyFill="1" applyBorder="1" applyAlignment="1" applyProtection="1">
      <alignment horizontal="right" vertical="center"/>
    </xf>
    <xf numFmtId="3" fontId="48" fillId="0" borderId="13" xfId="3" applyNumberFormat="1" applyFont="1" applyFill="1" applyBorder="1" applyAlignment="1" applyProtection="1">
      <alignment horizontal="right" vertical="center"/>
    </xf>
    <xf numFmtId="0" fontId="44" fillId="0" borderId="9" xfId="3" applyFont="1" applyFill="1" applyBorder="1" applyAlignment="1" applyProtection="1">
      <alignment horizontal="center" vertical="center"/>
    </xf>
    <xf numFmtId="0" fontId="40" fillId="0" borderId="9" xfId="3" applyFont="1" applyFill="1" applyBorder="1" applyAlignment="1" applyProtection="1">
      <alignment horizontal="center"/>
    </xf>
    <xf numFmtId="2" fontId="40" fillId="0" borderId="67" xfId="3" applyNumberFormat="1" applyFont="1" applyFill="1" applyBorder="1" applyAlignment="1" applyProtection="1">
      <alignment vertical="center"/>
    </xf>
    <xf numFmtId="3" fontId="58" fillId="0" borderId="67" xfId="3" applyNumberFormat="1" applyFont="1" applyFill="1" applyBorder="1" applyAlignment="1" applyProtection="1">
      <alignment horizontal="right" vertical="center"/>
    </xf>
    <xf numFmtId="2" fontId="40" fillId="0" borderId="0" xfId="3" applyNumberFormat="1" applyFont="1" applyFill="1" applyBorder="1" applyAlignment="1" applyProtection="1">
      <alignment vertical="center"/>
    </xf>
    <xf numFmtId="4" fontId="44" fillId="0" borderId="0" xfId="3" applyNumberFormat="1" applyFont="1" applyFill="1" applyBorder="1" applyProtection="1"/>
    <xf numFmtId="4" fontId="44" fillId="0" borderId="0" xfId="3" applyNumberFormat="1" applyFont="1" applyFill="1" applyBorder="1" applyAlignment="1" applyProtection="1">
      <alignment horizontal="center"/>
    </xf>
    <xf numFmtId="0" fontId="42" fillId="0" borderId="0" xfId="3" applyFont="1" applyFill="1" applyBorder="1" applyProtection="1"/>
    <xf numFmtId="0" fontId="46" fillId="0" borderId="0" xfId="3" applyFont="1" applyFill="1" applyBorder="1" applyAlignment="1" applyProtection="1">
      <alignment horizontal="left"/>
    </xf>
    <xf numFmtId="0" fontId="40" fillId="0" borderId="67" xfId="3" applyFont="1" applyFill="1" applyBorder="1" applyAlignment="1" applyProtection="1">
      <alignment horizontal="center"/>
    </xf>
    <xf numFmtId="0" fontId="40" fillId="0" borderId="0" xfId="3" applyFont="1" applyFill="1" applyBorder="1" applyAlignment="1" applyProtection="1">
      <alignment horizontal="center" wrapText="1"/>
    </xf>
    <xf numFmtId="0" fontId="59" fillId="0" borderId="0" xfId="3" applyFont="1" applyFill="1" applyAlignment="1" applyProtection="1">
      <alignment horizontal="center"/>
    </xf>
    <xf numFmtId="0" fontId="44" fillId="0" borderId="9" xfId="3" applyFont="1" applyFill="1" applyBorder="1" applyAlignment="1" applyProtection="1">
      <alignment horizontal="center"/>
    </xf>
    <xf numFmtId="0" fontId="40" fillId="0" borderId="67" xfId="3" applyFont="1" applyFill="1" applyBorder="1" applyProtection="1"/>
    <xf numFmtId="4" fontId="47" fillId="0" borderId="67" xfId="3" applyNumberFormat="1" applyFont="1" applyFill="1" applyBorder="1" applyAlignment="1" applyProtection="1">
      <alignment horizontal="right" vertical="center"/>
    </xf>
    <xf numFmtId="0" fontId="40" fillId="0" borderId="12" xfId="3" applyFont="1" applyFill="1" applyBorder="1" applyAlignment="1" applyProtection="1">
      <alignment horizontal="right"/>
    </xf>
    <xf numFmtId="4" fontId="47" fillId="0" borderId="13" xfId="3" applyNumberFormat="1" applyFont="1" applyFill="1" applyBorder="1" applyAlignment="1" applyProtection="1">
      <alignment horizontal="center" vertical="center"/>
    </xf>
    <xf numFmtId="4" fontId="60" fillId="0" borderId="0" xfId="3" applyNumberFormat="1" applyFont="1" applyFill="1" applyProtection="1"/>
    <xf numFmtId="2" fontId="44" fillId="0" borderId="0" xfId="3" applyNumberFormat="1" applyFont="1" applyFill="1" applyProtection="1"/>
    <xf numFmtId="0" fontId="40" fillId="0" borderId="74" xfId="3" applyFont="1" applyFill="1" applyBorder="1" applyAlignment="1" applyProtection="1">
      <alignment horizontal="right" vertical="top"/>
    </xf>
    <xf numFmtId="0" fontId="61" fillId="0" borderId="7" xfId="3" applyFont="1" applyFill="1" applyBorder="1" applyAlignment="1" applyProtection="1">
      <alignment horizontal="center"/>
    </xf>
    <xf numFmtId="0" fontId="40" fillId="0" borderId="10" xfId="3" applyFont="1" applyFill="1" applyBorder="1" applyAlignment="1" applyProtection="1">
      <alignment horizontal="center"/>
    </xf>
    <xf numFmtId="2" fontId="49" fillId="0" borderId="0" xfId="3" applyNumberFormat="1" applyFont="1" applyFill="1" applyProtection="1"/>
    <xf numFmtId="0" fontId="44" fillId="0" borderId="10" xfId="3" applyFont="1" applyFill="1" applyBorder="1" applyProtection="1"/>
    <xf numFmtId="4" fontId="44" fillId="0" borderId="10" xfId="3" applyNumberFormat="1" applyFont="1" applyFill="1" applyBorder="1" applyProtection="1"/>
    <xf numFmtId="0" fontId="40" fillId="0" borderId="10" xfId="3" applyFont="1" applyFill="1" applyBorder="1" applyAlignment="1" applyProtection="1">
      <alignment horizontal="left"/>
    </xf>
    <xf numFmtId="0" fontId="40" fillId="0" borderId="13" xfId="3" applyFont="1" applyFill="1" applyBorder="1" applyAlignment="1" applyProtection="1">
      <alignment horizontal="left"/>
    </xf>
    <xf numFmtId="0" fontId="64" fillId="0" borderId="0" xfId="3" applyFont="1" applyFill="1" applyProtection="1"/>
    <xf numFmtId="0" fontId="40" fillId="0" borderId="70" xfId="3" applyFont="1" applyFill="1" applyBorder="1" applyAlignment="1" applyProtection="1">
      <alignment horizontal="center"/>
    </xf>
    <xf numFmtId="4" fontId="65" fillId="0" borderId="71" xfId="3" applyNumberFormat="1" applyFont="1" applyFill="1" applyBorder="1" applyAlignment="1" applyProtection="1">
      <alignment horizontal="right" vertical="top"/>
    </xf>
    <xf numFmtId="0" fontId="40" fillId="0" borderId="8" xfId="3" applyFont="1" applyFill="1" applyBorder="1" applyAlignment="1" applyProtection="1">
      <alignment horizontal="left"/>
    </xf>
    <xf numFmtId="0" fontId="40" fillId="0" borderId="7" xfId="3" applyFont="1" applyFill="1" applyBorder="1" applyAlignment="1" applyProtection="1">
      <alignment horizontal="center"/>
    </xf>
    <xf numFmtId="0" fontId="40" fillId="0" borderId="7" xfId="3" applyFont="1" applyFill="1" applyBorder="1" applyProtection="1"/>
    <xf numFmtId="0" fontId="40" fillId="0" borderId="0" xfId="3" applyFont="1" applyFill="1" applyAlignment="1" applyProtection="1">
      <alignment horizontal="left"/>
    </xf>
    <xf numFmtId="3" fontId="40" fillId="0" borderId="71" xfId="3" applyNumberFormat="1" applyFont="1" applyFill="1" applyBorder="1" applyAlignment="1" applyProtection="1">
      <alignment horizontal="right" vertical="top"/>
    </xf>
    <xf numFmtId="0" fontId="40" fillId="0" borderId="11" xfId="3" applyFont="1" applyFill="1" applyBorder="1" applyProtection="1"/>
    <xf numFmtId="0" fontId="40" fillId="0" borderId="0" xfId="3" applyFont="1" applyFill="1" applyBorder="1" applyAlignment="1" applyProtection="1">
      <alignment horizontal="right" vertical="top"/>
    </xf>
    <xf numFmtId="0" fontId="40" fillId="0" borderId="0" xfId="3" applyFont="1" applyFill="1" applyBorder="1" applyAlignment="1" applyProtection="1">
      <alignment vertical="top"/>
    </xf>
    <xf numFmtId="0" fontId="40" fillId="0" borderId="13" xfId="3" applyFont="1" applyFill="1" applyBorder="1" applyAlignment="1" applyProtection="1">
      <alignment horizontal="center"/>
    </xf>
    <xf numFmtId="0" fontId="40" fillId="0" borderId="70" xfId="3" applyFont="1" applyFill="1" applyBorder="1" applyAlignment="1" applyProtection="1">
      <alignment horizontal="left"/>
    </xf>
    <xf numFmtId="2" fontId="67" fillId="7" borderId="71" xfId="3" applyNumberFormat="1" applyFont="1" applyFill="1" applyBorder="1" applyAlignment="1" applyProtection="1">
      <alignment horizontal="center" vertical="top"/>
      <protection locked="0"/>
    </xf>
    <xf numFmtId="2" fontId="40" fillId="0" borderId="0" xfId="3" applyNumberFormat="1" applyFont="1" applyFill="1" applyBorder="1" applyProtection="1"/>
    <xf numFmtId="0" fontId="56" fillId="0" borderId="8" xfId="3" applyFont="1" applyFill="1" applyBorder="1" applyAlignment="1" applyProtection="1">
      <alignment horizontal="right"/>
    </xf>
    <xf numFmtId="0" fontId="44" fillId="0" borderId="7" xfId="3" applyFont="1" applyFill="1" applyBorder="1" applyProtection="1"/>
    <xf numFmtId="0" fontId="44" fillId="0" borderId="0" xfId="3" applyFont="1" applyFill="1" applyAlignment="1" applyProtection="1">
      <alignment horizontal="left"/>
    </xf>
    <xf numFmtId="0" fontId="40" fillId="0" borderId="70" xfId="3" applyFont="1" applyFill="1" applyBorder="1" applyAlignment="1" applyProtection="1">
      <alignment horizontal="left" vertical="top"/>
    </xf>
    <xf numFmtId="0" fontId="53" fillId="0" borderId="0" xfId="3" applyFont="1" applyFill="1" applyBorder="1" applyAlignment="1" applyProtection="1">
      <alignment horizontal="right"/>
    </xf>
    <xf numFmtId="0" fontId="44" fillId="0" borderId="0" xfId="3" applyFont="1" applyFill="1" applyAlignment="1" applyProtection="1">
      <alignment horizontal="center"/>
    </xf>
    <xf numFmtId="0" fontId="44" fillId="0" borderId="70" xfId="3" applyFont="1" applyFill="1" applyBorder="1" applyProtection="1"/>
    <xf numFmtId="0" fontId="44" fillId="0" borderId="10" xfId="3" applyFont="1" applyFill="1" applyBorder="1" applyAlignment="1" applyProtection="1">
      <alignment horizontal="left"/>
    </xf>
    <xf numFmtId="3" fontId="67" fillId="7" borderId="71" xfId="3" applyNumberFormat="1" applyFont="1" applyFill="1" applyBorder="1" applyAlignment="1" applyProtection="1">
      <alignment horizontal="center" vertical="top"/>
      <protection locked="0"/>
    </xf>
    <xf numFmtId="0" fontId="40" fillId="0" borderId="0" xfId="3" applyFont="1" applyFill="1" applyAlignment="1" applyProtection="1">
      <alignment horizontal="right"/>
    </xf>
    <xf numFmtId="0" fontId="67" fillId="0" borderId="0" xfId="3" applyFont="1" applyFill="1" applyBorder="1" applyAlignment="1" applyProtection="1">
      <alignment horizontal="center"/>
    </xf>
    <xf numFmtId="0" fontId="44" fillId="0" borderId="0" xfId="3" applyFont="1" applyFill="1" applyAlignment="1" applyProtection="1"/>
    <xf numFmtId="0" fontId="44" fillId="0" borderId="69" xfId="3" applyFont="1" applyFill="1" applyBorder="1" applyProtection="1"/>
    <xf numFmtId="0" fontId="44" fillId="0" borderId="12" xfId="3" applyFont="1" applyFill="1" applyBorder="1" applyAlignment="1" applyProtection="1">
      <alignment horizontal="center"/>
    </xf>
    <xf numFmtId="0" fontId="40" fillId="0" borderId="12" xfId="3" applyFont="1" applyFill="1" applyBorder="1" applyAlignment="1" applyProtection="1">
      <alignment horizontal="center"/>
    </xf>
    <xf numFmtId="0" fontId="40" fillId="0" borderId="74" xfId="3" applyFont="1" applyFill="1" applyBorder="1" applyAlignment="1" applyProtection="1">
      <alignment horizontal="center"/>
    </xf>
    <xf numFmtId="0" fontId="51" fillId="0" borderId="67" xfId="3" applyFont="1" applyFill="1" applyBorder="1" applyAlignment="1" applyProtection="1">
      <alignment horizontal="left" indent="2"/>
    </xf>
    <xf numFmtId="3" fontId="43" fillId="0" borderId="67" xfId="3" applyNumberFormat="1" applyFont="1" applyFill="1" applyBorder="1" applyAlignment="1" applyProtection="1">
      <alignment horizontal="right"/>
      <protection locked="0"/>
    </xf>
    <xf numFmtId="0" fontId="43" fillId="0" borderId="68" xfId="3" applyFont="1" applyFill="1" applyBorder="1" applyProtection="1">
      <protection locked="0"/>
    </xf>
    <xf numFmtId="0" fontId="43" fillId="0" borderId="0" xfId="3" applyFont="1" applyFill="1" applyProtection="1">
      <protection locked="0"/>
    </xf>
    <xf numFmtId="4" fontId="44" fillId="0" borderId="6" xfId="3" applyNumberFormat="1" applyFont="1" applyFill="1" applyBorder="1" applyAlignment="1" applyProtection="1">
      <alignment horizontal="right"/>
      <protection locked="0"/>
    </xf>
    <xf numFmtId="0" fontId="68" fillId="0" borderId="67" xfId="3" applyFont="1" applyFill="1" applyBorder="1" applyAlignment="1" applyProtection="1">
      <alignment horizontal="left" indent="2"/>
    </xf>
    <xf numFmtId="3" fontId="44" fillId="0" borderId="67" xfId="3" applyNumberFormat="1" applyFont="1" applyFill="1" applyBorder="1" applyAlignment="1" applyProtection="1">
      <alignment horizontal="right"/>
      <protection locked="0"/>
    </xf>
    <xf numFmtId="0" fontId="44" fillId="0" borderId="68" xfId="3" applyFont="1" applyFill="1" applyBorder="1" applyProtection="1">
      <protection locked="0"/>
    </xf>
    <xf numFmtId="4" fontId="43" fillId="0" borderId="6" xfId="3" applyNumberFormat="1" applyFont="1" applyFill="1" applyBorder="1" applyAlignment="1" applyProtection="1">
      <alignment horizontal="right"/>
      <protection locked="0"/>
    </xf>
    <xf numFmtId="0" fontId="40" fillId="0" borderId="67" xfId="3" applyFont="1" applyFill="1" applyBorder="1" applyAlignment="1" applyProtection="1">
      <alignment horizontal="left" indent="2"/>
    </xf>
    <xf numFmtId="4" fontId="69" fillId="0" borderId="6" xfId="3" applyNumberFormat="1" applyFont="1" applyFill="1" applyBorder="1" applyAlignment="1" applyProtection="1">
      <alignment horizontal="center"/>
      <protection locked="0"/>
    </xf>
    <xf numFmtId="4" fontId="63" fillId="0" borderId="6" xfId="3" applyNumberFormat="1" applyFont="1" applyFill="1" applyBorder="1" applyAlignment="1" applyProtection="1">
      <alignment horizontal="right"/>
      <protection locked="0"/>
    </xf>
    <xf numFmtId="0" fontId="41" fillId="0" borderId="0" xfId="3" applyFont="1" applyFill="1" applyBorder="1" applyAlignment="1" applyProtection="1">
      <alignment horizontal="left" wrapText="1"/>
    </xf>
    <xf numFmtId="0" fontId="44" fillId="7" borderId="75" xfId="3" applyFont="1" applyFill="1" applyBorder="1" applyAlignment="1" applyProtection="1">
      <alignment horizontal="center"/>
    </xf>
    <xf numFmtId="17" fontId="44" fillId="7" borderId="8" xfId="3" applyNumberFormat="1" applyFont="1" applyFill="1" applyBorder="1" applyAlignment="1" applyProtection="1">
      <alignment horizontal="center"/>
    </xf>
    <xf numFmtId="0" fontId="44" fillId="7" borderId="75" xfId="3" applyFont="1" applyFill="1" applyBorder="1" applyAlignment="1" applyProtection="1">
      <alignment horizontal="right"/>
    </xf>
    <xf numFmtId="0" fontId="44" fillId="7" borderId="76" xfId="3" applyFont="1" applyFill="1" applyBorder="1" applyAlignment="1" applyProtection="1">
      <alignment horizontal="right"/>
    </xf>
    <xf numFmtId="0" fontId="40" fillId="0" borderId="0" xfId="3" applyFont="1" applyFill="1" applyBorder="1" applyAlignment="1" applyProtection="1">
      <alignment horizontal="center" vertical="top"/>
    </xf>
    <xf numFmtId="0" fontId="70" fillId="0" borderId="77" xfId="3" applyFont="1" applyFill="1" applyBorder="1" applyAlignment="1" applyProtection="1">
      <alignment horizontal="center" vertical="top" wrapText="1"/>
    </xf>
    <xf numFmtId="0" fontId="40" fillId="0" borderId="78" xfId="3" applyFont="1" applyFill="1" applyBorder="1" applyAlignment="1" applyProtection="1">
      <alignment horizontal="center" vertical="top" wrapText="1"/>
    </xf>
    <xf numFmtId="0" fontId="40" fillId="0" borderId="79" xfId="3" applyFont="1" applyFill="1" applyBorder="1" applyAlignment="1" applyProtection="1">
      <alignment horizontal="center" vertical="top"/>
    </xf>
    <xf numFmtId="0" fontId="40" fillId="0" borderId="80" xfId="3" applyFont="1" applyFill="1" applyBorder="1" applyAlignment="1" applyProtection="1">
      <alignment horizontal="center" vertical="top"/>
    </xf>
    <xf numFmtId="0" fontId="40" fillId="0" borderId="77" xfId="3" applyFont="1" applyFill="1" applyBorder="1" applyAlignment="1" applyProtection="1">
      <alignment horizontal="center" vertical="top"/>
    </xf>
    <xf numFmtId="0" fontId="40" fillId="0" borderId="0" xfId="3" applyFont="1" applyFill="1" applyBorder="1" applyAlignment="1" applyProtection="1">
      <alignment vertical="center"/>
    </xf>
    <xf numFmtId="0" fontId="71" fillId="8" borderId="80" xfId="3" applyFont="1" applyFill="1" applyBorder="1" applyAlignment="1" applyProtection="1">
      <alignment horizontal="left" vertical="center"/>
    </xf>
    <xf numFmtId="0" fontId="71" fillId="8" borderId="77" xfId="3" applyFont="1" applyFill="1" applyBorder="1" applyAlignment="1" applyProtection="1">
      <alignment horizontal="left" vertical="center"/>
    </xf>
    <xf numFmtId="0" fontId="71" fillId="8" borderId="80" xfId="3" applyFont="1" applyFill="1" applyBorder="1" applyAlignment="1" applyProtection="1">
      <alignment horizontal="left" vertical="center" wrapText="1"/>
    </xf>
    <xf numFmtId="0" fontId="71" fillId="8" borderId="77" xfId="3" applyFont="1" applyFill="1" applyBorder="1" applyAlignment="1" applyProtection="1">
      <alignment horizontal="left" vertical="center" wrapText="1"/>
    </xf>
    <xf numFmtId="168" fontId="72" fillId="8" borderId="81" xfId="3" applyNumberFormat="1" applyFont="1" applyFill="1" applyBorder="1" applyAlignment="1" applyProtection="1">
      <alignment horizontal="right" vertical="center" wrapText="1"/>
    </xf>
    <xf numFmtId="4" fontId="48" fillId="8" borderId="80" xfId="3" applyNumberFormat="1" applyFont="1" applyFill="1" applyBorder="1" applyAlignment="1" applyProtection="1">
      <alignment horizontal="right" vertical="center" wrapText="1"/>
    </xf>
    <xf numFmtId="4" fontId="48" fillId="8" borderId="77" xfId="3" applyNumberFormat="1" applyFont="1" applyFill="1" applyBorder="1" applyAlignment="1" applyProtection="1">
      <alignment horizontal="right" vertical="center" wrapText="1"/>
    </xf>
    <xf numFmtId="3" fontId="48" fillId="8" borderId="77" xfId="3" applyNumberFormat="1" applyFont="1" applyFill="1" applyBorder="1" applyAlignment="1" applyProtection="1">
      <alignment horizontal="right" vertical="center" wrapText="1"/>
    </xf>
    <xf numFmtId="0" fontId="40" fillId="0" borderId="80" xfId="3" applyFont="1" applyFill="1" applyBorder="1" applyAlignment="1" applyProtection="1">
      <alignment horizontal="left" vertical="center"/>
    </xf>
    <xf numFmtId="0" fontId="40" fillId="0" borderId="77" xfId="3" applyFont="1" applyFill="1" applyBorder="1" applyAlignment="1" applyProtection="1">
      <alignment horizontal="left" vertical="center"/>
    </xf>
    <xf numFmtId="0" fontId="70" fillId="0" borderId="80" xfId="3" applyFont="1" applyFill="1" applyBorder="1" applyAlignment="1" applyProtection="1">
      <alignment horizontal="left" vertical="center" wrapText="1" indent="3"/>
    </xf>
    <xf numFmtId="0" fontId="40" fillId="0" borderId="77" xfId="3" applyFont="1" applyFill="1" applyBorder="1" applyAlignment="1" applyProtection="1">
      <alignment horizontal="left" vertical="center" wrapText="1"/>
      <protection locked="0"/>
    </xf>
    <xf numFmtId="168" fontId="72" fillId="0" borderId="82" xfId="3" applyNumberFormat="1" applyFont="1" applyFill="1" applyBorder="1" applyAlignment="1" applyProtection="1">
      <alignment horizontal="right" vertical="center"/>
      <protection locked="0"/>
    </xf>
    <xf numFmtId="4" fontId="44" fillId="0" borderId="80" xfId="3" applyNumberFormat="1" applyFont="1" applyFill="1" applyBorder="1" applyAlignment="1" applyProtection="1">
      <alignment horizontal="right" vertical="center"/>
    </xf>
    <xf numFmtId="4" fontId="44" fillId="0" borderId="77" xfId="3" applyNumberFormat="1" applyFont="1" applyFill="1" applyBorder="1" applyAlignment="1" applyProtection="1">
      <alignment horizontal="right" vertical="center"/>
    </xf>
    <xf numFmtId="3" fontId="48" fillId="0" borderId="77" xfId="3" applyNumberFormat="1" applyFont="1" applyFill="1" applyBorder="1" applyAlignment="1" applyProtection="1">
      <alignment horizontal="right" vertical="center" wrapText="1"/>
    </xf>
    <xf numFmtId="4" fontId="40" fillId="0" borderId="77" xfId="3" applyNumberFormat="1" applyFont="1" applyFill="1" applyBorder="1" applyAlignment="1" applyProtection="1">
      <alignment horizontal="left" vertical="center" wrapText="1"/>
      <protection locked="0"/>
    </xf>
    <xf numFmtId="168" fontId="72" fillId="9" borderId="81" xfId="3" applyNumberFormat="1" applyFont="1" applyFill="1" applyBorder="1" applyAlignment="1" applyProtection="1">
      <alignment horizontal="right" vertical="center" wrapText="1"/>
    </xf>
    <xf numFmtId="0" fontId="70" fillId="10" borderId="80" xfId="3" applyFont="1" applyFill="1" applyBorder="1" applyAlignment="1" applyProtection="1">
      <alignment horizontal="left" vertical="center" wrapText="1" indent="3"/>
    </xf>
    <xf numFmtId="168" fontId="73" fillId="4" borderId="82" xfId="3" applyNumberFormat="1" applyFont="1" applyFill="1" applyBorder="1" applyAlignment="1" applyProtection="1">
      <alignment horizontal="right" vertical="center"/>
      <protection locked="0"/>
    </xf>
    <xf numFmtId="168" fontId="72" fillId="4" borderId="82" xfId="3" applyNumberFormat="1" applyFont="1" applyFill="1" applyBorder="1" applyAlignment="1" applyProtection="1">
      <alignment horizontal="right" vertical="center"/>
      <protection locked="0"/>
    </xf>
    <xf numFmtId="0" fontId="71" fillId="8" borderId="77" xfId="3" applyFont="1" applyFill="1" applyBorder="1" applyAlignment="1" applyProtection="1">
      <alignment horizontal="left" vertical="center" wrapText="1"/>
      <protection locked="0"/>
    </xf>
    <xf numFmtId="168" fontId="72" fillId="9" borderId="81" xfId="3" applyNumberFormat="1" applyFont="1" applyFill="1" applyBorder="1" applyAlignment="1" applyProtection="1">
      <alignment horizontal="right" vertical="center" wrapText="1"/>
      <protection locked="0"/>
    </xf>
    <xf numFmtId="168" fontId="72" fillId="9" borderId="82" xfId="3" applyNumberFormat="1" applyFont="1" applyFill="1" applyBorder="1" applyAlignment="1" applyProtection="1">
      <alignment horizontal="right" vertical="center" wrapText="1"/>
      <protection locked="0"/>
    </xf>
    <xf numFmtId="168" fontId="73" fillId="0" borderId="82" xfId="3" applyNumberFormat="1" applyFont="1" applyFill="1" applyBorder="1" applyAlignment="1" applyProtection="1">
      <alignment horizontal="right" vertical="center"/>
      <protection locked="0"/>
    </xf>
    <xf numFmtId="14" fontId="40" fillId="0" borderId="77" xfId="3" applyNumberFormat="1" applyFont="1" applyFill="1" applyBorder="1" applyAlignment="1" applyProtection="1">
      <alignment horizontal="left" vertical="center" wrapText="1"/>
      <protection locked="0"/>
    </xf>
    <xf numFmtId="168" fontId="72" fillId="8" borderId="82" xfId="3" applyNumberFormat="1" applyFont="1" applyFill="1" applyBorder="1" applyAlignment="1" applyProtection="1">
      <alignment horizontal="right" vertical="center" wrapText="1"/>
      <protection locked="0"/>
    </xf>
    <xf numFmtId="0" fontId="40" fillId="0" borderId="0" xfId="3" applyFont="1" applyFill="1" applyBorder="1" applyAlignment="1" applyProtection="1"/>
    <xf numFmtId="0" fontId="40" fillId="0" borderId="0" xfId="3" applyFont="1" applyFill="1" applyBorder="1" applyAlignment="1" applyProtection="1">
      <alignment horizontal="left" wrapText="1"/>
    </xf>
    <xf numFmtId="168" fontId="72" fillId="8" borderId="83" xfId="3" applyNumberFormat="1" applyFont="1" applyFill="1" applyBorder="1" applyAlignment="1" applyProtection="1">
      <alignment horizontal="right" vertical="center" wrapText="1"/>
    </xf>
    <xf numFmtId="4" fontId="48" fillId="8" borderId="84" xfId="3" applyNumberFormat="1" applyFont="1" applyFill="1" applyBorder="1" applyAlignment="1" applyProtection="1">
      <alignment horizontal="right" vertical="center" wrapText="1"/>
    </xf>
    <xf numFmtId="4" fontId="48" fillId="8" borderId="85" xfId="3" applyNumberFormat="1" applyFont="1" applyFill="1" applyBorder="1" applyAlignment="1" applyProtection="1">
      <alignment horizontal="right" vertical="center" wrapText="1"/>
    </xf>
    <xf numFmtId="3" fontId="48" fillId="8" borderId="85" xfId="3" applyNumberFormat="1" applyFont="1" applyFill="1" applyBorder="1" applyAlignment="1" applyProtection="1">
      <alignment horizontal="right" vertical="center" wrapText="1"/>
    </xf>
    <xf numFmtId="4" fontId="44" fillId="0" borderId="0" xfId="3" applyNumberFormat="1" applyFont="1" applyFill="1" applyBorder="1" applyAlignment="1" applyProtection="1">
      <alignment horizontal="right" vertical="center" wrapText="1"/>
    </xf>
    <xf numFmtId="3" fontId="40" fillId="0" borderId="0" xfId="3" applyNumberFormat="1" applyFont="1" applyFill="1" applyBorder="1" applyAlignment="1" applyProtection="1"/>
    <xf numFmtId="0" fontId="70" fillId="0" borderId="0" xfId="3" applyFont="1" applyFill="1" applyBorder="1" applyAlignment="1" applyProtection="1">
      <alignment horizontal="left"/>
    </xf>
    <xf numFmtId="0" fontId="39" fillId="0" borderId="0" xfId="3" applyFont="1" applyFill="1" applyBorder="1" applyProtection="1"/>
    <xf numFmtId="0" fontId="40" fillId="0" borderId="0" xfId="3" applyFont="1" applyFill="1" applyBorder="1" applyAlignment="1" applyProtection="1">
      <alignment wrapText="1"/>
    </xf>
    <xf numFmtId="0" fontId="40" fillId="0" borderId="86" xfId="3" applyFont="1" applyFill="1" applyBorder="1" applyAlignment="1" applyProtection="1">
      <alignment horizontal="center" vertical="center" wrapText="1"/>
    </xf>
    <xf numFmtId="0" fontId="40" fillId="0" borderId="87" xfId="3" applyFont="1" applyFill="1" applyBorder="1" applyAlignment="1" applyProtection="1">
      <alignment horizontal="center" vertical="center" wrapText="1"/>
    </xf>
    <xf numFmtId="0" fontId="40" fillId="0" borderId="90" xfId="3" applyFont="1" applyFill="1" applyBorder="1" applyAlignment="1" applyProtection="1">
      <alignment horizontal="center"/>
    </xf>
    <xf numFmtId="0" fontId="45" fillId="0" borderId="91" xfId="3" applyFont="1" applyFill="1" applyBorder="1" applyAlignment="1" applyProtection="1">
      <alignment horizontal="center"/>
    </xf>
    <xf numFmtId="0" fontId="45" fillId="0" borderId="89" xfId="3" applyFont="1" applyFill="1" applyBorder="1" applyAlignment="1" applyProtection="1">
      <alignment horizontal="center"/>
    </xf>
    <xf numFmtId="0" fontId="40" fillId="0" borderId="93" xfId="3" applyFont="1" applyFill="1" applyBorder="1" applyAlignment="1" applyProtection="1">
      <alignment horizontal="center" vertical="center"/>
    </xf>
    <xf numFmtId="0" fontId="40" fillId="0" borderId="96" xfId="3" applyFont="1" applyFill="1" applyBorder="1" applyAlignment="1" applyProtection="1">
      <alignment horizontal="center" vertical="center" wrapText="1"/>
    </xf>
    <xf numFmtId="3" fontId="44" fillId="0" borderId="100" xfId="3" applyNumberFormat="1" applyFont="1" applyFill="1" applyBorder="1" applyAlignment="1" applyProtection="1">
      <alignment horizontal="center"/>
      <protection locked="0"/>
    </xf>
    <xf numFmtId="168" fontId="52" fillId="0" borderId="101" xfId="3" applyNumberFormat="1" applyFont="1" applyFill="1" applyBorder="1" applyAlignment="1" applyProtection="1">
      <alignment horizontal="right"/>
      <protection locked="0"/>
    </xf>
    <xf numFmtId="0" fontId="44" fillId="0" borderId="102" xfId="3" applyFont="1" applyFill="1" applyBorder="1" applyAlignment="1" applyProtection="1">
      <alignment horizontal="left"/>
      <protection locked="0"/>
    </xf>
    <xf numFmtId="0" fontId="40" fillId="0" borderId="103" xfId="3" applyFont="1" applyFill="1" applyBorder="1" applyAlignment="1" applyProtection="1">
      <alignment horizontal="left"/>
      <protection locked="0"/>
    </xf>
    <xf numFmtId="0" fontId="40" fillId="0" borderId="79" xfId="3" applyFont="1" applyFill="1" applyBorder="1" applyAlignment="1" applyProtection="1">
      <alignment horizontal="left"/>
      <protection locked="0"/>
    </xf>
    <xf numFmtId="0" fontId="40" fillId="0" borderId="87" xfId="3" applyFont="1" applyFill="1" applyBorder="1" applyAlignment="1" applyProtection="1">
      <alignment horizontal="center" vertical="center"/>
    </xf>
    <xf numFmtId="0" fontId="40" fillId="0" borderId="77" xfId="3" applyFont="1" applyFill="1" applyBorder="1" applyAlignment="1" applyProtection="1">
      <alignment horizontal="center" vertical="center" wrapText="1"/>
    </xf>
    <xf numFmtId="3" fontId="44" fillId="0" borderId="102" xfId="3" applyNumberFormat="1" applyFont="1" applyFill="1" applyBorder="1" applyAlignment="1" applyProtection="1">
      <alignment horizontal="center"/>
      <protection locked="0"/>
    </xf>
    <xf numFmtId="168" fontId="52" fillId="0" borderId="109" xfId="3" applyNumberFormat="1" applyFont="1" applyFill="1" applyBorder="1" applyAlignment="1" applyProtection="1">
      <alignment horizontal="right"/>
      <protection locked="0"/>
    </xf>
    <xf numFmtId="0" fontId="40" fillId="0" borderId="82" xfId="3" applyFont="1" applyFill="1" applyBorder="1" applyAlignment="1" applyProtection="1">
      <alignment horizontal="left"/>
      <protection locked="0"/>
    </xf>
    <xf numFmtId="4" fontId="44" fillId="0" borderId="102" xfId="3" applyNumberFormat="1" applyFont="1" applyFill="1" applyBorder="1" applyAlignment="1" applyProtection="1">
      <alignment horizontal="center"/>
      <protection locked="0"/>
    </xf>
    <xf numFmtId="170" fontId="44" fillId="0" borderId="102" xfId="3" applyNumberFormat="1" applyFont="1" applyFill="1" applyBorder="1" applyAlignment="1" applyProtection="1">
      <alignment horizontal="left"/>
      <protection locked="0"/>
    </xf>
    <xf numFmtId="0" fontId="40" fillId="0" borderId="110" xfId="3" applyFont="1" applyFill="1" applyBorder="1" applyAlignment="1" applyProtection="1">
      <alignment horizontal="left"/>
      <protection locked="0"/>
    </xf>
    <xf numFmtId="168" fontId="52" fillId="0" borderId="111" xfId="3" applyNumberFormat="1" applyFont="1" applyFill="1" applyBorder="1" applyAlignment="1" applyProtection="1">
      <alignment horizontal="right"/>
      <protection locked="0"/>
    </xf>
    <xf numFmtId="0" fontId="40" fillId="0" borderId="113" xfId="3" applyFont="1" applyFill="1" applyBorder="1" applyAlignment="1" applyProtection="1">
      <alignment horizontal="center" vertical="center"/>
    </xf>
    <xf numFmtId="0" fontId="40" fillId="0" borderId="116" xfId="3" applyFont="1" applyFill="1" applyBorder="1" applyAlignment="1" applyProtection="1">
      <alignment horizontal="center" vertical="center" wrapText="1"/>
    </xf>
    <xf numFmtId="0" fontId="44" fillId="0" borderId="120" xfId="3" applyFont="1" applyFill="1" applyBorder="1" applyAlignment="1" applyProtection="1">
      <alignment horizontal="center"/>
      <protection locked="0"/>
    </xf>
    <xf numFmtId="168" fontId="52" fillId="0" borderId="121" xfId="3" applyNumberFormat="1" applyFont="1" applyFill="1" applyBorder="1" applyAlignment="1" applyProtection="1">
      <alignment horizontal="right"/>
      <protection locked="0"/>
    </xf>
    <xf numFmtId="168" fontId="52" fillId="0" borderId="122" xfId="3" applyNumberFormat="1" applyFont="1" applyFill="1" applyBorder="1" applyAlignment="1" applyProtection="1">
      <alignment horizontal="right"/>
      <protection locked="0"/>
    </xf>
    <xf numFmtId="170" fontId="44" fillId="0" borderId="123" xfId="3" applyNumberFormat="1" applyFont="1" applyFill="1" applyBorder="1" applyAlignment="1" applyProtection="1">
      <alignment horizontal="left"/>
      <protection locked="0"/>
    </xf>
    <xf numFmtId="0" fontId="44" fillId="0" borderId="123" xfId="3" applyFont="1" applyFill="1" applyBorder="1" applyAlignment="1" applyProtection="1">
      <alignment horizontal="left"/>
      <protection locked="0"/>
    </xf>
    <xf numFmtId="0" fontId="40" fillId="0" borderId="124" xfId="3" applyFont="1" applyFill="1" applyBorder="1" applyAlignment="1" applyProtection="1">
      <alignment horizontal="left"/>
      <protection locked="0"/>
    </xf>
    <xf numFmtId="0" fontId="40" fillId="0" borderId="125" xfId="3" applyFont="1" applyFill="1" applyBorder="1" applyAlignment="1" applyProtection="1">
      <alignment horizontal="center" vertical="center" wrapText="1"/>
    </xf>
    <xf numFmtId="9" fontId="44" fillId="0" borderId="100" xfId="3" applyNumberFormat="1" applyFont="1" applyFill="1" applyBorder="1" applyAlignment="1" applyProtection="1">
      <alignment horizontal="center"/>
      <protection locked="0"/>
    </xf>
    <xf numFmtId="17" fontId="44" fillId="0" borderId="100" xfId="3" applyNumberFormat="1" applyFont="1" applyFill="1" applyBorder="1" applyAlignment="1" applyProtection="1">
      <alignment horizontal="left"/>
      <protection locked="0"/>
    </xf>
    <xf numFmtId="0" fontId="40" fillId="0" borderId="126" xfId="3" applyFont="1" applyFill="1" applyBorder="1" applyAlignment="1" applyProtection="1">
      <alignment horizontal="center" vertical="center" wrapText="1"/>
    </xf>
    <xf numFmtId="0" fontId="44" fillId="0" borderId="102" xfId="3" applyFont="1" applyFill="1" applyBorder="1" applyAlignment="1" applyProtection="1">
      <alignment horizontal="center"/>
      <protection locked="0"/>
    </xf>
    <xf numFmtId="0" fontId="40" fillId="0" borderId="127" xfId="3" applyFont="1" applyFill="1" applyBorder="1" applyAlignment="1" applyProtection="1">
      <alignment horizontal="center" vertical="center" wrapText="1"/>
    </xf>
    <xf numFmtId="0" fontId="44" fillId="0" borderId="116" xfId="3" applyFont="1" applyFill="1" applyBorder="1" applyAlignment="1" applyProtection="1">
      <alignment horizontal="center"/>
      <protection locked="0"/>
    </xf>
    <xf numFmtId="168" fontId="52" fillId="0" borderId="101" xfId="3" applyNumberFormat="1" applyFont="1" applyFill="1" applyBorder="1" applyAlignment="1" applyProtection="1">
      <alignment horizontal="right"/>
    </xf>
    <xf numFmtId="172" fontId="44" fillId="0" borderId="100" xfId="3" applyNumberFormat="1" applyFont="1" applyFill="1" applyBorder="1" applyAlignment="1" applyProtection="1">
      <alignment horizontal="left"/>
      <protection locked="0"/>
    </xf>
    <xf numFmtId="173" fontId="44" fillId="0" borderId="100" xfId="3" applyNumberFormat="1" applyFont="1" applyFill="1" applyBorder="1" applyAlignment="1" applyProtection="1">
      <alignment horizontal="left"/>
      <protection locked="0"/>
    </xf>
    <xf numFmtId="168" fontId="52" fillId="0" borderId="109" xfId="3" applyNumberFormat="1" applyFont="1" applyFill="1" applyBorder="1" applyAlignment="1" applyProtection="1">
      <alignment horizontal="right"/>
    </xf>
    <xf numFmtId="168" fontId="52" fillId="0" borderId="121" xfId="3" applyNumberFormat="1" applyFont="1" applyFill="1" applyBorder="1" applyAlignment="1" applyProtection="1">
      <alignment horizontal="right"/>
    </xf>
    <xf numFmtId="168" fontId="52" fillId="0" borderId="128" xfId="3" applyNumberFormat="1" applyFont="1" applyFill="1" applyBorder="1" applyAlignment="1" applyProtection="1">
      <alignment horizontal="right"/>
    </xf>
    <xf numFmtId="49" fontId="44" fillId="0" borderId="103" xfId="3" applyNumberFormat="1" applyFont="1" applyFill="1" applyBorder="1" applyAlignment="1" applyProtection="1">
      <alignment horizontal="left"/>
      <protection locked="0"/>
    </xf>
    <xf numFmtId="0" fontId="44" fillId="0" borderId="100" xfId="3" applyFont="1" applyFill="1" applyBorder="1" applyAlignment="1" applyProtection="1">
      <alignment horizontal="left"/>
      <protection locked="0"/>
    </xf>
    <xf numFmtId="49" fontId="44" fillId="0" borderId="102" xfId="3" applyNumberFormat="1" applyFont="1" applyFill="1" applyBorder="1" applyAlignment="1" applyProtection="1">
      <alignment horizontal="left"/>
      <protection locked="0"/>
    </xf>
    <xf numFmtId="49" fontId="44" fillId="0" borderId="71" xfId="3" applyNumberFormat="1" applyFont="1" applyFill="1" applyBorder="1" applyAlignment="1" applyProtection="1">
      <alignment horizontal="left"/>
      <protection locked="0"/>
    </xf>
    <xf numFmtId="0" fontId="44" fillId="0" borderId="103" xfId="3" applyFont="1" applyFill="1" applyBorder="1" applyAlignment="1" applyProtection="1">
      <alignment horizontal="left"/>
      <protection locked="0"/>
    </xf>
    <xf numFmtId="0" fontId="40" fillId="0" borderId="129" xfId="3" applyFont="1" applyFill="1" applyBorder="1" applyAlignment="1" applyProtection="1">
      <alignment horizontal="center" vertical="center" wrapText="1"/>
    </xf>
    <xf numFmtId="0" fontId="44" fillId="0" borderId="71" xfId="3" applyFont="1" applyFill="1" applyBorder="1" applyAlignment="1" applyProtection="1">
      <alignment horizontal="left"/>
      <protection locked="0"/>
    </xf>
    <xf numFmtId="0" fontId="40" fillId="0" borderId="130" xfId="3" applyFont="1" applyFill="1" applyBorder="1" applyAlignment="1" applyProtection="1">
      <alignment horizontal="left"/>
      <protection locked="0"/>
    </xf>
    <xf numFmtId="17" fontId="44" fillId="0" borderId="102" xfId="3" applyNumberFormat="1" applyFont="1" applyFill="1" applyBorder="1" applyAlignment="1" applyProtection="1">
      <alignment horizontal="left"/>
      <protection locked="0"/>
    </xf>
    <xf numFmtId="168" fontId="52" fillId="0" borderId="131" xfId="3" applyNumberFormat="1" applyFont="1" applyFill="1" applyBorder="1" applyAlignment="1" applyProtection="1">
      <alignment horizontal="right"/>
    </xf>
    <xf numFmtId="17" fontId="44" fillId="0" borderId="71" xfId="3" applyNumberFormat="1" applyFont="1" applyFill="1" applyBorder="1" applyAlignment="1" applyProtection="1">
      <alignment horizontal="left"/>
      <protection locked="0"/>
    </xf>
    <xf numFmtId="0" fontId="40" fillId="0" borderId="115" xfId="3" applyFont="1" applyFill="1" applyBorder="1" applyAlignment="1" applyProtection="1">
      <alignment horizontal="center" vertical="center" wrapText="1"/>
    </xf>
    <xf numFmtId="168" fontId="52" fillId="0" borderId="122" xfId="3" applyNumberFormat="1" applyFont="1" applyFill="1" applyBorder="1" applyAlignment="1" applyProtection="1">
      <alignment horizontal="right"/>
    </xf>
    <xf numFmtId="0" fontId="44" fillId="0" borderId="100" xfId="3" applyFont="1" applyFill="1" applyBorder="1" applyAlignment="1" applyProtection="1">
      <alignment horizontal="center"/>
      <protection locked="0"/>
    </xf>
    <xf numFmtId="0" fontId="52" fillId="0" borderId="0" xfId="3" applyFont="1" applyFill="1" applyBorder="1" applyAlignment="1" applyProtection="1">
      <alignment horizontal="center"/>
    </xf>
    <xf numFmtId="0" fontId="44" fillId="0" borderId="0" xfId="3" applyFont="1" applyFill="1" applyBorder="1" applyAlignment="1" applyProtection="1"/>
    <xf numFmtId="168" fontId="76" fillId="0" borderId="0" xfId="3" applyNumberFormat="1" applyFont="1" applyFill="1" applyBorder="1" applyAlignment="1" applyProtection="1">
      <alignment horizontal="right"/>
    </xf>
    <xf numFmtId="174" fontId="44" fillId="0" borderId="0" xfId="3" applyNumberFormat="1" applyFont="1" applyFill="1" applyBorder="1" applyAlignment="1" applyProtection="1"/>
    <xf numFmtId="0" fontId="21" fillId="10" borderId="0" xfId="0" applyFont="1" applyFill="1" applyProtection="1"/>
    <xf numFmtId="0" fontId="2" fillId="10" borderId="1" xfId="0" applyFont="1" applyFill="1" applyBorder="1" applyAlignment="1" applyProtection="1">
      <alignment horizontal="center"/>
    </xf>
    <xf numFmtId="0" fontId="2" fillId="10" borderId="0" xfId="0" applyFont="1" applyFill="1" applyProtection="1"/>
    <xf numFmtId="0" fontId="3" fillId="10" borderId="0" xfId="0" applyFont="1" applyFill="1" applyProtection="1"/>
    <xf numFmtId="0" fontId="12" fillId="10" borderId="0" xfId="0" applyFont="1" applyFill="1" applyProtection="1"/>
    <xf numFmtId="0" fontId="3" fillId="10" borderId="0" xfId="0" applyFont="1" applyFill="1" applyAlignment="1" applyProtection="1">
      <alignment horizontal="center"/>
    </xf>
    <xf numFmtId="0" fontId="3" fillId="10" borderId="0" xfId="0" applyFont="1" applyFill="1" applyAlignment="1" applyProtection="1">
      <alignment horizontal="right"/>
    </xf>
    <xf numFmtId="2" fontId="3" fillId="10" borderId="0" xfId="0" applyNumberFormat="1" applyFont="1" applyFill="1" applyProtection="1"/>
    <xf numFmtId="0" fontId="21" fillId="10" borderId="0" xfId="0" applyFont="1" applyFill="1" applyAlignment="1" applyProtection="1">
      <alignment horizontal="center" vertical="center" wrapText="1"/>
    </xf>
    <xf numFmtId="0" fontId="3" fillId="10" borderId="139" xfId="0" applyFont="1" applyFill="1" applyBorder="1" applyAlignment="1" applyProtection="1">
      <alignment horizontal="center" vertical="center" wrapText="1"/>
    </xf>
    <xf numFmtId="0" fontId="3" fillId="10" borderId="140" xfId="0" applyFont="1" applyFill="1" applyBorder="1" applyAlignment="1" applyProtection="1">
      <alignment horizontal="center" vertical="center" wrapText="1"/>
    </xf>
    <xf numFmtId="0" fontId="3" fillId="10" borderId="141" xfId="0" applyFont="1" applyFill="1" applyBorder="1" applyAlignment="1" applyProtection="1">
      <alignment horizontal="center" vertical="center" wrapText="1"/>
    </xf>
    <xf numFmtId="0" fontId="3" fillId="10" borderId="142" xfId="0" applyFont="1" applyFill="1" applyBorder="1" applyAlignment="1" applyProtection="1">
      <alignment horizontal="center" vertical="center" wrapText="1"/>
    </xf>
    <xf numFmtId="0" fontId="3" fillId="10" borderId="143" xfId="0" applyFont="1" applyFill="1" applyBorder="1" applyAlignment="1" applyProtection="1">
      <alignment horizontal="center" vertical="center" wrapText="1"/>
    </xf>
    <xf numFmtId="0" fontId="3" fillId="10" borderId="144" xfId="0" applyFont="1" applyFill="1" applyBorder="1" applyAlignment="1" applyProtection="1">
      <alignment horizontal="center" vertical="center" wrapText="1"/>
    </xf>
    <xf numFmtId="0" fontId="3" fillId="10" borderId="145" xfId="0" applyFont="1" applyFill="1" applyBorder="1" applyAlignment="1" applyProtection="1">
      <alignment horizontal="center" vertical="center" wrapText="1"/>
    </xf>
    <xf numFmtId="0" fontId="12" fillId="10" borderId="144" xfId="0" applyFont="1" applyFill="1" applyBorder="1" applyAlignment="1" applyProtection="1">
      <alignment horizontal="center" vertical="center" wrapText="1"/>
    </xf>
    <xf numFmtId="0" fontId="3" fillId="10" borderId="0" xfId="0" applyFont="1" applyFill="1" applyAlignment="1" applyProtection="1">
      <alignment horizontal="center" vertical="center" wrapText="1"/>
    </xf>
    <xf numFmtId="0" fontId="3" fillId="10" borderId="146" xfId="0" applyFont="1" applyFill="1" applyBorder="1" applyAlignment="1" applyProtection="1">
      <alignment horizontal="center" vertical="center" wrapText="1"/>
    </xf>
    <xf numFmtId="0" fontId="3" fillId="10" borderId="147" xfId="0" applyFont="1" applyFill="1" applyBorder="1" applyAlignment="1" applyProtection="1">
      <alignment horizontal="center" vertical="center" wrapText="1"/>
    </xf>
    <xf numFmtId="0" fontId="3" fillId="10" borderId="148" xfId="0" applyFont="1" applyFill="1" applyBorder="1" applyAlignment="1" applyProtection="1">
      <alignment horizontal="center" vertical="center" wrapText="1"/>
    </xf>
    <xf numFmtId="0" fontId="3" fillId="10" borderId="149" xfId="0" applyFont="1" applyFill="1" applyBorder="1" applyAlignment="1" applyProtection="1">
      <alignment horizontal="center" vertical="center" wrapText="1"/>
    </xf>
    <xf numFmtId="0" fontId="3" fillId="10" borderId="150" xfId="0" applyFont="1" applyFill="1" applyBorder="1" applyAlignment="1" applyProtection="1">
      <alignment horizontal="center" vertical="center" wrapText="1"/>
    </xf>
    <xf numFmtId="0" fontId="77" fillId="10" borderId="151" xfId="0" applyFont="1" applyFill="1" applyBorder="1" applyAlignment="1" applyProtection="1">
      <alignment horizontal="center" vertical="center" wrapText="1"/>
    </xf>
    <xf numFmtId="0" fontId="2" fillId="10" borderId="152" xfId="0" applyFont="1" applyFill="1" applyBorder="1" applyAlignment="1" applyProtection="1">
      <alignment horizontal="left" vertical="center"/>
    </xf>
    <xf numFmtId="14" fontId="2" fillId="10" borderId="152" xfId="0" applyNumberFormat="1" applyFont="1" applyFill="1" applyBorder="1" applyAlignment="1" applyProtection="1">
      <alignment vertical="center"/>
    </xf>
    <xf numFmtId="0" fontId="2" fillId="10" borderId="152" xfId="0" applyFont="1" applyFill="1" applyBorder="1" applyAlignment="1" applyProtection="1">
      <alignment vertical="center"/>
    </xf>
    <xf numFmtId="168" fontId="2" fillId="10" borderId="0" xfId="0" applyNumberFormat="1" applyFont="1" applyFill="1" applyAlignment="1" applyProtection="1">
      <alignment vertical="center"/>
    </xf>
    <xf numFmtId="0" fontId="3" fillId="10" borderId="0" xfId="0" applyFont="1" applyFill="1" applyAlignment="1" applyProtection="1">
      <alignment horizontal="center" vertical="center"/>
    </xf>
    <xf numFmtId="0" fontId="2" fillId="10" borderId="157" xfId="0" applyFont="1" applyFill="1" applyBorder="1" applyAlignment="1" applyProtection="1">
      <alignment horizontal="left" vertical="center"/>
    </xf>
    <xf numFmtId="14" fontId="2" fillId="10" borderId="157" xfId="0" applyNumberFormat="1" applyFont="1" applyFill="1" applyBorder="1" applyAlignment="1" applyProtection="1">
      <alignment vertical="center"/>
    </xf>
    <xf numFmtId="0" fontId="2" fillId="10" borderId="158" xfId="0" applyFont="1" applyFill="1" applyBorder="1" applyAlignment="1" applyProtection="1">
      <alignment vertical="center"/>
    </xf>
    <xf numFmtId="0" fontId="21" fillId="12" borderId="0" xfId="0" applyFont="1" applyFill="1" applyProtection="1"/>
    <xf numFmtId="0" fontId="3" fillId="12" borderId="0" xfId="0" applyFont="1" applyFill="1" applyProtection="1"/>
    <xf numFmtId="0" fontId="3" fillId="12" borderId="0" xfId="0" applyFont="1" applyFill="1" applyAlignment="1" applyProtection="1">
      <alignment horizontal="center"/>
    </xf>
    <xf numFmtId="0" fontId="19" fillId="12" borderId="0" xfId="0" applyFont="1" applyFill="1" applyProtection="1"/>
    <xf numFmtId="0" fontId="19" fillId="12" borderId="0" xfId="0" applyFont="1" applyFill="1" applyAlignment="1" applyProtection="1">
      <alignment horizontal="center"/>
    </xf>
    <xf numFmtId="0" fontId="12" fillId="12" borderId="0" xfId="0" applyFont="1" applyFill="1" applyProtection="1"/>
    <xf numFmtId="0" fontId="3" fillId="12" borderId="0" xfId="0" applyNumberFormat="1" applyFont="1" applyFill="1" applyProtection="1"/>
    <xf numFmtId="168" fontId="3" fillId="12" borderId="0" xfId="0" applyNumberFormat="1" applyFont="1" applyFill="1" applyProtection="1"/>
    <xf numFmtId="0" fontId="38" fillId="10" borderId="0" xfId="0" applyFont="1" applyFill="1" applyProtection="1"/>
    <xf numFmtId="168" fontId="2" fillId="10" borderId="0" xfId="0" applyNumberFormat="1" applyFont="1" applyFill="1" applyBorder="1" applyAlignment="1" applyProtection="1">
      <alignment horizontal="right"/>
    </xf>
    <xf numFmtId="168" fontId="2" fillId="10" borderId="0" xfId="0" applyNumberFormat="1" applyFont="1" applyFill="1" applyBorder="1" applyAlignment="1" applyProtection="1">
      <alignment horizontal="center"/>
    </xf>
    <xf numFmtId="0" fontId="2" fillId="10" borderId="0" xfId="0" applyNumberFormat="1" applyFont="1" applyFill="1" applyBorder="1" applyAlignment="1" applyProtection="1">
      <alignment horizontal="center"/>
    </xf>
    <xf numFmtId="0" fontId="2" fillId="10" borderId="0" xfId="0" applyFont="1" applyFill="1" applyBorder="1" applyAlignment="1" applyProtection="1">
      <alignment horizontal="center"/>
    </xf>
    <xf numFmtId="2" fontId="2" fillId="10" borderId="0" xfId="0" applyNumberFormat="1" applyFont="1" applyFill="1" applyBorder="1" applyAlignment="1" applyProtection="1">
      <alignment horizontal="center"/>
    </xf>
    <xf numFmtId="168" fontId="1" fillId="10" borderId="162" xfId="0" applyNumberFormat="1" applyFont="1" applyFill="1" applyBorder="1" applyAlignment="1" applyProtection="1"/>
    <xf numFmtId="168" fontId="1" fillId="10" borderId="0" xfId="0" applyNumberFormat="1" applyFont="1" applyFill="1" applyBorder="1" applyAlignment="1" applyProtection="1"/>
    <xf numFmtId="168" fontId="1" fillId="10" borderId="163" xfId="0" applyNumberFormat="1" applyFont="1" applyFill="1" applyBorder="1" applyAlignment="1" applyProtection="1"/>
    <xf numFmtId="168" fontId="78" fillId="10" borderId="0" xfId="0" applyNumberFormat="1" applyFont="1" applyFill="1" applyBorder="1" applyAlignment="1" applyProtection="1"/>
    <xf numFmtId="168" fontId="2" fillId="10" borderId="162" xfId="0" applyNumberFormat="1" applyFont="1" applyFill="1" applyBorder="1" applyAlignment="1" applyProtection="1"/>
    <xf numFmtId="168" fontId="2" fillId="10" borderId="0" xfId="0" applyNumberFormat="1" applyFont="1" applyFill="1" applyBorder="1" applyAlignment="1" applyProtection="1"/>
    <xf numFmtId="168" fontId="2" fillId="10" borderId="0" xfId="0" applyNumberFormat="1" applyFont="1" applyFill="1" applyAlignment="1" applyProtection="1"/>
    <xf numFmtId="168" fontId="2" fillId="10" borderId="0" xfId="0" applyNumberFormat="1" applyFont="1" applyFill="1" applyProtection="1"/>
    <xf numFmtId="168" fontId="2" fillId="10" borderId="0" xfId="0" applyNumberFormat="1" applyFont="1" applyFill="1" applyAlignment="1" applyProtection="1">
      <alignment horizontal="center"/>
    </xf>
    <xf numFmtId="4" fontId="79" fillId="10" borderId="0" xfId="4" applyNumberFormat="1" applyFont="1" applyFill="1" applyProtection="1"/>
    <xf numFmtId="0" fontId="2" fillId="10" borderId="0" xfId="0" applyFont="1" applyFill="1" applyAlignment="1" applyProtection="1">
      <alignment horizontal="right"/>
    </xf>
    <xf numFmtId="0" fontId="78" fillId="10" borderId="0" xfId="0" applyFont="1" applyFill="1" applyProtection="1"/>
    <xf numFmtId="0" fontId="2" fillId="10" borderId="0" xfId="0" applyFont="1" applyFill="1" applyAlignment="1" applyProtection="1">
      <alignment horizontal="center"/>
    </xf>
    <xf numFmtId="0" fontId="2" fillId="10" borderId="0" xfId="0" applyFont="1" applyFill="1" applyProtection="1">
      <protection locked="0"/>
    </xf>
    <xf numFmtId="0" fontId="78" fillId="10" borderId="0" xfId="0" applyFont="1" applyFill="1" applyProtection="1">
      <protection locked="0"/>
    </xf>
    <xf numFmtId="2" fontId="2" fillId="10" borderId="0" xfId="0" applyNumberFormat="1" applyFont="1" applyFill="1" applyProtection="1"/>
    <xf numFmtId="0" fontId="2" fillId="10" borderId="0" xfId="0" applyFont="1" applyFill="1" applyAlignment="1" applyProtection="1">
      <alignment horizontal="center"/>
      <protection locked="0"/>
    </xf>
    <xf numFmtId="0" fontId="3" fillId="10" borderId="0" xfId="0" applyFont="1" applyFill="1" applyProtection="1">
      <protection locked="0"/>
    </xf>
    <xf numFmtId="2" fontId="38" fillId="10" borderId="0" xfId="0" applyNumberFormat="1" applyFont="1" applyFill="1" applyProtection="1">
      <protection locked="0"/>
    </xf>
    <xf numFmtId="0" fontId="2" fillId="10" borderId="0" xfId="0" applyFont="1" applyFill="1" applyAlignment="1" applyProtection="1">
      <alignment horizontal="right"/>
      <protection locked="0"/>
    </xf>
    <xf numFmtId="168" fontId="3" fillId="10" borderId="164" xfId="0" applyNumberFormat="1" applyFont="1" applyFill="1" applyBorder="1" applyProtection="1">
      <protection locked="0"/>
    </xf>
    <xf numFmtId="0" fontId="21" fillId="10" borderId="0" xfId="0" applyFont="1" applyFill="1" applyProtection="1">
      <protection locked="0"/>
    </xf>
    <xf numFmtId="0" fontId="3" fillId="10" borderId="0" xfId="0" applyFont="1" applyFill="1" applyAlignment="1" applyProtection="1">
      <alignment horizontal="center"/>
      <protection locked="0"/>
    </xf>
    <xf numFmtId="0" fontId="12" fillId="10" borderId="0" xfId="0" applyFont="1" applyFill="1" applyProtection="1">
      <protection locked="0"/>
    </xf>
    <xf numFmtId="0" fontId="19" fillId="10" borderId="0" xfId="0" applyFont="1" applyFill="1" applyProtection="1">
      <protection locked="0"/>
    </xf>
    <xf numFmtId="168" fontId="3" fillId="10" borderId="0" xfId="0" applyNumberFormat="1" applyFont="1" applyFill="1" applyProtection="1">
      <protection locked="0"/>
    </xf>
    <xf numFmtId="0" fontId="19" fillId="10" borderId="0" xfId="0" applyFont="1" applyFill="1" applyAlignment="1" applyProtection="1">
      <alignment horizontal="center"/>
      <protection locked="0"/>
    </xf>
    <xf numFmtId="0" fontId="3" fillId="10" borderId="0" xfId="0" applyFont="1" applyFill="1" applyBorder="1" applyAlignment="1" applyProtection="1">
      <alignment horizontal="justify"/>
      <protection locked="0"/>
    </xf>
    <xf numFmtId="168" fontId="73" fillId="13" borderId="81" xfId="3" applyNumberFormat="1" applyFont="1" applyFill="1" applyBorder="1" applyAlignment="1" applyProtection="1">
      <alignment horizontal="right" vertical="center" wrapText="1"/>
      <protection locked="0"/>
    </xf>
    <xf numFmtId="168" fontId="72" fillId="13" borderId="81" xfId="3" applyNumberFormat="1" applyFont="1" applyFill="1" applyBorder="1" applyAlignment="1" applyProtection="1">
      <alignment horizontal="right" vertical="center"/>
      <protection locked="0"/>
    </xf>
    <xf numFmtId="168" fontId="73" fillId="13" borderId="81" xfId="3" applyNumberFormat="1" applyFont="1" applyFill="1" applyBorder="1" applyAlignment="1" applyProtection="1">
      <alignment horizontal="right" vertical="center"/>
      <protection locked="0"/>
    </xf>
    <xf numFmtId="0" fontId="40" fillId="11" borderId="125" xfId="3" applyFont="1" applyFill="1" applyBorder="1" applyAlignment="1" applyProtection="1">
      <alignment horizontal="center" vertical="center" wrapText="1"/>
    </xf>
    <xf numFmtId="10" fontId="44" fillId="11" borderId="100" xfId="3" applyNumberFormat="1" applyFont="1" applyFill="1" applyBorder="1" applyAlignment="1" applyProtection="1">
      <alignment horizontal="center"/>
    </xf>
    <xf numFmtId="168" fontId="75" fillId="11" borderId="101" xfId="3" applyNumberFormat="1" applyFont="1" applyFill="1" applyBorder="1" applyAlignment="1" applyProtection="1">
      <alignment horizontal="right"/>
    </xf>
    <xf numFmtId="17" fontId="44" fillId="11" borderId="100" xfId="3" applyNumberFormat="1" applyFont="1" applyFill="1" applyBorder="1" applyAlignment="1" applyProtection="1">
      <alignment horizontal="left"/>
    </xf>
    <xf numFmtId="0" fontId="44" fillId="11" borderId="100" xfId="3" applyFont="1" applyFill="1" applyBorder="1" applyAlignment="1" applyProtection="1">
      <alignment horizontal="left"/>
    </xf>
    <xf numFmtId="0" fontId="40" fillId="11" borderId="79" xfId="3" applyFont="1" applyFill="1" applyBorder="1" applyAlignment="1" applyProtection="1">
      <alignment horizontal="left"/>
    </xf>
    <xf numFmtId="0" fontId="40" fillId="11" borderId="126" xfId="3" applyFont="1" applyFill="1" applyBorder="1" applyAlignment="1" applyProtection="1">
      <alignment horizontal="center" vertical="center" wrapText="1"/>
    </xf>
    <xf numFmtId="10" fontId="44" fillId="11" borderId="102" xfId="3" applyNumberFormat="1" applyFont="1" applyFill="1" applyBorder="1" applyAlignment="1" applyProtection="1">
      <alignment horizontal="center"/>
    </xf>
    <xf numFmtId="168" fontId="75" fillId="11" borderId="109" xfId="3" applyNumberFormat="1" applyFont="1" applyFill="1" applyBorder="1" applyAlignment="1" applyProtection="1">
      <alignment horizontal="right"/>
    </xf>
    <xf numFmtId="0" fontId="44" fillId="11" borderId="102" xfId="3" applyFont="1" applyFill="1" applyBorder="1" applyAlignment="1" applyProtection="1">
      <alignment horizontal="left"/>
    </xf>
    <xf numFmtId="0" fontId="40" fillId="11" borderId="82" xfId="3" applyFont="1" applyFill="1" applyBorder="1" applyAlignment="1" applyProtection="1">
      <alignment horizontal="left"/>
    </xf>
    <xf numFmtId="10" fontId="44" fillId="11" borderId="77" xfId="3" applyNumberFormat="1" applyFont="1" applyFill="1" applyBorder="1" applyAlignment="1" applyProtection="1">
      <alignment horizontal="center"/>
    </xf>
    <xf numFmtId="170" fontId="44" fillId="11" borderId="106" xfId="3" applyNumberFormat="1" applyFont="1" applyFill="1" applyBorder="1" applyAlignment="1" applyProtection="1">
      <alignment horizontal="left"/>
    </xf>
    <xf numFmtId="170" fontId="44" fillId="11" borderId="107" xfId="3" applyNumberFormat="1" applyFont="1" applyFill="1" applyBorder="1" applyAlignment="1" applyProtection="1">
      <alignment horizontal="left"/>
    </xf>
    <xf numFmtId="170" fontId="44" fillId="11" borderId="108" xfId="3" applyNumberFormat="1" applyFont="1" applyFill="1" applyBorder="1" applyAlignment="1" applyProtection="1">
      <alignment horizontal="left"/>
    </xf>
    <xf numFmtId="0" fontId="40" fillId="14" borderId="125" xfId="3" applyFont="1" applyFill="1" applyBorder="1" applyAlignment="1" applyProtection="1">
      <alignment horizontal="center" vertical="center" wrapText="1"/>
    </xf>
    <xf numFmtId="0" fontId="44" fillId="14" borderId="100" xfId="3" applyFont="1" applyFill="1" applyBorder="1" applyAlignment="1" applyProtection="1">
      <alignment horizontal="left"/>
    </xf>
    <xf numFmtId="0" fontId="40" fillId="14" borderId="79" xfId="3" applyFont="1" applyFill="1" applyBorder="1" applyAlignment="1" applyProtection="1">
      <alignment horizontal="left"/>
    </xf>
    <xf numFmtId="0" fontId="40" fillId="14" borderId="126" xfId="3" applyFont="1" applyFill="1" applyBorder="1" applyAlignment="1" applyProtection="1">
      <alignment horizontal="center" vertical="center" wrapText="1"/>
    </xf>
    <xf numFmtId="0" fontId="44" fillId="14" borderId="102" xfId="3" applyFont="1" applyFill="1" applyBorder="1" applyAlignment="1" applyProtection="1">
      <alignment horizontal="left"/>
    </xf>
    <xf numFmtId="0" fontId="40" fillId="14" borderId="82" xfId="3" applyFont="1" applyFill="1" applyBorder="1" applyAlignment="1" applyProtection="1">
      <alignment horizontal="left"/>
    </xf>
    <xf numFmtId="10" fontId="43" fillId="14" borderId="100" xfId="3" applyNumberFormat="1" applyFont="1" applyFill="1" applyBorder="1" applyAlignment="1" applyProtection="1">
      <alignment horizontal="center"/>
    </xf>
    <xf numFmtId="168" fontId="76" fillId="14" borderId="101" xfId="3" applyNumberFormat="1" applyFont="1" applyFill="1" applyBorder="1" applyAlignment="1" applyProtection="1">
      <alignment horizontal="right"/>
    </xf>
    <xf numFmtId="10" fontId="43" fillId="14" borderId="102" xfId="3" applyNumberFormat="1" applyFont="1" applyFill="1" applyBorder="1" applyAlignment="1" applyProtection="1">
      <alignment horizontal="center"/>
    </xf>
    <xf numFmtId="168" fontId="76" fillId="14" borderId="109" xfId="3" applyNumberFormat="1" applyFont="1" applyFill="1" applyBorder="1" applyAlignment="1" applyProtection="1">
      <alignment horizontal="right"/>
    </xf>
    <xf numFmtId="168" fontId="76" fillId="14" borderId="131" xfId="3" applyNumberFormat="1" applyFont="1" applyFill="1" applyBorder="1" applyAlignment="1" applyProtection="1">
      <alignment horizontal="right"/>
    </xf>
    <xf numFmtId="170" fontId="43" fillId="14" borderId="133" xfId="3" applyNumberFormat="1" applyFont="1" applyFill="1" applyBorder="1" applyAlignment="1" applyProtection="1">
      <alignment horizontal="left"/>
    </xf>
    <xf numFmtId="170" fontId="43" fillId="14" borderId="134" xfId="3" applyNumberFormat="1" applyFont="1" applyFill="1" applyBorder="1" applyAlignment="1" applyProtection="1">
      <alignment horizontal="left"/>
    </xf>
    <xf numFmtId="170" fontId="43" fillId="14" borderId="135" xfId="3" applyNumberFormat="1" applyFont="1" applyFill="1" applyBorder="1" applyAlignment="1" applyProtection="1">
      <alignment horizontal="left"/>
    </xf>
    <xf numFmtId="10" fontId="43" fillId="14" borderId="90" xfId="3" applyNumberFormat="1" applyFont="1" applyFill="1" applyBorder="1" applyAlignment="1" applyProtection="1">
      <alignment horizontal="center"/>
    </xf>
    <xf numFmtId="168" fontId="76" fillId="14" borderId="132" xfId="3" applyNumberFormat="1" applyFont="1" applyFill="1" applyBorder="1" applyAlignment="1" applyProtection="1">
      <alignment horizontal="right"/>
    </xf>
    <xf numFmtId="168" fontId="76" fillId="14" borderId="111" xfId="3" applyNumberFormat="1" applyFont="1" applyFill="1" applyBorder="1" applyAlignment="1" applyProtection="1">
      <alignment horizontal="right"/>
    </xf>
    <xf numFmtId="0" fontId="44" fillId="14" borderId="90" xfId="3" applyFont="1" applyFill="1" applyBorder="1" applyAlignment="1" applyProtection="1">
      <alignment horizontal="left"/>
    </xf>
    <xf numFmtId="0" fontId="40" fillId="14" borderId="110" xfId="3" applyFont="1" applyFill="1" applyBorder="1" applyAlignment="1" applyProtection="1">
      <alignment horizontal="left"/>
    </xf>
    <xf numFmtId="0" fontId="40" fillId="14" borderId="127" xfId="3" applyFont="1" applyFill="1" applyBorder="1" applyAlignment="1" applyProtection="1">
      <alignment horizontal="center" vertical="center" wrapText="1"/>
    </xf>
    <xf numFmtId="0" fontId="43" fillId="14" borderId="116" xfId="3" applyFont="1" applyFill="1" applyBorder="1" applyAlignment="1" applyProtection="1">
      <alignment horizontal="center"/>
    </xf>
    <xf numFmtId="168" fontId="76" fillId="14" borderId="121" xfId="3" applyNumberFormat="1" applyFont="1" applyFill="1" applyBorder="1" applyAlignment="1" applyProtection="1">
      <alignment horizontal="right"/>
    </xf>
    <xf numFmtId="0" fontId="40" fillId="14" borderId="124" xfId="3" applyFont="1" applyFill="1" applyBorder="1" applyAlignment="1" applyProtection="1">
      <alignment horizontal="left"/>
    </xf>
    <xf numFmtId="4" fontId="22" fillId="0" borderId="0" xfId="0" applyNumberFormat="1" applyFont="1" applyFill="1" applyAlignment="1">
      <alignment horizontal="right"/>
    </xf>
    <xf numFmtId="9" fontId="2" fillId="10" borderId="152" xfId="2" applyFont="1" applyFill="1" applyBorder="1" applyAlignment="1" applyProtection="1">
      <alignment horizontal="center" vertical="center"/>
    </xf>
    <xf numFmtId="9" fontId="2" fillId="10" borderId="73" xfId="2" applyFont="1" applyFill="1" applyBorder="1" applyAlignment="1" applyProtection="1">
      <alignment horizontal="center" vertical="center"/>
    </xf>
    <xf numFmtId="0" fontId="82" fillId="10" borderId="147" xfId="0" applyFont="1" applyFill="1" applyBorder="1" applyAlignment="1" applyProtection="1">
      <alignment horizontal="center" vertical="center" wrapText="1"/>
    </xf>
    <xf numFmtId="0" fontId="84" fillId="0" borderId="16" xfId="0" applyFont="1" applyFill="1" applyBorder="1" applyAlignment="1">
      <alignment horizontal="left"/>
    </xf>
    <xf numFmtId="0" fontId="22" fillId="0" borderId="1" xfId="0" applyFont="1" applyFill="1" applyBorder="1" applyAlignment="1"/>
    <xf numFmtId="1" fontId="3" fillId="10" borderId="0" xfId="0" applyNumberFormat="1" applyFont="1" applyFill="1" applyProtection="1"/>
    <xf numFmtId="1" fontId="3" fillId="10" borderId="144" xfId="0" applyNumberFormat="1" applyFont="1" applyFill="1" applyBorder="1" applyAlignment="1" applyProtection="1">
      <alignment horizontal="center" vertical="center" wrapText="1"/>
    </xf>
    <xf numFmtId="1" fontId="3" fillId="10" borderId="147" xfId="0" applyNumberFormat="1" applyFont="1" applyFill="1" applyBorder="1" applyAlignment="1" applyProtection="1">
      <alignment horizontal="center" vertical="center" wrapText="1"/>
    </xf>
    <xf numFmtId="1" fontId="3" fillId="12" borderId="0" xfId="0" applyNumberFormat="1" applyFont="1" applyFill="1" applyProtection="1"/>
    <xf numFmtId="1" fontId="2" fillId="10" borderId="0" xfId="0" applyNumberFormat="1" applyFont="1" applyFill="1" applyBorder="1" applyAlignment="1" applyProtection="1"/>
    <xf numFmtId="1" fontId="2" fillId="10" borderId="0" xfId="0" applyNumberFormat="1" applyFont="1" applyFill="1" applyAlignment="1" applyProtection="1">
      <alignment horizontal="center"/>
    </xf>
    <xf numFmtId="1" fontId="2" fillId="10" borderId="0" xfId="0" applyNumberFormat="1" applyFont="1" applyFill="1" applyProtection="1"/>
    <xf numFmtId="1" fontId="2" fillId="10" borderId="0" xfId="0" applyNumberFormat="1" applyFont="1" applyFill="1" applyProtection="1">
      <protection locked="0"/>
    </xf>
    <xf numFmtId="1" fontId="3" fillId="10" borderId="0" xfId="0" applyNumberFormat="1" applyFont="1" applyFill="1" applyProtection="1">
      <protection locked="0"/>
    </xf>
    <xf numFmtId="168" fontId="3" fillId="10" borderId="0" xfId="0" applyNumberFormat="1" applyFont="1" applyFill="1" applyProtection="1"/>
    <xf numFmtId="168" fontId="3" fillId="10" borderId="144" xfId="0" applyNumberFormat="1" applyFont="1" applyFill="1" applyBorder="1" applyAlignment="1" applyProtection="1">
      <alignment horizontal="center" vertical="center" wrapText="1"/>
    </xf>
    <xf numFmtId="168" fontId="3" fillId="10" borderId="147" xfId="0" applyNumberFormat="1" applyFont="1" applyFill="1" applyBorder="1" applyAlignment="1" applyProtection="1">
      <alignment horizontal="center" vertical="center" wrapText="1"/>
    </xf>
    <xf numFmtId="168" fontId="38" fillId="10" borderId="0" xfId="0" applyNumberFormat="1" applyFont="1" applyFill="1" applyProtection="1">
      <protection locked="0"/>
    </xf>
    <xf numFmtId="168" fontId="2" fillId="10" borderId="0" xfId="0" applyNumberFormat="1" applyFont="1" applyFill="1" applyProtection="1">
      <protection locked="0"/>
    </xf>
    <xf numFmtId="171" fontId="2" fillId="10" borderId="0" xfId="0" applyNumberFormat="1" applyFont="1" applyFill="1" applyBorder="1" applyAlignment="1" applyProtection="1">
      <alignment wrapText="1"/>
    </xf>
    <xf numFmtId="3" fontId="40" fillId="7" borderId="71" xfId="3" applyNumberFormat="1" applyFont="1" applyFill="1" applyBorder="1" applyAlignment="1" applyProtection="1">
      <alignment horizontal="center" vertical="top"/>
    </xf>
    <xf numFmtId="171" fontId="40" fillId="7" borderId="71" xfId="3" applyNumberFormat="1" applyFont="1" applyFill="1" applyBorder="1" applyAlignment="1" applyProtection="1">
      <alignment horizontal="center" vertical="top"/>
    </xf>
    <xf numFmtId="0" fontId="40" fillId="10" borderId="80" xfId="3" applyFont="1" applyFill="1" applyBorder="1" applyAlignment="1" applyProtection="1">
      <alignment horizontal="left" vertical="center" wrapText="1"/>
      <protection locked="0"/>
    </xf>
    <xf numFmtId="0" fontId="40" fillId="0" borderId="80" xfId="3" applyFont="1" applyFill="1" applyBorder="1" applyAlignment="1" applyProtection="1">
      <alignment horizontal="left" vertical="center" wrapText="1"/>
      <protection locked="0"/>
    </xf>
    <xf numFmtId="168" fontId="2" fillId="10" borderId="175" xfId="0" applyNumberFormat="1" applyFont="1" applyFill="1" applyBorder="1" applyAlignment="1" applyProtection="1">
      <alignment horizontal="center"/>
    </xf>
    <xf numFmtId="10" fontId="2" fillId="10" borderId="174" xfId="2" applyNumberFormat="1" applyFont="1" applyFill="1" applyBorder="1" applyAlignment="1" applyProtection="1">
      <alignment horizontal="right"/>
    </xf>
    <xf numFmtId="168" fontId="38" fillId="10" borderId="0" xfId="0" applyNumberFormat="1" applyFont="1" applyFill="1" applyProtection="1"/>
    <xf numFmtId="2" fontId="1" fillId="0" borderId="0" xfId="0" applyNumberFormat="1" applyFont="1" applyFill="1" applyBorder="1" applyAlignment="1">
      <alignment horizontal="center"/>
    </xf>
    <xf numFmtId="0" fontId="2" fillId="0" borderId="0" xfId="0" applyFont="1" applyFill="1" applyBorder="1" applyAlignment="1"/>
    <xf numFmtId="0" fontId="2" fillId="0" borderId="0" xfId="0" applyFont="1" applyFill="1" applyBorder="1" applyAlignment="1">
      <alignment horizontal="left"/>
    </xf>
    <xf numFmtId="0" fontId="2" fillId="0" borderId="0" xfId="0" applyFont="1" applyFill="1" applyBorder="1" applyAlignment="1">
      <alignment horizontal="right"/>
    </xf>
    <xf numFmtId="2" fontId="2" fillId="0" borderId="0" xfId="0" applyNumberFormat="1" applyFont="1" applyFill="1" applyBorder="1" applyAlignment="1">
      <alignment horizontal="center"/>
    </xf>
    <xf numFmtId="0" fontId="4" fillId="0" borderId="0" xfId="0" applyFont="1" applyFill="1" applyBorder="1" applyAlignment="1">
      <alignment horizontal="center"/>
    </xf>
    <xf numFmtId="0" fontId="4" fillId="0" borderId="0" xfId="0" applyFont="1" applyFill="1" applyAlignment="1">
      <alignment horizontal="center"/>
    </xf>
    <xf numFmtId="0" fontId="4" fillId="0" borderId="0" xfId="0" applyFont="1" applyFill="1" applyBorder="1" applyAlignment="1">
      <alignment horizontal="left"/>
    </xf>
    <xf numFmtId="0" fontId="2" fillId="0" borderId="0" xfId="0" applyFont="1" applyFill="1" applyAlignment="1">
      <alignment horizontal="center"/>
    </xf>
    <xf numFmtId="0" fontId="78" fillId="0" borderId="0" xfId="0" applyFont="1" applyFill="1" applyBorder="1" applyAlignment="1">
      <alignment horizontal="left"/>
    </xf>
    <xf numFmtId="0" fontId="78" fillId="0" borderId="66" xfId="0" applyFont="1" applyFill="1" applyBorder="1" applyAlignment="1">
      <alignment horizontal="center" vertical="center"/>
    </xf>
    <xf numFmtId="0" fontId="2" fillId="3" borderId="0" xfId="0" applyFont="1" applyFill="1" applyBorder="1"/>
    <xf numFmtId="0" fontId="12" fillId="3" borderId="177" xfId="0" applyFont="1" applyFill="1" applyBorder="1" applyAlignment="1">
      <alignment horizontal="center" vertical="center" wrapText="1"/>
    </xf>
    <xf numFmtId="0" fontId="12" fillId="0" borderId="177" xfId="0" applyFont="1" applyFill="1" applyBorder="1" applyAlignment="1">
      <alignment horizontal="center" vertical="center" wrapText="1"/>
    </xf>
    <xf numFmtId="0" fontId="12" fillId="0" borderId="65" xfId="0" applyFont="1" applyFill="1" applyBorder="1" applyAlignment="1">
      <alignment horizontal="center" vertical="center" wrapText="1"/>
    </xf>
    <xf numFmtId="0" fontId="12" fillId="3" borderId="64" xfId="0" applyFont="1" applyFill="1" applyBorder="1" applyAlignment="1">
      <alignment horizontal="center" vertical="center" wrapText="1"/>
    </xf>
    <xf numFmtId="0" fontId="4" fillId="3" borderId="30" xfId="0" applyFont="1" applyFill="1" applyBorder="1" applyAlignment="1">
      <alignment horizontal="center" vertical="center" wrapText="1"/>
    </xf>
    <xf numFmtId="0" fontId="3" fillId="3" borderId="0" xfId="0" applyFont="1" applyFill="1" applyBorder="1" applyAlignment="1">
      <alignment horizontal="center" vertical="center" wrapText="1"/>
    </xf>
    <xf numFmtId="2" fontId="3" fillId="0" borderId="21" xfId="0" applyNumberFormat="1" applyFont="1" applyFill="1" applyBorder="1" applyAlignment="1" applyProtection="1">
      <alignment horizontal="center"/>
      <protection locked="0"/>
    </xf>
    <xf numFmtId="2" fontId="3" fillId="0" borderId="40" xfId="0" applyNumberFormat="1" applyFont="1" applyFill="1" applyBorder="1" applyAlignment="1" applyProtection="1">
      <alignment horizontal="center"/>
      <protection locked="0"/>
    </xf>
    <xf numFmtId="2" fontId="12" fillId="3" borderId="49" xfId="0" applyNumberFormat="1" applyFont="1" applyFill="1" applyBorder="1" applyAlignment="1">
      <alignment horizontal="center"/>
    </xf>
    <xf numFmtId="1" fontId="4" fillId="3" borderId="0" xfId="0" applyNumberFormat="1" applyFont="1" applyFill="1" applyBorder="1" applyAlignment="1">
      <alignment horizontal="center"/>
    </xf>
    <xf numFmtId="0" fontId="3" fillId="3" borderId="0" xfId="0" applyFont="1" applyFill="1" applyBorder="1" applyAlignment="1"/>
    <xf numFmtId="0" fontId="3" fillId="3" borderId="178" xfId="0" applyFont="1" applyFill="1" applyBorder="1" applyAlignment="1"/>
    <xf numFmtId="2" fontId="12" fillId="3" borderId="55" xfId="0" applyNumberFormat="1" applyFont="1" applyFill="1" applyBorder="1" applyAlignment="1">
      <alignment horizontal="center"/>
    </xf>
    <xf numFmtId="0" fontId="86" fillId="0" borderId="16" xfId="0" applyFont="1" applyFill="1" applyBorder="1" applyAlignment="1">
      <alignment horizontal="left"/>
    </xf>
    <xf numFmtId="2" fontId="3" fillId="3" borderId="64" xfId="0" applyNumberFormat="1" applyFont="1" applyFill="1" applyBorder="1" applyAlignment="1">
      <alignment vertical="center"/>
    </xf>
    <xf numFmtId="0" fontId="22" fillId="0" borderId="0" xfId="0" applyFont="1" applyFill="1" applyBorder="1"/>
    <xf numFmtId="0" fontId="3" fillId="0" borderId="0" xfId="0" applyFont="1" applyFill="1" applyBorder="1"/>
    <xf numFmtId="0" fontId="2" fillId="6" borderId="0" xfId="0" applyFont="1" applyFill="1"/>
    <xf numFmtId="168" fontId="47" fillId="0" borderId="6" xfId="3" applyNumberFormat="1" applyFont="1" applyFill="1" applyBorder="1" applyAlignment="1" applyProtection="1">
      <alignment vertical="center"/>
    </xf>
    <xf numFmtId="168" fontId="48" fillId="0" borderId="6" xfId="3" applyNumberFormat="1" applyFont="1" applyFill="1" applyBorder="1" applyAlignment="1" applyProtection="1">
      <alignment vertical="center"/>
    </xf>
    <xf numFmtId="168" fontId="47" fillId="0" borderId="73" xfId="3" applyNumberFormat="1" applyFont="1" applyFill="1" applyBorder="1" applyAlignment="1" applyProtection="1">
      <alignment vertical="center"/>
    </xf>
    <xf numFmtId="168" fontId="44" fillId="0" borderId="73" xfId="3" applyNumberFormat="1" applyFont="1" applyFill="1" applyBorder="1" applyAlignment="1" applyProtection="1">
      <alignment vertical="center"/>
    </xf>
    <xf numFmtId="168" fontId="44" fillId="0" borderId="74" xfId="3" applyNumberFormat="1" applyFont="1" applyFill="1" applyBorder="1" applyAlignment="1" applyProtection="1">
      <alignment vertical="center"/>
    </xf>
    <xf numFmtId="168" fontId="44" fillId="0" borderId="74" xfId="3" applyNumberFormat="1" applyFont="1" applyFill="1" applyBorder="1" applyAlignment="1" applyProtection="1"/>
    <xf numFmtId="168" fontId="47" fillId="0" borderId="12" xfId="3" applyNumberFormat="1" applyFont="1" applyFill="1" applyBorder="1" applyAlignment="1" applyProtection="1">
      <alignment vertical="center"/>
    </xf>
    <xf numFmtId="168" fontId="48" fillId="0" borderId="6" xfId="3" applyNumberFormat="1" applyFont="1" applyFill="1" applyBorder="1" applyAlignment="1" applyProtection="1">
      <alignment vertical="center"/>
      <protection locked="0"/>
    </xf>
    <xf numFmtId="168" fontId="62" fillId="0" borderId="6" xfId="3" applyNumberFormat="1" applyFont="1" applyFill="1" applyBorder="1" applyAlignment="1" applyProtection="1">
      <alignment vertical="center"/>
      <protection locked="0"/>
    </xf>
    <xf numFmtId="168" fontId="63" fillId="0" borderId="6" xfId="3" applyNumberFormat="1" applyFont="1" applyFill="1" applyBorder="1" applyAlignment="1" applyProtection="1">
      <alignment vertical="center"/>
      <protection locked="0"/>
    </xf>
    <xf numFmtId="168" fontId="44" fillId="0" borderId="6" xfId="3" applyNumberFormat="1" applyFont="1" applyFill="1" applyBorder="1" applyAlignment="1" applyProtection="1">
      <alignment vertical="center"/>
    </xf>
    <xf numFmtId="0" fontId="4" fillId="0" borderId="0" xfId="0" applyFont="1" applyFill="1" applyAlignment="1">
      <alignment horizontal="left"/>
    </xf>
    <xf numFmtId="0" fontId="4" fillId="0" borderId="0" xfId="0" applyFont="1" applyFill="1" applyBorder="1" applyAlignment="1">
      <alignment horizontal="center" vertical="top"/>
    </xf>
    <xf numFmtId="0" fontId="4" fillId="0" borderId="8" xfId="0" applyFont="1" applyFill="1" applyBorder="1" applyAlignment="1">
      <alignment horizontal="left"/>
    </xf>
    <xf numFmtId="0" fontId="4" fillId="0" borderId="9" xfId="0" applyFont="1" applyFill="1" applyBorder="1" applyAlignment="1">
      <alignment horizontal="left" vertical="top"/>
    </xf>
    <xf numFmtId="0" fontId="6" fillId="0" borderId="0" xfId="0" applyFont="1" applyFill="1" applyBorder="1" applyAlignment="1">
      <alignment horizontal="center" vertical="top"/>
    </xf>
    <xf numFmtId="0" fontId="12" fillId="0" borderId="31" xfId="0" applyFont="1" applyFill="1" applyBorder="1" applyAlignment="1">
      <alignment horizontal="center" vertical="center" wrapText="1"/>
    </xf>
    <xf numFmtId="0" fontId="12" fillId="3" borderId="31" xfId="0" applyFont="1" applyFill="1" applyBorder="1" applyAlignment="1">
      <alignment horizontal="center" vertical="center" wrapText="1"/>
    </xf>
    <xf numFmtId="0" fontId="16" fillId="0" borderId="24" xfId="0" applyFont="1" applyFill="1" applyBorder="1" applyAlignment="1">
      <alignment horizontal="center"/>
    </xf>
    <xf numFmtId="0" fontId="16" fillId="0" borderId="25" xfId="0" applyFont="1" applyFill="1" applyBorder="1" applyAlignment="1">
      <alignment horizontal="center"/>
    </xf>
    <xf numFmtId="0" fontId="3" fillId="0" borderId="16" xfId="0" applyFont="1" applyFill="1" applyBorder="1" applyAlignment="1">
      <alignment horizontal="center" vertical="center"/>
    </xf>
    <xf numFmtId="0" fontId="2" fillId="0" borderId="0" xfId="0" applyFont="1" applyFill="1" applyBorder="1" applyAlignment="1">
      <alignment horizontal="center"/>
    </xf>
    <xf numFmtId="168" fontId="3" fillId="0" borderId="49" xfId="0" applyNumberFormat="1" applyFont="1" applyFill="1" applyBorder="1" applyAlignment="1" applyProtection="1">
      <alignment horizontal="right"/>
      <protection locked="0"/>
    </xf>
    <xf numFmtId="168" fontId="3" fillId="0" borderId="55" xfId="0" applyNumberFormat="1" applyFont="1" applyFill="1" applyBorder="1" applyAlignment="1" applyProtection="1">
      <alignment horizontal="right"/>
      <protection locked="0"/>
    </xf>
    <xf numFmtId="168" fontId="3" fillId="3" borderId="64" xfId="0" applyNumberFormat="1" applyFont="1" applyFill="1" applyBorder="1" applyAlignment="1">
      <alignment horizontal="right" vertical="center"/>
    </xf>
    <xf numFmtId="168" fontId="2" fillId="0" borderId="50" xfId="0" applyNumberFormat="1" applyFont="1" applyFill="1" applyBorder="1" applyAlignment="1" applyProtection="1">
      <alignment horizontal="right"/>
      <protection locked="0"/>
    </xf>
    <xf numFmtId="168" fontId="2" fillId="3" borderId="47" xfId="0" applyNumberFormat="1" applyFont="1" applyFill="1" applyBorder="1" applyAlignment="1" applyProtection="1">
      <alignment horizontal="right"/>
    </xf>
    <xf numFmtId="168" fontId="2" fillId="0" borderId="47" xfId="0" applyNumberFormat="1" applyFont="1" applyFill="1" applyBorder="1" applyAlignment="1" applyProtection="1">
      <alignment horizontal="right"/>
      <protection locked="0"/>
    </xf>
    <xf numFmtId="168" fontId="2" fillId="3" borderId="51" xfId="0" applyNumberFormat="1" applyFont="1" applyFill="1" applyBorder="1" applyAlignment="1">
      <alignment horizontal="right"/>
    </xf>
    <xf numFmtId="168" fontId="2" fillId="0" borderId="28" xfId="0" applyNumberFormat="1" applyFont="1" applyFill="1" applyBorder="1" applyAlignment="1" applyProtection="1">
      <alignment horizontal="right"/>
      <protection locked="0"/>
    </xf>
    <xf numFmtId="168" fontId="2" fillId="0" borderId="48" xfId="0" applyNumberFormat="1" applyFont="1" applyFill="1" applyBorder="1" applyAlignment="1" applyProtection="1">
      <alignment horizontal="right"/>
      <protection locked="0"/>
    </xf>
    <xf numFmtId="168" fontId="2" fillId="0" borderId="56" xfId="0" applyNumberFormat="1" applyFont="1" applyFill="1" applyBorder="1" applyAlignment="1" applyProtection="1">
      <alignment horizontal="right"/>
      <protection locked="0"/>
    </xf>
    <xf numFmtId="168" fontId="2" fillId="0" borderId="57" xfId="0" applyNumberFormat="1" applyFont="1" applyFill="1" applyBorder="1" applyAlignment="1" applyProtection="1">
      <alignment horizontal="right"/>
      <protection locked="0"/>
    </xf>
    <xf numFmtId="168" fontId="2" fillId="3" borderId="58" xfId="0" applyNumberFormat="1" applyFont="1" applyFill="1" applyBorder="1" applyAlignment="1">
      <alignment horizontal="right"/>
    </xf>
    <xf numFmtId="168" fontId="2" fillId="3" borderId="60" xfId="0" applyNumberFormat="1" applyFont="1" applyFill="1" applyBorder="1" applyAlignment="1">
      <alignment horizontal="right" vertical="center"/>
    </xf>
    <xf numFmtId="168" fontId="2" fillId="3" borderId="65" xfId="0" applyNumberFormat="1" applyFont="1" applyFill="1" applyBorder="1" applyAlignment="1">
      <alignment horizontal="right" vertical="center"/>
    </xf>
    <xf numFmtId="168" fontId="2" fillId="3" borderId="62" xfId="0" applyNumberFormat="1" applyFont="1" applyFill="1" applyBorder="1" applyAlignment="1">
      <alignment horizontal="right" vertical="center"/>
    </xf>
    <xf numFmtId="168" fontId="2" fillId="3" borderId="63" xfId="0" applyNumberFormat="1" applyFont="1" applyFill="1" applyBorder="1" applyAlignment="1">
      <alignment horizontal="right" vertical="center"/>
    </xf>
    <xf numFmtId="0" fontId="2" fillId="10" borderId="0" xfId="0" applyFont="1" applyFill="1" applyBorder="1" applyAlignment="1" applyProtection="1">
      <alignment horizontal="left" wrapText="1"/>
      <protection locked="0"/>
    </xf>
    <xf numFmtId="0" fontId="88" fillId="0" borderId="16" xfId="5" applyFont="1" applyFill="1" applyBorder="1" applyAlignment="1" applyProtection="1">
      <alignment horizontal="right" vertical="center"/>
    </xf>
    <xf numFmtId="168" fontId="89" fillId="15" borderId="51" xfId="5" applyNumberFormat="1" applyFont="1" applyFill="1" applyBorder="1" applyAlignment="1" applyProtection="1">
      <alignment horizontal="right"/>
    </xf>
    <xf numFmtId="0" fontId="2" fillId="10" borderId="174" xfId="0" applyFont="1" applyFill="1" applyBorder="1" applyAlignment="1" applyProtection="1">
      <alignment horizontal="right"/>
    </xf>
    <xf numFmtId="10" fontId="2" fillId="10" borderId="175" xfId="2" applyNumberFormat="1" applyFont="1" applyFill="1" applyBorder="1" applyAlignment="1" applyProtection="1">
      <alignment horizontal="right"/>
    </xf>
    <xf numFmtId="0" fontId="80" fillId="10" borderId="0" xfId="0" applyFont="1" applyFill="1" applyProtection="1">
      <protection locked="0"/>
    </xf>
    <xf numFmtId="0" fontId="80" fillId="10" borderId="0" xfId="0" applyFont="1" applyFill="1" applyAlignment="1" applyProtection="1">
      <alignment horizontal="center"/>
      <protection locked="0"/>
    </xf>
    <xf numFmtId="177" fontId="44" fillId="0" borderId="96" xfId="3" applyNumberFormat="1" applyFont="1" applyFill="1" applyBorder="1" applyAlignment="1" applyProtection="1">
      <alignment horizontal="center"/>
      <protection locked="0"/>
    </xf>
    <xf numFmtId="177" fontId="44" fillId="0" borderId="77" xfId="3" applyNumberFormat="1" applyFont="1" applyFill="1" applyBorder="1" applyAlignment="1" applyProtection="1">
      <alignment horizontal="center"/>
      <protection locked="0"/>
    </xf>
    <xf numFmtId="177" fontId="44" fillId="0" borderId="116" xfId="3" applyNumberFormat="1" applyFont="1" applyFill="1" applyBorder="1" applyAlignment="1" applyProtection="1">
      <alignment horizontal="center"/>
      <protection locked="0"/>
    </xf>
    <xf numFmtId="177" fontId="44" fillId="0" borderId="103" xfId="3" applyNumberFormat="1" applyFont="1" applyFill="1" applyBorder="1" applyAlignment="1" applyProtection="1">
      <alignment horizontal="center"/>
      <protection locked="0"/>
    </xf>
    <xf numFmtId="177" fontId="44" fillId="0" borderId="71" xfId="3" applyNumberFormat="1" applyFont="1" applyFill="1" applyBorder="1" applyAlignment="1" applyProtection="1">
      <alignment horizontal="center"/>
      <protection locked="0"/>
    </xf>
    <xf numFmtId="177" fontId="44" fillId="0" borderId="120" xfId="3" applyNumberFormat="1" applyFont="1" applyFill="1" applyBorder="1" applyAlignment="1" applyProtection="1">
      <alignment horizontal="center"/>
      <protection locked="0"/>
    </xf>
    <xf numFmtId="4" fontId="4" fillId="3" borderId="0" xfId="0" applyNumberFormat="1" applyFont="1" applyFill="1" applyBorder="1" applyAlignment="1">
      <alignment horizontal="center"/>
    </xf>
    <xf numFmtId="0" fontId="3" fillId="0" borderId="16" xfId="0" applyFont="1" applyFill="1" applyBorder="1" applyAlignment="1">
      <alignment horizontal="center" vertical="center"/>
    </xf>
    <xf numFmtId="0" fontId="12" fillId="0" borderId="31" xfId="0" applyFont="1" applyFill="1" applyBorder="1" applyAlignment="1">
      <alignment horizontal="center" vertical="center" wrapText="1"/>
    </xf>
    <xf numFmtId="0" fontId="12" fillId="3" borderId="31" xfId="0" applyFont="1" applyFill="1" applyBorder="1" applyAlignment="1">
      <alignment horizontal="center" vertical="center" wrapText="1"/>
    </xf>
    <xf numFmtId="0" fontId="16" fillId="0" borderId="24" xfId="0" applyFont="1" applyFill="1" applyBorder="1" applyAlignment="1">
      <alignment horizontal="center"/>
    </xf>
    <xf numFmtId="0" fontId="16" fillId="0" borderId="25" xfId="0" applyFont="1" applyFill="1" applyBorder="1" applyAlignment="1">
      <alignment horizontal="center"/>
    </xf>
    <xf numFmtId="168" fontId="3" fillId="0" borderId="29" xfId="0" applyNumberFormat="1" applyFont="1" applyFill="1" applyBorder="1" applyAlignment="1" applyProtection="1">
      <alignment horizontal="right"/>
      <protection locked="0"/>
    </xf>
    <xf numFmtId="168" fontId="3" fillId="0" borderId="46" xfId="0" applyNumberFormat="1" applyFont="1" applyFill="1" applyBorder="1" applyAlignment="1" applyProtection="1">
      <alignment horizontal="right"/>
      <protection locked="0"/>
    </xf>
    <xf numFmtId="168" fontId="2" fillId="0" borderId="45" xfId="0" applyNumberFormat="1" applyFont="1" applyFill="1" applyBorder="1" applyAlignment="1" applyProtection="1">
      <alignment horizontal="right"/>
      <protection locked="0"/>
    </xf>
    <xf numFmtId="168" fontId="2" fillId="0" borderId="29" xfId="0" applyNumberFormat="1" applyFont="1" applyFill="1" applyBorder="1" applyAlignment="1" applyProtection="1">
      <alignment horizontal="right"/>
      <protection locked="0"/>
    </xf>
    <xf numFmtId="168" fontId="2" fillId="0" borderId="46" xfId="0" applyNumberFormat="1" applyFont="1" applyFill="1" applyBorder="1" applyAlignment="1" applyProtection="1">
      <alignment horizontal="right"/>
      <protection locked="0"/>
    </xf>
    <xf numFmtId="0" fontId="16" fillId="0" borderId="0" xfId="0" applyFont="1" applyFill="1" applyBorder="1" applyAlignment="1">
      <alignment horizontal="center"/>
    </xf>
    <xf numFmtId="0" fontId="34" fillId="0" borderId="180" xfId="0" applyFont="1" applyFill="1" applyBorder="1" applyAlignment="1">
      <alignment horizontal="center" vertical="center" wrapText="1"/>
    </xf>
    <xf numFmtId="0" fontId="3" fillId="0" borderId="22" xfId="0" applyFont="1" applyFill="1" applyBorder="1" applyAlignment="1"/>
    <xf numFmtId="167" fontId="4" fillId="3" borderId="181" xfId="0" applyNumberFormat="1" applyFont="1" applyFill="1" applyBorder="1" applyAlignment="1">
      <alignment horizontal="center"/>
    </xf>
    <xf numFmtId="0" fontId="88" fillId="15" borderId="39" xfId="5" applyFont="1" applyFill="1" applyBorder="1" applyAlignment="1" applyProtection="1">
      <alignment vertical="center" wrapText="1"/>
    </xf>
    <xf numFmtId="0" fontId="2" fillId="0" borderId="45" xfId="0" applyFont="1" applyFill="1" applyBorder="1" applyAlignment="1" applyProtection="1">
      <protection locked="0"/>
    </xf>
    <xf numFmtId="0" fontId="88" fillId="0" borderId="48" xfId="5" applyFont="1" applyFill="1" applyBorder="1" applyAlignment="1" applyProtection="1">
      <protection locked="0"/>
    </xf>
    <xf numFmtId="49" fontId="2" fillId="0" borderId="45" xfId="0" applyNumberFormat="1" applyFont="1" applyFill="1" applyBorder="1" applyAlignment="1" applyProtection="1">
      <protection locked="0"/>
    </xf>
    <xf numFmtId="49" fontId="2" fillId="0" borderId="46" xfId="0" applyNumberFormat="1" applyFont="1" applyFill="1" applyBorder="1" applyAlignment="1" applyProtection="1">
      <protection locked="0"/>
    </xf>
    <xf numFmtId="14" fontId="2" fillId="0" borderId="45" xfId="0" applyNumberFormat="1" applyFont="1" applyFill="1" applyBorder="1" applyAlignment="1" applyProtection="1">
      <alignment wrapText="1"/>
      <protection locked="0"/>
    </xf>
    <xf numFmtId="49" fontId="2" fillId="0" borderId="29" xfId="0" applyNumberFormat="1" applyFont="1" applyFill="1" applyBorder="1" applyAlignment="1" applyProtection="1">
      <alignment wrapText="1"/>
      <protection locked="0"/>
    </xf>
    <xf numFmtId="49" fontId="2" fillId="0" borderId="46" xfId="0" applyNumberFormat="1" applyFont="1" applyFill="1" applyBorder="1" applyAlignment="1" applyProtection="1">
      <alignment wrapText="1"/>
      <protection locked="0"/>
    </xf>
    <xf numFmtId="10" fontId="2" fillId="0" borderId="45" xfId="0" applyNumberFormat="1" applyFont="1" applyFill="1" applyBorder="1" applyAlignment="1" applyProtection="1">
      <protection locked="0"/>
    </xf>
    <xf numFmtId="10" fontId="2" fillId="0" borderId="46" xfId="0" applyNumberFormat="1" applyFont="1" applyFill="1" applyBorder="1" applyAlignment="1" applyProtection="1">
      <protection locked="0"/>
    </xf>
    <xf numFmtId="10" fontId="2" fillId="0" borderId="47" xfId="5" applyNumberFormat="1" applyFont="1" applyFill="1" applyBorder="1" applyAlignment="1" applyProtection="1">
      <protection locked="0"/>
    </xf>
    <xf numFmtId="10" fontId="89" fillId="0" borderId="47" xfId="5" applyNumberFormat="1" applyFont="1" applyFill="1" applyBorder="1" applyAlignment="1" applyProtection="1">
      <protection locked="0"/>
    </xf>
    <xf numFmtId="4" fontId="2" fillId="3" borderId="45" xfId="0" applyNumberFormat="1" applyFont="1" applyFill="1" applyBorder="1" applyAlignment="1" applyProtection="1">
      <protection locked="0"/>
    </xf>
    <xf numFmtId="168" fontId="3" fillId="0" borderId="28" xfId="0" applyNumberFormat="1" applyFont="1" applyFill="1" applyBorder="1" applyAlignment="1" applyProtection="1">
      <protection locked="0"/>
    </xf>
    <xf numFmtId="168" fontId="3" fillId="0" borderId="29" xfId="0" applyNumberFormat="1" applyFont="1" applyFill="1" applyBorder="1" applyAlignment="1" applyProtection="1">
      <protection locked="0"/>
    </xf>
    <xf numFmtId="168" fontId="3" fillId="0" borderId="46" xfId="0" applyNumberFormat="1" applyFont="1" applyFill="1" applyBorder="1" applyAlignment="1" applyProtection="1">
      <protection locked="0"/>
    </xf>
    <xf numFmtId="168" fontId="2" fillId="0" borderId="45" xfId="0" applyNumberFormat="1" applyFont="1" applyFill="1" applyBorder="1" applyAlignment="1" applyProtection="1">
      <protection locked="0"/>
    </xf>
    <xf numFmtId="168" fontId="2" fillId="0" borderId="29" xfId="0" applyNumberFormat="1" applyFont="1" applyFill="1" applyBorder="1" applyAlignment="1" applyProtection="1">
      <protection locked="0"/>
    </xf>
    <xf numFmtId="168" fontId="2" fillId="0" borderId="46" xfId="0" applyNumberFormat="1" applyFont="1" applyFill="1" applyBorder="1" applyAlignment="1" applyProtection="1">
      <protection locked="0"/>
    </xf>
    <xf numFmtId="4" fontId="4" fillId="3" borderId="0" xfId="0" applyNumberFormat="1" applyFont="1" applyFill="1" applyBorder="1" applyAlignment="1"/>
    <xf numFmtId="168" fontId="89" fillId="15" borderId="48" xfId="5" applyNumberFormat="1" applyFont="1" applyFill="1" applyBorder="1" applyAlignment="1" applyProtection="1">
      <alignment horizontal="right"/>
    </xf>
    <xf numFmtId="10" fontId="2" fillId="0" borderId="48" xfId="5" applyNumberFormat="1" applyFont="1" applyFill="1" applyBorder="1" applyAlignment="1" applyProtection="1">
      <protection locked="0"/>
    </xf>
    <xf numFmtId="10" fontId="89" fillId="0" borderId="48" xfId="5" applyNumberFormat="1" applyFont="1" applyFill="1" applyBorder="1" applyAlignment="1" applyProtection="1">
      <protection locked="0"/>
    </xf>
    <xf numFmtId="0" fontId="2" fillId="0" borderId="29" xfId="0" applyFont="1" applyFill="1" applyBorder="1" applyAlignment="1" applyProtection="1">
      <protection locked="0"/>
    </xf>
    <xf numFmtId="0" fontId="2" fillId="0" borderId="46" xfId="0" applyFont="1" applyFill="1" applyBorder="1" applyAlignment="1" applyProtection="1">
      <protection locked="0"/>
    </xf>
    <xf numFmtId="10" fontId="3" fillId="0" borderId="46" xfId="0" applyNumberFormat="1" applyFont="1" applyFill="1" applyBorder="1" applyAlignment="1" applyProtection="1">
      <protection locked="0"/>
    </xf>
    <xf numFmtId="4" fontId="4" fillId="3" borderId="183" xfId="0" applyNumberFormat="1" applyFont="1" applyFill="1" applyBorder="1" applyAlignment="1"/>
    <xf numFmtId="0" fontId="2" fillId="0" borderId="52" xfId="0" applyFont="1" applyFill="1" applyBorder="1" applyAlignment="1" applyProtection="1">
      <protection locked="0"/>
    </xf>
    <xf numFmtId="0" fontId="2" fillId="0" borderId="53" xfId="0" applyFont="1" applyFill="1" applyBorder="1" applyAlignment="1" applyProtection="1">
      <protection locked="0"/>
    </xf>
    <xf numFmtId="0" fontId="2" fillId="0" borderId="54" xfId="0" applyFont="1" applyFill="1" applyBorder="1" applyAlignment="1" applyProtection="1">
      <protection locked="0"/>
    </xf>
    <xf numFmtId="49" fontId="2" fillId="0" borderId="52" xfId="0" applyNumberFormat="1" applyFont="1" applyFill="1" applyBorder="1" applyAlignment="1" applyProtection="1">
      <protection locked="0"/>
    </xf>
    <xf numFmtId="49" fontId="2" fillId="0" borderId="54" xfId="0" applyNumberFormat="1" applyFont="1" applyFill="1" applyBorder="1" applyAlignment="1" applyProtection="1">
      <protection locked="0"/>
    </xf>
    <xf numFmtId="14" fontId="2" fillId="0" borderId="52" xfId="0" applyNumberFormat="1" applyFont="1" applyFill="1" applyBorder="1" applyAlignment="1" applyProtection="1">
      <alignment wrapText="1"/>
      <protection locked="0"/>
    </xf>
    <xf numFmtId="49" fontId="2" fillId="0" borderId="53" xfId="0" applyNumberFormat="1" applyFont="1" applyFill="1" applyBorder="1" applyAlignment="1" applyProtection="1">
      <alignment wrapText="1"/>
      <protection locked="0"/>
    </xf>
    <xf numFmtId="49" fontId="2" fillId="0" borderId="54" xfId="0" applyNumberFormat="1" applyFont="1" applyFill="1" applyBorder="1" applyAlignment="1" applyProtection="1">
      <alignment wrapText="1"/>
      <protection locked="0"/>
    </xf>
    <xf numFmtId="10" fontId="2" fillId="0" borderId="52" xfId="0" applyNumberFormat="1" applyFont="1" applyFill="1" applyBorder="1" applyAlignment="1" applyProtection="1">
      <protection locked="0"/>
    </xf>
    <xf numFmtId="10" fontId="2" fillId="0" borderId="54" xfId="0" applyNumberFormat="1" applyFont="1" applyFill="1" applyBorder="1" applyAlignment="1" applyProtection="1">
      <protection locked="0"/>
    </xf>
    <xf numFmtId="10" fontId="3" fillId="0" borderId="54" xfId="0" applyNumberFormat="1" applyFont="1" applyFill="1" applyBorder="1" applyAlignment="1" applyProtection="1">
      <protection locked="0"/>
    </xf>
    <xf numFmtId="4" fontId="2" fillId="3" borderId="52" xfId="0" applyNumberFormat="1" applyFont="1" applyFill="1" applyBorder="1" applyAlignment="1" applyProtection="1">
      <protection locked="0"/>
    </xf>
    <xf numFmtId="168" fontId="3" fillId="0" borderId="165" xfId="0" applyNumberFormat="1" applyFont="1" applyFill="1" applyBorder="1" applyAlignment="1" applyProtection="1">
      <protection locked="0"/>
    </xf>
    <xf numFmtId="168" fontId="3" fillId="0" borderId="53" xfId="0" applyNumberFormat="1" applyFont="1" applyFill="1" applyBorder="1" applyAlignment="1" applyProtection="1">
      <protection locked="0"/>
    </xf>
    <xf numFmtId="168" fontId="3" fillId="0" borderId="54" xfId="0" applyNumberFormat="1" applyFont="1" applyFill="1" applyBorder="1" applyAlignment="1" applyProtection="1">
      <protection locked="0"/>
    </xf>
    <xf numFmtId="168" fontId="2" fillId="0" borderId="52" xfId="0" applyNumberFormat="1" applyFont="1" applyFill="1" applyBorder="1" applyAlignment="1" applyProtection="1">
      <protection locked="0"/>
    </xf>
    <xf numFmtId="168" fontId="2" fillId="0" borderId="53" xfId="0" applyNumberFormat="1" applyFont="1" applyFill="1" applyBorder="1" applyAlignment="1" applyProtection="1">
      <protection locked="0"/>
    </xf>
    <xf numFmtId="168" fontId="2" fillId="0" borderId="54" xfId="0" applyNumberFormat="1" applyFont="1" applyFill="1" applyBorder="1" applyAlignment="1" applyProtection="1">
      <protection locked="0"/>
    </xf>
    <xf numFmtId="168" fontId="3" fillId="3" borderId="60" xfId="0" applyNumberFormat="1" applyFont="1" applyFill="1" applyBorder="1" applyAlignment="1">
      <alignment vertical="center"/>
    </xf>
    <xf numFmtId="168" fontId="3" fillId="3" borderId="61" xfId="0" applyNumberFormat="1" applyFont="1" applyFill="1" applyBorder="1" applyAlignment="1">
      <alignment vertical="center"/>
    </xf>
    <xf numFmtId="168" fontId="3" fillId="3" borderId="62" xfId="0" applyNumberFormat="1" applyFont="1" applyFill="1" applyBorder="1" applyAlignment="1">
      <alignment vertical="center"/>
    </xf>
    <xf numFmtId="168" fontId="3" fillId="3" borderId="63" xfId="0" applyNumberFormat="1" applyFont="1" applyFill="1" applyBorder="1" applyAlignment="1">
      <alignment vertical="center"/>
    </xf>
    <xf numFmtId="168" fontId="92" fillId="3" borderId="63" xfId="0" applyNumberFormat="1" applyFont="1" applyFill="1" applyBorder="1" applyAlignment="1">
      <alignment horizontal="right" vertical="center"/>
    </xf>
    <xf numFmtId="168" fontId="3" fillId="0" borderId="28" xfId="0" applyNumberFormat="1" applyFont="1" applyFill="1" applyBorder="1" applyAlignment="1" applyProtection="1">
      <alignment horizontal="right"/>
      <protection locked="0"/>
    </xf>
    <xf numFmtId="4" fontId="3" fillId="3" borderId="167" xfId="0" applyNumberFormat="1" applyFont="1" applyFill="1" applyBorder="1" applyAlignment="1" applyProtection="1">
      <protection locked="0"/>
    </xf>
    <xf numFmtId="4" fontId="3" fillId="3" borderId="166" xfId="0" applyNumberFormat="1" applyFont="1" applyFill="1" applyBorder="1" applyAlignment="1" applyProtection="1">
      <protection locked="0"/>
    </xf>
    <xf numFmtId="0" fontId="43" fillId="7" borderId="8" xfId="3" applyFont="1" applyFill="1" applyBorder="1" applyAlignment="1" applyProtection="1">
      <alignment horizontal="center"/>
      <protection locked="0"/>
    </xf>
    <xf numFmtId="0" fontId="40" fillId="0" borderId="6" xfId="3" applyFont="1" applyFill="1" applyBorder="1" applyAlignment="1" applyProtection="1">
      <alignment horizontal="center"/>
    </xf>
    <xf numFmtId="4" fontId="48" fillId="0" borderId="6" xfId="3" applyNumberFormat="1" applyFont="1" applyFill="1" applyBorder="1" applyAlignment="1" applyProtection="1">
      <alignment horizontal="right" vertical="center"/>
    </xf>
    <xf numFmtId="168" fontId="48" fillId="0" borderId="6" xfId="3" applyNumberFormat="1" applyFont="1" applyFill="1" applyBorder="1" applyAlignment="1" applyProtection="1">
      <alignment vertical="center"/>
    </xf>
    <xf numFmtId="168" fontId="47" fillId="0" borderId="12" xfId="3" applyNumberFormat="1" applyFont="1" applyFill="1" applyBorder="1" applyAlignment="1" applyProtection="1">
      <alignment vertical="center"/>
    </xf>
    <xf numFmtId="168" fontId="47" fillId="0" borderId="73" xfId="3" applyNumberFormat="1" applyFont="1" applyFill="1" applyBorder="1" applyAlignment="1" applyProtection="1">
      <alignment vertical="center"/>
    </xf>
    <xf numFmtId="168" fontId="47" fillId="0" borderId="74" xfId="3" applyNumberFormat="1" applyFont="1" applyFill="1" applyBorder="1" applyAlignment="1" applyProtection="1">
      <alignment vertical="center"/>
    </xf>
    <xf numFmtId="4" fontId="47" fillId="0" borderId="6" xfId="3" applyNumberFormat="1" applyFont="1" applyFill="1" applyBorder="1" applyAlignment="1" applyProtection="1">
      <alignment horizontal="right" vertical="center"/>
    </xf>
    <xf numFmtId="3" fontId="48" fillId="0" borderId="67" xfId="3" applyNumberFormat="1" applyFont="1" applyFill="1" applyBorder="1" applyAlignment="1" applyProtection="1">
      <alignment horizontal="right" vertical="center"/>
    </xf>
    <xf numFmtId="4" fontId="48" fillId="0" borderId="6" xfId="3" applyNumberFormat="1" applyFont="1" applyFill="1" applyBorder="1" applyAlignment="1" applyProtection="1">
      <alignment horizontal="center" vertical="center"/>
    </xf>
    <xf numFmtId="168" fontId="54" fillId="0" borderId="12" xfId="3" applyNumberFormat="1" applyFont="1" applyFill="1" applyBorder="1" applyAlignment="1" applyProtection="1">
      <alignment vertical="center"/>
      <protection locked="0"/>
    </xf>
    <xf numFmtId="168" fontId="54" fillId="0" borderId="73" xfId="3" applyNumberFormat="1" applyFont="1" applyFill="1" applyBorder="1" applyAlignment="1" applyProtection="1">
      <alignment vertical="center"/>
      <protection locked="0"/>
    </xf>
    <xf numFmtId="168" fontId="54" fillId="0" borderId="12" xfId="3" applyNumberFormat="1" applyFont="1" applyFill="1" applyBorder="1" applyAlignment="1" applyProtection="1">
      <alignment vertical="center"/>
    </xf>
    <xf numFmtId="168" fontId="54" fillId="0" borderId="73" xfId="3" applyNumberFormat="1" applyFont="1" applyFill="1" applyBorder="1" applyAlignment="1" applyProtection="1">
      <alignment vertical="center"/>
    </xf>
    <xf numFmtId="4" fontId="48" fillId="0" borderId="12" xfId="3" applyNumberFormat="1" applyFont="1" applyFill="1" applyBorder="1" applyAlignment="1" applyProtection="1">
      <alignment horizontal="center" vertical="center"/>
    </xf>
    <xf numFmtId="4" fontId="48" fillId="0" borderId="73" xfId="3" applyNumberFormat="1" applyFont="1" applyFill="1" applyBorder="1" applyAlignment="1" applyProtection="1">
      <alignment horizontal="center" vertical="center"/>
    </xf>
    <xf numFmtId="3" fontId="48" fillId="0" borderId="13" xfId="3" applyNumberFormat="1" applyFont="1" applyFill="1" applyBorder="1" applyAlignment="1" applyProtection="1">
      <alignment horizontal="right" vertical="center"/>
    </xf>
    <xf numFmtId="3" fontId="48" fillId="0" borderId="70" xfId="3" applyNumberFormat="1" applyFont="1" applyFill="1" applyBorder="1" applyAlignment="1" applyProtection="1">
      <alignment horizontal="right" vertical="center"/>
    </xf>
    <xf numFmtId="3" fontId="48" fillId="0" borderId="7" xfId="3" applyNumberFormat="1" applyFont="1" applyFill="1" applyBorder="1" applyAlignment="1" applyProtection="1">
      <alignment horizontal="right" vertical="center"/>
    </xf>
    <xf numFmtId="168" fontId="55" fillId="0" borderId="12" xfId="3" applyNumberFormat="1" applyFont="1" applyFill="1" applyBorder="1" applyAlignment="1" applyProtection="1">
      <alignment vertical="center"/>
      <protection locked="0"/>
    </xf>
    <xf numFmtId="168" fontId="55" fillId="0" borderId="73" xfId="3" applyNumberFormat="1" applyFont="1" applyFill="1" applyBorder="1" applyAlignment="1" applyProtection="1">
      <alignment vertical="center"/>
      <protection locked="0"/>
    </xf>
    <xf numFmtId="168" fontId="44" fillId="0" borderId="12" xfId="3" applyNumberFormat="1" applyFont="1" applyFill="1" applyBorder="1" applyAlignment="1" applyProtection="1">
      <alignment vertical="center"/>
    </xf>
    <xf numFmtId="168" fontId="44" fillId="0" borderId="73" xfId="3" applyNumberFormat="1" applyFont="1" applyFill="1" applyBorder="1" applyAlignment="1" applyProtection="1">
      <alignment vertical="center"/>
    </xf>
    <xf numFmtId="4" fontId="48" fillId="0" borderId="74" xfId="3" applyNumberFormat="1" applyFont="1" applyFill="1" applyBorder="1" applyAlignment="1" applyProtection="1">
      <alignment horizontal="center" vertical="center"/>
    </xf>
    <xf numFmtId="168" fontId="47" fillId="0" borderId="12" xfId="3" applyNumberFormat="1" applyFont="1" applyFill="1" applyBorder="1" applyAlignment="1" applyProtection="1"/>
    <xf numFmtId="168" fontId="47" fillId="0" borderId="74" xfId="3" applyNumberFormat="1" applyFont="1" applyFill="1" applyBorder="1" applyAlignment="1" applyProtection="1"/>
    <xf numFmtId="4" fontId="47" fillId="0" borderId="12" xfId="3" applyNumberFormat="1" applyFont="1" applyFill="1" applyBorder="1" applyAlignment="1" applyProtection="1">
      <alignment horizontal="right" vertical="center"/>
    </xf>
    <xf numFmtId="4" fontId="47" fillId="0" borderId="74" xfId="3" applyNumberFormat="1" applyFont="1" applyFill="1" applyBorder="1" applyAlignment="1" applyProtection="1">
      <alignment horizontal="right" vertical="center"/>
    </xf>
    <xf numFmtId="4" fontId="43" fillId="0" borderId="6" xfId="3" applyNumberFormat="1" applyFont="1" applyFill="1" applyBorder="1" applyAlignment="1" applyProtection="1">
      <alignment horizontal="right"/>
      <protection locked="0"/>
    </xf>
    <xf numFmtId="4" fontId="44" fillId="0" borderId="67" xfId="3" applyNumberFormat="1" applyFont="1" applyFill="1" applyBorder="1" applyAlignment="1" applyProtection="1">
      <alignment horizontal="center"/>
      <protection locked="0"/>
    </xf>
    <xf numFmtId="4" fontId="44" fillId="0" borderId="9" xfId="3" applyNumberFormat="1" applyFont="1" applyFill="1" applyBorder="1" applyAlignment="1" applyProtection="1">
      <alignment horizontal="center"/>
      <protection locked="0"/>
    </xf>
    <xf numFmtId="4" fontId="47" fillId="0" borderId="13" xfId="3" applyNumberFormat="1" applyFont="1" applyFill="1" applyBorder="1" applyAlignment="1" applyProtection="1">
      <alignment horizontal="center" vertical="center"/>
    </xf>
    <xf numFmtId="4" fontId="47" fillId="0" borderId="70" xfId="3" applyNumberFormat="1" applyFont="1" applyFill="1" applyBorder="1" applyAlignment="1" applyProtection="1">
      <alignment horizontal="center" vertical="center"/>
    </xf>
    <xf numFmtId="4" fontId="48" fillId="7" borderId="0" xfId="3" applyNumberFormat="1" applyFont="1" applyFill="1" applyBorder="1" applyAlignment="1" applyProtection="1">
      <alignment horizontal="center" vertical="center"/>
      <protection locked="0"/>
    </xf>
    <xf numFmtId="3" fontId="63" fillId="7" borderId="13" xfId="3" applyNumberFormat="1" applyFont="1" applyFill="1" applyBorder="1" applyAlignment="1" applyProtection="1">
      <alignment horizontal="center" vertical="center"/>
      <protection locked="0"/>
    </xf>
    <xf numFmtId="3" fontId="63" fillId="7" borderId="70" xfId="3" applyNumberFormat="1" applyFont="1" applyFill="1" applyBorder="1" applyAlignment="1" applyProtection="1">
      <alignment horizontal="center" vertical="center"/>
      <protection locked="0"/>
    </xf>
    <xf numFmtId="10" fontId="47" fillId="0" borderId="13" xfId="3" applyNumberFormat="1" applyFont="1" applyFill="1" applyBorder="1" applyAlignment="1" applyProtection="1">
      <alignment horizontal="center" vertical="center"/>
    </xf>
    <xf numFmtId="10" fontId="47" fillId="0" borderId="70" xfId="3" applyNumberFormat="1" applyFont="1" applyFill="1" applyBorder="1" applyAlignment="1" applyProtection="1">
      <alignment horizontal="center" vertical="center"/>
    </xf>
    <xf numFmtId="10" fontId="47" fillId="0" borderId="7" xfId="3" applyNumberFormat="1" applyFont="1" applyFill="1" applyBorder="1" applyAlignment="1" applyProtection="1">
      <alignment horizontal="center" vertical="center"/>
    </xf>
    <xf numFmtId="4" fontId="44" fillId="0" borderId="13" xfId="3" applyNumberFormat="1" applyFont="1" applyFill="1" applyBorder="1" applyAlignment="1" applyProtection="1">
      <alignment horizontal="center" vertical="center"/>
    </xf>
    <xf numFmtId="4" fontId="44" fillId="0" borderId="70" xfId="3" applyNumberFormat="1" applyFont="1" applyFill="1" applyBorder="1" applyAlignment="1" applyProtection="1">
      <alignment horizontal="center" vertical="center"/>
    </xf>
    <xf numFmtId="4" fontId="48" fillId="7" borderId="0" xfId="3" applyNumberFormat="1" applyFont="1" applyFill="1" applyBorder="1" applyAlignment="1" applyProtection="1">
      <alignment horizontal="center" vertical="center"/>
    </xf>
    <xf numFmtId="4" fontId="48" fillId="7" borderId="71" xfId="3" applyNumberFormat="1" applyFont="1" applyFill="1" applyBorder="1" applyAlignment="1" applyProtection="1">
      <alignment horizontal="center" vertical="center"/>
    </xf>
    <xf numFmtId="3" fontId="63" fillId="7" borderId="13" xfId="3" applyNumberFormat="1" applyFont="1" applyFill="1" applyBorder="1" applyAlignment="1" applyProtection="1">
      <alignment horizontal="center" vertical="center"/>
    </xf>
    <xf numFmtId="3" fontId="63" fillId="7" borderId="70" xfId="3" applyNumberFormat="1" applyFont="1" applyFill="1" applyBorder="1" applyAlignment="1" applyProtection="1">
      <alignment horizontal="center" vertical="center"/>
    </xf>
    <xf numFmtId="0" fontId="44" fillId="7" borderId="0" xfId="3" applyFont="1" applyFill="1" applyBorder="1" applyAlignment="1" applyProtection="1">
      <alignment horizontal="center" vertical="center"/>
      <protection locked="0"/>
    </xf>
    <xf numFmtId="0" fontId="44" fillId="7" borderId="71" xfId="3" applyFont="1" applyFill="1" applyBorder="1" applyAlignment="1" applyProtection="1">
      <alignment horizontal="center" vertical="center"/>
      <protection locked="0"/>
    </xf>
    <xf numFmtId="0" fontId="40" fillId="0" borderId="12" xfId="3" applyFont="1" applyFill="1" applyBorder="1" applyAlignment="1" applyProtection="1">
      <alignment horizontal="center"/>
    </xf>
    <xf numFmtId="0" fontId="40" fillId="0" borderId="74" xfId="3" applyFont="1" applyFill="1" applyBorder="1" applyAlignment="1" applyProtection="1">
      <alignment horizontal="center"/>
    </xf>
    <xf numFmtId="4" fontId="43" fillId="0" borderId="67" xfId="3" applyNumberFormat="1" applyFont="1" applyFill="1" applyBorder="1" applyAlignment="1" applyProtection="1">
      <alignment horizontal="right"/>
      <protection locked="0"/>
    </xf>
    <xf numFmtId="4" fontId="43" fillId="0" borderId="9" xfId="3" applyNumberFormat="1" applyFont="1" applyFill="1" applyBorder="1" applyAlignment="1" applyProtection="1">
      <alignment horizontal="right"/>
      <protection locked="0"/>
    </xf>
    <xf numFmtId="4" fontId="43" fillId="0" borderId="68" xfId="3" applyNumberFormat="1" applyFont="1" applyFill="1" applyBorder="1" applyAlignment="1" applyProtection="1">
      <alignment horizontal="right"/>
      <protection locked="0"/>
    </xf>
    <xf numFmtId="4" fontId="44" fillId="0" borderId="6" xfId="3" applyNumberFormat="1" applyFont="1" applyFill="1" applyBorder="1" applyAlignment="1" applyProtection="1">
      <alignment horizontal="right"/>
      <protection locked="0"/>
    </xf>
    <xf numFmtId="4" fontId="69" fillId="0" borderId="6" xfId="3" applyNumberFormat="1" applyFont="1" applyFill="1" applyBorder="1" applyAlignment="1" applyProtection="1">
      <alignment horizontal="center"/>
      <protection locked="0"/>
    </xf>
    <xf numFmtId="0" fontId="74" fillId="0" borderId="0" xfId="3" applyFont="1" applyFill="1" applyBorder="1" applyAlignment="1" applyProtection="1">
      <alignment horizontal="justify" wrapText="1"/>
    </xf>
    <xf numFmtId="0" fontId="40" fillId="0" borderId="0" xfId="3" applyFont="1" applyFill="1" applyBorder="1" applyAlignment="1" applyProtection="1">
      <alignment horizontal="center"/>
    </xf>
    <xf numFmtId="17" fontId="52" fillId="0" borderId="8" xfId="3" applyNumberFormat="1" applyFont="1" applyFill="1" applyBorder="1" applyAlignment="1" applyProtection="1">
      <alignment horizontal="center"/>
    </xf>
    <xf numFmtId="2" fontId="40" fillId="0" borderId="86" xfId="3" applyNumberFormat="1" applyFont="1" applyFill="1" applyBorder="1" applyAlignment="1" applyProtection="1">
      <alignment horizontal="center" vertical="center" textRotation="90" wrapText="1"/>
    </xf>
    <xf numFmtId="2" fontId="40" fillId="0" borderId="88" xfId="3" applyNumberFormat="1" applyFont="1" applyFill="1" applyBorder="1" applyAlignment="1" applyProtection="1">
      <alignment horizontal="center" vertical="center" textRotation="90" wrapText="1"/>
    </xf>
    <xf numFmtId="0" fontId="40" fillId="0" borderId="87" xfId="3" applyFont="1" applyFill="1" applyBorder="1" applyAlignment="1" applyProtection="1">
      <alignment horizontal="center"/>
    </xf>
    <xf numFmtId="0" fontId="40" fillId="0" borderId="89" xfId="3" applyFont="1" applyFill="1" applyBorder="1" applyAlignment="1" applyProtection="1">
      <alignment horizontal="center"/>
    </xf>
    <xf numFmtId="0" fontId="40" fillId="0" borderId="90" xfId="3" applyFont="1" applyFill="1" applyBorder="1" applyAlignment="1" applyProtection="1">
      <alignment horizontal="center"/>
    </xf>
    <xf numFmtId="0" fontId="40" fillId="0" borderId="91" xfId="3" applyFont="1" applyFill="1" applyBorder="1" applyAlignment="1" applyProtection="1">
      <alignment horizontal="center"/>
    </xf>
    <xf numFmtId="0" fontId="81" fillId="0" borderId="0" xfId="3" applyFont="1" applyFill="1" applyBorder="1" applyAlignment="1" applyProtection="1">
      <alignment horizontal="center"/>
    </xf>
    <xf numFmtId="170" fontId="44" fillId="0" borderId="97" xfId="3" applyNumberFormat="1" applyFont="1" applyFill="1" applyBorder="1" applyAlignment="1" applyProtection="1">
      <alignment horizontal="left"/>
      <protection locked="0"/>
    </xf>
    <xf numFmtId="170" fontId="44" fillId="0" borderId="98" xfId="3" applyNumberFormat="1" applyFont="1" applyFill="1" applyBorder="1" applyAlignment="1" applyProtection="1">
      <alignment horizontal="left"/>
      <protection locked="0"/>
    </xf>
    <xf numFmtId="170" fontId="44" fillId="0" borderId="99" xfId="3" applyNumberFormat="1" applyFont="1" applyFill="1" applyBorder="1" applyAlignment="1" applyProtection="1">
      <alignment horizontal="left"/>
      <protection locked="0"/>
    </xf>
    <xf numFmtId="0" fontId="44" fillId="0" borderId="106" xfId="3" applyFont="1" applyFill="1" applyBorder="1" applyAlignment="1" applyProtection="1">
      <alignment horizontal="left"/>
      <protection locked="0"/>
    </xf>
    <xf numFmtId="0" fontId="44" fillId="0" borderId="107" xfId="3" applyFont="1" applyFill="1" applyBorder="1" applyAlignment="1" applyProtection="1">
      <alignment horizontal="left"/>
      <protection locked="0"/>
    </xf>
    <xf numFmtId="0" fontId="44" fillId="0" borderId="108" xfId="3" applyFont="1" applyFill="1" applyBorder="1" applyAlignment="1" applyProtection="1">
      <alignment horizontal="left"/>
      <protection locked="0"/>
    </xf>
    <xf numFmtId="0" fontId="40" fillId="0" borderId="92" xfId="3" applyFont="1" applyFill="1" applyBorder="1" applyAlignment="1" applyProtection="1">
      <alignment horizontal="center" vertical="center"/>
    </xf>
    <xf numFmtId="0" fontId="40" fillId="0" borderId="104" xfId="3" applyFont="1" applyFill="1" applyBorder="1" applyAlignment="1" applyProtection="1">
      <alignment horizontal="center" vertical="center"/>
    </xf>
    <xf numFmtId="0" fontId="40" fillId="0" borderId="112" xfId="3" applyFont="1" applyFill="1" applyBorder="1" applyAlignment="1" applyProtection="1">
      <alignment horizontal="center" vertical="center"/>
    </xf>
    <xf numFmtId="0" fontId="52" fillId="0" borderId="94" xfId="3" applyFont="1" applyFill="1" applyBorder="1" applyAlignment="1" applyProtection="1">
      <alignment horizontal="center" vertical="center" wrapText="1"/>
    </xf>
    <xf numFmtId="0" fontId="52" fillId="0" borderId="105" xfId="3" applyFont="1" applyFill="1" applyBorder="1" applyAlignment="1" applyProtection="1">
      <alignment horizontal="center" vertical="center" wrapText="1"/>
    </xf>
    <xf numFmtId="0" fontId="52" fillId="0" borderId="114" xfId="3" applyFont="1" applyFill="1" applyBorder="1" applyAlignment="1" applyProtection="1">
      <alignment horizontal="center" vertical="center" wrapText="1"/>
    </xf>
    <xf numFmtId="169" fontId="45" fillId="0" borderId="95" xfId="3" applyNumberFormat="1" applyFont="1" applyFill="1" applyBorder="1" applyAlignment="1" applyProtection="1">
      <alignment horizontal="center" vertical="center" textRotation="90" wrapText="1"/>
    </xf>
    <xf numFmtId="169" fontId="45" fillId="0" borderId="88" xfId="3" applyNumberFormat="1" applyFont="1" applyFill="1" applyBorder="1" applyAlignment="1" applyProtection="1">
      <alignment horizontal="center" vertical="center" textRotation="90" wrapText="1"/>
    </xf>
    <xf numFmtId="169" fontId="45" fillId="0" borderId="115" xfId="3" applyNumberFormat="1" applyFont="1" applyFill="1" applyBorder="1" applyAlignment="1" applyProtection="1">
      <alignment horizontal="center" vertical="center" textRotation="90" wrapText="1"/>
    </xf>
    <xf numFmtId="2" fontId="40" fillId="0" borderId="95" xfId="3" applyNumberFormat="1" applyFont="1" applyFill="1" applyBorder="1" applyAlignment="1" applyProtection="1">
      <alignment horizontal="center" vertical="center" textRotation="90" wrapText="1"/>
    </xf>
    <xf numFmtId="2" fontId="40" fillId="0" borderId="115" xfId="3" applyNumberFormat="1" applyFont="1" applyFill="1" applyBorder="1" applyAlignment="1" applyProtection="1">
      <alignment horizontal="center" vertical="center" textRotation="90" wrapText="1"/>
    </xf>
    <xf numFmtId="170" fontId="44" fillId="0" borderId="106" xfId="3" applyNumberFormat="1" applyFont="1" applyFill="1" applyBorder="1" applyAlignment="1" applyProtection="1">
      <alignment horizontal="left"/>
      <protection locked="0"/>
    </xf>
    <xf numFmtId="170" fontId="44" fillId="0" borderId="107" xfId="3" applyNumberFormat="1" applyFont="1" applyFill="1" applyBorder="1" applyAlignment="1" applyProtection="1">
      <alignment horizontal="left"/>
      <protection locked="0"/>
    </xf>
    <xf numFmtId="170" fontId="44" fillId="0" borderId="108" xfId="3" applyNumberFormat="1" applyFont="1" applyFill="1" applyBorder="1" applyAlignment="1" applyProtection="1">
      <alignment horizontal="left"/>
      <protection locked="0"/>
    </xf>
    <xf numFmtId="170" fontId="44" fillId="0" borderId="117" xfId="3" applyNumberFormat="1" applyFont="1" applyFill="1" applyBorder="1" applyAlignment="1" applyProtection="1">
      <alignment horizontal="left"/>
      <protection locked="0"/>
    </xf>
    <xf numFmtId="170" fontId="44" fillId="0" borderId="118" xfId="3" applyNumberFormat="1" applyFont="1" applyFill="1" applyBorder="1" applyAlignment="1" applyProtection="1">
      <alignment horizontal="left"/>
      <protection locked="0"/>
    </xf>
    <xf numFmtId="170" fontId="44" fillId="0" borderId="119" xfId="3" applyNumberFormat="1" applyFont="1" applyFill="1" applyBorder="1" applyAlignment="1" applyProtection="1">
      <alignment horizontal="left"/>
      <protection locked="0"/>
    </xf>
    <xf numFmtId="0" fontId="44" fillId="0" borderId="123" xfId="3" applyFont="1" applyFill="1" applyBorder="1" applyAlignment="1" applyProtection="1">
      <alignment horizontal="left"/>
      <protection locked="0"/>
    </xf>
    <xf numFmtId="0" fontId="44" fillId="0" borderId="117" xfId="3" applyFont="1" applyFill="1" applyBorder="1" applyAlignment="1" applyProtection="1">
      <alignment horizontal="left"/>
      <protection locked="0"/>
    </xf>
    <xf numFmtId="0" fontId="44" fillId="0" borderId="118" xfId="3" applyFont="1" applyFill="1" applyBorder="1" applyAlignment="1" applyProtection="1">
      <alignment horizontal="left"/>
      <protection locked="0"/>
    </xf>
    <xf numFmtId="0" fontId="44" fillId="0" borderId="119" xfId="3" applyFont="1" applyFill="1" applyBorder="1" applyAlignment="1" applyProtection="1">
      <alignment horizontal="left"/>
      <protection locked="0"/>
    </xf>
    <xf numFmtId="169" fontId="45" fillId="11" borderId="95" xfId="3" applyNumberFormat="1" applyFont="1" applyFill="1" applyBorder="1" applyAlignment="1" applyProtection="1">
      <alignment horizontal="center" vertical="center" textRotation="90" wrapText="1"/>
    </xf>
    <xf numFmtId="169" fontId="45" fillId="11" borderId="88" xfId="3" applyNumberFormat="1" applyFont="1" applyFill="1" applyBorder="1" applyAlignment="1" applyProtection="1">
      <alignment horizontal="center" vertical="center" textRotation="90" wrapText="1"/>
    </xf>
    <xf numFmtId="169" fontId="45" fillId="11" borderId="115" xfId="3" applyNumberFormat="1" applyFont="1" applyFill="1" applyBorder="1" applyAlignment="1" applyProtection="1">
      <alignment horizontal="center" vertical="center" textRotation="90" wrapText="1"/>
    </xf>
    <xf numFmtId="168" fontId="45" fillId="0" borderId="95" xfId="3" applyNumberFormat="1" applyFont="1" applyFill="1" applyBorder="1" applyAlignment="1" applyProtection="1">
      <alignment horizontal="center" vertical="center" textRotation="90" wrapText="1"/>
    </xf>
    <xf numFmtId="168" fontId="45" fillId="0" borderId="88" xfId="3" applyNumberFormat="1" applyFont="1" applyFill="1" applyBorder="1" applyAlignment="1" applyProtection="1">
      <alignment horizontal="center" vertical="center" textRotation="90" wrapText="1"/>
    </xf>
    <xf numFmtId="168" fontId="45" fillId="0" borderId="115" xfId="3" applyNumberFormat="1" applyFont="1" applyFill="1" applyBorder="1" applyAlignment="1" applyProtection="1">
      <alignment horizontal="center" vertical="center" textRotation="90" wrapText="1"/>
    </xf>
    <xf numFmtId="0" fontId="75" fillId="11" borderId="94" xfId="3" applyFont="1" applyFill="1" applyBorder="1" applyAlignment="1" applyProtection="1">
      <alignment horizontal="center" vertical="center" wrapText="1"/>
    </xf>
    <xf numFmtId="0" fontId="75" fillId="11" borderId="105" xfId="3" applyFont="1" applyFill="1" applyBorder="1" applyAlignment="1" applyProtection="1">
      <alignment horizontal="center" vertical="center" wrapText="1"/>
    </xf>
    <xf numFmtId="2" fontId="45" fillId="11" borderId="95" xfId="3" applyNumberFormat="1" applyFont="1" applyFill="1" applyBorder="1" applyAlignment="1" applyProtection="1">
      <alignment horizontal="center" vertical="center" textRotation="90" wrapText="1"/>
    </xf>
    <xf numFmtId="2" fontId="45" fillId="11" borderId="88" xfId="3" applyNumberFormat="1" applyFont="1" applyFill="1" applyBorder="1" applyAlignment="1" applyProtection="1">
      <alignment horizontal="center" vertical="center" textRotation="90" wrapText="1"/>
    </xf>
    <xf numFmtId="2" fontId="40" fillId="11" borderId="95" xfId="3" applyNumberFormat="1" applyFont="1" applyFill="1" applyBorder="1" applyAlignment="1" applyProtection="1">
      <alignment horizontal="center" vertical="center" textRotation="90" wrapText="1"/>
    </xf>
    <xf numFmtId="2" fontId="40" fillId="11" borderId="88" xfId="3" applyNumberFormat="1" applyFont="1" applyFill="1" applyBorder="1" applyAlignment="1" applyProtection="1">
      <alignment horizontal="center" vertical="center" textRotation="90" wrapText="1"/>
    </xf>
    <xf numFmtId="2" fontId="45" fillId="0" borderId="95" xfId="3" applyNumberFormat="1" applyFont="1" applyFill="1" applyBorder="1" applyAlignment="1" applyProtection="1">
      <alignment horizontal="center" vertical="center" textRotation="90" wrapText="1"/>
      <protection locked="0"/>
    </xf>
    <xf numFmtId="2" fontId="45" fillId="0" borderId="88" xfId="3" applyNumberFormat="1" applyFont="1" applyFill="1" applyBorder="1" applyAlignment="1" applyProtection="1">
      <alignment horizontal="center" vertical="center" textRotation="90" wrapText="1"/>
      <protection locked="0"/>
    </xf>
    <xf numFmtId="2" fontId="45" fillId="0" borderId="115" xfId="3" applyNumberFormat="1" applyFont="1" applyFill="1" applyBorder="1" applyAlignment="1" applyProtection="1">
      <alignment horizontal="center" vertical="center" textRotation="90" wrapText="1"/>
      <protection locked="0"/>
    </xf>
    <xf numFmtId="170" fontId="44" fillId="11" borderId="97" xfId="3" applyNumberFormat="1" applyFont="1" applyFill="1" applyBorder="1" applyAlignment="1" applyProtection="1">
      <alignment horizontal="left"/>
    </xf>
    <xf numFmtId="170" fontId="44" fillId="11" borderId="98" xfId="3" applyNumberFormat="1" applyFont="1" applyFill="1" applyBorder="1" applyAlignment="1" applyProtection="1">
      <alignment horizontal="left"/>
    </xf>
    <xf numFmtId="170" fontId="44" fillId="11" borderId="99" xfId="3" applyNumberFormat="1" applyFont="1" applyFill="1" applyBorder="1" applyAlignment="1" applyProtection="1">
      <alignment horizontal="left"/>
    </xf>
    <xf numFmtId="170" fontId="44" fillId="11" borderId="106" xfId="3" applyNumberFormat="1" applyFont="1" applyFill="1" applyBorder="1" applyAlignment="1" applyProtection="1">
      <alignment horizontal="left"/>
    </xf>
    <xf numFmtId="170" fontId="44" fillId="11" borderId="107" xfId="3" applyNumberFormat="1" applyFont="1" applyFill="1" applyBorder="1" applyAlignment="1" applyProtection="1">
      <alignment horizontal="left"/>
    </xf>
    <xf numFmtId="170" fontId="44" fillId="11" borderId="108" xfId="3" applyNumberFormat="1" applyFont="1" applyFill="1" applyBorder="1" applyAlignment="1" applyProtection="1">
      <alignment horizontal="left"/>
    </xf>
    <xf numFmtId="170" fontId="44" fillId="11" borderId="171" xfId="3" applyNumberFormat="1" applyFont="1" applyFill="1" applyBorder="1" applyAlignment="1" applyProtection="1">
      <alignment horizontal="left"/>
    </xf>
    <xf numFmtId="170" fontId="44" fillId="11" borderId="172" xfId="3" applyNumberFormat="1" applyFont="1" applyFill="1" applyBorder="1" applyAlignment="1" applyProtection="1">
      <alignment horizontal="left"/>
    </xf>
    <xf numFmtId="170" fontId="44" fillId="11" borderId="173" xfId="3" applyNumberFormat="1" applyFont="1" applyFill="1" applyBorder="1" applyAlignment="1" applyProtection="1">
      <alignment horizontal="left"/>
    </xf>
    <xf numFmtId="170" fontId="44" fillId="0" borderId="168" xfId="3" applyNumberFormat="1" applyFont="1" applyFill="1" applyBorder="1" applyAlignment="1" applyProtection="1">
      <alignment horizontal="left"/>
      <protection locked="0"/>
    </xf>
    <xf numFmtId="170" fontId="44" fillId="0" borderId="169" xfId="3" applyNumberFormat="1" applyFont="1" applyFill="1" applyBorder="1" applyAlignment="1" applyProtection="1">
      <alignment horizontal="left"/>
      <protection locked="0"/>
    </xf>
    <xf numFmtId="170" fontId="44" fillId="0" borderId="170" xfId="3" applyNumberFormat="1" applyFont="1" applyFill="1" applyBorder="1" applyAlignment="1" applyProtection="1">
      <alignment horizontal="left"/>
      <protection locked="0"/>
    </xf>
    <xf numFmtId="170" fontId="43" fillId="14" borderId="106" xfId="3" applyNumberFormat="1" applyFont="1" applyFill="1" applyBorder="1" applyAlignment="1" applyProtection="1">
      <alignment horizontal="left"/>
    </xf>
    <xf numFmtId="170" fontId="43" fillId="14" borderId="107" xfId="3" applyNumberFormat="1" applyFont="1" applyFill="1" applyBorder="1" applyAlignment="1" applyProtection="1">
      <alignment horizontal="left"/>
    </xf>
    <xf numFmtId="170" fontId="43" fillId="14" borderId="108" xfId="3" applyNumberFormat="1" applyFont="1" applyFill="1" applyBorder="1" applyAlignment="1" applyProtection="1">
      <alignment horizontal="left"/>
    </xf>
    <xf numFmtId="170" fontId="43" fillId="14" borderId="117" xfId="3" applyNumberFormat="1" applyFont="1" applyFill="1" applyBorder="1" applyAlignment="1" applyProtection="1">
      <alignment horizontal="left"/>
    </xf>
    <xf numFmtId="170" fontId="43" fillId="14" borderId="118" xfId="3" applyNumberFormat="1" applyFont="1" applyFill="1" applyBorder="1" applyAlignment="1" applyProtection="1">
      <alignment horizontal="left"/>
    </xf>
    <xf numFmtId="170" fontId="43" fillId="14" borderId="119" xfId="3" applyNumberFormat="1" applyFont="1" applyFill="1" applyBorder="1" applyAlignment="1" applyProtection="1">
      <alignment horizontal="left"/>
    </xf>
    <xf numFmtId="174" fontId="44" fillId="14" borderId="123" xfId="3" applyNumberFormat="1" applyFont="1" applyFill="1" applyBorder="1" applyAlignment="1" applyProtection="1">
      <alignment horizontal="left"/>
    </xf>
    <xf numFmtId="0" fontId="44" fillId="14" borderId="123" xfId="3" applyFont="1" applyFill="1" applyBorder="1" applyAlignment="1" applyProtection="1">
      <alignment horizontal="left"/>
    </xf>
    <xf numFmtId="0" fontId="75" fillId="14" borderId="94" xfId="3" applyFont="1" applyFill="1" applyBorder="1" applyAlignment="1" applyProtection="1">
      <alignment horizontal="center" vertical="center" wrapText="1"/>
    </xf>
    <xf numFmtId="0" fontId="75" fillId="14" borderId="105" xfId="3" applyFont="1" applyFill="1" applyBorder="1" applyAlignment="1" applyProtection="1">
      <alignment horizontal="center" vertical="center" wrapText="1"/>
    </xf>
    <xf numFmtId="0" fontId="75" fillId="14" borderId="114" xfId="3" applyFont="1" applyFill="1" applyBorder="1" applyAlignment="1" applyProtection="1">
      <alignment horizontal="center" vertical="center" wrapText="1"/>
    </xf>
    <xf numFmtId="2" fontId="45" fillId="14" borderId="95" xfId="3" applyNumberFormat="1" applyFont="1" applyFill="1" applyBorder="1" applyAlignment="1" applyProtection="1">
      <alignment horizontal="center" vertical="center" textRotation="90" wrapText="1"/>
    </xf>
    <xf numFmtId="2" fontId="45" fillId="14" borderId="88" xfId="3" applyNumberFormat="1" applyFont="1" applyFill="1" applyBorder="1" applyAlignment="1" applyProtection="1">
      <alignment horizontal="center" vertical="center" textRotation="90" wrapText="1"/>
    </xf>
    <xf numFmtId="2" fontId="45" fillId="14" borderId="115" xfId="3" applyNumberFormat="1" applyFont="1" applyFill="1" applyBorder="1" applyAlignment="1" applyProtection="1">
      <alignment horizontal="center" vertical="center" textRotation="90" wrapText="1"/>
    </xf>
    <xf numFmtId="2" fontId="40" fillId="14" borderId="95" xfId="3" applyNumberFormat="1" applyFont="1" applyFill="1" applyBorder="1" applyAlignment="1" applyProtection="1">
      <alignment horizontal="center" vertical="center" textRotation="90" wrapText="1"/>
    </xf>
    <xf numFmtId="2" fontId="40" fillId="14" borderId="88" xfId="3" applyNumberFormat="1" applyFont="1" applyFill="1" applyBorder="1" applyAlignment="1" applyProtection="1">
      <alignment horizontal="center" vertical="center" textRotation="90" wrapText="1"/>
    </xf>
    <xf numFmtId="2" fontId="40" fillId="14" borderId="115" xfId="3" applyNumberFormat="1" applyFont="1" applyFill="1" applyBorder="1" applyAlignment="1" applyProtection="1">
      <alignment horizontal="center" vertical="center" textRotation="90" wrapText="1"/>
    </xf>
    <xf numFmtId="170" fontId="43" fillId="14" borderId="97" xfId="3" applyNumberFormat="1" applyFont="1" applyFill="1" applyBorder="1" applyAlignment="1" applyProtection="1">
      <alignment horizontal="left"/>
    </xf>
    <xf numFmtId="170" fontId="43" fillId="14" borderId="98" xfId="3" applyNumberFormat="1" applyFont="1" applyFill="1" applyBorder="1" applyAlignment="1" applyProtection="1">
      <alignment horizontal="left"/>
    </xf>
    <xf numFmtId="170" fontId="43" fillId="14" borderId="99" xfId="3" applyNumberFormat="1" applyFont="1" applyFill="1" applyBorder="1" applyAlignment="1" applyProtection="1">
      <alignment horizontal="left"/>
    </xf>
    <xf numFmtId="2" fontId="45" fillId="0" borderId="95" xfId="3" applyNumberFormat="1" applyFont="1" applyFill="1" applyBorder="1" applyAlignment="1" applyProtection="1">
      <alignment horizontal="center" vertical="center" textRotation="90" wrapText="1"/>
    </xf>
    <xf numFmtId="2" fontId="45" fillId="0" borderId="88" xfId="3" applyNumberFormat="1" applyFont="1" applyFill="1" applyBorder="1" applyAlignment="1" applyProtection="1">
      <alignment horizontal="center" vertical="center" textRotation="90" wrapText="1"/>
    </xf>
    <xf numFmtId="2" fontId="45" fillId="0" borderId="115" xfId="3" applyNumberFormat="1" applyFont="1" applyFill="1" applyBorder="1" applyAlignment="1" applyProtection="1">
      <alignment horizontal="center" vertical="center" textRotation="90" wrapText="1"/>
    </xf>
    <xf numFmtId="168" fontId="2" fillId="10" borderId="154" xfId="0" applyNumberFormat="1" applyFont="1" applyFill="1" applyBorder="1" applyAlignment="1" applyProtection="1">
      <alignment vertical="center"/>
    </xf>
    <xf numFmtId="168" fontId="2" fillId="10" borderId="160" xfId="0" applyNumberFormat="1" applyFont="1" applyFill="1" applyBorder="1" applyAlignment="1" applyProtection="1">
      <alignment vertical="center"/>
    </xf>
    <xf numFmtId="168" fontId="2" fillId="10" borderId="152" xfId="0" applyNumberFormat="1" applyFont="1" applyFill="1" applyBorder="1" applyAlignment="1" applyProtection="1">
      <alignment vertical="center"/>
    </xf>
    <xf numFmtId="168" fontId="2" fillId="10" borderId="157" xfId="0" applyNumberFormat="1" applyFont="1" applyFill="1" applyBorder="1" applyAlignment="1" applyProtection="1">
      <alignment vertical="center"/>
    </xf>
    <xf numFmtId="168" fontId="2" fillId="10" borderId="155" xfId="0" applyNumberFormat="1" applyFont="1" applyFill="1" applyBorder="1" applyAlignment="1" applyProtection="1">
      <alignment vertical="center"/>
    </xf>
    <xf numFmtId="168" fontId="2" fillId="10" borderId="161" xfId="0" applyNumberFormat="1" applyFont="1" applyFill="1" applyBorder="1" applyAlignment="1" applyProtection="1">
      <alignment vertical="center"/>
    </xf>
    <xf numFmtId="1" fontId="2" fillId="10" borderId="152" xfId="0" applyNumberFormat="1" applyFont="1" applyFill="1" applyBorder="1" applyAlignment="1" applyProtection="1">
      <alignment vertical="center"/>
    </xf>
    <xf numFmtId="1" fontId="2" fillId="10" borderId="157" xfId="0" applyNumberFormat="1" applyFont="1" applyFill="1" applyBorder="1" applyAlignment="1" applyProtection="1">
      <alignment vertical="center"/>
    </xf>
    <xf numFmtId="0" fontId="2" fillId="10" borderId="152" xfId="0" applyNumberFormat="1" applyFont="1" applyFill="1" applyBorder="1" applyAlignment="1" applyProtection="1">
      <alignment vertical="center"/>
    </xf>
    <xf numFmtId="0" fontId="2" fillId="10" borderId="157" xfId="0" applyNumberFormat="1" applyFont="1" applyFill="1" applyBorder="1" applyAlignment="1" applyProtection="1">
      <alignment vertical="center"/>
    </xf>
    <xf numFmtId="0" fontId="2" fillId="10" borderId="152" xfId="0" applyFont="1" applyFill="1" applyBorder="1" applyAlignment="1" applyProtection="1">
      <alignment horizontal="center" vertical="center"/>
    </xf>
    <xf numFmtId="0" fontId="2" fillId="10" borderId="157" xfId="0" applyFont="1" applyFill="1" applyBorder="1" applyAlignment="1" applyProtection="1">
      <alignment horizontal="center" vertical="center"/>
    </xf>
    <xf numFmtId="0" fontId="83" fillId="10" borderId="152" xfId="0" applyFont="1" applyFill="1" applyBorder="1" applyAlignment="1" applyProtection="1">
      <alignment horizontal="center" vertical="center"/>
    </xf>
    <xf numFmtId="0" fontId="83" fillId="10" borderId="157" xfId="0" applyFont="1" applyFill="1" applyBorder="1" applyAlignment="1" applyProtection="1">
      <alignment horizontal="center" vertical="center"/>
    </xf>
    <xf numFmtId="0" fontId="2" fillId="10" borderId="152" xfId="0" applyNumberFormat="1" applyFont="1" applyFill="1" applyBorder="1" applyAlignment="1" applyProtection="1">
      <alignment horizontal="center" vertical="center"/>
    </xf>
    <xf numFmtId="0" fontId="2" fillId="10" borderId="157" xfId="0" applyNumberFormat="1" applyFont="1" applyFill="1" applyBorder="1" applyAlignment="1" applyProtection="1">
      <alignment horizontal="center" vertical="center"/>
    </xf>
    <xf numFmtId="20" fontId="2" fillId="10" borderId="152" xfId="0" applyNumberFormat="1" applyFont="1" applyFill="1" applyBorder="1" applyAlignment="1" applyProtection="1">
      <alignment horizontal="center" vertical="center" wrapText="1"/>
    </xf>
    <xf numFmtId="20" fontId="2" fillId="10" borderId="157" xfId="0" applyNumberFormat="1" applyFont="1" applyFill="1" applyBorder="1" applyAlignment="1" applyProtection="1">
      <alignment horizontal="center" vertical="center" wrapText="1"/>
    </xf>
    <xf numFmtId="0" fontId="2" fillId="10" borderId="152" xfId="0" applyFont="1" applyFill="1" applyBorder="1" applyAlignment="1" applyProtection="1">
      <alignment horizontal="center" vertical="center" wrapText="1"/>
    </xf>
    <xf numFmtId="0" fontId="2" fillId="10" borderId="157" xfId="0" applyFont="1" applyFill="1" applyBorder="1" applyAlignment="1" applyProtection="1">
      <alignment horizontal="center" vertical="center" wrapText="1"/>
    </xf>
    <xf numFmtId="9" fontId="2" fillId="10" borderId="152" xfId="2" applyFont="1" applyFill="1" applyBorder="1" applyAlignment="1" applyProtection="1">
      <alignment horizontal="right" vertical="center"/>
    </xf>
    <xf numFmtId="9" fontId="2" fillId="10" borderId="157" xfId="2" applyFont="1" applyFill="1" applyBorder="1" applyAlignment="1" applyProtection="1">
      <alignment horizontal="right" vertical="center"/>
    </xf>
    <xf numFmtId="175" fontId="2" fillId="10" borderId="152" xfId="2" applyNumberFormat="1" applyFont="1" applyFill="1" applyBorder="1" applyAlignment="1" applyProtection="1">
      <alignment horizontal="center" vertical="center"/>
    </xf>
    <xf numFmtId="175" fontId="2" fillId="10" borderId="158" xfId="2" applyNumberFormat="1" applyFont="1" applyFill="1" applyBorder="1" applyAlignment="1" applyProtection="1">
      <alignment horizontal="center" vertical="center"/>
    </xf>
    <xf numFmtId="0" fontId="2" fillId="10" borderId="158" xfId="0" applyNumberFormat="1" applyFont="1" applyFill="1" applyBorder="1" applyAlignment="1" applyProtection="1">
      <alignment horizontal="center" vertical="center"/>
    </xf>
    <xf numFmtId="2" fontId="2" fillId="10" borderId="153" xfId="0" applyNumberFormat="1" applyFont="1" applyFill="1" applyBorder="1" applyAlignment="1" applyProtection="1">
      <alignment horizontal="center" vertical="center"/>
    </xf>
    <xf numFmtId="2" fontId="2" fillId="10" borderId="159" xfId="0" applyNumberFormat="1" applyFont="1" applyFill="1" applyBorder="1" applyAlignment="1" applyProtection="1">
      <alignment horizontal="center" vertical="center"/>
    </xf>
    <xf numFmtId="168" fontId="78" fillId="10" borderId="156" xfId="0" applyNumberFormat="1" applyFont="1" applyFill="1" applyBorder="1" applyAlignment="1" applyProtection="1">
      <alignment vertical="center"/>
    </xf>
    <xf numFmtId="168" fontId="78" fillId="10" borderId="75" xfId="0" applyNumberFormat="1" applyFont="1" applyFill="1" applyBorder="1" applyAlignment="1" applyProtection="1">
      <alignment vertical="center"/>
    </xf>
    <xf numFmtId="164" fontId="2" fillId="10" borderId="1" xfId="0" applyNumberFormat="1" applyFont="1" applyFill="1" applyBorder="1" applyAlignment="1" applyProtection="1">
      <alignment horizontal="center"/>
    </xf>
    <xf numFmtId="0" fontId="3" fillId="10" borderId="3" xfId="0" applyFont="1" applyFill="1" applyBorder="1" applyAlignment="1" applyProtection="1">
      <alignment horizontal="center"/>
    </xf>
    <xf numFmtId="0" fontId="3" fillId="10" borderId="136" xfId="0" applyFont="1" applyFill="1" applyBorder="1" applyAlignment="1" applyProtection="1">
      <alignment horizontal="center"/>
    </xf>
    <xf numFmtId="0" fontId="3" fillId="10" borderId="137" xfId="0" applyFont="1" applyFill="1" applyBorder="1" applyAlignment="1" applyProtection="1">
      <alignment horizontal="center"/>
    </xf>
    <xf numFmtId="0" fontId="3" fillId="10" borderId="138" xfId="0" applyFont="1" applyFill="1" applyBorder="1" applyAlignment="1" applyProtection="1">
      <alignment horizontal="center"/>
    </xf>
    <xf numFmtId="9" fontId="2" fillId="10" borderId="152" xfId="2" applyFont="1" applyFill="1" applyBorder="1" applyAlignment="1" applyProtection="1">
      <alignment horizontal="center" vertical="center"/>
    </xf>
    <xf numFmtId="9" fontId="2" fillId="10" borderId="157" xfId="2" applyFont="1" applyFill="1" applyBorder="1" applyAlignment="1" applyProtection="1">
      <alignment horizontal="center" vertical="center"/>
    </xf>
    <xf numFmtId="0" fontId="3" fillId="10" borderId="0" xfId="0" applyFont="1" applyFill="1" applyBorder="1" applyAlignment="1" applyProtection="1">
      <alignment horizontal="left" wrapText="1"/>
      <protection locked="0"/>
    </xf>
    <xf numFmtId="0" fontId="2" fillId="10" borderId="0" xfId="0" applyFont="1" applyFill="1" applyBorder="1" applyAlignment="1" applyProtection="1">
      <alignment horizontal="left" wrapText="1"/>
      <protection locked="0"/>
    </xf>
    <xf numFmtId="0" fontId="3" fillId="12" borderId="0" xfId="0" applyFont="1" applyFill="1" applyBorder="1" applyAlignment="1" applyProtection="1">
      <alignment horizontal="left" wrapText="1"/>
    </xf>
    <xf numFmtId="168" fontId="2" fillId="10" borderId="0" xfId="0" applyNumberFormat="1" applyFont="1" applyFill="1" applyBorder="1" applyAlignment="1" applyProtection="1">
      <alignment horizontal="center" wrapText="1"/>
    </xf>
    <xf numFmtId="0" fontId="22" fillId="0" borderId="29" xfId="0" applyFont="1" applyFill="1" applyBorder="1" applyAlignment="1" applyProtection="1">
      <alignment horizontal="left"/>
      <protection locked="0"/>
    </xf>
    <xf numFmtId="0" fontId="3" fillId="0" borderId="16" xfId="0" applyFont="1" applyFill="1" applyBorder="1" applyAlignment="1">
      <alignment horizontal="center"/>
    </xf>
    <xf numFmtId="0" fontId="3" fillId="0" borderId="16" xfId="0" applyFont="1" applyFill="1" applyBorder="1" applyAlignment="1">
      <alignment horizontal="center" vertical="center"/>
    </xf>
    <xf numFmtId="0" fontId="3" fillId="0" borderId="17" xfId="0" applyFont="1" applyFill="1" applyBorder="1" applyAlignment="1">
      <alignment horizontal="center"/>
    </xf>
    <xf numFmtId="0" fontId="31" fillId="0" borderId="1" xfId="0" applyFont="1" applyFill="1" applyBorder="1" applyAlignment="1" applyProtection="1">
      <alignment horizontal="center"/>
    </xf>
    <xf numFmtId="168" fontId="32" fillId="0" borderId="1" xfId="0" applyNumberFormat="1" applyFont="1" applyFill="1" applyBorder="1" applyAlignment="1" applyProtection="1">
      <alignment horizontal="center"/>
    </xf>
    <xf numFmtId="4" fontId="4" fillId="3" borderId="182" xfId="0" applyNumberFormat="1" applyFont="1" applyFill="1" applyBorder="1" applyAlignment="1">
      <alignment horizontal="center"/>
    </xf>
    <xf numFmtId="0" fontId="91" fillId="6" borderId="31" xfId="0" applyFont="1" applyFill="1" applyBorder="1" applyAlignment="1">
      <alignment horizontal="center" vertical="center" wrapText="1"/>
    </xf>
    <xf numFmtId="0" fontId="12" fillId="0" borderId="31" xfId="0" applyFont="1" applyFill="1" applyBorder="1" applyAlignment="1">
      <alignment horizontal="center" vertical="center" wrapText="1"/>
    </xf>
    <xf numFmtId="0" fontId="12" fillId="3" borderId="31" xfId="0" applyFont="1" applyFill="1" applyBorder="1" applyAlignment="1">
      <alignment horizontal="center" vertical="center" wrapText="1"/>
    </xf>
    <xf numFmtId="0" fontId="12" fillId="3" borderId="32" xfId="0" applyFont="1" applyFill="1" applyBorder="1" applyAlignment="1">
      <alignment horizontal="center" vertical="center" wrapText="1"/>
    </xf>
    <xf numFmtId="0" fontId="3" fillId="0" borderId="22" xfId="0" applyFont="1" applyFill="1" applyBorder="1" applyAlignment="1">
      <alignment horizontal="center"/>
    </xf>
    <xf numFmtId="0" fontId="3" fillId="3" borderId="22" xfId="0" applyFont="1" applyFill="1" applyBorder="1" applyAlignment="1">
      <alignment horizontal="center"/>
    </xf>
    <xf numFmtId="4" fontId="3" fillId="0" borderId="22" xfId="0" applyNumberFormat="1" applyFont="1" applyFill="1" applyBorder="1" applyAlignment="1">
      <alignment horizontal="center"/>
    </xf>
    <xf numFmtId="0" fontId="17" fillId="4" borderId="0" xfId="0" applyFont="1" applyFill="1" applyBorder="1" applyAlignment="1">
      <alignment horizontal="center"/>
    </xf>
    <xf numFmtId="0" fontId="33" fillId="0" borderId="30" xfId="0" applyFont="1" applyFill="1" applyBorder="1" applyAlignment="1">
      <alignment horizontal="center" vertical="center" wrapText="1"/>
    </xf>
    <xf numFmtId="0" fontId="33" fillId="0" borderId="31" xfId="0" applyFont="1" applyFill="1" applyBorder="1" applyAlignment="1">
      <alignment horizontal="center" vertical="center" wrapText="1"/>
    </xf>
    <xf numFmtId="0" fontId="12" fillId="0" borderId="35" xfId="0" applyFont="1" applyFill="1" applyBorder="1" applyAlignment="1">
      <alignment horizontal="center" vertical="center" wrapText="1"/>
    </xf>
    <xf numFmtId="0" fontId="12" fillId="0" borderId="179" xfId="0" applyFont="1" applyFill="1" applyBorder="1" applyAlignment="1">
      <alignment horizontal="center" vertical="center" wrapText="1"/>
    </xf>
    <xf numFmtId="0" fontId="16" fillId="0" borderId="24" xfId="0" applyFont="1" applyFill="1" applyBorder="1" applyAlignment="1">
      <alignment horizontal="center"/>
    </xf>
    <xf numFmtId="0" fontId="16" fillId="0" borderId="25" xfId="0" applyFont="1" applyFill="1" applyBorder="1" applyAlignment="1">
      <alignment horizontal="center"/>
    </xf>
    <xf numFmtId="0" fontId="16" fillId="0" borderId="26" xfId="0" applyFont="1" applyFill="1" applyBorder="1" applyAlignment="1">
      <alignment horizontal="center"/>
    </xf>
    <xf numFmtId="0" fontId="16" fillId="3" borderId="29" xfId="0" applyFont="1" applyFill="1" applyBorder="1" applyAlignment="1">
      <alignment horizontal="center"/>
    </xf>
    <xf numFmtId="0" fontId="88" fillId="15" borderId="0" xfId="5" applyFont="1" applyFill="1" applyBorder="1" applyAlignment="1" applyProtection="1">
      <alignment horizontal="center" vertical="center" wrapText="1"/>
    </xf>
    <xf numFmtId="0" fontId="2" fillId="2" borderId="2" xfId="0" applyFont="1" applyFill="1" applyBorder="1" applyAlignment="1" applyProtection="1">
      <alignment horizontal="center"/>
    </xf>
    <xf numFmtId="0" fontId="4" fillId="0" borderId="4" xfId="0" applyFont="1" applyFill="1" applyBorder="1" applyAlignment="1">
      <alignment horizontal="center" vertical="top"/>
    </xf>
    <xf numFmtId="0" fontId="90" fillId="0" borderId="0" xfId="0" applyFont="1" applyFill="1" applyBorder="1" applyAlignment="1">
      <alignment horizontal="center" vertical="center"/>
    </xf>
    <xf numFmtId="0" fontId="90" fillId="0" borderId="2" xfId="0" applyFont="1" applyFill="1" applyBorder="1" applyAlignment="1">
      <alignment horizontal="center" vertical="center"/>
    </xf>
    <xf numFmtId="164" fontId="2" fillId="0" borderId="2" xfId="0" applyNumberFormat="1" applyFont="1" applyFill="1" applyBorder="1" applyAlignment="1" applyProtection="1">
      <alignment horizontal="center"/>
    </xf>
    <xf numFmtId="0" fontId="16" fillId="0" borderId="22" xfId="0" applyFont="1" applyFill="1" applyBorder="1" applyAlignment="1">
      <alignment horizontal="center"/>
    </xf>
    <xf numFmtId="0" fontId="16" fillId="0" borderId="23" xfId="0" applyFont="1" applyFill="1" applyBorder="1" applyAlignment="1">
      <alignment horizontal="center"/>
    </xf>
    <xf numFmtId="0" fontId="3" fillId="2" borderId="1" xfId="0" applyFont="1" applyFill="1" applyBorder="1" applyAlignment="1" applyProtection="1">
      <alignment horizontal="center"/>
    </xf>
    <xf numFmtId="0" fontId="78" fillId="0" borderId="0" xfId="0" applyFont="1" applyFill="1" applyBorder="1" applyAlignment="1">
      <alignment horizontal="left"/>
    </xf>
    <xf numFmtId="0" fontId="4" fillId="0" borderId="0" xfId="0" applyFont="1" applyFill="1" applyBorder="1" applyAlignment="1">
      <alignment horizontal="left"/>
    </xf>
    <xf numFmtId="0" fontId="4" fillId="0" borderId="0" xfId="0" applyFont="1" applyFill="1" applyBorder="1" applyAlignment="1">
      <alignment horizontal="center" vertical="top"/>
    </xf>
    <xf numFmtId="0" fontId="2" fillId="0" borderId="0" xfId="0" applyFont="1" applyFill="1" applyBorder="1" applyAlignment="1">
      <alignment horizontal="center"/>
    </xf>
    <xf numFmtId="164" fontId="3" fillId="2" borderId="1" xfId="0" applyNumberFormat="1" applyFont="1" applyFill="1" applyBorder="1" applyAlignment="1" applyProtection="1">
      <alignment horizontal="center"/>
    </xf>
    <xf numFmtId="0" fontId="4" fillId="0" borderId="3" xfId="0" applyFont="1" applyFill="1" applyBorder="1" applyAlignment="1">
      <alignment horizontal="center" vertical="top"/>
    </xf>
    <xf numFmtId="0" fontId="85" fillId="0" borderId="60" xfId="0" applyFont="1" applyFill="1" applyBorder="1" applyAlignment="1">
      <alignment horizontal="center" vertical="center" wrapText="1"/>
    </xf>
    <xf numFmtId="0" fontId="85" fillId="0" borderId="61" xfId="0" applyFont="1" applyFill="1" applyBorder="1" applyAlignment="1">
      <alignment horizontal="center" vertical="center" wrapText="1"/>
    </xf>
    <xf numFmtId="0" fontId="85" fillId="0" borderId="176" xfId="0" applyFont="1" applyFill="1" applyBorder="1" applyAlignment="1">
      <alignment horizontal="center" vertical="center" wrapText="1"/>
    </xf>
    <xf numFmtId="0" fontId="4" fillId="3" borderId="60" xfId="0" applyFont="1" applyFill="1" applyBorder="1" applyAlignment="1">
      <alignment horizontal="center" vertical="center"/>
    </xf>
    <xf numFmtId="0" fontId="4" fillId="3" borderId="61" xfId="0" applyFont="1" applyFill="1" applyBorder="1" applyAlignment="1">
      <alignment horizontal="center" vertical="center"/>
    </xf>
    <xf numFmtId="0" fontId="12" fillId="3" borderId="14" xfId="0" applyFont="1" applyFill="1" applyBorder="1" applyAlignment="1">
      <alignment horizontal="center" vertical="center" wrapText="1"/>
    </xf>
    <xf numFmtId="0" fontId="3" fillId="0" borderId="47" xfId="0" applyFont="1" applyFill="1" applyBorder="1" applyAlignment="1" applyProtection="1">
      <alignment horizontal="left" indent="1"/>
      <protection locked="0"/>
    </xf>
    <xf numFmtId="0" fontId="3" fillId="0" borderId="47" xfId="0" applyFont="1" applyFill="1" applyBorder="1" applyAlignment="1" applyProtection="1">
      <alignment horizontal="center"/>
      <protection locked="0"/>
    </xf>
    <xf numFmtId="176" fontId="3" fillId="0" borderId="47" xfId="0" applyNumberFormat="1" applyFont="1" applyFill="1" applyBorder="1" applyAlignment="1" applyProtection="1">
      <alignment horizontal="center"/>
      <protection locked="0"/>
    </xf>
    <xf numFmtId="0" fontId="3" fillId="0" borderId="51" xfId="0" applyFont="1" applyFill="1" applyBorder="1" applyAlignment="1" applyProtection="1">
      <alignment horizontal="center"/>
      <protection locked="0"/>
    </xf>
    <xf numFmtId="4" fontId="3" fillId="0" borderId="47" xfId="0" applyNumberFormat="1" applyFont="1" applyFill="1" applyBorder="1" applyAlignment="1" applyProtection="1">
      <alignment horizontal="center"/>
      <protection locked="0"/>
    </xf>
    <xf numFmtId="4" fontId="4" fillId="3" borderId="0" xfId="0" applyNumberFormat="1" applyFont="1" applyFill="1" applyBorder="1" applyAlignment="1">
      <alignment horizontal="center"/>
    </xf>
    <xf numFmtId="4" fontId="4" fillId="3" borderId="16" xfId="0" applyNumberFormat="1" applyFont="1" applyFill="1" applyBorder="1" applyAlignment="1">
      <alignment horizontal="center"/>
    </xf>
    <xf numFmtId="0" fontId="12" fillId="0" borderId="65" xfId="0" applyFont="1" applyFill="1" applyBorder="1" applyAlignment="1">
      <alignment horizontal="center" vertical="center" wrapText="1"/>
    </xf>
    <xf numFmtId="0" fontId="12" fillId="0" borderId="63" xfId="0" applyFont="1" applyFill="1" applyBorder="1" applyAlignment="1">
      <alignment horizontal="center" vertical="center" wrapText="1"/>
    </xf>
    <xf numFmtId="0" fontId="12" fillId="3" borderId="63" xfId="0" applyFont="1" applyFill="1" applyBorder="1" applyAlignment="1">
      <alignment horizontal="center" vertical="center" wrapText="1"/>
    </xf>
    <xf numFmtId="0" fontId="12" fillId="3" borderId="62" xfId="0" applyFont="1" applyFill="1" applyBorder="1" applyAlignment="1">
      <alignment horizontal="center" vertical="center" wrapText="1"/>
    </xf>
    <xf numFmtId="0" fontId="3" fillId="0" borderId="48" xfId="0" applyFont="1" applyFill="1" applyBorder="1" applyAlignment="1" applyProtection="1">
      <alignment horizontal="left" indent="1"/>
      <protection locked="0"/>
    </xf>
    <xf numFmtId="0" fontId="3" fillId="0" borderId="48" xfId="0" applyFont="1" applyFill="1" applyBorder="1" applyAlignment="1" applyProtection="1">
      <alignment horizontal="center"/>
      <protection locked="0"/>
    </xf>
    <xf numFmtId="176" fontId="3" fillId="0" borderId="48" xfId="0" applyNumberFormat="1" applyFont="1" applyFill="1" applyBorder="1" applyAlignment="1" applyProtection="1">
      <alignment horizontal="center"/>
      <protection locked="0"/>
    </xf>
    <xf numFmtId="4" fontId="3" fillId="0" borderId="48" xfId="0" applyNumberFormat="1" applyFont="1" applyFill="1" applyBorder="1" applyAlignment="1" applyProtection="1">
      <alignment horizontal="center"/>
      <protection locked="0"/>
    </xf>
    <xf numFmtId="4" fontId="3" fillId="0" borderId="16" xfId="0" applyNumberFormat="1" applyFont="1" applyFill="1" applyBorder="1" applyAlignment="1">
      <alignment vertical="center"/>
    </xf>
    <xf numFmtId="4" fontId="3" fillId="0" borderId="17" xfId="0" applyNumberFormat="1" applyFont="1" applyFill="1" applyBorder="1" applyAlignment="1">
      <alignment vertical="center"/>
    </xf>
    <xf numFmtId="0" fontId="3" fillId="0" borderId="57" xfId="0" applyFont="1" applyFill="1" applyBorder="1" applyAlignment="1" applyProtection="1">
      <alignment horizontal="left" indent="1"/>
      <protection locked="0"/>
    </xf>
    <xf numFmtId="0" fontId="3" fillId="0" borderId="57" xfId="0" applyFont="1" applyFill="1" applyBorder="1" applyAlignment="1" applyProtection="1">
      <alignment horizontal="center"/>
      <protection locked="0"/>
    </xf>
    <xf numFmtId="176" fontId="3" fillId="0" borderId="57" xfId="0" applyNumberFormat="1" applyFont="1" applyFill="1" applyBorder="1" applyAlignment="1" applyProtection="1">
      <alignment horizontal="center"/>
      <protection locked="0"/>
    </xf>
    <xf numFmtId="0" fontId="3" fillId="0" borderId="58" xfId="0" applyFont="1" applyFill="1" applyBorder="1" applyAlignment="1" applyProtection="1">
      <alignment horizontal="center"/>
      <protection locked="0"/>
    </xf>
    <xf numFmtId="4" fontId="3" fillId="0" borderId="57" xfId="0" applyNumberFormat="1" applyFont="1" applyFill="1" applyBorder="1" applyAlignment="1" applyProtection="1">
      <alignment horizontal="center"/>
      <protection locked="0"/>
    </xf>
    <xf numFmtId="4" fontId="4" fillId="4" borderId="0" xfId="0" applyNumberFormat="1" applyFont="1" applyFill="1" applyBorder="1" applyAlignment="1">
      <alignment horizontal="center"/>
    </xf>
    <xf numFmtId="4" fontId="20" fillId="4" borderId="0" xfId="0" applyNumberFormat="1" applyFont="1" applyFill="1" applyBorder="1" applyAlignment="1">
      <alignment horizontal="center"/>
    </xf>
    <xf numFmtId="168" fontId="3" fillId="3" borderId="60" xfId="0" applyNumberFormat="1" applyFont="1" applyFill="1" applyBorder="1" applyAlignment="1">
      <alignment horizontal="right" vertical="center"/>
    </xf>
    <xf numFmtId="168" fontId="3" fillId="3" borderId="61" xfId="0" applyNumberFormat="1" applyFont="1" applyFill="1" applyBorder="1" applyAlignment="1">
      <alignment horizontal="right" vertical="center"/>
    </xf>
    <xf numFmtId="168" fontId="3" fillId="3" borderId="62" xfId="0" applyNumberFormat="1" applyFont="1" applyFill="1" applyBorder="1" applyAlignment="1">
      <alignment horizontal="right" vertical="center"/>
    </xf>
    <xf numFmtId="168" fontId="3" fillId="3" borderId="63" xfId="0" applyNumberFormat="1" applyFont="1" applyFill="1" applyBorder="1" applyAlignment="1">
      <alignment horizontal="right" vertical="center"/>
    </xf>
    <xf numFmtId="0" fontId="2" fillId="0" borderId="52" xfId="0" applyFont="1" applyFill="1" applyBorder="1" applyAlignment="1" applyProtection="1">
      <alignment horizontal="left" indent="1"/>
      <protection locked="0"/>
    </xf>
    <xf numFmtId="0" fontId="2" fillId="0" borderId="53" xfId="0" applyFont="1" applyFill="1" applyBorder="1" applyAlignment="1" applyProtection="1">
      <alignment horizontal="left" indent="1"/>
      <protection locked="0"/>
    </xf>
    <xf numFmtId="0" fontId="2" fillId="0" borderId="54" xfId="0" applyFont="1" applyFill="1" applyBorder="1" applyAlignment="1" applyProtection="1">
      <alignment horizontal="left" indent="1"/>
      <protection locked="0"/>
    </xf>
    <xf numFmtId="49" fontId="3" fillId="0" borderId="52" xfId="0" applyNumberFormat="1" applyFont="1" applyFill="1" applyBorder="1" applyAlignment="1" applyProtection="1">
      <alignment horizontal="center"/>
      <protection locked="0"/>
    </xf>
    <xf numFmtId="49" fontId="3" fillId="0" borderId="54" xfId="0" applyNumberFormat="1" applyFont="1" applyFill="1" applyBorder="1" applyAlignment="1" applyProtection="1">
      <alignment horizontal="center"/>
      <protection locked="0"/>
    </xf>
    <xf numFmtId="49" fontId="3" fillId="0" borderId="52" xfId="0" applyNumberFormat="1" applyFont="1" applyFill="1" applyBorder="1" applyAlignment="1" applyProtection="1">
      <alignment horizontal="center" wrapText="1"/>
      <protection locked="0"/>
    </xf>
    <xf numFmtId="49" fontId="3" fillId="0" borderId="53" xfId="0" applyNumberFormat="1" applyFont="1" applyFill="1" applyBorder="1" applyAlignment="1" applyProtection="1">
      <alignment horizontal="center" wrapText="1"/>
      <protection locked="0"/>
    </xf>
    <xf numFmtId="49" fontId="3" fillId="0" borderId="54" xfId="0" applyNumberFormat="1" applyFont="1" applyFill="1" applyBorder="1" applyAlignment="1" applyProtection="1">
      <alignment horizontal="center" wrapText="1"/>
      <protection locked="0"/>
    </xf>
    <xf numFmtId="10" fontId="3" fillId="0" borderId="52" xfId="0" applyNumberFormat="1" applyFont="1" applyFill="1" applyBorder="1" applyAlignment="1" applyProtection="1">
      <alignment horizontal="center"/>
      <protection locked="0"/>
    </xf>
    <xf numFmtId="10" fontId="3" fillId="0" borderId="54" xfId="0" applyNumberFormat="1" applyFont="1" applyFill="1" applyBorder="1" applyAlignment="1" applyProtection="1">
      <alignment horizontal="center"/>
      <protection locked="0"/>
    </xf>
    <xf numFmtId="0" fontId="3" fillId="3" borderId="52" xfId="0" applyFont="1" applyFill="1" applyBorder="1" applyAlignment="1" applyProtection="1">
      <alignment horizontal="center"/>
    </xf>
    <xf numFmtId="0" fontId="3" fillId="3" borderId="166" xfId="0" applyFont="1" applyFill="1" applyBorder="1" applyAlignment="1" applyProtection="1">
      <alignment horizontal="center"/>
    </xf>
    <xf numFmtId="168" fontId="3" fillId="0" borderId="165" xfId="0" applyNumberFormat="1" applyFont="1" applyFill="1" applyBorder="1" applyAlignment="1" applyProtection="1">
      <alignment horizontal="right"/>
      <protection locked="0"/>
    </xf>
    <xf numFmtId="168" fontId="3" fillId="0" borderId="53" xfId="0" applyNumberFormat="1" applyFont="1" applyFill="1" applyBorder="1" applyAlignment="1" applyProtection="1">
      <alignment horizontal="right"/>
      <protection locked="0"/>
    </xf>
    <xf numFmtId="168" fontId="3" fillId="0" borderId="54" xfId="0" applyNumberFormat="1" applyFont="1" applyFill="1" applyBorder="1" applyAlignment="1" applyProtection="1">
      <alignment horizontal="right"/>
      <protection locked="0"/>
    </xf>
    <xf numFmtId="168" fontId="2" fillId="0" borderId="52" xfId="0" applyNumberFormat="1" applyFont="1" applyFill="1" applyBorder="1" applyAlignment="1" applyProtection="1">
      <alignment horizontal="right"/>
      <protection locked="0"/>
    </xf>
    <xf numFmtId="168" fontId="2" fillId="0" borderId="53" xfId="0" applyNumberFormat="1" applyFont="1" applyFill="1" applyBorder="1" applyAlignment="1" applyProtection="1">
      <alignment horizontal="right"/>
      <protection locked="0"/>
    </xf>
    <xf numFmtId="168" fontId="2" fillId="0" borderId="54" xfId="0" applyNumberFormat="1" applyFont="1" applyFill="1" applyBorder="1" applyAlignment="1" applyProtection="1">
      <alignment horizontal="right"/>
      <protection locked="0"/>
    </xf>
    <xf numFmtId="0" fontId="2" fillId="0" borderId="45" xfId="0" applyFont="1" applyFill="1" applyBorder="1" applyAlignment="1" applyProtection="1">
      <alignment horizontal="left" indent="1"/>
      <protection locked="0"/>
    </xf>
    <xf numFmtId="0" fontId="2" fillId="0" borderId="29" xfId="0" applyFont="1" applyFill="1" applyBorder="1" applyAlignment="1" applyProtection="1">
      <alignment horizontal="left" indent="1"/>
      <protection locked="0"/>
    </xf>
    <xf numFmtId="0" fontId="2" fillId="0" borderId="46" xfId="0" applyFont="1" applyFill="1" applyBorder="1" applyAlignment="1" applyProtection="1">
      <alignment horizontal="left" indent="1"/>
      <protection locked="0"/>
    </xf>
    <xf numFmtId="49" fontId="3" fillId="0" borderId="45" xfId="0" applyNumberFormat="1" applyFont="1" applyFill="1" applyBorder="1" applyAlignment="1" applyProtection="1">
      <alignment horizontal="center"/>
      <protection locked="0"/>
    </xf>
    <xf numFmtId="49" fontId="3" fillId="0" borderId="46" xfId="0" applyNumberFormat="1" applyFont="1" applyFill="1" applyBorder="1" applyAlignment="1" applyProtection="1">
      <alignment horizontal="center"/>
      <protection locked="0"/>
    </xf>
    <xf numFmtId="49" fontId="3" fillId="0" borderId="45" xfId="0" applyNumberFormat="1" applyFont="1" applyFill="1" applyBorder="1" applyAlignment="1" applyProtection="1">
      <alignment horizontal="center" wrapText="1"/>
      <protection locked="0"/>
    </xf>
    <xf numFmtId="49" fontId="3" fillId="0" borderId="29" xfId="0" applyNumberFormat="1" applyFont="1" applyFill="1" applyBorder="1" applyAlignment="1" applyProtection="1">
      <alignment horizontal="center" wrapText="1"/>
      <protection locked="0"/>
    </xf>
    <xf numFmtId="49" fontId="3" fillId="0" borderId="46" xfId="0" applyNumberFormat="1" applyFont="1" applyFill="1" applyBorder="1" applyAlignment="1" applyProtection="1">
      <alignment horizontal="center" wrapText="1"/>
      <protection locked="0"/>
    </xf>
    <xf numFmtId="10" fontId="3" fillId="0" borderId="45" xfId="0" applyNumberFormat="1" applyFont="1" applyFill="1" applyBorder="1" applyAlignment="1" applyProtection="1">
      <alignment horizontal="center"/>
      <protection locked="0"/>
    </xf>
    <xf numFmtId="10" fontId="3" fillId="0" borderId="46" xfId="0" applyNumberFormat="1" applyFont="1" applyFill="1" applyBorder="1" applyAlignment="1" applyProtection="1">
      <alignment horizontal="center"/>
      <protection locked="0"/>
    </xf>
    <xf numFmtId="0" fontId="3" fillId="3" borderId="45" xfId="0" applyFont="1" applyFill="1" applyBorder="1" applyAlignment="1" applyProtection="1">
      <alignment horizontal="center"/>
    </xf>
    <xf numFmtId="0" fontId="3" fillId="3" borderId="167" xfId="0" applyFont="1" applyFill="1" applyBorder="1" applyAlignment="1" applyProtection="1">
      <alignment horizontal="center"/>
    </xf>
    <xf numFmtId="168" fontId="3" fillId="0" borderId="28" xfId="0" applyNumberFormat="1" applyFont="1" applyFill="1" applyBorder="1" applyAlignment="1" applyProtection="1">
      <alignment horizontal="right"/>
      <protection locked="0"/>
    </xf>
    <xf numFmtId="168" fontId="3" fillId="0" borderId="29" xfId="0" applyNumberFormat="1" applyFont="1" applyFill="1" applyBorder="1" applyAlignment="1" applyProtection="1">
      <alignment horizontal="right"/>
      <protection locked="0"/>
    </xf>
    <xf numFmtId="168" fontId="3" fillId="0" borderId="46" xfId="0" applyNumberFormat="1" applyFont="1" applyFill="1" applyBorder="1" applyAlignment="1" applyProtection="1">
      <alignment horizontal="right"/>
      <protection locked="0"/>
    </xf>
    <xf numFmtId="168" fontId="2" fillId="0" borderId="45" xfId="0" applyNumberFormat="1" applyFont="1" applyFill="1" applyBorder="1" applyAlignment="1" applyProtection="1">
      <alignment horizontal="right"/>
      <protection locked="0"/>
    </xf>
    <xf numFmtId="168" fontId="2" fillId="0" borderId="29" xfId="0" applyNumberFormat="1" applyFont="1" applyFill="1" applyBorder="1" applyAlignment="1" applyProtection="1">
      <alignment horizontal="right"/>
      <protection locked="0"/>
    </xf>
    <xf numFmtId="168" fontId="2" fillId="0" borderId="46" xfId="0" applyNumberFormat="1" applyFont="1" applyFill="1" applyBorder="1" applyAlignment="1" applyProtection="1">
      <alignment horizontal="right"/>
      <protection locked="0"/>
    </xf>
    <xf numFmtId="0" fontId="3" fillId="0" borderId="22" xfId="0" applyFont="1" applyFill="1" applyBorder="1" applyAlignment="1">
      <alignment horizontal="right"/>
    </xf>
    <xf numFmtId="0" fontId="12" fillId="0" borderId="33" xfId="0" applyFont="1" applyFill="1" applyBorder="1" applyAlignment="1">
      <alignment horizontal="center" vertical="center" wrapText="1"/>
    </xf>
    <xf numFmtId="0" fontId="12" fillId="0" borderId="34" xfId="0" applyFont="1" applyFill="1" applyBorder="1" applyAlignment="1">
      <alignment horizontal="center" vertical="center" wrapText="1"/>
    </xf>
    <xf numFmtId="0" fontId="12" fillId="3" borderId="38" xfId="0" applyFont="1" applyFill="1" applyBorder="1" applyAlignment="1">
      <alignment horizontal="center" vertical="center" wrapText="1"/>
    </xf>
    <xf numFmtId="0" fontId="19" fillId="4" borderId="39" xfId="0" applyFont="1" applyFill="1" applyBorder="1" applyAlignment="1">
      <alignment horizontal="center" vertical="center" wrapText="1"/>
    </xf>
    <xf numFmtId="0" fontId="19" fillId="4" borderId="0" xfId="0" applyFont="1" applyFill="1" applyBorder="1" applyAlignment="1">
      <alignment horizontal="center" vertical="center" wrapText="1"/>
    </xf>
    <xf numFmtId="0" fontId="14" fillId="3" borderId="14" xfId="0" applyFont="1" applyFill="1" applyBorder="1" applyAlignment="1">
      <alignment horizontal="center"/>
    </xf>
    <xf numFmtId="0" fontId="2" fillId="2" borderId="14" xfId="0" applyFont="1" applyFill="1" applyBorder="1" applyAlignment="1" applyProtection="1">
      <alignment horizontal="center"/>
      <protection locked="0"/>
    </xf>
    <xf numFmtId="0" fontId="12" fillId="0" borderId="15" xfId="0" applyFont="1" applyFill="1" applyBorder="1" applyAlignment="1">
      <alignment horizontal="center"/>
    </xf>
    <xf numFmtId="0" fontId="12" fillId="0" borderId="16" xfId="0" applyFont="1" applyFill="1" applyBorder="1" applyAlignment="1">
      <alignment horizontal="center"/>
    </xf>
    <xf numFmtId="0" fontId="12" fillId="0" borderId="17" xfId="0" applyFont="1" applyFill="1" applyBorder="1" applyAlignment="1">
      <alignment horizontal="center"/>
    </xf>
    <xf numFmtId="0" fontId="12" fillId="0" borderId="18" xfId="0" applyFont="1" applyFill="1" applyBorder="1" applyAlignment="1">
      <alignment horizontal="center"/>
    </xf>
    <xf numFmtId="0" fontId="12" fillId="0" borderId="19" xfId="0" applyFont="1" applyFill="1" applyBorder="1" applyAlignment="1">
      <alignment horizontal="center"/>
    </xf>
    <xf numFmtId="0" fontId="12" fillId="3" borderId="21" xfId="0" applyFont="1" applyFill="1" applyBorder="1" applyAlignment="1">
      <alignment horizontal="center"/>
    </xf>
    <xf numFmtId="0" fontId="12" fillId="3" borderId="22" xfId="0" applyFont="1" applyFill="1" applyBorder="1" applyAlignment="1">
      <alignment horizontal="center"/>
    </xf>
    <xf numFmtId="0" fontId="4" fillId="0" borderId="9" xfId="0" applyFont="1" applyFill="1" applyBorder="1" applyAlignment="1">
      <alignment horizontal="left" vertical="top"/>
    </xf>
    <xf numFmtId="0" fontId="4" fillId="0" borderId="9" xfId="0" applyFont="1" applyFill="1" applyBorder="1" applyAlignment="1">
      <alignment horizontal="left"/>
    </xf>
    <xf numFmtId="0" fontId="12" fillId="0" borderId="0" xfId="0" applyFont="1" applyFill="1" applyBorder="1" applyAlignment="1">
      <alignment horizontal="center"/>
    </xf>
    <xf numFmtId="0" fontId="4" fillId="0" borderId="10" xfId="0" applyFont="1" applyFill="1" applyBorder="1" applyAlignment="1">
      <alignment horizontal="left" vertical="top"/>
    </xf>
    <xf numFmtId="0" fontId="6" fillId="0" borderId="0" xfId="0" applyFont="1" applyFill="1" applyBorder="1" applyAlignment="1">
      <alignment horizontal="center" vertical="top"/>
    </xf>
    <xf numFmtId="165" fontId="10" fillId="2" borderId="0" xfId="0" applyNumberFormat="1" applyFont="1" applyFill="1" applyBorder="1" applyAlignment="1" applyProtection="1">
      <alignment horizontal="center"/>
    </xf>
    <xf numFmtId="166" fontId="11" fillId="0" borderId="0" xfId="0" applyNumberFormat="1" applyFont="1" applyFill="1" applyBorder="1" applyAlignment="1" applyProtection="1">
      <alignment horizontal="center" wrapText="1"/>
    </xf>
    <xf numFmtId="0" fontId="2" fillId="2" borderId="2" xfId="0" applyFont="1" applyFill="1" applyBorder="1" applyAlignment="1" applyProtection="1">
      <alignment horizontal="left"/>
      <protection locked="0"/>
    </xf>
    <xf numFmtId="0" fontId="4" fillId="0" borderId="0" xfId="0" applyFont="1" applyFill="1" applyAlignment="1">
      <alignment horizontal="left"/>
    </xf>
    <xf numFmtId="0" fontId="2" fillId="2" borderId="2" xfId="0" applyFont="1" applyFill="1" applyBorder="1" applyAlignment="1" applyProtection="1">
      <alignment horizontal="center"/>
      <protection locked="0"/>
    </xf>
    <xf numFmtId="0" fontId="5" fillId="0" borderId="3" xfId="0" applyFont="1" applyFill="1" applyBorder="1" applyAlignment="1">
      <alignment horizontal="center" vertical="top"/>
    </xf>
    <xf numFmtId="0" fontId="4" fillId="0" borderId="4" xfId="0" applyFont="1" applyFill="1" applyBorder="1" applyAlignment="1">
      <alignment horizontal="right" vertical="top"/>
    </xf>
    <xf numFmtId="4" fontId="1" fillId="2" borderId="1" xfId="0" applyNumberFormat="1" applyFont="1" applyFill="1" applyBorder="1" applyAlignment="1" applyProtection="1">
      <alignment horizontal="center"/>
      <protection locked="0"/>
    </xf>
    <xf numFmtId="14" fontId="2" fillId="2" borderId="2" xfId="0" applyNumberFormat="1" applyFont="1" applyFill="1" applyBorder="1" applyAlignment="1" applyProtection="1">
      <alignment horizontal="left"/>
      <protection locked="0"/>
    </xf>
    <xf numFmtId="0" fontId="2" fillId="2" borderId="1" xfId="0" applyFont="1" applyFill="1" applyBorder="1" applyAlignment="1" applyProtection="1">
      <alignment horizontal="center"/>
      <protection locked="0"/>
    </xf>
    <xf numFmtId="0" fontId="22" fillId="2" borderId="2" xfId="1" applyNumberFormat="1" applyFont="1" applyFill="1" applyBorder="1" applyAlignment="1" applyProtection="1">
      <alignment horizontal="center"/>
      <protection locked="0"/>
    </xf>
    <xf numFmtId="0" fontId="4" fillId="0" borderId="0" xfId="0" applyFont="1" applyFill="1" applyBorder="1" applyAlignment="1">
      <alignment horizontal="right" vertical="center" wrapText="1"/>
    </xf>
    <xf numFmtId="0" fontId="4" fillId="0" borderId="5" xfId="0" applyFont="1" applyFill="1" applyBorder="1" applyAlignment="1">
      <alignment horizontal="right" vertical="center" wrapText="1"/>
    </xf>
    <xf numFmtId="0" fontId="4" fillId="0" borderId="7" xfId="0" applyFont="1" applyFill="1" applyBorder="1" applyAlignment="1">
      <alignment horizontal="center" vertical="top" wrapText="1"/>
    </xf>
    <xf numFmtId="0" fontId="0" fillId="0" borderId="8" xfId="0" applyBorder="1"/>
    <xf numFmtId="0" fontId="4" fillId="0" borderId="8" xfId="0" applyFont="1" applyFill="1" applyBorder="1" applyAlignment="1">
      <alignment horizontal="left"/>
    </xf>
    <xf numFmtId="0" fontId="12" fillId="0" borderId="10" xfId="0" applyFont="1" applyFill="1" applyBorder="1" applyAlignment="1">
      <alignment horizontal="center"/>
    </xf>
    <xf numFmtId="0" fontId="2" fillId="16" borderId="1" xfId="5" applyFont="1" applyFill="1" applyBorder="1" applyAlignment="1" applyProtection="1">
      <alignment horizontal="center"/>
      <protection locked="0"/>
    </xf>
    <xf numFmtId="0" fontId="2" fillId="16" borderId="184" xfId="5" applyFont="1" applyFill="1" applyBorder="1" applyAlignment="1" applyProtection="1">
      <alignment horizontal="center"/>
      <protection locked="0"/>
    </xf>
    <xf numFmtId="14" fontId="88" fillId="0" borderId="48" xfId="5" applyNumberFormat="1" applyFont="1" applyFill="1" applyBorder="1" applyAlignment="1" applyProtection="1">
      <alignment horizontal="center" wrapText="1"/>
      <protection locked="0"/>
    </xf>
    <xf numFmtId="14" fontId="88" fillId="0" borderId="48" xfId="5" applyNumberFormat="1" applyFont="1" applyFill="1" applyBorder="1" applyAlignment="1" applyProtection="1">
      <alignment horizontal="center"/>
      <protection locked="0"/>
    </xf>
    <xf numFmtId="14" fontId="2" fillId="16" borderId="184" xfId="5" applyNumberFormat="1" applyFont="1" applyFill="1" applyBorder="1" applyAlignment="1" applyProtection="1">
      <alignment horizontal="left"/>
      <protection locked="0"/>
    </xf>
    <xf numFmtId="14" fontId="88" fillId="0" borderId="45" xfId="5" applyNumberFormat="1" applyFont="1" applyFill="1" applyBorder="1" applyAlignment="1" applyProtection="1">
      <alignment horizontal="center" wrapText="1"/>
      <protection locked="0"/>
    </xf>
    <xf numFmtId="14" fontId="88" fillId="0" borderId="29" xfId="5" applyNumberFormat="1" applyFont="1" applyFill="1" applyBorder="1" applyAlignment="1" applyProtection="1">
      <alignment horizontal="center" wrapText="1"/>
      <protection locked="0"/>
    </xf>
    <xf numFmtId="14" fontId="88" fillId="0" borderId="46" xfId="5" applyNumberFormat="1" applyFont="1" applyFill="1" applyBorder="1" applyAlignment="1" applyProtection="1">
      <alignment horizontal="center" wrapText="1"/>
      <protection locked="0"/>
    </xf>
    <xf numFmtId="0" fontId="89" fillId="0" borderId="48" xfId="5" applyFont="1" applyFill="1" applyBorder="1" applyAlignment="1" applyProtection="1">
      <protection locked="0"/>
    </xf>
    <xf numFmtId="17" fontId="2" fillId="16" borderId="1" xfId="5" applyNumberFormat="1" applyFont="1" applyFill="1" applyBorder="1" applyAlignment="1" applyProtection="1">
      <alignment horizontal="center"/>
      <protection locked="0"/>
    </xf>
  </cellXfs>
  <cellStyles count="6">
    <cellStyle name="Обычный" xfId="0" builtinId="0"/>
    <cellStyle name="Обычный 2" xfId="5"/>
    <cellStyle name="Обычный_Fin03Zel" xfId="3"/>
    <cellStyle name="Обычный_инд" xfId="1"/>
    <cellStyle name="Процентный" xfId="2" builtinId="5"/>
    <cellStyle name="Процентный 2" xfId="4"/>
  </cellStyles>
  <dxfs count="3805">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border>
        <left/>
        <right/>
        <top/>
        <bottom/>
      </border>
    </dxf>
    <dxf>
      <font>
        <condense val="0"/>
        <extend val="0"/>
        <color indexed="9"/>
      </font>
      <border>
        <right/>
        <top/>
        <bottom/>
      </border>
    </dxf>
    <dxf>
      <font>
        <condense val="0"/>
        <extend val="0"/>
        <color indexed="9"/>
      </font>
      <border>
        <right/>
        <top/>
        <bottom/>
      </border>
    </dxf>
    <dxf>
      <font>
        <condense val="0"/>
        <extend val="0"/>
        <color indexed="9"/>
      </font>
      <border>
        <left/>
        <right/>
        <top/>
        <bottom/>
      </border>
    </dxf>
    <dxf>
      <font>
        <condense val="0"/>
        <extend val="0"/>
        <color indexed="9"/>
      </font>
      <border>
        <left/>
        <top/>
        <bottom/>
      </border>
    </dxf>
    <dxf>
      <font>
        <condense val="0"/>
        <extend val="0"/>
        <color indexed="9"/>
      </font>
      <border>
        <left/>
        <right/>
        <top/>
        <bottom/>
      </border>
    </dxf>
    <dxf>
      <font>
        <condense val="0"/>
        <extend val="0"/>
        <color indexed="9"/>
      </font>
      <border>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condense val="0"/>
        <extend val="0"/>
        <color indexed="26"/>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41"/>
      </font>
    </dxf>
    <dxf>
      <font>
        <condense val="0"/>
        <extend val="0"/>
        <color indexed="10"/>
      </font>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condense val="0"/>
        <extend val="0"/>
        <color indexed="9"/>
      </font>
    </dxf>
    <dxf>
      <font>
        <condense val="0"/>
        <extend val="0"/>
        <color indexed="26"/>
      </font>
    </dxf>
    <dxf>
      <font>
        <condense val="0"/>
        <extend val="0"/>
        <color indexed="9"/>
      </font>
    </dxf>
    <dxf>
      <font>
        <condense val="0"/>
        <extend val="0"/>
        <color indexed="27"/>
      </font>
    </dxf>
    <dxf>
      <font>
        <b val="0"/>
        <condense val="0"/>
        <extend val="0"/>
        <color indexed="41"/>
      </font>
    </dxf>
    <dxf>
      <font>
        <condense val="0"/>
        <extend val="0"/>
        <color indexed="41"/>
      </font>
    </dxf>
    <dxf>
      <font>
        <condense val="0"/>
        <extend val="0"/>
        <color indexed="10"/>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9"/>
      </font>
    </dxf>
    <dxf>
      <font>
        <b/>
        <i val="0"/>
        <condense val="0"/>
        <extend val="0"/>
        <color indexed="10"/>
      </font>
    </dxf>
    <dxf>
      <border>
        <left style="thin">
          <color indexed="53"/>
        </left>
        <right style="thin">
          <color indexed="53"/>
        </right>
        <top style="thin">
          <color indexed="53"/>
        </top>
        <bottom style="thin">
          <color indexed="53"/>
        </bottom>
      </border>
    </dxf>
    <dxf>
      <font>
        <condense val="0"/>
        <extend val="0"/>
        <color indexed="27"/>
      </font>
    </dxf>
    <dxf>
      <font>
        <condense val="0"/>
        <extend val="0"/>
        <color indexed="26"/>
      </font>
    </dxf>
    <dxf>
      <font>
        <condense val="0"/>
        <extend val="0"/>
        <color indexed="41"/>
      </font>
    </dxf>
    <dxf>
      <font>
        <b/>
        <i val="0"/>
        <condense val="0"/>
        <extend val="0"/>
        <color indexed="10"/>
      </font>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border>
        <left style="thin">
          <color indexed="53"/>
        </left>
        <right style="thin">
          <color indexed="53"/>
        </right>
        <top style="thin">
          <color indexed="53"/>
        </top>
        <bottom style="thin">
          <color indexed="53"/>
        </bottom>
      </border>
    </dxf>
    <dxf>
      <font>
        <b/>
        <i val="0"/>
        <condense val="0"/>
        <extend val="0"/>
        <color indexed="10"/>
      </font>
    </dxf>
    <dxf>
      <font>
        <condense val="0"/>
        <extend val="0"/>
        <color indexed="41"/>
      </font>
    </dxf>
    <dxf>
      <border>
        <left style="hair">
          <color indexed="55"/>
        </left>
        <right style="hair">
          <color indexed="55"/>
        </right>
        <top style="hair">
          <color indexed="55"/>
        </top>
        <bottom style="hair">
          <color indexed="55"/>
        </bottom>
      </border>
    </dxf>
    <dxf>
      <font>
        <b val="0"/>
        <i val="0"/>
        <condense val="0"/>
        <extend val="0"/>
        <color auto="1"/>
      </font>
      <fill>
        <patternFill>
          <bgColor indexed="9"/>
        </patternFill>
      </fill>
      <border>
        <left style="thin">
          <color indexed="53"/>
        </left>
        <right style="thin">
          <color indexed="53"/>
        </right>
        <top style="thin">
          <color indexed="53"/>
        </top>
        <bottom style="thin">
          <color indexed="53"/>
        </bottom>
      </border>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41"/>
      </font>
    </dxf>
    <dxf>
      <font>
        <condense val="0"/>
        <extend val="0"/>
        <color indexed="22"/>
      </font>
    </dxf>
    <dxf>
      <font>
        <condense val="0"/>
        <extend val="0"/>
        <color indexed="9"/>
      </font>
    </dxf>
    <dxf>
      <font>
        <condense val="0"/>
        <extend val="0"/>
        <color indexed="9"/>
      </font>
    </dxf>
    <dxf>
      <font>
        <condense val="0"/>
        <extend val="0"/>
        <color indexed="9"/>
      </font>
    </dxf>
    <dxf>
      <font>
        <color rgb="FF006100"/>
      </font>
      <fill>
        <patternFill>
          <bgColor rgb="FFC6EFCE"/>
        </patternFill>
      </fill>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42"/>
      </font>
    </dxf>
    <dxf>
      <font>
        <condense val="0"/>
        <extend val="0"/>
        <color indexed="9"/>
      </font>
    </dxf>
    <dxf>
      <font>
        <condense val="0"/>
        <extend val="0"/>
        <color indexed="42"/>
      </font>
    </dxf>
    <dxf>
      <fill>
        <patternFill>
          <bgColor rgb="FFFFC7CE"/>
        </patternFill>
      </fill>
    </dxf>
    <dxf>
      <fill>
        <patternFill>
          <bgColor rgb="FFFFC7CE"/>
        </patternFill>
      </fill>
    </dxf>
    <dxf>
      <font>
        <condense val="0"/>
        <extend val="0"/>
        <color indexed="9"/>
      </font>
    </dxf>
    <dxf>
      <font>
        <condense val="0"/>
        <extend val="0"/>
        <color indexed="9"/>
      </font>
    </dxf>
    <dxf>
      <font>
        <condense val="0"/>
        <extend val="0"/>
        <color indexed="9"/>
      </font>
    </dxf>
    <dxf>
      <font>
        <b/>
        <i val="0"/>
        <condense val="0"/>
        <extend val="0"/>
        <color indexed="10"/>
      </font>
    </dxf>
    <dxf>
      <font>
        <condense val="0"/>
        <extend val="0"/>
        <color indexed="9"/>
      </font>
    </dxf>
    <dxf>
      <font>
        <b/>
        <i val="0"/>
        <condense val="0"/>
        <extend val="0"/>
        <color indexed="10"/>
      </font>
    </dxf>
    <dxf>
      <font>
        <condense val="0"/>
        <extend val="0"/>
        <color indexed="9"/>
      </font>
    </dxf>
    <dxf>
      <font>
        <b/>
        <i val="0"/>
        <condense val="0"/>
        <extend val="0"/>
        <color indexed="10"/>
      </font>
    </dxf>
    <dxf>
      <font>
        <condense val="0"/>
        <extend val="0"/>
        <color indexed="9"/>
      </font>
    </dxf>
    <dxf>
      <font>
        <b/>
        <i val="0"/>
        <condense val="0"/>
        <extend val="0"/>
        <color indexed="10"/>
      </font>
    </dxf>
    <dxf>
      <font>
        <condense val="0"/>
        <extend val="0"/>
        <color indexed="9"/>
      </font>
    </dxf>
    <dxf>
      <font>
        <b/>
        <i val="0"/>
        <condense val="0"/>
        <extend val="0"/>
        <color indexed="10"/>
      </font>
    </dxf>
    <dxf>
      <font>
        <condense val="0"/>
        <extend val="0"/>
        <color indexed="9"/>
      </font>
    </dxf>
    <dxf>
      <font>
        <condense val="0"/>
        <extend val="0"/>
        <color indexed="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07" Type="http://schemas.openxmlformats.org/officeDocument/2006/relationships/externalLink" Target="externalLinks/externalLink1.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externalLink" Target="externalLinks/externalLink4.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externalLink" Target="externalLinks/externalLink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externalLink" Target="externalLinks/externalLink3.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checked="Checked" fmlaLink="#REF!" lockText="1" noThreeD="1"/>
</file>

<file path=xl/ctrlProps/ctrlProp4.xml><?xml version="1.0" encoding="utf-8"?>
<formControlPr xmlns="http://schemas.microsoft.com/office/spreadsheetml/2009/9/main" objectType="CheckBox" fmlaLink="#REF!" lockText="1" noThreeD="1"/>
</file>

<file path=xl/ctrlProps/ctrlProp5.xml><?xml version="1.0" encoding="utf-8"?>
<formControlPr xmlns="http://schemas.microsoft.com/office/spreadsheetml/2009/9/main" objectType="CheckBox" fmlaLink="#REF!" lockText="1" noThreeD="1"/>
</file>

<file path=xl/ctrlProps/ctrlProp6.xml><?xml version="1.0" encoding="utf-8"?>
<formControlPr xmlns="http://schemas.microsoft.com/office/spreadsheetml/2009/9/main" objectType="CheckBox" fmlaLink="#REF!" lockText="1" noThreeD="1"/>
</file>

<file path=xl/ctrlProps/ctrlProp7.xml><?xml version="1.0" encoding="utf-8"?>
<formControlPr xmlns="http://schemas.microsoft.com/office/spreadsheetml/2009/9/main" objectType="CheckBox" checked="Checked" fmlaLink="#REF!" lockText="1" noThreeD="1"/>
</file>

<file path=xl/ctrlProps/ctrlProp8.xml><?xml version="1.0" encoding="utf-8"?>
<formControlPr xmlns="http://schemas.microsoft.com/office/spreadsheetml/2009/9/main" objectType="CheckBox" fmlaLink="#REF!" lockText="1" noThreeD="1"/>
</file>

<file path=xl/ctrlProps/ctrlProp9.xml><?xml version="1.0" encoding="utf-8"?>
<formControlPr xmlns="http://schemas.microsoft.com/office/spreadsheetml/2009/9/main" objectType="CheckBox" fmlaLink="#REF!" lockText="1" noThreeD="1"/>
</file>

<file path=xl/ctrlProps/ctrlProp10.xml><?xml version="1.0" encoding="utf-8"?>
<formControlPr xmlns="http://schemas.microsoft.com/office/spreadsheetml/2009/9/main" objectType="CheckBox" fmlaLink="#REF!" lockText="1" noThreeD="1"/>
</file>

<file path=xl/ctrlProps/ctrlProp11.xml><?xml version="1.0" encoding="utf-8"?>
<formControlPr xmlns="http://schemas.microsoft.com/office/spreadsheetml/2009/9/main" objectType="CheckBox" fmlaLink="#REF!" lockText="1" noThreeD="1"/>
</file>

<file path=xl/ctrlProps/ctrlProp12.xml><?xml version="1.0" encoding="utf-8"?>
<formControlPr xmlns="http://schemas.microsoft.com/office/spreadsheetml/2009/9/main" objectType="CheckBox" fmlaLink="#REF!" lockText="1" noThreeD="1"/>
</file>

<file path=xl/ctrlProps/ctrlProp13.xml><?xml version="1.0" encoding="utf-8"?>
<formControlPr xmlns="http://schemas.microsoft.com/office/spreadsheetml/2009/9/main" objectType="CheckBox" fmlaLink="#REF!" lockText="1" noThreeD="1"/>
</file>

<file path=xl/ctrlProps/ctrlProp14.xml><?xml version="1.0" encoding="utf-8"?>
<formControlPr xmlns="http://schemas.microsoft.com/office/spreadsheetml/2009/9/main" objectType="CheckBox" fmlaLink="#REF!" lockText="1" noThreeD="1"/>
</file>

<file path=xl/ctrlProps/ctrlProp15.xml><?xml version="1.0" encoding="utf-8"?>
<formControlPr xmlns="http://schemas.microsoft.com/office/spreadsheetml/2009/9/main" objectType="CheckBox" fmlaLink="#REF!" lockText="1" noThreeD="1"/>
</file>

<file path=xl/ctrlProps/ctrlProp16.xml><?xml version="1.0" encoding="utf-8"?>
<formControlPr xmlns="http://schemas.microsoft.com/office/spreadsheetml/2009/9/main" objectType="CheckBox" fmlaLink="#REF!"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fmlaLink="$AO$2" lockText="1" noThreeD="1"/>
</file>

<file path=xl/ctrlProps/ctrlProp21.xml><?xml version="1.0" encoding="utf-8"?>
<formControlPr xmlns="http://schemas.microsoft.com/office/spreadsheetml/2009/9/main" objectType="CheckBox" fmlaLink="$AO$4" lockText="1" noThreeD="1"/>
</file>

<file path=xl/ctrlProps/ctrlProp22.xml><?xml version="1.0" encoding="utf-8"?>
<formControlPr xmlns="http://schemas.microsoft.com/office/spreadsheetml/2009/9/main" objectType="CheckBox" fmlaLink="$AP$2" lockText="1" noThreeD="1"/>
</file>

<file path=xl/ctrlProps/ctrlProp23.xml><?xml version="1.0" encoding="utf-8"?>
<formControlPr xmlns="http://schemas.microsoft.com/office/spreadsheetml/2009/9/main" objectType="CheckBox" fmlaLink="$AP$4" lockText="1" noThreeD="1"/>
</file>

<file path=xl/ctrlProps/ctrlProp24.xml><?xml version="1.0" encoding="utf-8"?>
<formControlPr xmlns="http://schemas.microsoft.com/office/spreadsheetml/2009/9/main" objectType="CheckBox" checked="Checked" fmlaLink="$AQ$2" lockText="1" noThreeD="1"/>
</file>

<file path=xl/ctrlProps/ctrlProp25.xml><?xml version="1.0" encoding="utf-8"?>
<formControlPr xmlns="http://schemas.microsoft.com/office/spreadsheetml/2009/9/main" objectType="CheckBox" fmlaLink="$AQ$4" lockText="1" noThreeD="1"/>
</file>

<file path=xl/ctrlProps/ctrlProp26.xml><?xml version="1.0" encoding="utf-8"?>
<formControlPr xmlns="http://schemas.microsoft.com/office/spreadsheetml/2009/9/main" objectType="CheckBox" fmlaLink="$AR$2" lockText="1" noThreeD="1"/>
</file>

<file path=xl/ctrlProps/ctrlProp27.xml><?xml version="1.0" encoding="utf-8"?>
<formControlPr xmlns="http://schemas.microsoft.com/office/spreadsheetml/2009/9/main" objectType="CheckBox" fmlaLink="$AR$4" lockText="1" noThreeD="1"/>
</file>

<file path=xl/ctrlProps/ctrlProp28.xml><?xml version="1.0" encoding="utf-8"?>
<formControlPr xmlns="http://schemas.microsoft.com/office/spreadsheetml/2009/9/main" objectType="CheckBox" fmlaLink="$AS$2" lockText="1" noThreeD="1"/>
</file>

<file path=xl/ctrlProps/ctrlProp29.xml><?xml version="1.0" encoding="utf-8"?>
<formControlPr xmlns="http://schemas.microsoft.com/office/spreadsheetml/2009/9/main" objectType="CheckBox" fmlaLink="$AS$4" lockText="1" noThreeD="1"/>
</file>

<file path=xl/ctrlProps/ctrlProp30.xml><?xml version="1.0" encoding="utf-8"?>
<formControlPr xmlns="http://schemas.microsoft.com/office/spreadsheetml/2009/9/main" objectType="CheckBox" fmlaLink="$AT$2" lockText="1" noThreeD="1"/>
</file>

<file path=xl/ctrlProps/ctrlProp31.xml><?xml version="1.0" encoding="utf-8"?>
<formControlPr xmlns="http://schemas.microsoft.com/office/spreadsheetml/2009/9/main" objectType="CheckBox" fmlaLink="$AT$4" lockText="1" noThreeD="1"/>
</file>

<file path=xl/ctrlProps/ctrlProp32.xml><?xml version="1.0" encoding="utf-8"?>
<formControlPr xmlns="http://schemas.microsoft.com/office/spreadsheetml/2009/9/main" objectType="CheckBox" fmlaLink="$AU$2" lockText="1" noThreeD="1"/>
</file>

<file path=xl/ctrlProps/ctrlProp33.xml><?xml version="1.0" encoding="utf-8"?>
<formControlPr xmlns="http://schemas.microsoft.com/office/spreadsheetml/2009/9/main" objectType="CheckBox" fmlaLink="$AU$4"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checked="Checked"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checked="Checked" fmlaLink="$AO$2" lockText="1" noThreeD="1"/>
</file>

<file path=xl/ctrlProps/ctrlProp38.xml><?xml version="1.0" encoding="utf-8"?>
<formControlPr xmlns="http://schemas.microsoft.com/office/spreadsheetml/2009/9/main" objectType="CheckBox" fmlaLink="$AO$4" lockText="1" noThreeD="1"/>
</file>

<file path=xl/ctrlProps/ctrlProp39.xml><?xml version="1.0" encoding="utf-8"?>
<formControlPr xmlns="http://schemas.microsoft.com/office/spreadsheetml/2009/9/main" objectType="CheckBox" fmlaLink="$AP$2" lockText="1" noThreeD="1"/>
</file>

<file path=xl/ctrlProps/ctrlProp40.xml><?xml version="1.0" encoding="utf-8"?>
<formControlPr xmlns="http://schemas.microsoft.com/office/spreadsheetml/2009/9/main" objectType="CheckBox" fmlaLink="$AP$4" lockText="1" noThreeD="1"/>
</file>

<file path=xl/ctrlProps/ctrlProp41.xml><?xml version="1.0" encoding="utf-8"?>
<formControlPr xmlns="http://schemas.microsoft.com/office/spreadsheetml/2009/9/main" objectType="CheckBox" checked="Checked" fmlaLink="$AQ$2" lockText="1" noThreeD="1"/>
</file>

<file path=xl/ctrlProps/ctrlProp42.xml><?xml version="1.0" encoding="utf-8"?>
<formControlPr xmlns="http://schemas.microsoft.com/office/spreadsheetml/2009/9/main" objectType="CheckBox" fmlaLink="$AQ$4" lockText="1" noThreeD="1"/>
</file>

<file path=xl/ctrlProps/ctrlProp43.xml><?xml version="1.0" encoding="utf-8"?>
<formControlPr xmlns="http://schemas.microsoft.com/office/spreadsheetml/2009/9/main" objectType="CheckBox" fmlaLink="$AR$2" lockText="1" noThreeD="1"/>
</file>

<file path=xl/ctrlProps/ctrlProp44.xml><?xml version="1.0" encoding="utf-8"?>
<formControlPr xmlns="http://schemas.microsoft.com/office/spreadsheetml/2009/9/main" objectType="CheckBox" fmlaLink="$AR$4" lockText="1" noThreeD="1"/>
</file>

<file path=xl/ctrlProps/ctrlProp45.xml><?xml version="1.0" encoding="utf-8"?>
<formControlPr xmlns="http://schemas.microsoft.com/office/spreadsheetml/2009/9/main" objectType="CheckBox" fmlaLink="$AS$2" lockText="1" noThreeD="1"/>
</file>

<file path=xl/ctrlProps/ctrlProp46.xml><?xml version="1.0" encoding="utf-8"?>
<formControlPr xmlns="http://schemas.microsoft.com/office/spreadsheetml/2009/9/main" objectType="CheckBox" fmlaLink="$AS$4" lockText="1" noThreeD="1"/>
</file>

<file path=xl/ctrlProps/ctrlProp47.xml><?xml version="1.0" encoding="utf-8"?>
<formControlPr xmlns="http://schemas.microsoft.com/office/spreadsheetml/2009/9/main" objectType="CheckBox" fmlaLink="$AT$2" lockText="1" noThreeD="1"/>
</file>

<file path=xl/ctrlProps/ctrlProp48.xml><?xml version="1.0" encoding="utf-8"?>
<formControlPr xmlns="http://schemas.microsoft.com/office/spreadsheetml/2009/9/main" objectType="CheckBox" fmlaLink="$AT$4" lockText="1" noThreeD="1"/>
</file>

<file path=xl/ctrlProps/ctrlProp49.xml><?xml version="1.0" encoding="utf-8"?>
<formControlPr xmlns="http://schemas.microsoft.com/office/spreadsheetml/2009/9/main" objectType="CheckBox" fmlaLink="$AU$2" lockText="1" noThreeD="1"/>
</file>

<file path=xl/ctrlProps/ctrlProp50.xml><?xml version="1.0" encoding="utf-8"?>
<formControlPr xmlns="http://schemas.microsoft.com/office/spreadsheetml/2009/9/main" objectType="CheckBox" fmlaLink="$AU$4"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checked="Checked"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fmlaLink="$AO$2" lockText="1" noThreeD="1"/>
</file>

<file path=xl/ctrlProps/ctrlProp55.xml><?xml version="1.0" encoding="utf-8"?>
<formControlPr xmlns="http://schemas.microsoft.com/office/spreadsheetml/2009/9/main" objectType="CheckBox" fmlaLink="$AO$4" lockText="1" noThreeD="1"/>
</file>

<file path=xl/ctrlProps/ctrlProp56.xml><?xml version="1.0" encoding="utf-8"?>
<formControlPr xmlns="http://schemas.microsoft.com/office/spreadsheetml/2009/9/main" objectType="CheckBox" checked="Checked" fmlaLink="$AP$2" lockText="1" noThreeD="1"/>
</file>

<file path=xl/ctrlProps/ctrlProp57.xml><?xml version="1.0" encoding="utf-8"?>
<formControlPr xmlns="http://schemas.microsoft.com/office/spreadsheetml/2009/9/main" objectType="CheckBox" fmlaLink="$AP$4" lockText="1" noThreeD="1"/>
</file>

<file path=xl/ctrlProps/ctrlProp58.xml><?xml version="1.0" encoding="utf-8"?>
<formControlPr xmlns="http://schemas.microsoft.com/office/spreadsheetml/2009/9/main" objectType="CheckBox" fmlaLink="$AQ$2" lockText="1" noThreeD="1"/>
</file>

<file path=xl/ctrlProps/ctrlProp59.xml><?xml version="1.0" encoding="utf-8"?>
<formControlPr xmlns="http://schemas.microsoft.com/office/spreadsheetml/2009/9/main" objectType="CheckBox" fmlaLink="$AQ$4" lockText="1" noThreeD="1"/>
</file>

<file path=xl/ctrlProps/ctrlProp60.xml><?xml version="1.0" encoding="utf-8"?>
<formControlPr xmlns="http://schemas.microsoft.com/office/spreadsheetml/2009/9/main" objectType="CheckBox" checked="Checked" fmlaLink="$AR$2" lockText="1" noThreeD="1"/>
</file>

<file path=xl/ctrlProps/ctrlProp61.xml><?xml version="1.0" encoding="utf-8"?>
<formControlPr xmlns="http://schemas.microsoft.com/office/spreadsheetml/2009/9/main" objectType="CheckBox" fmlaLink="$AR$4" lockText="1" noThreeD="1"/>
</file>

<file path=xl/ctrlProps/ctrlProp62.xml><?xml version="1.0" encoding="utf-8"?>
<formControlPr xmlns="http://schemas.microsoft.com/office/spreadsheetml/2009/9/main" objectType="CheckBox" fmlaLink="$AS$2" lockText="1" noThreeD="1"/>
</file>

<file path=xl/ctrlProps/ctrlProp63.xml><?xml version="1.0" encoding="utf-8"?>
<formControlPr xmlns="http://schemas.microsoft.com/office/spreadsheetml/2009/9/main" objectType="CheckBox" fmlaLink="$AS$4" lockText="1" noThreeD="1"/>
</file>

<file path=xl/ctrlProps/ctrlProp64.xml><?xml version="1.0" encoding="utf-8"?>
<formControlPr xmlns="http://schemas.microsoft.com/office/spreadsheetml/2009/9/main" objectType="CheckBox" fmlaLink="$AT$2" lockText="1" noThreeD="1"/>
</file>

<file path=xl/ctrlProps/ctrlProp65.xml><?xml version="1.0" encoding="utf-8"?>
<formControlPr xmlns="http://schemas.microsoft.com/office/spreadsheetml/2009/9/main" objectType="CheckBox" fmlaLink="$AT$4" lockText="1" noThreeD="1"/>
</file>

<file path=xl/ctrlProps/ctrlProp66.xml><?xml version="1.0" encoding="utf-8"?>
<formControlPr xmlns="http://schemas.microsoft.com/office/spreadsheetml/2009/9/main" objectType="CheckBox" fmlaLink="$AU$2" lockText="1" noThreeD="1"/>
</file>

<file path=xl/ctrlProps/ctrlProp67.xml><?xml version="1.0" encoding="utf-8"?>
<formControlPr xmlns="http://schemas.microsoft.com/office/spreadsheetml/2009/9/main" objectType="CheckBox" fmlaLink="$AU$4"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checked="Checked"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fmlaLink="$AO$2" lockText="1" noThreeD="1"/>
</file>

<file path=xl/ctrlProps/ctrlProp72.xml><?xml version="1.0" encoding="utf-8"?>
<formControlPr xmlns="http://schemas.microsoft.com/office/spreadsheetml/2009/9/main" objectType="CheckBox" fmlaLink="$AO$4" lockText="1" noThreeD="1"/>
</file>

<file path=xl/ctrlProps/ctrlProp73.xml><?xml version="1.0" encoding="utf-8"?>
<formControlPr xmlns="http://schemas.microsoft.com/office/spreadsheetml/2009/9/main" objectType="CheckBox" fmlaLink="$AP$2" lockText="1" noThreeD="1"/>
</file>

<file path=xl/ctrlProps/ctrlProp74.xml><?xml version="1.0" encoding="utf-8"?>
<formControlPr xmlns="http://schemas.microsoft.com/office/spreadsheetml/2009/9/main" objectType="CheckBox" fmlaLink="$AP$4" lockText="1" noThreeD="1"/>
</file>

<file path=xl/ctrlProps/ctrlProp75.xml><?xml version="1.0" encoding="utf-8"?>
<formControlPr xmlns="http://schemas.microsoft.com/office/spreadsheetml/2009/9/main" objectType="CheckBox" fmlaLink="$AQ$2" lockText="1" noThreeD="1"/>
</file>

<file path=xl/ctrlProps/ctrlProp76.xml><?xml version="1.0" encoding="utf-8"?>
<formControlPr xmlns="http://schemas.microsoft.com/office/spreadsheetml/2009/9/main" objectType="CheckBox" fmlaLink="$AQ$4" lockText="1" noThreeD="1"/>
</file>

<file path=xl/ctrlProps/ctrlProp77.xml><?xml version="1.0" encoding="utf-8"?>
<formControlPr xmlns="http://schemas.microsoft.com/office/spreadsheetml/2009/9/main" objectType="CheckBox" fmlaLink="$AR$2" lockText="1" noThreeD="1"/>
</file>

<file path=xl/ctrlProps/ctrlProp78.xml><?xml version="1.0" encoding="utf-8"?>
<formControlPr xmlns="http://schemas.microsoft.com/office/spreadsheetml/2009/9/main" objectType="CheckBox" fmlaLink="$AR$4" lockText="1" noThreeD="1"/>
</file>

<file path=xl/ctrlProps/ctrlProp79.xml><?xml version="1.0" encoding="utf-8"?>
<formControlPr xmlns="http://schemas.microsoft.com/office/spreadsheetml/2009/9/main" objectType="CheckBox" checked="Checked" fmlaLink="$AS$2" lockText="1" noThreeD="1"/>
</file>

<file path=xl/ctrlProps/ctrlProp80.xml><?xml version="1.0" encoding="utf-8"?>
<formControlPr xmlns="http://schemas.microsoft.com/office/spreadsheetml/2009/9/main" objectType="CheckBox" fmlaLink="$AS$4" lockText="1" noThreeD="1"/>
</file>

<file path=xl/ctrlProps/ctrlProp81.xml><?xml version="1.0" encoding="utf-8"?>
<formControlPr xmlns="http://schemas.microsoft.com/office/spreadsheetml/2009/9/main" objectType="CheckBox" fmlaLink="$AT$2" lockText="1" noThreeD="1"/>
</file>

<file path=xl/ctrlProps/ctrlProp82.xml><?xml version="1.0" encoding="utf-8"?>
<formControlPr xmlns="http://schemas.microsoft.com/office/spreadsheetml/2009/9/main" objectType="CheckBox" fmlaLink="$AT$4" lockText="1" noThreeD="1"/>
</file>

<file path=xl/ctrlProps/ctrlProp83.xml><?xml version="1.0" encoding="utf-8"?>
<formControlPr xmlns="http://schemas.microsoft.com/office/spreadsheetml/2009/9/main" objectType="CheckBox" fmlaLink="$AU$2" lockText="1" noThreeD="1"/>
</file>

<file path=xl/ctrlProps/ctrlProp84.xml><?xml version="1.0" encoding="utf-8"?>
<formControlPr xmlns="http://schemas.microsoft.com/office/spreadsheetml/2009/9/main" objectType="CheckBox" fmlaLink="$AU$4"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checked="Checked"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fmlaLink="$AO$2" lockText="1" noThreeD="1"/>
</file>

<file path=xl/ctrlProps/ctrlProp89.xml><?xml version="1.0" encoding="utf-8"?>
<formControlPr xmlns="http://schemas.microsoft.com/office/spreadsheetml/2009/9/main" objectType="CheckBox" checked="Checked" fmlaLink="$AO$4" lockText="1" noThreeD="1"/>
</file>

<file path=xl/ctrlProps/ctrlProp90.xml><?xml version="1.0" encoding="utf-8"?>
<formControlPr xmlns="http://schemas.microsoft.com/office/spreadsheetml/2009/9/main" objectType="CheckBox" fmlaLink="$AP$2" lockText="1" noThreeD="1"/>
</file>

<file path=xl/ctrlProps/ctrlProp91.xml><?xml version="1.0" encoding="utf-8"?>
<formControlPr xmlns="http://schemas.microsoft.com/office/spreadsheetml/2009/9/main" objectType="CheckBox" fmlaLink="$AP$4" lockText="1" noThreeD="1"/>
</file>

<file path=xl/ctrlProps/ctrlProp92.xml><?xml version="1.0" encoding="utf-8"?>
<formControlPr xmlns="http://schemas.microsoft.com/office/spreadsheetml/2009/9/main" objectType="CheckBox" checked="Checked" fmlaLink="$AQ$2" lockText="1" noThreeD="1"/>
</file>

<file path=xl/ctrlProps/ctrlProp93.xml><?xml version="1.0" encoding="utf-8"?>
<formControlPr xmlns="http://schemas.microsoft.com/office/spreadsheetml/2009/9/main" objectType="CheckBox" fmlaLink="$AQ$4" lockText="1" noThreeD="1"/>
</file>

<file path=xl/ctrlProps/ctrlProp94.xml><?xml version="1.0" encoding="utf-8"?>
<formControlPr xmlns="http://schemas.microsoft.com/office/spreadsheetml/2009/9/main" objectType="CheckBox" fmlaLink="$AR$2" lockText="1" noThreeD="1"/>
</file>

<file path=xl/ctrlProps/ctrlProp95.xml><?xml version="1.0" encoding="utf-8"?>
<formControlPr xmlns="http://schemas.microsoft.com/office/spreadsheetml/2009/9/main" objectType="CheckBox" fmlaLink="$AR$4" lockText="1" noThreeD="1"/>
</file>

<file path=xl/ctrlProps/ctrlProp96.xml><?xml version="1.0" encoding="utf-8"?>
<formControlPr xmlns="http://schemas.microsoft.com/office/spreadsheetml/2009/9/main" objectType="CheckBox" fmlaLink="$AS$2" lockText="1" noThreeD="1"/>
</file>

<file path=xl/ctrlProps/ctrlProp97.xml><?xml version="1.0" encoding="utf-8"?>
<formControlPr xmlns="http://schemas.microsoft.com/office/spreadsheetml/2009/9/main" objectType="CheckBox" fmlaLink="$AS$4" lockText="1" noThreeD="1"/>
</file>

<file path=xl/ctrlProps/ctrlProp98.xml><?xml version="1.0" encoding="utf-8"?>
<formControlPr xmlns="http://schemas.microsoft.com/office/spreadsheetml/2009/9/main" objectType="CheckBox" fmlaLink="$AT$2" lockText="1" noThreeD="1"/>
</file>

<file path=xl/ctrlProps/ctrlProp99.xml><?xml version="1.0" encoding="utf-8"?>
<formControlPr xmlns="http://schemas.microsoft.com/office/spreadsheetml/2009/9/main" objectType="CheckBox" fmlaLink="$AT$4" lockText="1" noThreeD="1"/>
</file>

<file path=xl/ctrlProps/ctrlProp100.xml><?xml version="1.0" encoding="utf-8"?>
<formControlPr xmlns="http://schemas.microsoft.com/office/spreadsheetml/2009/9/main" objectType="CheckBox" fmlaLink="$AU$2" lockText="1" noThreeD="1"/>
</file>

<file path=xl/ctrlProps/ctrlProp101.xml><?xml version="1.0" encoding="utf-8"?>
<formControlPr xmlns="http://schemas.microsoft.com/office/spreadsheetml/2009/9/main" objectType="CheckBox" fmlaLink="$AU$4"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checked="Checked"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fmlaLink="$AO$2" lockText="1" noThreeD="1"/>
</file>

<file path=xl/ctrlProps/ctrlProp106.xml><?xml version="1.0" encoding="utf-8"?>
<formControlPr xmlns="http://schemas.microsoft.com/office/spreadsheetml/2009/9/main" objectType="CheckBox" fmlaLink="$AO$4" lockText="1" noThreeD="1"/>
</file>

<file path=xl/ctrlProps/ctrlProp107.xml><?xml version="1.0" encoding="utf-8"?>
<formControlPr xmlns="http://schemas.microsoft.com/office/spreadsheetml/2009/9/main" objectType="CheckBox" checked="Checked" fmlaLink="$AP$2" lockText="1" noThreeD="1"/>
</file>

<file path=xl/ctrlProps/ctrlProp108.xml><?xml version="1.0" encoding="utf-8"?>
<formControlPr xmlns="http://schemas.microsoft.com/office/spreadsheetml/2009/9/main" objectType="CheckBox" fmlaLink="$AP$4" lockText="1" noThreeD="1"/>
</file>

<file path=xl/ctrlProps/ctrlProp109.xml><?xml version="1.0" encoding="utf-8"?>
<formControlPr xmlns="http://schemas.microsoft.com/office/spreadsheetml/2009/9/main" objectType="CheckBox" fmlaLink="$AQ$2" lockText="1" noThreeD="1"/>
</file>

<file path=xl/ctrlProps/ctrlProp110.xml><?xml version="1.0" encoding="utf-8"?>
<formControlPr xmlns="http://schemas.microsoft.com/office/spreadsheetml/2009/9/main" objectType="CheckBox" fmlaLink="$AQ$4" lockText="1" noThreeD="1"/>
</file>

<file path=xl/ctrlProps/ctrlProp111.xml><?xml version="1.0" encoding="utf-8"?>
<formControlPr xmlns="http://schemas.microsoft.com/office/spreadsheetml/2009/9/main" objectType="CheckBox" checked="Checked" fmlaLink="$AR$2" lockText="1" noThreeD="1"/>
</file>

<file path=xl/ctrlProps/ctrlProp112.xml><?xml version="1.0" encoding="utf-8"?>
<formControlPr xmlns="http://schemas.microsoft.com/office/spreadsheetml/2009/9/main" objectType="CheckBox" fmlaLink="$AR$4" lockText="1" noThreeD="1"/>
</file>

<file path=xl/ctrlProps/ctrlProp113.xml><?xml version="1.0" encoding="utf-8"?>
<formControlPr xmlns="http://schemas.microsoft.com/office/spreadsheetml/2009/9/main" objectType="CheckBox" fmlaLink="$AS$2" lockText="1" noThreeD="1"/>
</file>

<file path=xl/ctrlProps/ctrlProp114.xml><?xml version="1.0" encoding="utf-8"?>
<formControlPr xmlns="http://schemas.microsoft.com/office/spreadsheetml/2009/9/main" objectType="CheckBox" fmlaLink="$AS$4" lockText="1" noThreeD="1"/>
</file>

<file path=xl/ctrlProps/ctrlProp115.xml><?xml version="1.0" encoding="utf-8"?>
<formControlPr xmlns="http://schemas.microsoft.com/office/spreadsheetml/2009/9/main" objectType="CheckBox" fmlaLink="$AT$2" lockText="1" noThreeD="1"/>
</file>

<file path=xl/ctrlProps/ctrlProp116.xml><?xml version="1.0" encoding="utf-8"?>
<formControlPr xmlns="http://schemas.microsoft.com/office/spreadsheetml/2009/9/main" objectType="CheckBox" fmlaLink="$AT$4" lockText="1" noThreeD="1"/>
</file>

<file path=xl/ctrlProps/ctrlProp117.xml><?xml version="1.0" encoding="utf-8"?>
<formControlPr xmlns="http://schemas.microsoft.com/office/spreadsheetml/2009/9/main" objectType="CheckBox" fmlaLink="$AU$2" lockText="1" noThreeD="1"/>
</file>

<file path=xl/ctrlProps/ctrlProp118.xml><?xml version="1.0" encoding="utf-8"?>
<formControlPr xmlns="http://schemas.microsoft.com/office/spreadsheetml/2009/9/main" objectType="CheckBox" fmlaLink="$AU$4"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checked="Checked"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checked="Checked" fmlaLink="$AO$2" lockText="1" noThreeD="1"/>
</file>

<file path=xl/ctrlProps/ctrlProp123.xml><?xml version="1.0" encoding="utf-8"?>
<formControlPr xmlns="http://schemas.microsoft.com/office/spreadsheetml/2009/9/main" objectType="CheckBox" fmlaLink="$AO$4" lockText="1" noThreeD="1"/>
</file>

<file path=xl/ctrlProps/ctrlProp124.xml><?xml version="1.0" encoding="utf-8"?>
<formControlPr xmlns="http://schemas.microsoft.com/office/spreadsheetml/2009/9/main" objectType="CheckBox" fmlaLink="$AP$2" lockText="1" noThreeD="1"/>
</file>

<file path=xl/ctrlProps/ctrlProp125.xml><?xml version="1.0" encoding="utf-8"?>
<formControlPr xmlns="http://schemas.microsoft.com/office/spreadsheetml/2009/9/main" objectType="CheckBox" fmlaLink="$AP$4" lockText="1" noThreeD="1"/>
</file>

<file path=xl/ctrlProps/ctrlProp126.xml><?xml version="1.0" encoding="utf-8"?>
<formControlPr xmlns="http://schemas.microsoft.com/office/spreadsheetml/2009/9/main" objectType="CheckBox" checked="Checked" fmlaLink="$AQ$2" lockText="1" noThreeD="1"/>
</file>

<file path=xl/ctrlProps/ctrlProp127.xml><?xml version="1.0" encoding="utf-8"?>
<formControlPr xmlns="http://schemas.microsoft.com/office/spreadsheetml/2009/9/main" objectType="CheckBox" fmlaLink="$AQ$4" lockText="1" noThreeD="1"/>
</file>

<file path=xl/ctrlProps/ctrlProp128.xml><?xml version="1.0" encoding="utf-8"?>
<formControlPr xmlns="http://schemas.microsoft.com/office/spreadsheetml/2009/9/main" objectType="CheckBox" fmlaLink="$AR$2" lockText="1" noThreeD="1"/>
</file>

<file path=xl/ctrlProps/ctrlProp129.xml><?xml version="1.0" encoding="utf-8"?>
<formControlPr xmlns="http://schemas.microsoft.com/office/spreadsheetml/2009/9/main" objectType="CheckBox" fmlaLink="$AR$4" lockText="1" noThreeD="1"/>
</file>

<file path=xl/ctrlProps/ctrlProp130.xml><?xml version="1.0" encoding="utf-8"?>
<formControlPr xmlns="http://schemas.microsoft.com/office/spreadsheetml/2009/9/main" objectType="CheckBox" fmlaLink="$AS$2" lockText="1" noThreeD="1"/>
</file>

<file path=xl/ctrlProps/ctrlProp131.xml><?xml version="1.0" encoding="utf-8"?>
<formControlPr xmlns="http://schemas.microsoft.com/office/spreadsheetml/2009/9/main" objectType="CheckBox" fmlaLink="$AS$4" lockText="1" noThreeD="1"/>
</file>

<file path=xl/ctrlProps/ctrlProp132.xml><?xml version="1.0" encoding="utf-8"?>
<formControlPr xmlns="http://schemas.microsoft.com/office/spreadsheetml/2009/9/main" objectType="CheckBox" fmlaLink="$AT$2" lockText="1" noThreeD="1"/>
</file>

<file path=xl/ctrlProps/ctrlProp133.xml><?xml version="1.0" encoding="utf-8"?>
<formControlPr xmlns="http://schemas.microsoft.com/office/spreadsheetml/2009/9/main" objectType="CheckBox" fmlaLink="$AT$4" lockText="1" noThreeD="1"/>
</file>

<file path=xl/ctrlProps/ctrlProp134.xml><?xml version="1.0" encoding="utf-8"?>
<formControlPr xmlns="http://schemas.microsoft.com/office/spreadsheetml/2009/9/main" objectType="CheckBox" fmlaLink="$AU$2" lockText="1" noThreeD="1"/>
</file>

<file path=xl/ctrlProps/ctrlProp135.xml><?xml version="1.0" encoding="utf-8"?>
<formControlPr xmlns="http://schemas.microsoft.com/office/spreadsheetml/2009/9/main" objectType="CheckBox" fmlaLink="$AU$4"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checked="Checked" lockText="1" noThreeD="1"/>
</file>

<file path=xl/ctrlProps/ctrlProp139.xml><?xml version="1.0" encoding="utf-8"?>
<formControlPr xmlns="http://schemas.microsoft.com/office/spreadsheetml/2009/9/main" objectType="CheckBox" checked="Checked" fmlaLink="$AO$2" lockText="1" noThreeD="1"/>
</file>

<file path=xl/ctrlProps/ctrlProp140.xml><?xml version="1.0" encoding="utf-8"?>
<formControlPr xmlns="http://schemas.microsoft.com/office/spreadsheetml/2009/9/main" objectType="CheckBox" fmlaLink="$AO$4" lockText="1" noThreeD="1"/>
</file>

<file path=xl/ctrlProps/ctrlProp141.xml><?xml version="1.0" encoding="utf-8"?>
<formControlPr xmlns="http://schemas.microsoft.com/office/spreadsheetml/2009/9/main" objectType="CheckBox" fmlaLink="$AP$2" lockText="1" noThreeD="1"/>
</file>

<file path=xl/ctrlProps/ctrlProp142.xml><?xml version="1.0" encoding="utf-8"?>
<formControlPr xmlns="http://schemas.microsoft.com/office/spreadsheetml/2009/9/main" objectType="CheckBox" fmlaLink="$AP$4" lockText="1" noThreeD="1"/>
</file>

<file path=xl/ctrlProps/ctrlProp143.xml><?xml version="1.0" encoding="utf-8"?>
<formControlPr xmlns="http://schemas.microsoft.com/office/spreadsheetml/2009/9/main" objectType="CheckBox" checked="Checked" fmlaLink="$AQ$2" lockText="1" noThreeD="1"/>
</file>

<file path=xl/ctrlProps/ctrlProp144.xml><?xml version="1.0" encoding="utf-8"?>
<formControlPr xmlns="http://schemas.microsoft.com/office/spreadsheetml/2009/9/main" objectType="CheckBox" fmlaLink="$AQ$4" lockText="1" noThreeD="1"/>
</file>

<file path=xl/ctrlProps/ctrlProp145.xml><?xml version="1.0" encoding="utf-8"?>
<formControlPr xmlns="http://schemas.microsoft.com/office/spreadsheetml/2009/9/main" objectType="CheckBox" fmlaLink="$AR$2" lockText="1" noThreeD="1"/>
</file>

<file path=xl/ctrlProps/ctrlProp146.xml><?xml version="1.0" encoding="utf-8"?>
<formControlPr xmlns="http://schemas.microsoft.com/office/spreadsheetml/2009/9/main" objectType="CheckBox" fmlaLink="$AR$4" lockText="1" noThreeD="1"/>
</file>

<file path=xl/ctrlProps/ctrlProp147.xml><?xml version="1.0" encoding="utf-8"?>
<formControlPr xmlns="http://schemas.microsoft.com/office/spreadsheetml/2009/9/main" objectType="CheckBox" checked="Checked" fmlaLink="$AS$2" lockText="1" noThreeD="1"/>
</file>

<file path=xl/ctrlProps/ctrlProp148.xml><?xml version="1.0" encoding="utf-8"?>
<formControlPr xmlns="http://schemas.microsoft.com/office/spreadsheetml/2009/9/main" objectType="CheckBox" fmlaLink="$AS$4" lockText="1" noThreeD="1"/>
</file>

<file path=xl/ctrlProps/ctrlProp149.xml><?xml version="1.0" encoding="utf-8"?>
<formControlPr xmlns="http://schemas.microsoft.com/office/spreadsheetml/2009/9/main" objectType="CheckBox" fmlaLink="$AT$2" lockText="1" noThreeD="1"/>
</file>

<file path=xl/ctrlProps/ctrlProp150.xml><?xml version="1.0" encoding="utf-8"?>
<formControlPr xmlns="http://schemas.microsoft.com/office/spreadsheetml/2009/9/main" objectType="CheckBox" fmlaLink="$AT$4" lockText="1" noThreeD="1"/>
</file>

<file path=xl/ctrlProps/ctrlProp151.xml><?xml version="1.0" encoding="utf-8"?>
<formControlPr xmlns="http://schemas.microsoft.com/office/spreadsheetml/2009/9/main" objectType="CheckBox" fmlaLink="$AU$2" lockText="1" noThreeD="1"/>
</file>

<file path=xl/ctrlProps/ctrlProp152.xml><?xml version="1.0" encoding="utf-8"?>
<formControlPr xmlns="http://schemas.microsoft.com/office/spreadsheetml/2009/9/main" objectType="CheckBox" fmlaLink="$AU$4" lockText="1" noThreeD="1"/>
</file>

<file path=xl/ctrlProps/ctrlProp153.xml><?xml version="1.0" encoding="utf-8"?>
<formControlPr xmlns="http://schemas.microsoft.com/office/spreadsheetml/2009/9/main" objectType="CheckBox" lockText="1" noThreeD="1"/>
</file>

<file path=xl/ctrlProps/ctrlProp154.xml><?xml version="1.0" encoding="utf-8"?>
<formControlPr xmlns="http://schemas.microsoft.com/office/spreadsheetml/2009/9/main" objectType="CheckBox" checked="Checked"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fmlaLink="$AO$2" lockText="1" noThreeD="1"/>
</file>

<file path=xl/ctrlProps/ctrlProp157.xml><?xml version="1.0" encoding="utf-8"?>
<formControlPr xmlns="http://schemas.microsoft.com/office/spreadsheetml/2009/9/main" objectType="CheckBox" fmlaLink="$AO$4" lockText="1" noThreeD="1"/>
</file>

<file path=xl/ctrlProps/ctrlProp158.xml><?xml version="1.0" encoding="utf-8"?>
<formControlPr xmlns="http://schemas.microsoft.com/office/spreadsheetml/2009/9/main" objectType="CheckBox" checked="Checked" fmlaLink="$AP$2" lockText="1" noThreeD="1"/>
</file>

<file path=xl/ctrlProps/ctrlProp159.xml><?xml version="1.0" encoding="utf-8"?>
<formControlPr xmlns="http://schemas.microsoft.com/office/spreadsheetml/2009/9/main" objectType="CheckBox" fmlaLink="$AP$4" lockText="1" noThreeD="1"/>
</file>

<file path=xl/ctrlProps/ctrlProp160.xml><?xml version="1.0" encoding="utf-8"?>
<formControlPr xmlns="http://schemas.microsoft.com/office/spreadsheetml/2009/9/main" objectType="CheckBox" fmlaLink="$AQ$2" lockText="1" noThreeD="1"/>
</file>

<file path=xl/ctrlProps/ctrlProp161.xml><?xml version="1.0" encoding="utf-8"?>
<formControlPr xmlns="http://schemas.microsoft.com/office/spreadsheetml/2009/9/main" objectType="CheckBox" fmlaLink="$AQ$4" lockText="1" noThreeD="1"/>
</file>

<file path=xl/ctrlProps/ctrlProp162.xml><?xml version="1.0" encoding="utf-8"?>
<formControlPr xmlns="http://schemas.microsoft.com/office/spreadsheetml/2009/9/main" objectType="CheckBox" checked="Checked" fmlaLink="$AR$2" lockText="1" noThreeD="1"/>
</file>

<file path=xl/ctrlProps/ctrlProp163.xml><?xml version="1.0" encoding="utf-8"?>
<formControlPr xmlns="http://schemas.microsoft.com/office/spreadsheetml/2009/9/main" objectType="CheckBox" fmlaLink="$AR$4" lockText="1" noThreeD="1"/>
</file>

<file path=xl/ctrlProps/ctrlProp164.xml><?xml version="1.0" encoding="utf-8"?>
<formControlPr xmlns="http://schemas.microsoft.com/office/spreadsheetml/2009/9/main" objectType="CheckBox" fmlaLink="$AS$2" lockText="1" noThreeD="1"/>
</file>

<file path=xl/ctrlProps/ctrlProp165.xml><?xml version="1.0" encoding="utf-8"?>
<formControlPr xmlns="http://schemas.microsoft.com/office/spreadsheetml/2009/9/main" objectType="CheckBox" fmlaLink="$AS$4" lockText="1" noThreeD="1"/>
</file>

<file path=xl/ctrlProps/ctrlProp166.xml><?xml version="1.0" encoding="utf-8"?>
<formControlPr xmlns="http://schemas.microsoft.com/office/spreadsheetml/2009/9/main" objectType="CheckBox" fmlaLink="$AT$2" lockText="1" noThreeD="1"/>
</file>

<file path=xl/ctrlProps/ctrlProp167.xml><?xml version="1.0" encoding="utf-8"?>
<formControlPr xmlns="http://schemas.microsoft.com/office/spreadsheetml/2009/9/main" objectType="CheckBox" fmlaLink="$AT$4" lockText="1" noThreeD="1"/>
</file>

<file path=xl/ctrlProps/ctrlProp168.xml><?xml version="1.0" encoding="utf-8"?>
<formControlPr xmlns="http://schemas.microsoft.com/office/spreadsheetml/2009/9/main" objectType="CheckBox" fmlaLink="$AU$2" lockText="1" noThreeD="1"/>
</file>

<file path=xl/ctrlProps/ctrlProp169.xml><?xml version="1.0" encoding="utf-8"?>
<formControlPr xmlns="http://schemas.microsoft.com/office/spreadsheetml/2009/9/main" objectType="CheckBox" fmlaLink="$AU$4" lockText="1" noThreeD="1"/>
</file>

<file path=xl/ctrlProps/ctrlProp170.xml><?xml version="1.0" encoding="utf-8"?>
<formControlPr xmlns="http://schemas.microsoft.com/office/spreadsheetml/2009/9/main" objectType="CheckBox" lockText="1" noThreeD="1"/>
</file>

<file path=xl/ctrlProps/ctrlProp171.xml><?xml version="1.0" encoding="utf-8"?>
<formControlPr xmlns="http://schemas.microsoft.com/office/spreadsheetml/2009/9/main" objectType="CheckBox" checked="Checked" lockText="1" noThreeD="1"/>
</file>

<file path=xl/ctrlProps/ctrlProp172.xml><?xml version="1.0" encoding="utf-8"?>
<formControlPr xmlns="http://schemas.microsoft.com/office/spreadsheetml/2009/9/main" objectType="CheckBox" lockText="1" noThreeD="1"/>
</file>

<file path=xl/ctrlProps/ctrlProp173.xml><?xml version="1.0" encoding="utf-8"?>
<formControlPr xmlns="http://schemas.microsoft.com/office/spreadsheetml/2009/9/main" objectType="CheckBox" checked="Checked" fmlaLink="$AO$2" lockText="1" noThreeD="1"/>
</file>

<file path=xl/ctrlProps/ctrlProp174.xml><?xml version="1.0" encoding="utf-8"?>
<formControlPr xmlns="http://schemas.microsoft.com/office/spreadsheetml/2009/9/main" objectType="CheckBox" fmlaLink="$AO$4" lockText="1" noThreeD="1"/>
</file>

<file path=xl/ctrlProps/ctrlProp175.xml><?xml version="1.0" encoding="utf-8"?>
<formControlPr xmlns="http://schemas.microsoft.com/office/spreadsheetml/2009/9/main" objectType="CheckBox" fmlaLink="$AP$2" lockText="1" noThreeD="1"/>
</file>

<file path=xl/ctrlProps/ctrlProp176.xml><?xml version="1.0" encoding="utf-8"?>
<formControlPr xmlns="http://schemas.microsoft.com/office/spreadsheetml/2009/9/main" objectType="CheckBox" fmlaLink="$AP$4" lockText="1" noThreeD="1"/>
</file>

<file path=xl/ctrlProps/ctrlProp177.xml><?xml version="1.0" encoding="utf-8"?>
<formControlPr xmlns="http://schemas.microsoft.com/office/spreadsheetml/2009/9/main" objectType="CheckBox" checked="Checked" fmlaLink="$AQ$2" lockText="1" noThreeD="1"/>
</file>

<file path=xl/ctrlProps/ctrlProp178.xml><?xml version="1.0" encoding="utf-8"?>
<formControlPr xmlns="http://schemas.microsoft.com/office/spreadsheetml/2009/9/main" objectType="CheckBox" fmlaLink="$AQ$4" lockText="1" noThreeD="1"/>
</file>

<file path=xl/ctrlProps/ctrlProp179.xml><?xml version="1.0" encoding="utf-8"?>
<formControlPr xmlns="http://schemas.microsoft.com/office/spreadsheetml/2009/9/main" objectType="CheckBox" fmlaLink="$AR$2" lockText="1" noThreeD="1"/>
</file>

<file path=xl/ctrlProps/ctrlProp180.xml><?xml version="1.0" encoding="utf-8"?>
<formControlPr xmlns="http://schemas.microsoft.com/office/spreadsheetml/2009/9/main" objectType="CheckBox" fmlaLink="$AR$4" lockText="1" noThreeD="1"/>
</file>

<file path=xl/ctrlProps/ctrlProp181.xml><?xml version="1.0" encoding="utf-8"?>
<formControlPr xmlns="http://schemas.microsoft.com/office/spreadsheetml/2009/9/main" objectType="CheckBox" fmlaLink="$AS$2" lockText="1" noThreeD="1"/>
</file>

<file path=xl/ctrlProps/ctrlProp182.xml><?xml version="1.0" encoding="utf-8"?>
<formControlPr xmlns="http://schemas.microsoft.com/office/spreadsheetml/2009/9/main" objectType="CheckBox" fmlaLink="$AS$4" lockText="1" noThreeD="1"/>
</file>

<file path=xl/ctrlProps/ctrlProp183.xml><?xml version="1.0" encoding="utf-8"?>
<formControlPr xmlns="http://schemas.microsoft.com/office/spreadsheetml/2009/9/main" objectType="CheckBox" fmlaLink="$AT$2" lockText="1" noThreeD="1"/>
</file>

<file path=xl/ctrlProps/ctrlProp184.xml><?xml version="1.0" encoding="utf-8"?>
<formControlPr xmlns="http://schemas.microsoft.com/office/spreadsheetml/2009/9/main" objectType="CheckBox" fmlaLink="$AT$4" lockText="1" noThreeD="1"/>
</file>

<file path=xl/ctrlProps/ctrlProp185.xml><?xml version="1.0" encoding="utf-8"?>
<formControlPr xmlns="http://schemas.microsoft.com/office/spreadsheetml/2009/9/main" objectType="CheckBox" fmlaLink="$AU$2" lockText="1" noThreeD="1"/>
</file>

<file path=xl/ctrlProps/ctrlProp186.xml><?xml version="1.0" encoding="utf-8"?>
<formControlPr xmlns="http://schemas.microsoft.com/office/spreadsheetml/2009/9/main" objectType="CheckBox" fmlaLink="$AU$4" lockText="1" noThreeD="1"/>
</file>

<file path=xl/ctrlProps/ctrlProp187.xml><?xml version="1.0" encoding="utf-8"?>
<formControlPr xmlns="http://schemas.microsoft.com/office/spreadsheetml/2009/9/main" objectType="CheckBox" lockText="1" noThreeD="1"/>
</file>

<file path=xl/ctrlProps/ctrlProp188.xml><?xml version="1.0" encoding="utf-8"?>
<formControlPr xmlns="http://schemas.microsoft.com/office/spreadsheetml/2009/9/main" objectType="CheckBox" checked="Checked" lockText="1" noThreeD="1"/>
</file>

<file path=xl/ctrlProps/ctrlProp189.xml><?xml version="1.0" encoding="utf-8"?>
<formControlPr xmlns="http://schemas.microsoft.com/office/spreadsheetml/2009/9/main" objectType="CheckBox" lockText="1" noThreeD="1"/>
</file>

<file path=xl/ctrlProps/ctrlProp190.xml><?xml version="1.0" encoding="utf-8"?>
<formControlPr xmlns="http://schemas.microsoft.com/office/spreadsheetml/2009/9/main" objectType="CheckBox" checked="Checked" fmlaLink="$AO$2" lockText="1" noThreeD="1"/>
</file>

<file path=xl/ctrlProps/ctrlProp191.xml><?xml version="1.0" encoding="utf-8"?>
<formControlPr xmlns="http://schemas.microsoft.com/office/spreadsheetml/2009/9/main" objectType="CheckBox" fmlaLink="$AO$4" lockText="1" noThreeD="1"/>
</file>

<file path=xl/ctrlProps/ctrlProp192.xml><?xml version="1.0" encoding="utf-8"?>
<formControlPr xmlns="http://schemas.microsoft.com/office/spreadsheetml/2009/9/main" objectType="CheckBox" fmlaLink="$AP$2" lockText="1" noThreeD="1"/>
</file>

<file path=xl/ctrlProps/ctrlProp193.xml><?xml version="1.0" encoding="utf-8"?>
<formControlPr xmlns="http://schemas.microsoft.com/office/spreadsheetml/2009/9/main" objectType="CheckBox" fmlaLink="$AP$4" lockText="1" noThreeD="1"/>
</file>

<file path=xl/ctrlProps/ctrlProp194.xml><?xml version="1.0" encoding="utf-8"?>
<formControlPr xmlns="http://schemas.microsoft.com/office/spreadsheetml/2009/9/main" objectType="CheckBox" fmlaLink="$AQ$2" lockText="1" noThreeD="1"/>
</file>

<file path=xl/ctrlProps/ctrlProp195.xml><?xml version="1.0" encoding="utf-8"?>
<formControlPr xmlns="http://schemas.microsoft.com/office/spreadsheetml/2009/9/main" objectType="CheckBox" fmlaLink="$AQ$4" lockText="1" noThreeD="1"/>
</file>

<file path=xl/ctrlProps/ctrlProp196.xml><?xml version="1.0" encoding="utf-8"?>
<formControlPr xmlns="http://schemas.microsoft.com/office/spreadsheetml/2009/9/main" objectType="CheckBox" checked="Checked" fmlaLink="$AR$2" lockText="1" noThreeD="1"/>
</file>

<file path=xl/ctrlProps/ctrlProp197.xml><?xml version="1.0" encoding="utf-8"?>
<formControlPr xmlns="http://schemas.microsoft.com/office/spreadsheetml/2009/9/main" objectType="CheckBox" fmlaLink="$AR$4" lockText="1" noThreeD="1"/>
</file>

<file path=xl/ctrlProps/ctrlProp198.xml><?xml version="1.0" encoding="utf-8"?>
<formControlPr xmlns="http://schemas.microsoft.com/office/spreadsheetml/2009/9/main" objectType="CheckBox" fmlaLink="$AS$2" lockText="1" noThreeD="1"/>
</file>

<file path=xl/ctrlProps/ctrlProp199.xml><?xml version="1.0" encoding="utf-8"?>
<formControlPr xmlns="http://schemas.microsoft.com/office/spreadsheetml/2009/9/main" objectType="CheckBox" fmlaLink="$AS$4" lockText="1" noThreeD="1"/>
</file>

<file path=xl/ctrlProps/ctrlProp200.xml><?xml version="1.0" encoding="utf-8"?>
<formControlPr xmlns="http://schemas.microsoft.com/office/spreadsheetml/2009/9/main" objectType="CheckBox" fmlaLink="$AT$2" lockText="1" noThreeD="1"/>
</file>

<file path=xl/ctrlProps/ctrlProp201.xml><?xml version="1.0" encoding="utf-8"?>
<formControlPr xmlns="http://schemas.microsoft.com/office/spreadsheetml/2009/9/main" objectType="CheckBox" fmlaLink="$AT$4" lockText="1" noThreeD="1"/>
</file>

<file path=xl/ctrlProps/ctrlProp202.xml><?xml version="1.0" encoding="utf-8"?>
<formControlPr xmlns="http://schemas.microsoft.com/office/spreadsheetml/2009/9/main" objectType="CheckBox" fmlaLink="$AU$2" lockText="1" noThreeD="1"/>
</file>

<file path=xl/ctrlProps/ctrlProp203.xml><?xml version="1.0" encoding="utf-8"?>
<formControlPr xmlns="http://schemas.microsoft.com/office/spreadsheetml/2009/9/main" objectType="CheckBox" fmlaLink="$AU$4" lockText="1" noThreeD="1"/>
</file>

<file path=xl/ctrlProps/ctrlProp204.xml><?xml version="1.0" encoding="utf-8"?>
<formControlPr xmlns="http://schemas.microsoft.com/office/spreadsheetml/2009/9/main" objectType="CheckBox" lockText="1" noThreeD="1"/>
</file>

<file path=xl/ctrlProps/ctrlProp205.xml><?xml version="1.0" encoding="utf-8"?>
<formControlPr xmlns="http://schemas.microsoft.com/office/spreadsheetml/2009/9/main" objectType="CheckBox" checked="Checked" lockText="1" noThreeD="1"/>
</file>

<file path=xl/ctrlProps/ctrlProp206.xml><?xml version="1.0" encoding="utf-8"?>
<formControlPr xmlns="http://schemas.microsoft.com/office/spreadsheetml/2009/9/main" objectType="CheckBox" lockText="1" noThreeD="1"/>
</file>

<file path=xl/ctrlProps/ctrlProp207.xml><?xml version="1.0" encoding="utf-8"?>
<formControlPr xmlns="http://schemas.microsoft.com/office/spreadsheetml/2009/9/main" objectType="CheckBox" checked="Checked" fmlaLink="$AO$2" lockText="1" noThreeD="1"/>
</file>

<file path=xl/ctrlProps/ctrlProp208.xml><?xml version="1.0" encoding="utf-8"?>
<formControlPr xmlns="http://schemas.microsoft.com/office/spreadsheetml/2009/9/main" objectType="CheckBox" fmlaLink="$AO$4" lockText="1" noThreeD="1"/>
</file>

<file path=xl/ctrlProps/ctrlProp209.xml><?xml version="1.0" encoding="utf-8"?>
<formControlPr xmlns="http://schemas.microsoft.com/office/spreadsheetml/2009/9/main" objectType="CheckBox" fmlaLink="$AP$2" lockText="1" noThreeD="1"/>
</file>

<file path=xl/ctrlProps/ctrlProp210.xml><?xml version="1.0" encoding="utf-8"?>
<formControlPr xmlns="http://schemas.microsoft.com/office/spreadsheetml/2009/9/main" objectType="CheckBox" fmlaLink="$AP$4" lockText="1" noThreeD="1"/>
</file>

<file path=xl/ctrlProps/ctrlProp211.xml><?xml version="1.0" encoding="utf-8"?>
<formControlPr xmlns="http://schemas.microsoft.com/office/spreadsheetml/2009/9/main" objectType="CheckBox" checked="Checked" fmlaLink="$AQ$2" lockText="1" noThreeD="1"/>
</file>

<file path=xl/ctrlProps/ctrlProp212.xml><?xml version="1.0" encoding="utf-8"?>
<formControlPr xmlns="http://schemas.microsoft.com/office/spreadsheetml/2009/9/main" objectType="CheckBox" fmlaLink="$AQ$4" lockText="1" noThreeD="1"/>
</file>

<file path=xl/ctrlProps/ctrlProp213.xml><?xml version="1.0" encoding="utf-8"?>
<formControlPr xmlns="http://schemas.microsoft.com/office/spreadsheetml/2009/9/main" objectType="CheckBox" fmlaLink="$AR$2" lockText="1" noThreeD="1"/>
</file>

<file path=xl/ctrlProps/ctrlProp214.xml><?xml version="1.0" encoding="utf-8"?>
<formControlPr xmlns="http://schemas.microsoft.com/office/spreadsheetml/2009/9/main" objectType="CheckBox" fmlaLink="$AR$4" lockText="1" noThreeD="1"/>
</file>

<file path=xl/ctrlProps/ctrlProp215.xml><?xml version="1.0" encoding="utf-8"?>
<formControlPr xmlns="http://schemas.microsoft.com/office/spreadsheetml/2009/9/main" objectType="CheckBox" fmlaLink="$AS$2" lockText="1" noThreeD="1"/>
</file>

<file path=xl/ctrlProps/ctrlProp216.xml><?xml version="1.0" encoding="utf-8"?>
<formControlPr xmlns="http://schemas.microsoft.com/office/spreadsheetml/2009/9/main" objectType="CheckBox" fmlaLink="$AS$4" lockText="1" noThreeD="1"/>
</file>

<file path=xl/ctrlProps/ctrlProp217.xml><?xml version="1.0" encoding="utf-8"?>
<formControlPr xmlns="http://schemas.microsoft.com/office/spreadsheetml/2009/9/main" objectType="CheckBox" fmlaLink="$AT$2" lockText="1" noThreeD="1"/>
</file>

<file path=xl/ctrlProps/ctrlProp218.xml><?xml version="1.0" encoding="utf-8"?>
<formControlPr xmlns="http://schemas.microsoft.com/office/spreadsheetml/2009/9/main" objectType="CheckBox" fmlaLink="$AT$4" lockText="1" noThreeD="1"/>
</file>

<file path=xl/ctrlProps/ctrlProp219.xml><?xml version="1.0" encoding="utf-8"?>
<formControlPr xmlns="http://schemas.microsoft.com/office/spreadsheetml/2009/9/main" objectType="CheckBox" fmlaLink="$AU$2" lockText="1" noThreeD="1"/>
</file>

<file path=xl/ctrlProps/ctrlProp220.xml><?xml version="1.0" encoding="utf-8"?>
<formControlPr xmlns="http://schemas.microsoft.com/office/spreadsheetml/2009/9/main" objectType="CheckBox" fmlaLink="$AU$4" lockText="1" noThreeD="1"/>
</file>

<file path=xl/ctrlProps/ctrlProp221.xml><?xml version="1.0" encoding="utf-8"?>
<formControlPr xmlns="http://schemas.microsoft.com/office/spreadsheetml/2009/9/main" objectType="CheckBox" lockText="1" noThreeD="1"/>
</file>

<file path=xl/ctrlProps/ctrlProp222.xml><?xml version="1.0" encoding="utf-8"?>
<formControlPr xmlns="http://schemas.microsoft.com/office/spreadsheetml/2009/9/main" objectType="CheckBox" checked="Checked" lockText="1" noThreeD="1"/>
</file>

<file path=xl/ctrlProps/ctrlProp223.xml><?xml version="1.0" encoding="utf-8"?>
<formControlPr xmlns="http://schemas.microsoft.com/office/spreadsheetml/2009/9/main" objectType="CheckBox" lockText="1" noThreeD="1"/>
</file>

<file path=xl/ctrlProps/ctrlProp224.xml><?xml version="1.0" encoding="utf-8"?>
<formControlPr xmlns="http://schemas.microsoft.com/office/spreadsheetml/2009/9/main" objectType="CheckBox" checked="Checked" fmlaLink="$AO$2" lockText="1" noThreeD="1"/>
</file>

<file path=xl/ctrlProps/ctrlProp225.xml><?xml version="1.0" encoding="utf-8"?>
<formControlPr xmlns="http://schemas.microsoft.com/office/spreadsheetml/2009/9/main" objectType="CheckBox" fmlaLink="$AO$4" lockText="1" noThreeD="1"/>
</file>

<file path=xl/ctrlProps/ctrlProp226.xml><?xml version="1.0" encoding="utf-8"?>
<formControlPr xmlns="http://schemas.microsoft.com/office/spreadsheetml/2009/9/main" objectType="CheckBox" fmlaLink="$AP$2" lockText="1" noThreeD="1"/>
</file>

<file path=xl/ctrlProps/ctrlProp227.xml><?xml version="1.0" encoding="utf-8"?>
<formControlPr xmlns="http://schemas.microsoft.com/office/spreadsheetml/2009/9/main" objectType="CheckBox" fmlaLink="$AP$4" lockText="1" noThreeD="1"/>
</file>

<file path=xl/ctrlProps/ctrlProp228.xml><?xml version="1.0" encoding="utf-8"?>
<formControlPr xmlns="http://schemas.microsoft.com/office/spreadsheetml/2009/9/main" objectType="CheckBox" checked="Checked" fmlaLink="$AQ$2" lockText="1" noThreeD="1"/>
</file>

<file path=xl/ctrlProps/ctrlProp229.xml><?xml version="1.0" encoding="utf-8"?>
<formControlPr xmlns="http://schemas.microsoft.com/office/spreadsheetml/2009/9/main" objectType="CheckBox" fmlaLink="$AQ$4" lockText="1" noThreeD="1"/>
</file>

<file path=xl/ctrlProps/ctrlProp230.xml><?xml version="1.0" encoding="utf-8"?>
<formControlPr xmlns="http://schemas.microsoft.com/office/spreadsheetml/2009/9/main" objectType="CheckBox" fmlaLink="$AR$2" lockText="1" noThreeD="1"/>
</file>

<file path=xl/ctrlProps/ctrlProp231.xml><?xml version="1.0" encoding="utf-8"?>
<formControlPr xmlns="http://schemas.microsoft.com/office/spreadsheetml/2009/9/main" objectType="CheckBox" fmlaLink="$AR$4" lockText="1" noThreeD="1"/>
</file>

<file path=xl/ctrlProps/ctrlProp232.xml><?xml version="1.0" encoding="utf-8"?>
<formControlPr xmlns="http://schemas.microsoft.com/office/spreadsheetml/2009/9/main" objectType="CheckBox" fmlaLink="$AS$2" lockText="1" noThreeD="1"/>
</file>

<file path=xl/ctrlProps/ctrlProp233.xml><?xml version="1.0" encoding="utf-8"?>
<formControlPr xmlns="http://schemas.microsoft.com/office/spreadsheetml/2009/9/main" objectType="CheckBox" fmlaLink="$AS$4" lockText="1" noThreeD="1"/>
</file>

<file path=xl/ctrlProps/ctrlProp234.xml><?xml version="1.0" encoding="utf-8"?>
<formControlPr xmlns="http://schemas.microsoft.com/office/spreadsheetml/2009/9/main" objectType="CheckBox" fmlaLink="$AT$2" lockText="1" noThreeD="1"/>
</file>

<file path=xl/ctrlProps/ctrlProp235.xml><?xml version="1.0" encoding="utf-8"?>
<formControlPr xmlns="http://schemas.microsoft.com/office/spreadsheetml/2009/9/main" objectType="CheckBox" fmlaLink="$AT$4" lockText="1" noThreeD="1"/>
</file>

<file path=xl/ctrlProps/ctrlProp236.xml><?xml version="1.0" encoding="utf-8"?>
<formControlPr xmlns="http://schemas.microsoft.com/office/spreadsheetml/2009/9/main" objectType="CheckBox" fmlaLink="$AU$2" lockText="1" noThreeD="1"/>
</file>

<file path=xl/ctrlProps/ctrlProp237.xml><?xml version="1.0" encoding="utf-8"?>
<formControlPr xmlns="http://schemas.microsoft.com/office/spreadsheetml/2009/9/main" objectType="CheckBox" fmlaLink="$AU$4" lockText="1" noThreeD="1"/>
</file>

<file path=xl/ctrlProps/ctrlProp238.xml><?xml version="1.0" encoding="utf-8"?>
<formControlPr xmlns="http://schemas.microsoft.com/office/spreadsheetml/2009/9/main" objectType="CheckBox" lockText="1" noThreeD="1"/>
</file>

<file path=xl/ctrlProps/ctrlProp239.xml><?xml version="1.0" encoding="utf-8"?>
<formControlPr xmlns="http://schemas.microsoft.com/office/spreadsheetml/2009/9/main" objectType="CheckBox" checked="Checked" lockText="1" noThreeD="1"/>
</file>

<file path=xl/ctrlProps/ctrlProp240.xml><?xml version="1.0" encoding="utf-8"?>
<formControlPr xmlns="http://schemas.microsoft.com/office/spreadsheetml/2009/9/main" objectType="CheckBox" lockText="1" noThreeD="1"/>
</file>

<file path=xl/ctrlProps/ctrlProp241.xml><?xml version="1.0" encoding="utf-8"?>
<formControlPr xmlns="http://schemas.microsoft.com/office/spreadsheetml/2009/9/main" objectType="CheckBox" checked="Checked" fmlaLink="$AO$2" lockText="1" noThreeD="1"/>
</file>

<file path=xl/ctrlProps/ctrlProp242.xml><?xml version="1.0" encoding="utf-8"?>
<formControlPr xmlns="http://schemas.microsoft.com/office/spreadsheetml/2009/9/main" objectType="CheckBox" fmlaLink="$AO$4" lockText="1" noThreeD="1"/>
</file>

<file path=xl/ctrlProps/ctrlProp243.xml><?xml version="1.0" encoding="utf-8"?>
<formControlPr xmlns="http://schemas.microsoft.com/office/spreadsheetml/2009/9/main" objectType="CheckBox" fmlaLink="$AP$2" lockText="1" noThreeD="1"/>
</file>

<file path=xl/ctrlProps/ctrlProp244.xml><?xml version="1.0" encoding="utf-8"?>
<formControlPr xmlns="http://schemas.microsoft.com/office/spreadsheetml/2009/9/main" objectType="CheckBox" fmlaLink="$AP$4" lockText="1" noThreeD="1"/>
</file>

<file path=xl/ctrlProps/ctrlProp245.xml><?xml version="1.0" encoding="utf-8"?>
<formControlPr xmlns="http://schemas.microsoft.com/office/spreadsheetml/2009/9/main" objectType="CheckBox" fmlaLink="$AQ$2" lockText="1" noThreeD="1"/>
</file>

<file path=xl/ctrlProps/ctrlProp246.xml><?xml version="1.0" encoding="utf-8"?>
<formControlPr xmlns="http://schemas.microsoft.com/office/spreadsheetml/2009/9/main" objectType="CheckBox" fmlaLink="$AQ$4" lockText="1" noThreeD="1"/>
</file>

<file path=xl/ctrlProps/ctrlProp247.xml><?xml version="1.0" encoding="utf-8"?>
<formControlPr xmlns="http://schemas.microsoft.com/office/spreadsheetml/2009/9/main" objectType="CheckBox" fmlaLink="$AR$2" lockText="1" noThreeD="1"/>
</file>

<file path=xl/ctrlProps/ctrlProp248.xml><?xml version="1.0" encoding="utf-8"?>
<formControlPr xmlns="http://schemas.microsoft.com/office/spreadsheetml/2009/9/main" objectType="CheckBox" fmlaLink="$AR$4" lockText="1" noThreeD="1"/>
</file>

<file path=xl/ctrlProps/ctrlProp249.xml><?xml version="1.0" encoding="utf-8"?>
<formControlPr xmlns="http://schemas.microsoft.com/office/spreadsheetml/2009/9/main" objectType="CheckBox" fmlaLink="$AS$2" lockText="1" noThreeD="1"/>
</file>

<file path=xl/ctrlProps/ctrlProp250.xml><?xml version="1.0" encoding="utf-8"?>
<formControlPr xmlns="http://schemas.microsoft.com/office/spreadsheetml/2009/9/main" objectType="CheckBox" fmlaLink="$AS$4" lockText="1" noThreeD="1"/>
</file>

<file path=xl/ctrlProps/ctrlProp251.xml><?xml version="1.0" encoding="utf-8"?>
<formControlPr xmlns="http://schemas.microsoft.com/office/spreadsheetml/2009/9/main" objectType="CheckBox" fmlaLink="$AT$2" lockText="1" noThreeD="1"/>
</file>

<file path=xl/ctrlProps/ctrlProp252.xml><?xml version="1.0" encoding="utf-8"?>
<formControlPr xmlns="http://schemas.microsoft.com/office/spreadsheetml/2009/9/main" objectType="CheckBox" fmlaLink="$AT$4" lockText="1" noThreeD="1"/>
</file>

<file path=xl/ctrlProps/ctrlProp253.xml><?xml version="1.0" encoding="utf-8"?>
<formControlPr xmlns="http://schemas.microsoft.com/office/spreadsheetml/2009/9/main" objectType="CheckBox" fmlaLink="$AU$2" lockText="1" noThreeD="1"/>
</file>

<file path=xl/ctrlProps/ctrlProp254.xml><?xml version="1.0" encoding="utf-8"?>
<formControlPr xmlns="http://schemas.microsoft.com/office/spreadsheetml/2009/9/main" objectType="CheckBox" fmlaLink="$AU$4" lockText="1" noThreeD="1"/>
</file>

<file path=xl/ctrlProps/ctrlProp255.xml><?xml version="1.0" encoding="utf-8"?>
<formControlPr xmlns="http://schemas.microsoft.com/office/spreadsheetml/2009/9/main" objectType="CheckBox" lockText="1" noThreeD="1"/>
</file>

<file path=xl/ctrlProps/ctrlProp256.xml><?xml version="1.0" encoding="utf-8"?>
<formControlPr xmlns="http://schemas.microsoft.com/office/spreadsheetml/2009/9/main" objectType="CheckBox" lockText="1" noThreeD="1"/>
</file>

<file path=xl/ctrlProps/ctrlProp257.xml><?xml version="1.0" encoding="utf-8"?>
<formControlPr xmlns="http://schemas.microsoft.com/office/spreadsheetml/2009/9/main" objectType="CheckBox" checked="Checked" lockText="1" noThreeD="1"/>
</file>

<file path=xl/ctrlProps/ctrlProp258.xml><?xml version="1.0" encoding="utf-8"?>
<formControlPr xmlns="http://schemas.microsoft.com/office/spreadsheetml/2009/9/main" objectType="CheckBox" fmlaLink="$AO$2" lockText="1" noThreeD="1"/>
</file>

<file path=xl/ctrlProps/ctrlProp259.xml><?xml version="1.0" encoding="utf-8"?>
<formControlPr xmlns="http://schemas.microsoft.com/office/spreadsheetml/2009/9/main" objectType="CheckBox" fmlaLink="$AO$4" lockText="1" noThreeD="1"/>
</file>

<file path=xl/ctrlProps/ctrlProp260.xml><?xml version="1.0" encoding="utf-8"?>
<formControlPr xmlns="http://schemas.microsoft.com/office/spreadsheetml/2009/9/main" objectType="CheckBox" fmlaLink="$AP$2" lockText="1" noThreeD="1"/>
</file>

<file path=xl/ctrlProps/ctrlProp261.xml><?xml version="1.0" encoding="utf-8"?>
<formControlPr xmlns="http://schemas.microsoft.com/office/spreadsheetml/2009/9/main" objectType="CheckBox" fmlaLink="$AP$4" lockText="1" noThreeD="1"/>
</file>

<file path=xl/ctrlProps/ctrlProp262.xml><?xml version="1.0" encoding="utf-8"?>
<formControlPr xmlns="http://schemas.microsoft.com/office/spreadsheetml/2009/9/main" objectType="CheckBox" fmlaLink="$AQ$2" lockText="1" noThreeD="1"/>
</file>

<file path=xl/ctrlProps/ctrlProp263.xml><?xml version="1.0" encoding="utf-8"?>
<formControlPr xmlns="http://schemas.microsoft.com/office/spreadsheetml/2009/9/main" objectType="CheckBox" fmlaLink="$AQ$4" lockText="1" noThreeD="1"/>
</file>

<file path=xl/ctrlProps/ctrlProp264.xml><?xml version="1.0" encoding="utf-8"?>
<formControlPr xmlns="http://schemas.microsoft.com/office/spreadsheetml/2009/9/main" objectType="CheckBox" fmlaLink="$AR$2" lockText="1" noThreeD="1"/>
</file>

<file path=xl/ctrlProps/ctrlProp265.xml><?xml version="1.0" encoding="utf-8"?>
<formControlPr xmlns="http://schemas.microsoft.com/office/spreadsheetml/2009/9/main" objectType="CheckBox" fmlaLink="$AR$4" lockText="1" noThreeD="1"/>
</file>

<file path=xl/ctrlProps/ctrlProp266.xml><?xml version="1.0" encoding="utf-8"?>
<formControlPr xmlns="http://schemas.microsoft.com/office/spreadsheetml/2009/9/main" objectType="CheckBox" checked="Checked" fmlaLink="$AS$2" lockText="1" noThreeD="1"/>
</file>

<file path=xl/ctrlProps/ctrlProp267.xml><?xml version="1.0" encoding="utf-8"?>
<formControlPr xmlns="http://schemas.microsoft.com/office/spreadsheetml/2009/9/main" objectType="CheckBox" fmlaLink="$AS$4" lockText="1" noThreeD="1"/>
</file>

<file path=xl/ctrlProps/ctrlProp268.xml><?xml version="1.0" encoding="utf-8"?>
<formControlPr xmlns="http://schemas.microsoft.com/office/spreadsheetml/2009/9/main" objectType="CheckBox" fmlaLink="$AT$2" lockText="1" noThreeD="1"/>
</file>

<file path=xl/ctrlProps/ctrlProp269.xml><?xml version="1.0" encoding="utf-8"?>
<formControlPr xmlns="http://schemas.microsoft.com/office/spreadsheetml/2009/9/main" objectType="CheckBox" fmlaLink="$AT$4" lockText="1" noThreeD="1"/>
</file>

<file path=xl/ctrlProps/ctrlProp270.xml><?xml version="1.0" encoding="utf-8"?>
<formControlPr xmlns="http://schemas.microsoft.com/office/spreadsheetml/2009/9/main" objectType="CheckBox" fmlaLink="$AU$2" lockText="1" noThreeD="1"/>
</file>

<file path=xl/ctrlProps/ctrlProp271.xml><?xml version="1.0" encoding="utf-8"?>
<formControlPr xmlns="http://schemas.microsoft.com/office/spreadsheetml/2009/9/main" objectType="CheckBox" fmlaLink="$AU$4" lockText="1" noThreeD="1"/>
</file>

<file path=xl/ctrlProps/ctrlProp272.xml><?xml version="1.0" encoding="utf-8"?>
<formControlPr xmlns="http://schemas.microsoft.com/office/spreadsheetml/2009/9/main" objectType="CheckBox" lockText="1" noThreeD="1"/>
</file>

<file path=xl/ctrlProps/ctrlProp273.xml><?xml version="1.0" encoding="utf-8"?>
<formControlPr xmlns="http://schemas.microsoft.com/office/spreadsheetml/2009/9/main" objectType="CheckBox" lockText="1" noThreeD="1"/>
</file>

<file path=xl/ctrlProps/ctrlProp274.xml><?xml version="1.0" encoding="utf-8"?>
<formControlPr xmlns="http://schemas.microsoft.com/office/spreadsheetml/2009/9/main" objectType="CheckBox" checked="Checked" lockText="1" noThreeD="1"/>
</file>

<file path=xl/ctrlProps/ctrlProp275.xml><?xml version="1.0" encoding="utf-8"?>
<formControlPr xmlns="http://schemas.microsoft.com/office/spreadsheetml/2009/9/main" objectType="CheckBox" checked="Checked" fmlaLink="$AO$2" lockText="1" noThreeD="1"/>
</file>

<file path=xl/ctrlProps/ctrlProp276.xml><?xml version="1.0" encoding="utf-8"?>
<formControlPr xmlns="http://schemas.microsoft.com/office/spreadsheetml/2009/9/main" objectType="CheckBox" fmlaLink="$AO$4" lockText="1" noThreeD="1"/>
</file>

<file path=xl/ctrlProps/ctrlProp277.xml><?xml version="1.0" encoding="utf-8"?>
<formControlPr xmlns="http://schemas.microsoft.com/office/spreadsheetml/2009/9/main" objectType="CheckBox" fmlaLink="$AP$2" lockText="1" noThreeD="1"/>
</file>

<file path=xl/ctrlProps/ctrlProp278.xml><?xml version="1.0" encoding="utf-8"?>
<formControlPr xmlns="http://schemas.microsoft.com/office/spreadsheetml/2009/9/main" objectType="CheckBox" fmlaLink="$AP$4" lockText="1" noThreeD="1"/>
</file>

<file path=xl/ctrlProps/ctrlProp279.xml><?xml version="1.0" encoding="utf-8"?>
<formControlPr xmlns="http://schemas.microsoft.com/office/spreadsheetml/2009/9/main" objectType="CheckBox" fmlaLink="$AQ$2" lockText="1" noThreeD="1"/>
</file>

<file path=xl/ctrlProps/ctrlProp280.xml><?xml version="1.0" encoding="utf-8"?>
<formControlPr xmlns="http://schemas.microsoft.com/office/spreadsheetml/2009/9/main" objectType="CheckBox" fmlaLink="$AQ$4" lockText="1" noThreeD="1"/>
</file>

<file path=xl/ctrlProps/ctrlProp281.xml><?xml version="1.0" encoding="utf-8"?>
<formControlPr xmlns="http://schemas.microsoft.com/office/spreadsheetml/2009/9/main" objectType="CheckBox" fmlaLink="$AR$2" lockText="1" noThreeD="1"/>
</file>

<file path=xl/ctrlProps/ctrlProp282.xml><?xml version="1.0" encoding="utf-8"?>
<formControlPr xmlns="http://schemas.microsoft.com/office/spreadsheetml/2009/9/main" objectType="CheckBox" fmlaLink="$AR$4" lockText="1" noThreeD="1"/>
</file>

<file path=xl/ctrlProps/ctrlProp283.xml><?xml version="1.0" encoding="utf-8"?>
<formControlPr xmlns="http://schemas.microsoft.com/office/spreadsheetml/2009/9/main" objectType="CheckBox" checked="Checked" fmlaLink="$AS$2" lockText="1" noThreeD="1"/>
</file>

<file path=xl/ctrlProps/ctrlProp284.xml><?xml version="1.0" encoding="utf-8"?>
<formControlPr xmlns="http://schemas.microsoft.com/office/spreadsheetml/2009/9/main" objectType="CheckBox" fmlaLink="$AS$4" lockText="1" noThreeD="1"/>
</file>

<file path=xl/ctrlProps/ctrlProp285.xml><?xml version="1.0" encoding="utf-8"?>
<formControlPr xmlns="http://schemas.microsoft.com/office/spreadsheetml/2009/9/main" objectType="CheckBox" fmlaLink="$AT$2" lockText="1" noThreeD="1"/>
</file>

<file path=xl/ctrlProps/ctrlProp286.xml><?xml version="1.0" encoding="utf-8"?>
<formControlPr xmlns="http://schemas.microsoft.com/office/spreadsheetml/2009/9/main" objectType="CheckBox" fmlaLink="$AT$4" lockText="1" noThreeD="1"/>
</file>

<file path=xl/ctrlProps/ctrlProp287.xml><?xml version="1.0" encoding="utf-8"?>
<formControlPr xmlns="http://schemas.microsoft.com/office/spreadsheetml/2009/9/main" objectType="CheckBox" fmlaLink="$AU$2" lockText="1" noThreeD="1"/>
</file>

<file path=xl/ctrlProps/ctrlProp288.xml><?xml version="1.0" encoding="utf-8"?>
<formControlPr xmlns="http://schemas.microsoft.com/office/spreadsheetml/2009/9/main" objectType="CheckBox" fmlaLink="$AU$4" lockText="1" noThreeD="1"/>
</file>

<file path=xl/ctrlProps/ctrlProp289.xml><?xml version="1.0" encoding="utf-8"?>
<formControlPr xmlns="http://schemas.microsoft.com/office/spreadsheetml/2009/9/main" objectType="CheckBox" lockText="1" noThreeD="1"/>
</file>

<file path=xl/ctrlProps/ctrlProp290.xml><?xml version="1.0" encoding="utf-8"?>
<formControlPr xmlns="http://schemas.microsoft.com/office/spreadsheetml/2009/9/main" objectType="CheckBox" lockText="1" noThreeD="1"/>
</file>

<file path=xl/ctrlProps/ctrlProp291.xml><?xml version="1.0" encoding="utf-8"?>
<formControlPr xmlns="http://schemas.microsoft.com/office/spreadsheetml/2009/9/main" objectType="CheckBox" checked="Checked" lockText="1" noThreeD="1"/>
</file>

<file path=xl/ctrlProps/ctrlProp292.xml><?xml version="1.0" encoding="utf-8"?>
<formControlPr xmlns="http://schemas.microsoft.com/office/spreadsheetml/2009/9/main" objectType="CheckBox" checked="Checked" fmlaLink="$AO$2" lockText="1" noThreeD="1"/>
</file>

<file path=xl/ctrlProps/ctrlProp293.xml><?xml version="1.0" encoding="utf-8"?>
<formControlPr xmlns="http://schemas.microsoft.com/office/spreadsheetml/2009/9/main" objectType="CheckBox" fmlaLink="$AO$4" lockText="1" noThreeD="1"/>
</file>

<file path=xl/ctrlProps/ctrlProp294.xml><?xml version="1.0" encoding="utf-8"?>
<formControlPr xmlns="http://schemas.microsoft.com/office/spreadsheetml/2009/9/main" objectType="CheckBox" fmlaLink="$AP$2" lockText="1" noThreeD="1"/>
</file>

<file path=xl/ctrlProps/ctrlProp295.xml><?xml version="1.0" encoding="utf-8"?>
<formControlPr xmlns="http://schemas.microsoft.com/office/spreadsheetml/2009/9/main" objectType="CheckBox" fmlaLink="$AP$4" lockText="1" noThreeD="1"/>
</file>

<file path=xl/ctrlProps/ctrlProp296.xml><?xml version="1.0" encoding="utf-8"?>
<formControlPr xmlns="http://schemas.microsoft.com/office/spreadsheetml/2009/9/main" objectType="CheckBox" fmlaLink="$AQ$2" lockText="1" noThreeD="1"/>
</file>

<file path=xl/ctrlProps/ctrlProp297.xml><?xml version="1.0" encoding="utf-8"?>
<formControlPr xmlns="http://schemas.microsoft.com/office/spreadsheetml/2009/9/main" objectType="CheckBox" fmlaLink="$AQ$4" lockText="1" noThreeD="1"/>
</file>

<file path=xl/ctrlProps/ctrlProp298.xml><?xml version="1.0" encoding="utf-8"?>
<formControlPr xmlns="http://schemas.microsoft.com/office/spreadsheetml/2009/9/main" objectType="CheckBox" fmlaLink="$AR$2" lockText="1" noThreeD="1"/>
</file>

<file path=xl/ctrlProps/ctrlProp299.xml><?xml version="1.0" encoding="utf-8"?>
<formControlPr xmlns="http://schemas.microsoft.com/office/spreadsheetml/2009/9/main" objectType="CheckBox" fmlaLink="$AR$4" lockText="1" noThreeD="1"/>
</file>

<file path=xl/ctrlProps/ctrlProp300.xml><?xml version="1.0" encoding="utf-8"?>
<formControlPr xmlns="http://schemas.microsoft.com/office/spreadsheetml/2009/9/main" objectType="CheckBox" checked="Checked" fmlaLink="$AS$2" lockText="1" noThreeD="1"/>
</file>

<file path=xl/ctrlProps/ctrlProp301.xml><?xml version="1.0" encoding="utf-8"?>
<formControlPr xmlns="http://schemas.microsoft.com/office/spreadsheetml/2009/9/main" objectType="CheckBox" fmlaLink="$AS$4" lockText="1" noThreeD="1"/>
</file>

<file path=xl/ctrlProps/ctrlProp302.xml><?xml version="1.0" encoding="utf-8"?>
<formControlPr xmlns="http://schemas.microsoft.com/office/spreadsheetml/2009/9/main" objectType="CheckBox" fmlaLink="$AT$2" lockText="1" noThreeD="1"/>
</file>

<file path=xl/ctrlProps/ctrlProp303.xml><?xml version="1.0" encoding="utf-8"?>
<formControlPr xmlns="http://schemas.microsoft.com/office/spreadsheetml/2009/9/main" objectType="CheckBox" fmlaLink="$AT$4" lockText="1" noThreeD="1"/>
</file>

<file path=xl/ctrlProps/ctrlProp304.xml><?xml version="1.0" encoding="utf-8"?>
<formControlPr xmlns="http://schemas.microsoft.com/office/spreadsheetml/2009/9/main" objectType="CheckBox" fmlaLink="$AU$2" lockText="1" noThreeD="1"/>
</file>

<file path=xl/ctrlProps/ctrlProp305.xml><?xml version="1.0" encoding="utf-8"?>
<formControlPr xmlns="http://schemas.microsoft.com/office/spreadsheetml/2009/9/main" objectType="CheckBox" fmlaLink="$AU$4" lockText="1" noThreeD="1"/>
</file>

<file path=xl/ctrlProps/ctrlProp306.xml><?xml version="1.0" encoding="utf-8"?>
<formControlPr xmlns="http://schemas.microsoft.com/office/spreadsheetml/2009/9/main" objectType="CheckBox" lockText="1" noThreeD="1"/>
</file>

<file path=xl/ctrlProps/ctrlProp307.xml><?xml version="1.0" encoding="utf-8"?>
<formControlPr xmlns="http://schemas.microsoft.com/office/spreadsheetml/2009/9/main" objectType="CheckBox" lockText="1" noThreeD="1"/>
</file>

<file path=xl/ctrlProps/ctrlProp308.xml><?xml version="1.0" encoding="utf-8"?>
<formControlPr xmlns="http://schemas.microsoft.com/office/spreadsheetml/2009/9/main" objectType="CheckBox" lockText="1" noThreeD="1"/>
</file>

<file path=xl/ctrlProps/ctrlProp309.xml><?xml version="1.0" encoding="utf-8"?>
<formControlPr xmlns="http://schemas.microsoft.com/office/spreadsheetml/2009/9/main" objectType="CheckBox" checked="Checked" fmlaLink="$AO$2" lockText="1" noThreeD="1"/>
</file>

<file path=xl/ctrlProps/ctrlProp310.xml><?xml version="1.0" encoding="utf-8"?>
<formControlPr xmlns="http://schemas.microsoft.com/office/spreadsheetml/2009/9/main" objectType="CheckBox" fmlaLink="$AO$4" lockText="1" noThreeD="1"/>
</file>

<file path=xl/ctrlProps/ctrlProp311.xml><?xml version="1.0" encoding="utf-8"?>
<formControlPr xmlns="http://schemas.microsoft.com/office/spreadsheetml/2009/9/main" objectType="CheckBox" fmlaLink="$AP$2" lockText="1" noThreeD="1"/>
</file>

<file path=xl/ctrlProps/ctrlProp312.xml><?xml version="1.0" encoding="utf-8"?>
<formControlPr xmlns="http://schemas.microsoft.com/office/spreadsheetml/2009/9/main" objectType="CheckBox" fmlaLink="$AP$4" lockText="1" noThreeD="1"/>
</file>

<file path=xl/ctrlProps/ctrlProp313.xml><?xml version="1.0" encoding="utf-8"?>
<formControlPr xmlns="http://schemas.microsoft.com/office/spreadsheetml/2009/9/main" objectType="CheckBox" fmlaLink="$AQ$2" lockText="1" noThreeD="1"/>
</file>

<file path=xl/ctrlProps/ctrlProp314.xml><?xml version="1.0" encoding="utf-8"?>
<formControlPr xmlns="http://schemas.microsoft.com/office/spreadsheetml/2009/9/main" objectType="CheckBox" fmlaLink="$AQ$4" lockText="1" noThreeD="1"/>
</file>

<file path=xl/ctrlProps/ctrlProp315.xml><?xml version="1.0" encoding="utf-8"?>
<formControlPr xmlns="http://schemas.microsoft.com/office/spreadsheetml/2009/9/main" objectType="CheckBox" fmlaLink="$AR$2" lockText="1" noThreeD="1"/>
</file>

<file path=xl/ctrlProps/ctrlProp316.xml><?xml version="1.0" encoding="utf-8"?>
<formControlPr xmlns="http://schemas.microsoft.com/office/spreadsheetml/2009/9/main" objectType="CheckBox" fmlaLink="$AR$4" lockText="1" noThreeD="1"/>
</file>

<file path=xl/ctrlProps/ctrlProp317.xml><?xml version="1.0" encoding="utf-8"?>
<formControlPr xmlns="http://schemas.microsoft.com/office/spreadsheetml/2009/9/main" objectType="CheckBox" checked="Checked" fmlaLink="$AS$2" lockText="1" noThreeD="1"/>
</file>

<file path=xl/ctrlProps/ctrlProp318.xml><?xml version="1.0" encoding="utf-8"?>
<formControlPr xmlns="http://schemas.microsoft.com/office/spreadsheetml/2009/9/main" objectType="CheckBox" fmlaLink="$AS$4" lockText="1" noThreeD="1"/>
</file>

<file path=xl/ctrlProps/ctrlProp319.xml><?xml version="1.0" encoding="utf-8"?>
<formControlPr xmlns="http://schemas.microsoft.com/office/spreadsheetml/2009/9/main" objectType="CheckBox" fmlaLink="$AT$2" lockText="1" noThreeD="1"/>
</file>

<file path=xl/ctrlProps/ctrlProp320.xml><?xml version="1.0" encoding="utf-8"?>
<formControlPr xmlns="http://schemas.microsoft.com/office/spreadsheetml/2009/9/main" objectType="CheckBox" fmlaLink="$AT$4" lockText="1" noThreeD="1"/>
</file>

<file path=xl/ctrlProps/ctrlProp321.xml><?xml version="1.0" encoding="utf-8"?>
<formControlPr xmlns="http://schemas.microsoft.com/office/spreadsheetml/2009/9/main" objectType="CheckBox" fmlaLink="$AU$2" lockText="1" noThreeD="1"/>
</file>

<file path=xl/ctrlProps/ctrlProp322.xml><?xml version="1.0" encoding="utf-8"?>
<formControlPr xmlns="http://schemas.microsoft.com/office/spreadsheetml/2009/9/main" objectType="CheckBox" fmlaLink="$AU$4" lockText="1" noThreeD="1"/>
</file>

<file path=xl/ctrlProps/ctrlProp323.xml><?xml version="1.0" encoding="utf-8"?>
<formControlPr xmlns="http://schemas.microsoft.com/office/spreadsheetml/2009/9/main" objectType="CheckBox" lockText="1" noThreeD="1"/>
</file>

<file path=xl/ctrlProps/ctrlProp324.xml><?xml version="1.0" encoding="utf-8"?>
<formControlPr xmlns="http://schemas.microsoft.com/office/spreadsheetml/2009/9/main" objectType="CheckBox" lockText="1" noThreeD="1"/>
</file>

<file path=xl/ctrlProps/ctrlProp325.xml><?xml version="1.0" encoding="utf-8"?>
<formControlPr xmlns="http://schemas.microsoft.com/office/spreadsheetml/2009/9/main" objectType="CheckBox" checked="Checked" lockText="1" noThreeD="1"/>
</file>

<file path=xl/ctrlProps/ctrlProp326.xml><?xml version="1.0" encoding="utf-8"?>
<formControlPr xmlns="http://schemas.microsoft.com/office/spreadsheetml/2009/9/main" objectType="CheckBox" checked="Checked" fmlaLink="$AO$2" lockText="1" noThreeD="1"/>
</file>

<file path=xl/ctrlProps/ctrlProp327.xml><?xml version="1.0" encoding="utf-8"?>
<formControlPr xmlns="http://schemas.microsoft.com/office/spreadsheetml/2009/9/main" objectType="CheckBox" fmlaLink="$AO$4" lockText="1" noThreeD="1"/>
</file>

<file path=xl/ctrlProps/ctrlProp328.xml><?xml version="1.0" encoding="utf-8"?>
<formControlPr xmlns="http://schemas.microsoft.com/office/spreadsheetml/2009/9/main" objectType="CheckBox" fmlaLink="$AP$2" lockText="1" noThreeD="1"/>
</file>

<file path=xl/ctrlProps/ctrlProp329.xml><?xml version="1.0" encoding="utf-8"?>
<formControlPr xmlns="http://schemas.microsoft.com/office/spreadsheetml/2009/9/main" objectType="CheckBox" fmlaLink="$AP$4" lockText="1" noThreeD="1"/>
</file>

<file path=xl/ctrlProps/ctrlProp330.xml><?xml version="1.0" encoding="utf-8"?>
<formControlPr xmlns="http://schemas.microsoft.com/office/spreadsheetml/2009/9/main" objectType="CheckBox" fmlaLink="$AQ$2" lockText="1" noThreeD="1"/>
</file>

<file path=xl/ctrlProps/ctrlProp331.xml><?xml version="1.0" encoding="utf-8"?>
<formControlPr xmlns="http://schemas.microsoft.com/office/spreadsheetml/2009/9/main" objectType="CheckBox" fmlaLink="$AQ$4" lockText="1" noThreeD="1"/>
</file>

<file path=xl/ctrlProps/ctrlProp332.xml><?xml version="1.0" encoding="utf-8"?>
<formControlPr xmlns="http://schemas.microsoft.com/office/spreadsheetml/2009/9/main" objectType="CheckBox" fmlaLink="$AR$2" lockText="1" noThreeD="1"/>
</file>

<file path=xl/ctrlProps/ctrlProp333.xml><?xml version="1.0" encoding="utf-8"?>
<formControlPr xmlns="http://schemas.microsoft.com/office/spreadsheetml/2009/9/main" objectType="CheckBox" fmlaLink="$AR$4" lockText="1" noThreeD="1"/>
</file>

<file path=xl/ctrlProps/ctrlProp334.xml><?xml version="1.0" encoding="utf-8"?>
<formControlPr xmlns="http://schemas.microsoft.com/office/spreadsheetml/2009/9/main" objectType="CheckBox" checked="Checked" fmlaLink="$AS$2" lockText="1" noThreeD="1"/>
</file>

<file path=xl/ctrlProps/ctrlProp335.xml><?xml version="1.0" encoding="utf-8"?>
<formControlPr xmlns="http://schemas.microsoft.com/office/spreadsheetml/2009/9/main" objectType="CheckBox" fmlaLink="$AS$4" lockText="1" noThreeD="1"/>
</file>

<file path=xl/ctrlProps/ctrlProp336.xml><?xml version="1.0" encoding="utf-8"?>
<formControlPr xmlns="http://schemas.microsoft.com/office/spreadsheetml/2009/9/main" objectType="CheckBox" fmlaLink="$AT$2" lockText="1" noThreeD="1"/>
</file>

<file path=xl/ctrlProps/ctrlProp337.xml><?xml version="1.0" encoding="utf-8"?>
<formControlPr xmlns="http://schemas.microsoft.com/office/spreadsheetml/2009/9/main" objectType="CheckBox" fmlaLink="$AT$4" lockText="1" noThreeD="1"/>
</file>

<file path=xl/ctrlProps/ctrlProp338.xml><?xml version="1.0" encoding="utf-8"?>
<formControlPr xmlns="http://schemas.microsoft.com/office/spreadsheetml/2009/9/main" objectType="CheckBox" fmlaLink="$AU$2" lockText="1" noThreeD="1"/>
</file>

<file path=xl/ctrlProps/ctrlProp339.xml><?xml version="1.0" encoding="utf-8"?>
<formControlPr xmlns="http://schemas.microsoft.com/office/spreadsheetml/2009/9/main" objectType="CheckBox" fmlaLink="$AU$4" lockText="1" noThreeD="1"/>
</file>

<file path=xl/ctrlProps/ctrlProp340.xml><?xml version="1.0" encoding="utf-8"?>
<formControlPr xmlns="http://schemas.microsoft.com/office/spreadsheetml/2009/9/main" objectType="CheckBox" lockText="1" noThreeD="1"/>
</file>

<file path=xl/ctrlProps/ctrlProp341.xml><?xml version="1.0" encoding="utf-8"?>
<formControlPr xmlns="http://schemas.microsoft.com/office/spreadsheetml/2009/9/main" objectType="CheckBox" lockText="1" noThreeD="1"/>
</file>

<file path=xl/ctrlProps/ctrlProp342.xml><?xml version="1.0" encoding="utf-8"?>
<formControlPr xmlns="http://schemas.microsoft.com/office/spreadsheetml/2009/9/main" objectType="CheckBox" checked="Checked" lockText="1" noThreeD="1"/>
</file>

<file path=xl/ctrlProps/ctrlProp343.xml><?xml version="1.0" encoding="utf-8"?>
<formControlPr xmlns="http://schemas.microsoft.com/office/spreadsheetml/2009/9/main" objectType="CheckBox" fmlaLink="$AO$2" lockText="1" noThreeD="1"/>
</file>

<file path=xl/ctrlProps/ctrlProp344.xml><?xml version="1.0" encoding="utf-8"?>
<formControlPr xmlns="http://schemas.microsoft.com/office/spreadsheetml/2009/9/main" objectType="CheckBox" fmlaLink="$AO$4" lockText="1" noThreeD="1"/>
</file>

<file path=xl/ctrlProps/ctrlProp345.xml><?xml version="1.0" encoding="utf-8"?>
<formControlPr xmlns="http://schemas.microsoft.com/office/spreadsheetml/2009/9/main" objectType="CheckBox" checked="Checked" fmlaLink="$AP$2" lockText="1" noThreeD="1"/>
</file>

<file path=xl/ctrlProps/ctrlProp346.xml><?xml version="1.0" encoding="utf-8"?>
<formControlPr xmlns="http://schemas.microsoft.com/office/spreadsheetml/2009/9/main" objectType="CheckBox" fmlaLink="$AP$4" lockText="1" noThreeD="1"/>
</file>

<file path=xl/ctrlProps/ctrlProp347.xml><?xml version="1.0" encoding="utf-8"?>
<formControlPr xmlns="http://schemas.microsoft.com/office/spreadsheetml/2009/9/main" objectType="CheckBox" fmlaLink="$AQ$2" lockText="1" noThreeD="1"/>
</file>

<file path=xl/ctrlProps/ctrlProp348.xml><?xml version="1.0" encoding="utf-8"?>
<formControlPr xmlns="http://schemas.microsoft.com/office/spreadsheetml/2009/9/main" objectType="CheckBox" fmlaLink="$AQ$4" lockText="1" noThreeD="1"/>
</file>

<file path=xl/ctrlProps/ctrlProp349.xml><?xml version="1.0" encoding="utf-8"?>
<formControlPr xmlns="http://schemas.microsoft.com/office/spreadsheetml/2009/9/main" objectType="CheckBox" checked="Checked" fmlaLink="$AR$2" lockText="1" noThreeD="1"/>
</file>

<file path=xl/ctrlProps/ctrlProp350.xml><?xml version="1.0" encoding="utf-8"?>
<formControlPr xmlns="http://schemas.microsoft.com/office/spreadsheetml/2009/9/main" objectType="CheckBox" fmlaLink="$AR$4" lockText="1" noThreeD="1"/>
</file>

<file path=xl/ctrlProps/ctrlProp351.xml><?xml version="1.0" encoding="utf-8"?>
<formControlPr xmlns="http://schemas.microsoft.com/office/spreadsheetml/2009/9/main" objectType="CheckBox" fmlaLink="$AS$2" lockText="1" noThreeD="1"/>
</file>

<file path=xl/ctrlProps/ctrlProp352.xml><?xml version="1.0" encoding="utf-8"?>
<formControlPr xmlns="http://schemas.microsoft.com/office/spreadsheetml/2009/9/main" objectType="CheckBox" fmlaLink="$AS$4" lockText="1" noThreeD="1"/>
</file>

<file path=xl/ctrlProps/ctrlProp353.xml><?xml version="1.0" encoding="utf-8"?>
<formControlPr xmlns="http://schemas.microsoft.com/office/spreadsheetml/2009/9/main" objectType="CheckBox" fmlaLink="$AT$2" lockText="1" noThreeD="1"/>
</file>

<file path=xl/ctrlProps/ctrlProp354.xml><?xml version="1.0" encoding="utf-8"?>
<formControlPr xmlns="http://schemas.microsoft.com/office/spreadsheetml/2009/9/main" objectType="CheckBox" fmlaLink="$AT$4" lockText="1" noThreeD="1"/>
</file>

<file path=xl/ctrlProps/ctrlProp355.xml><?xml version="1.0" encoding="utf-8"?>
<formControlPr xmlns="http://schemas.microsoft.com/office/spreadsheetml/2009/9/main" objectType="CheckBox" fmlaLink="$AU$2" lockText="1" noThreeD="1"/>
</file>

<file path=xl/ctrlProps/ctrlProp356.xml><?xml version="1.0" encoding="utf-8"?>
<formControlPr xmlns="http://schemas.microsoft.com/office/spreadsheetml/2009/9/main" objectType="CheckBox" fmlaLink="$AU$4" lockText="1" noThreeD="1"/>
</file>

<file path=xl/ctrlProps/ctrlProp357.xml><?xml version="1.0" encoding="utf-8"?>
<formControlPr xmlns="http://schemas.microsoft.com/office/spreadsheetml/2009/9/main" objectType="CheckBox" lockText="1" noThreeD="1"/>
</file>

<file path=xl/ctrlProps/ctrlProp358.xml><?xml version="1.0" encoding="utf-8"?>
<formControlPr xmlns="http://schemas.microsoft.com/office/spreadsheetml/2009/9/main" objectType="CheckBox" lockText="1" noThreeD="1"/>
</file>

<file path=xl/ctrlProps/ctrlProp359.xml><?xml version="1.0" encoding="utf-8"?>
<formControlPr xmlns="http://schemas.microsoft.com/office/spreadsheetml/2009/9/main" objectType="CheckBox" checked="Checked" lockText="1" noThreeD="1"/>
</file>

<file path=xl/ctrlProps/ctrlProp360.xml><?xml version="1.0" encoding="utf-8"?>
<formControlPr xmlns="http://schemas.microsoft.com/office/spreadsheetml/2009/9/main" objectType="CheckBox" fmlaLink="$AO$2" lockText="1" noThreeD="1"/>
</file>

<file path=xl/ctrlProps/ctrlProp361.xml><?xml version="1.0" encoding="utf-8"?>
<formControlPr xmlns="http://schemas.microsoft.com/office/spreadsheetml/2009/9/main" objectType="CheckBox" fmlaLink="$AO$4" lockText="1" noThreeD="1"/>
</file>

<file path=xl/ctrlProps/ctrlProp362.xml><?xml version="1.0" encoding="utf-8"?>
<formControlPr xmlns="http://schemas.microsoft.com/office/spreadsheetml/2009/9/main" objectType="CheckBox" checked="Checked" fmlaLink="$AP$2" lockText="1" noThreeD="1"/>
</file>

<file path=xl/ctrlProps/ctrlProp363.xml><?xml version="1.0" encoding="utf-8"?>
<formControlPr xmlns="http://schemas.microsoft.com/office/spreadsheetml/2009/9/main" objectType="CheckBox" fmlaLink="$AP$4" lockText="1" noThreeD="1"/>
</file>

<file path=xl/ctrlProps/ctrlProp364.xml><?xml version="1.0" encoding="utf-8"?>
<formControlPr xmlns="http://schemas.microsoft.com/office/spreadsheetml/2009/9/main" objectType="CheckBox" fmlaLink="$AQ$2" lockText="1" noThreeD="1"/>
</file>

<file path=xl/ctrlProps/ctrlProp365.xml><?xml version="1.0" encoding="utf-8"?>
<formControlPr xmlns="http://schemas.microsoft.com/office/spreadsheetml/2009/9/main" objectType="CheckBox" fmlaLink="$AQ$4" lockText="1" noThreeD="1"/>
</file>

<file path=xl/ctrlProps/ctrlProp366.xml><?xml version="1.0" encoding="utf-8"?>
<formControlPr xmlns="http://schemas.microsoft.com/office/spreadsheetml/2009/9/main" objectType="CheckBox" checked="Checked" fmlaLink="$AR$2" lockText="1" noThreeD="1"/>
</file>

<file path=xl/ctrlProps/ctrlProp367.xml><?xml version="1.0" encoding="utf-8"?>
<formControlPr xmlns="http://schemas.microsoft.com/office/spreadsheetml/2009/9/main" objectType="CheckBox" fmlaLink="$AR$4" lockText="1" noThreeD="1"/>
</file>

<file path=xl/ctrlProps/ctrlProp368.xml><?xml version="1.0" encoding="utf-8"?>
<formControlPr xmlns="http://schemas.microsoft.com/office/spreadsheetml/2009/9/main" objectType="CheckBox" fmlaLink="$AS$2" lockText="1" noThreeD="1"/>
</file>

<file path=xl/ctrlProps/ctrlProp369.xml><?xml version="1.0" encoding="utf-8"?>
<formControlPr xmlns="http://schemas.microsoft.com/office/spreadsheetml/2009/9/main" objectType="CheckBox" fmlaLink="$AS$4" lockText="1" noThreeD="1"/>
</file>

<file path=xl/ctrlProps/ctrlProp370.xml><?xml version="1.0" encoding="utf-8"?>
<formControlPr xmlns="http://schemas.microsoft.com/office/spreadsheetml/2009/9/main" objectType="CheckBox" fmlaLink="$AT$2" lockText="1" noThreeD="1"/>
</file>

<file path=xl/ctrlProps/ctrlProp371.xml><?xml version="1.0" encoding="utf-8"?>
<formControlPr xmlns="http://schemas.microsoft.com/office/spreadsheetml/2009/9/main" objectType="CheckBox" fmlaLink="$AT$4" lockText="1" noThreeD="1"/>
</file>

<file path=xl/ctrlProps/ctrlProp372.xml><?xml version="1.0" encoding="utf-8"?>
<formControlPr xmlns="http://schemas.microsoft.com/office/spreadsheetml/2009/9/main" objectType="CheckBox" fmlaLink="$AU$2" lockText="1" noThreeD="1"/>
</file>

<file path=xl/ctrlProps/ctrlProp373.xml><?xml version="1.0" encoding="utf-8"?>
<formControlPr xmlns="http://schemas.microsoft.com/office/spreadsheetml/2009/9/main" objectType="CheckBox" fmlaLink="$AU$4" lockText="1" noThreeD="1"/>
</file>

<file path=xl/ctrlProps/ctrlProp374.xml><?xml version="1.0" encoding="utf-8"?>
<formControlPr xmlns="http://schemas.microsoft.com/office/spreadsheetml/2009/9/main" objectType="CheckBox" lockText="1" noThreeD="1"/>
</file>

<file path=xl/ctrlProps/ctrlProp375.xml><?xml version="1.0" encoding="utf-8"?>
<formControlPr xmlns="http://schemas.microsoft.com/office/spreadsheetml/2009/9/main" objectType="CheckBox" lockText="1" noThreeD="1"/>
</file>

<file path=xl/ctrlProps/ctrlProp376.xml><?xml version="1.0" encoding="utf-8"?>
<formControlPr xmlns="http://schemas.microsoft.com/office/spreadsheetml/2009/9/main" objectType="CheckBox" checked="Checked" lockText="1" noThreeD="1"/>
</file>

<file path=xl/ctrlProps/ctrlProp377.xml><?xml version="1.0" encoding="utf-8"?>
<formControlPr xmlns="http://schemas.microsoft.com/office/spreadsheetml/2009/9/main" objectType="CheckBox" fmlaLink="$AO$2" lockText="1" noThreeD="1"/>
</file>

<file path=xl/ctrlProps/ctrlProp378.xml><?xml version="1.0" encoding="utf-8"?>
<formControlPr xmlns="http://schemas.microsoft.com/office/spreadsheetml/2009/9/main" objectType="CheckBox" fmlaLink="$AO$4" lockText="1" noThreeD="1"/>
</file>

<file path=xl/ctrlProps/ctrlProp379.xml><?xml version="1.0" encoding="utf-8"?>
<formControlPr xmlns="http://schemas.microsoft.com/office/spreadsheetml/2009/9/main" objectType="CheckBox" checked="Checked" fmlaLink="$AP$2" lockText="1" noThreeD="1"/>
</file>

<file path=xl/ctrlProps/ctrlProp380.xml><?xml version="1.0" encoding="utf-8"?>
<formControlPr xmlns="http://schemas.microsoft.com/office/spreadsheetml/2009/9/main" objectType="CheckBox" fmlaLink="$AP$4" lockText="1" noThreeD="1"/>
</file>

<file path=xl/ctrlProps/ctrlProp381.xml><?xml version="1.0" encoding="utf-8"?>
<formControlPr xmlns="http://schemas.microsoft.com/office/spreadsheetml/2009/9/main" objectType="CheckBox" fmlaLink="$AQ$2" lockText="1" noThreeD="1"/>
</file>

<file path=xl/ctrlProps/ctrlProp382.xml><?xml version="1.0" encoding="utf-8"?>
<formControlPr xmlns="http://schemas.microsoft.com/office/spreadsheetml/2009/9/main" objectType="CheckBox" fmlaLink="$AQ$4" lockText="1" noThreeD="1"/>
</file>

<file path=xl/ctrlProps/ctrlProp383.xml><?xml version="1.0" encoding="utf-8"?>
<formControlPr xmlns="http://schemas.microsoft.com/office/spreadsheetml/2009/9/main" objectType="CheckBox" checked="Checked" fmlaLink="$AR$2" lockText="1" noThreeD="1"/>
</file>

<file path=xl/ctrlProps/ctrlProp384.xml><?xml version="1.0" encoding="utf-8"?>
<formControlPr xmlns="http://schemas.microsoft.com/office/spreadsheetml/2009/9/main" objectType="CheckBox" fmlaLink="$AR$4" lockText="1" noThreeD="1"/>
</file>

<file path=xl/ctrlProps/ctrlProp385.xml><?xml version="1.0" encoding="utf-8"?>
<formControlPr xmlns="http://schemas.microsoft.com/office/spreadsheetml/2009/9/main" objectType="CheckBox" fmlaLink="$AS$2" lockText="1" noThreeD="1"/>
</file>

<file path=xl/ctrlProps/ctrlProp386.xml><?xml version="1.0" encoding="utf-8"?>
<formControlPr xmlns="http://schemas.microsoft.com/office/spreadsheetml/2009/9/main" objectType="CheckBox" fmlaLink="$AS$4" lockText="1" noThreeD="1"/>
</file>

<file path=xl/ctrlProps/ctrlProp387.xml><?xml version="1.0" encoding="utf-8"?>
<formControlPr xmlns="http://schemas.microsoft.com/office/spreadsheetml/2009/9/main" objectType="CheckBox" fmlaLink="$AT$2" lockText="1" noThreeD="1"/>
</file>

<file path=xl/ctrlProps/ctrlProp388.xml><?xml version="1.0" encoding="utf-8"?>
<formControlPr xmlns="http://schemas.microsoft.com/office/spreadsheetml/2009/9/main" objectType="CheckBox" fmlaLink="$AT$4" lockText="1" noThreeD="1"/>
</file>

<file path=xl/ctrlProps/ctrlProp389.xml><?xml version="1.0" encoding="utf-8"?>
<formControlPr xmlns="http://schemas.microsoft.com/office/spreadsheetml/2009/9/main" objectType="CheckBox" fmlaLink="$AU$2" lockText="1" noThreeD="1"/>
</file>

<file path=xl/ctrlProps/ctrlProp390.xml><?xml version="1.0" encoding="utf-8"?>
<formControlPr xmlns="http://schemas.microsoft.com/office/spreadsheetml/2009/9/main" objectType="CheckBox" fmlaLink="$AU$4" lockText="1" noThreeD="1"/>
</file>

<file path=xl/ctrlProps/ctrlProp391.xml><?xml version="1.0" encoding="utf-8"?>
<formControlPr xmlns="http://schemas.microsoft.com/office/spreadsheetml/2009/9/main" objectType="CheckBox" lockText="1" noThreeD="1"/>
</file>

<file path=xl/ctrlProps/ctrlProp392.xml><?xml version="1.0" encoding="utf-8"?>
<formControlPr xmlns="http://schemas.microsoft.com/office/spreadsheetml/2009/9/main" objectType="CheckBox" lockText="1" noThreeD="1"/>
</file>

<file path=xl/ctrlProps/ctrlProp393.xml><?xml version="1.0" encoding="utf-8"?>
<formControlPr xmlns="http://schemas.microsoft.com/office/spreadsheetml/2009/9/main" objectType="CheckBox" checked="Checked" lockText="1" noThreeD="1"/>
</file>

<file path=xl/ctrlProps/ctrlProp394.xml><?xml version="1.0" encoding="utf-8"?>
<formControlPr xmlns="http://schemas.microsoft.com/office/spreadsheetml/2009/9/main" objectType="CheckBox" fmlaLink="$AO$2" lockText="1" noThreeD="1"/>
</file>

<file path=xl/ctrlProps/ctrlProp395.xml><?xml version="1.0" encoding="utf-8"?>
<formControlPr xmlns="http://schemas.microsoft.com/office/spreadsheetml/2009/9/main" objectType="CheckBox" fmlaLink="$AO$4" lockText="1" noThreeD="1"/>
</file>

<file path=xl/ctrlProps/ctrlProp396.xml><?xml version="1.0" encoding="utf-8"?>
<formControlPr xmlns="http://schemas.microsoft.com/office/spreadsheetml/2009/9/main" objectType="CheckBox" checked="Checked" fmlaLink="$AP$2" lockText="1" noThreeD="1"/>
</file>

<file path=xl/ctrlProps/ctrlProp397.xml><?xml version="1.0" encoding="utf-8"?>
<formControlPr xmlns="http://schemas.microsoft.com/office/spreadsheetml/2009/9/main" objectType="CheckBox" fmlaLink="$AP$4" lockText="1" noThreeD="1"/>
</file>

<file path=xl/ctrlProps/ctrlProp398.xml><?xml version="1.0" encoding="utf-8"?>
<formControlPr xmlns="http://schemas.microsoft.com/office/spreadsheetml/2009/9/main" objectType="CheckBox" fmlaLink="$AQ$2" lockText="1" noThreeD="1"/>
</file>

<file path=xl/ctrlProps/ctrlProp399.xml><?xml version="1.0" encoding="utf-8"?>
<formControlPr xmlns="http://schemas.microsoft.com/office/spreadsheetml/2009/9/main" objectType="CheckBox" fmlaLink="$AQ$4" lockText="1" noThreeD="1"/>
</file>

<file path=xl/ctrlProps/ctrlProp400.xml><?xml version="1.0" encoding="utf-8"?>
<formControlPr xmlns="http://schemas.microsoft.com/office/spreadsheetml/2009/9/main" objectType="CheckBox" checked="Checked" fmlaLink="$AR$2" lockText="1" noThreeD="1"/>
</file>

<file path=xl/ctrlProps/ctrlProp401.xml><?xml version="1.0" encoding="utf-8"?>
<formControlPr xmlns="http://schemas.microsoft.com/office/spreadsheetml/2009/9/main" objectType="CheckBox" fmlaLink="$AR$4" lockText="1" noThreeD="1"/>
</file>

<file path=xl/ctrlProps/ctrlProp402.xml><?xml version="1.0" encoding="utf-8"?>
<formControlPr xmlns="http://schemas.microsoft.com/office/spreadsheetml/2009/9/main" objectType="CheckBox" fmlaLink="$AS$2" lockText="1" noThreeD="1"/>
</file>

<file path=xl/ctrlProps/ctrlProp403.xml><?xml version="1.0" encoding="utf-8"?>
<formControlPr xmlns="http://schemas.microsoft.com/office/spreadsheetml/2009/9/main" objectType="CheckBox" fmlaLink="$AS$4" lockText="1" noThreeD="1"/>
</file>

<file path=xl/ctrlProps/ctrlProp404.xml><?xml version="1.0" encoding="utf-8"?>
<formControlPr xmlns="http://schemas.microsoft.com/office/spreadsheetml/2009/9/main" objectType="CheckBox" fmlaLink="$AT$2" lockText="1" noThreeD="1"/>
</file>

<file path=xl/ctrlProps/ctrlProp405.xml><?xml version="1.0" encoding="utf-8"?>
<formControlPr xmlns="http://schemas.microsoft.com/office/spreadsheetml/2009/9/main" objectType="CheckBox" fmlaLink="$AT$4" lockText="1" noThreeD="1"/>
</file>

<file path=xl/ctrlProps/ctrlProp406.xml><?xml version="1.0" encoding="utf-8"?>
<formControlPr xmlns="http://schemas.microsoft.com/office/spreadsheetml/2009/9/main" objectType="CheckBox" fmlaLink="$AU$2" lockText="1" noThreeD="1"/>
</file>

<file path=xl/ctrlProps/ctrlProp407.xml><?xml version="1.0" encoding="utf-8"?>
<formControlPr xmlns="http://schemas.microsoft.com/office/spreadsheetml/2009/9/main" objectType="CheckBox" fmlaLink="$AU$4" lockText="1" noThreeD="1"/>
</file>

<file path=xl/ctrlProps/ctrlProp408.xml><?xml version="1.0" encoding="utf-8"?>
<formControlPr xmlns="http://schemas.microsoft.com/office/spreadsheetml/2009/9/main" objectType="CheckBox" lockText="1" noThreeD="1"/>
</file>

<file path=xl/ctrlProps/ctrlProp409.xml><?xml version="1.0" encoding="utf-8"?>
<formControlPr xmlns="http://schemas.microsoft.com/office/spreadsheetml/2009/9/main" objectType="CheckBox" lockText="1" noThreeD="1"/>
</file>

<file path=xl/ctrlProps/ctrlProp410.xml><?xml version="1.0" encoding="utf-8"?>
<formControlPr xmlns="http://schemas.microsoft.com/office/spreadsheetml/2009/9/main" objectType="CheckBox" checked="Checked" lockText="1" noThreeD="1"/>
</file>

<file path=xl/ctrlProps/ctrlProp411.xml><?xml version="1.0" encoding="utf-8"?>
<formControlPr xmlns="http://schemas.microsoft.com/office/spreadsheetml/2009/9/main" objectType="CheckBox" checked="Checked" fmlaLink="$AO$2" lockText="1" noThreeD="1"/>
</file>

<file path=xl/ctrlProps/ctrlProp412.xml><?xml version="1.0" encoding="utf-8"?>
<formControlPr xmlns="http://schemas.microsoft.com/office/spreadsheetml/2009/9/main" objectType="CheckBox" fmlaLink="$AO$4" lockText="1" noThreeD="1"/>
</file>

<file path=xl/ctrlProps/ctrlProp413.xml><?xml version="1.0" encoding="utf-8"?>
<formControlPr xmlns="http://schemas.microsoft.com/office/spreadsheetml/2009/9/main" objectType="CheckBox" fmlaLink="$AP$2" lockText="1" noThreeD="1"/>
</file>

<file path=xl/ctrlProps/ctrlProp414.xml><?xml version="1.0" encoding="utf-8"?>
<formControlPr xmlns="http://schemas.microsoft.com/office/spreadsheetml/2009/9/main" objectType="CheckBox" fmlaLink="$AP$4" lockText="1" noThreeD="1"/>
</file>

<file path=xl/ctrlProps/ctrlProp415.xml><?xml version="1.0" encoding="utf-8"?>
<formControlPr xmlns="http://schemas.microsoft.com/office/spreadsheetml/2009/9/main" objectType="CheckBox" checked="Checked" fmlaLink="$AQ$2" lockText="1" noThreeD="1"/>
</file>

<file path=xl/ctrlProps/ctrlProp416.xml><?xml version="1.0" encoding="utf-8"?>
<formControlPr xmlns="http://schemas.microsoft.com/office/spreadsheetml/2009/9/main" objectType="CheckBox" fmlaLink="$AQ$4" lockText="1" noThreeD="1"/>
</file>

<file path=xl/ctrlProps/ctrlProp417.xml><?xml version="1.0" encoding="utf-8"?>
<formControlPr xmlns="http://schemas.microsoft.com/office/spreadsheetml/2009/9/main" objectType="CheckBox" fmlaLink="$AR$2" lockText="1" noThreeD="1"/>
</file>

<file path=xl/ctrlProps/ctrlProp418.xml><?xml version="1.0" encoding="utf-8"?>
<formControlPr xmlns="http://schemas.microsoft.com/office/spreadsheetml/2009/9/main" objectType="CheckBox" fmlaLink="$AR$4" lockText="1" noThreeD="1"/>
</file>

<file path=xl/ctrlProps/ctrlProp419.xml><?xml version="1.0" encoding="utf-8"?>
<formControlPr xmlns="http://schemas.microsoft.com/office/spreadsheetml/2009/9/main" objectType="CheckBox" fmlaLink="$AS$2" lockText="1" noThreeD="1"/>
</file>

<file path=xl/ctrlProps/ctrlProp420.xml><?xml version="1.0" encoding="utf-8"?>
<formControlPr xmlns="http://schemas.microsoft.com/office/spreadsheetml/2009/9/main" objectType="CheckBox" fmlaLink="$AS$4" lockText="1" noThreeD="1"/>
</file>

<file path=xl/ctrlProps/ctrlProp421.xml><?xml version="1.0" encoding="utf-8"?>
<formControlPr xmlns="http://schemas.microsoft.com/office/spreadsheetml/2009/9/main" objectType="CheckBox" fmlaLink="$AT$2" lockText="1" noThreeD="1"/>
</file>

<file path=xl/ctrlProps/ctrlProp422.xml><?xml version="1.0" encoding="utf-8"?>
<formControlPr xmlns="http://schemas.microsoft.com/office/spreadsheetml/2009/9/main" objectType="CheckBox" fmlaLink="$AT$4" lockText="1" noThreeD="1"/>
</file>

<file path=xl/ctrlProps/ctrlProp423.xml><?xml version="1.0" encoding="utf-8"?>
<formControlPr xmlns="http://schemas.microsoft.com/office/spreadsheetml/2009/9/main" objectType="CheckBox" fmlaLink="$AU$2" lockText="1" noThreeD="1"/>
</file>

<file path=xl/ctrlProps/ctrlProp424.xml><?xml version="1.0" encoding="utf-8"?>
<formControlPr xmlns="http://schemas.microsoft.com/office/spreadsheetml/2009/9/main" objectType="CheckBox" fmlaLink="$AU$4" lockText="1" noThreeD="1"/>
</file>

<file path=xl/ctrlProps/ctrlProp425.xml><?xml version="1.0" encoding="utf-8"?>
<formControlPr xmlns="http://schemas.microsoft.com/office/spreadsheetml/2009/9/main" objectType="CheckBox" lockText="1" noThreeD="1"/>
</file>

<file path=xl/ctrlProps/ctrlProp426.xml><?xml version="1.0" encoding="utf-8"?>
<formControlPr xmlns="http://schemas.microsoft.com/office/spreadsheetml/2009/9/main" objectType="CheckBox" lockText="1" noThreeD="1"/>
</file>

<file path=xl/ctrlProps/ctrlProp427.xml><?xml version="1.0" encoding="utf-8"?>
<formControlPr xmlns="http://schemas.microsoft.com/office/spreadsheetml/2009/9/main" objectType="CheckBox" checked="Checked" lockText="1" noThreeD="1"/>
</file>

<file path=xl/ctrlProps/ctrlProp428.xml><?xml version="1.0" encoding="utf-8"?>
<formControlPr xmlns="http://schemas.microsoft.com/office/spreadsheetml/2009/9/main" objectType="CheckBox" checked="Checked" fmlaLink="$AO$2" lockText="1" noThreeD="1"/>
</file>

<file path=xl/ctrlProps/ctrlProp429.xml><?xml version="1.0" encoding="utf-8"?>
<formControlPr xmlns="http://schemas.microsoft.com/office/spreadsheetml/2009/9/main" objectType="CheckBox" fmlaLink="$AO$4" lockText="1" noThreeD="1"/>
</file>

<file path=xl/ctrlProps/ctrlProp430.xml><?xml version="1.0" encoding="utf-8"?>
<formControlPr xmlns="http://schemas.microsoft.com/office/spreadsheetml/2009/9/main" objectType="CheckBox" fmlaLink="$AP$2" lockText="1" noThreeD="1"/>
</file>

<file path=xl/ctrlProps/ctrlProp431.xml><?xml version="1.0" encoding="utf-8"?>
<formControlPr xmlns="http://schemas.microsoft.com/office/spreadsheetml/2009/9/main" objectType="CheckBox" fmlaLink="$AP$4" lockText="1" noThreeD="1"/>
</file>

<file path=xl/ctrlProps/ctrlProp432.xml><?xml version="1.0" encoding="utf-8"?>
<formControlPr xmlns="http://schemas.microsoft.com/office/spreadsheetml/2009/9/main" objectType="CheckBox" checked="Checked" fmlaLink="$AQ$2" lockText="1" noThreeD="1"/>
</file>

<file path=xl/ctrlProps/ctrlProp433.xml><?xml version="1.0" encoding="utf-8"?>
<formControlPr xmlns="http://schemas.microsoft.com/office/spreadsheetml/2009/9/main" objectType="CheckBox" fmlaLink="$AQ$4" lockText="1" noThreeD="1"/>
</file>

<file path=xl/ctrlProps/ctrlProp434.xml><?xml version="1.0" encoding="utf-8"?>
<formControlPr xmlns="http://schemas.microsoft.com/office/spreadsheetml/2009/9/main" objectType="CheckBox" fmlaLink="$AR$2" lockText="1" noThreeD="1"/>
</file>

<file path=xl/ctrlProps/ctrlProp435.xml><?xml version="1.0" encoding="utf-8"?>
<formControlPr xmlns="http://schemas.microsoft.com/office/spreadsheetml/2009/9/main" objectType="CheckBox" fmlaLink="$AR$4" lockText="1" noThreeD="1"/>
</file>

<file path=xl/ctrlProps/ctrlProp436.xml><?xml version="1.0" encoding="utf-8"?>
<formControlPr xmlns="http://schemas.microsoft.com/office/spreadsheetml/2009/9/main" objectType="CheckBox" fmlaLink="$AS$2" lockText="1" noThreeD="1"/>
</file>

<file path=xl/ctrlProps/ctrlProp437.xml><?xml version="1.0" encoding="utf-8"?>
<formControlPr xmlns="http://schemas.microsoft.com/office/spreadsheetml/2009/9/main" objectType="CheckBox" fmlaLink="$AS$4" lockText="1" noThreeD="1"/>
</file>

<file path=xl/ctrlProps/ctrlProp438.xml><?xml version="1.0" encoding="utf-8"?>
<formControlPr xmlns="http://schemas.microsoft.com/office/spreadsheetml/2009/9/main" objectType="CheckBox" fmlaLink="$AT$2" lockText="1" noThreeD="1"/>
</file>

<file path=xl/ctrlProps/ctrlProp439.xml><?xml version="1.0" encoding="utf-8"?>
<formControlPr xmlns="http://schemas.microsoft.com/office/spreadsheetml/2009/9/main" objectType="CheckBox" fmlaLink="$AT$4" lockText="1" noThreeD="1"/>
</file>

<file path=xl/ctrlProps/ctrlProp440.xml><?xml version="1.0" encoding="utf-8"?>
<formControlPr xmlns="http://schemas.microsoft.com/office/spreadsheetml/2009/9/main" objectType="CheckBox" fmlaLink="$AU$2" lockText="1" noThreeD="1"/>
</file>

<file path=xl/ctrlProps/ctrlProp441.xml><?xml version="1.0" encoding="utf-8"?>
<formControlPr xmlns="http://schemas.microsoft.com/office/spreadsheetml/2009/9/main" objectType="CheckBox" fmlaLink="$AU$4" lockText="1" noThreeD="1"/>
</file>

<file path=xl/ctrlProps/ctrlProp442.xml><?xml version="1.0" encoding="utf-8"?>
<formControlPr xmlns="http://schemas.microsoft.com/office/spreadsheetml/2009/9/main" objectType="CheckBox" lockText="1" noThreeD="1"/>
</file>

<file path=xl/ctrlProps/ctrlProp443.xml><?xml version="1.0" encoding="utf-8"?>
<formControlPr xmlns="http://schemas.microsoft.com/office/spreadsheetml/2009/9/main" objectType="CheckBox" lockText="1" noThreeD="1"/>
</file>

<file path=xl/ctrlProps/ctrlProp444.xml><?xml version="1.0" encoding="utf-8"?>
<formControlPr xmlns="http://schemas.microsoft.com/office/spreadsheetml/2009/9/main" objectType="CheckBox" checked="Checked" lockText="1" noThreeD="1"/>
</file>

<file path=xl/ctrlProps/ctrlProp445.xml><?xml version="1.0" encoding="utf-8"?>
<formControlPr xmlns="http://schemas.microsoft.com/office/spreadsheetml/2009/9/main" objectType="CheckBox" checked="Checked" fmlaLink="$AO$2" lockText="1" noThreeD="1"/>
</file>

<file path=xl/ctrlProps/ctrlProp446.xml><?xml version="1.0" encoding="utf-8"?>
<formControlPr xmlns="http://schemas.microsoft.com/office/spreadsheetml/2009/9/main" objectType="CheckBox" fmlaLink="$AO$4" lockText="1" noThreeD="1"/>
</file>

<file path=xl/ctrlProps/ctrlProp447.xml><?xml version="1.0" encoding="utf-8"?>
<formControlPr xmlns="http://schemas.microsoft.com/office/spreadsheetml/2009/9/main" objectType="CheckBox" fmlaLink="$AP$2" lockText="1" noThreeD="1"/>
</file>

<file path=xl/ctrlProps/ctrlProp448.xml><?xml version="1.0" encoding="utf-8"?>
<formControlPr xmlns="http://schemas.microsoft.com/office/spreadsheetml/2009/9/main" objectType="CheckBox" fmlaLink="$AP$4" lockText="1" noThreeD="1"/>
</file>

<file path=xl/ctrlProps/ctrlProp449.xml><?xml version="1.0" encoding="utf-8"?>
<formControlPr xmlns="http://schemas.microsoft.com/office/spreadsheetml/2009/9/main" objectType="CheckBox" checked="Checked" fmlaLink="$AQ$2" lockText="1" noThreeD="1"/>
</file>

<file path=xl/ctrlProps/ctrlProp450.xml><?xml version="1.0" encoding="utf-8"?>
<formControlPr xmlns="http://schemas.microsoft.com/office/spreadsheetml/2009/9/main" objectType="CheckBox" fmlaLink="$AQ$4" lockText="1" noThreeD="1"/>
</file>

<file path=xl/ctrlProps/ctrlProp451.xml><?xml version="1.0" encoding="utf-8"?>
<formControlPr xmlns="http://schemas.microsoft.com/office/spreadsheetml/2009/9/main" objectType="CheckBox" fmlaLink="$AR$2" lockText="1" noThreeD="1"/>
</file>

<file path=xl/ctrlProps/ctrlProp452.xml><?xml version="1.0" encoding="utf-8"?>
<formControlPr xmlns="http://schemas.microsoft.com/office/spreadsheetml/2009/9/main" objectType="CheckBox" fmlaLink="$AR$4" lockText="1" noThreeD="1"/>
</file>

<file path=xl/ctrlProps/ctrlProp453.xml><?xml version="1.0" encoding="utf-8"?>
<formControlPr xmlns="http://schemas.microsoft.com/office/spreadsheetml/2009/9/main" objectType="CheckBox" fmlaLink="$AS$2" lockText="1" noThreeD="1"/>
</file>

<file path=xl/ctrlProps/ctrlProp454.xml><?xml version="1.0" encoding="utf-8"?>
<formControlPr xmlns="http://schemas.microsoft.com/office/spreadsheetml/2009/9/main" objectType="CheckBox" fmlaLink="$AS$4" lockText="1" noThreeD="1"/>
</file>

<file path=xl/ctrlProps/ctrlProp455.xml><?xml version="1.0" encoding="utf-8"?>
<formControlPr xmlns="http://schemas.microsoft.com/office/spreadsheetml/2009/9/main" objectType="CheckBox" fmlaLink="$AT$2" lockText="1" noThreeD="1"/>
</file>

<file path=xl/ctrlProps/ctrlProp456.xml><?xml version="1.0" encoding="utf-8"?>
<formControlPr xmlns="http://schemas.microsoft.com/office/spreadsheetml/2009/9/main" objectType="CheckBox" fmlaLink="$AT$4" lockText="1" noThreeD="1"/>
</file>

<file path=xl/ctrlProps/ctrlProp457.xml><?xml version="1.0" encoding="utf-8"?>
<formControlPr xmlns="http://schemas.microsoft.com/office/spreadsheetml/2009/9/main" objectType="CheckBox" fmlaLink="$AU$2" lockText="1" noThreeD="1"/>
</file>

<file path=xl/ctrlProps/ctrlProp458.xml><?xml version="1.0" encoding="utf-8"?>
<formControlPr xmlns="http://schemas.microsoft.com/office/spreadsheetml/2009/9/main" objectType="CheckBox" fmlaLink="$AU$4" lockText="1" noThreeD="1"/>
</file>

<file path=xl/ctrlProps/ctrlProp459.xml><?xml version="1.0" encoding="utf-8"?>
<formControlPr xmlns="http://schemas.microsoft.com/office/spreadsheetml/2009/9/main" objectType="CheckBox" lockText="1" noThreeD="1"/>
</file>

<file path=xl/ctrlProps/ctrlProp460.xml><?xml version="1.0" encoding="utf-8"?>
<formControlPr xmlns="http://schemas.microsoft.com/office/spreadsheetml/2009/9/main" objectType="CheckBox" lockText="1" noThreeD="1"/>
</file>

<file path=xl/ctrlProps/ctrlProp461.xml><?xml version="1.0" encoding="utf-8"?>
<formControlPr xmlns="http://schemas.microsoft.com/office/spreadsheetml/2009/9/main" objectType="CheckBox" checked="Checked" lockText="1" noThreeD="1"/>
</file>

<file path=xl/ctrlProps/ctrlProp462.xml><?xml version="1.0" encoding="utf-8"?>
<formControlPr xmlns="http://schemas.microsoft.com/office/spreadsheetml/2009/9/main" objectType="CheckBox" checked="Checked" fmlaLink="$AO$2" lockText="1" noThreeD="1"/>
</file>

<file path=xl/ctrlProps/ctrlProp463.xml><?xml version="1.0" encoding="utf-8"?>
<formControlPr xmlns="http://schemas.microsoft.com/office/spreadsheetml/2009/9/main" objectType="CheckBox" fmlaLink="$AO$4" lockText="1" noThreeD="1"/>
</file>

<file path=xl/ctrlProps/ctrlProp464.xml><?xml version="1.0" encoding="utf-8"?>
<formControlPr xmlns="http://schemas.microsoft.com/office/spreadsheetml/2009/9/main" objectType="CheckBox" fmlaLink="$AP$2" lockText="1" noThreeD="1"/>
</file>

<file path=xl/ctrlProps/ctrlProp465.xml><?xml version="1.0" encoding="utf-8"?>
<formControlPr xmlns="http://schemas.microsoft.com/office/spreadsheetml/2009/9/main" objectType="CheckBox" fmlaLink="$AP$4" lockText="1" noThreeD="1"/>
</file>

<file path=xl/ctrlProps/ctrlProp466.xml><?xml version="1.0" encoding="utf-8"?>
<formControlPr xmlns="http://schemas.microsoft.com/office/spreadsheetml/2009/9/main" objectType="CheckBox" checked="Checked" fmlaLink="$AQ$2" lockText="1" noThreeD="1"/>
</file>

<file path=xl/ctrlProps/ctrlProp467.xml><?xml version="1.0" encoding="utf-8"?>
<formControlPr xmlns="http://schemas.microsoft.com/office/spreadsheetml/2009/9/main" objectType="CheckBox" fmlaLink="$AQ$4" lockText="1" noThreeD="1"/>
</file>

<file path=xl/ctrlProps/ctrlProp468.xml><?xml version="1.0" encoding="utf-8"?>
<formControlPr xmlns="http://schemas.microsoft.com/office/spreadsheetml/2009/9/main" objectType="CheckBox" fmlaLink="$AR$2" lockText="1" noThreeD="1"/>
</file>

<file path=xl/ctrlProps/ctrlProp469.xml><?xml version="1.0" encoding="utf-8"?>
<formControlPr xmlns="http://schemas.microsoft.com/office/spreadsheetml/2009/9/main" objectType="CheckBox" fmlaLink="$AR$4" lockText="1" noThreeD="1"/>
</file>

<file path=xl/ctrlProps/ctrlProp470.xml><?xml version="1.0" encoding="utf-8"?>
<formControlPr xmlns="http://schemas.microsoft.com/office/spreadsheetml/2009/9/main" objectType="CheckBox" fmlaLink="$AS$2" lockText="1" noThreeD="1"/>
</file>

<file path=xl/ctrlProps/ctrlProp471.xml><?xml version="1.0" encoding="utf-8"?>
<formControlPr xmlns="http://schemas.microsoft.com/office/spreadsheetml/2009/9/main" objectType="CheckBox" fmlaLink="$AS$4" lockText="1" noThreeD="1"/>
</file>

<file path=xl/ctrlProps/ctrlProp472.xml><?xml version="1.0" encoding="utf-8"?>
<formControlPr xmlns="http://schemas.microsoft.com/office/spreadsheetml/2009/9/main" objectType="CheckBox" fmlaLink="$AT$2" lockText="1" noThreeD="1"/>
</file>

<file path=xl/ctrlProps/ctrlProp473.xml><?xml version="1.0" encoding="utf-8"?>
<formControlPr xmlns="http://schemas.microsoft.com/office/spreadsheetml/2009/9/main" objectType="CheckBox" fmlaLink="$AT$4" lockText="1" noThreeD="1"/>
</file>

<file path=xl/ctrlProps/ctrlProp474.xml><?xml version="1.0" encoding="utf-8"?>
<formControlPr xmlns="http://schemas.microsoft.com/office/spreadsheetml/2009/9/main" objectType="CheckBox" fmlaLink="$AU$2" lockText="1" noThreeD="1"/>
</file>

<file path=xl/ctrlProps/ctrlProp475.xml><?xml version="1.0" encoding="utf-8"?>
<formControlPr xmlns="http://schemas.microsoft.com/office/spreadsheetml/2009/9/main" objectType="CheckBox" fmlaLink="$AU$4" lockText="1" noThreeD="1"/>
</file>

<file path=xl/ctrlProps/ctrlProp476.xml><?xml version="1.0" encoding="utf-8"?>
<formControlPr xmlns="http://schemas.microsoft.com/office/spreadsheetml/2009/9/main" objectType="CheckBox" lockText="1" noThreeD="1"/>
</file>

<file path=xl/ctrlProps/ctrlProp477.xml><?xml version="1.0" encoding="utf-8"?>
<formControlPr xmlns="http://schemas.microsoft.com/office/spreadsheetml/2009/9/main" objectType="CheckBox" lockText="1" noThreeD="1"/>
</file>

<file path=xl/ctrlProps/ctrlProp478.xml><?xml version="1.0" encoding="utf-8"?>
<formControlPr xmlns="http://schemas.microsoft.com/office/spreadsheetml/2009/9/main" objectType="CheckBox" checked="Checked" lockText="1" noThreeD="1"/>
</file>

<file path=xl/ctrlProps/ctrlProp479.xml><?xml version="1.0" encoding="utf-8"?>
<formControlPr xmlns="http://schemas.microsoft.com/office/spreadsheetml/2009/9/main" objectType="CheckBox" fmlaLink="$AO$2" lockText="1" noThreeD="1"/>
</file>

<file path=xl/ctrlProps/ctrlProp480.xml><?xml version="1.0" encoding="utf-8"?>
<formControlPr xmlns="http://schemas.microsoft.com/office/spreadsheetml/2009/9/main" objectType="CheckBox" fmlaLink="$AO$4" lockText="1" noThreeD="1"/>
</file>

<file path=xl/ctrlProps/ctrlProp481.xml><?xml version="1.0" encoding="utf-8"?>
<formControlPr xmlns="http://schemas.microsoft.com/office/spreadsheetml/2009/9/main" objectType="CheckBox" checked="Checked" fmlaLink="$AP$2" lockText="1" noThreeD="1"/>
</file>

<file path=xl/ctrlProps/ctrlProp482.xml><?xml version="1.0" encoding="utf-8"?>
<formControlPr xmlns="http://schemas.microsoft.com/office/spreadsheetml/2009/9/main" objectType="CheckBox" fmlaLink="$AP$4" lockText="1" noThreeD="1"/>
</file>

<file path=xl/ctrlProps/ctrlProp483.xml><?xml version="1.0" encoding="utf-8"?>
<formControlPr xmlns="http://schemas.microsoft.com/office/spreadsheetml/2009/9/main" objectType="CheckBox" fmlaLink="$AQ$2" lockText="1" noThreeD="1"/>
</file>

<file path=xl/ctrlProps/ctrlProp484.xml><?xml version="1.0" encoding="utf-8"?>
<formControlPr xmlns="http://schemas.microsoft.com/office/spreadsheetml/2009/9/main" objectType="CheckBox" fmlaLink="$AQ$4" lockText="1" noThreeD="1"/>
</file>

<file path=xl/ctrlProps/ctrlProp485.xml><?xml version="1.0" encoding="utf-8"?>
<formControlPr xmlns="http://schemas.microsoft.com/office/spreadsheetml/2009/9/main" objectType="CheckBox" checked="Checked" fmlaLink="$AR$2" lockText="1" noThreeD="1"/>
</file>

<file path=xl/ctrlProps/ctrlProp486.xml><?xml version="1.0" encoding="utf-8"?>
<formControlPr xmlns="http://schemas.microsoft.com/office/spreadsheetml/2009/9/main" objectType="CheckBox" fmlaLink="$AR$4" lockText="1" noThreeD="1"/>
</file>

<file path=xl/ctrlProps/ctrlProp487.xml><?xml version="1.0" encoding="utf-8"?>
<formControlPr xmlns="http://schemas.microsoft.com/office/spreadsheetml/2009/9/main" objectType="CheckBox" fmlaLink="$AS$2" lockText="1" noThreeD="1"/>
</file>

<file path=xl/ctrlProps/ctrlProp488.xml><?xml version="1.0" encoding="utf-8"?>
<formControlPr xmlns="http://schemas.microsoft.com/office/spreadsheetml/2009/9/main" objectType="CheckBox" fmlaLink="$AS$4" lockText="1" noThreeD="1"/>
</file>

<file path=xl/ctrlProps/ctrlProp489.xml><?xml version="1.0" encoding="utf-8"?>
<formControlPr xmlns="http://schemas.microsoft.com/office/spreadsheetml/2009/9/main" objectType="CheckBox" fmlaLink="$AT$2" lockText="1" noThreeD="1"/>
</file>

<file path=xl/ctrlProps/ctrlProp490.xml><?xml version="1.0" encoding="utf-8"?>
<formControlPr xmlns="http://schemas.microsoft.com/office/spreadsheetml/2009/9/main" objectType="CheckBox" fmlaLink="$AT$4" lockText="1" noThreeD="1"/>
</file>

<file path=xl/ctrlProps/ctrlProp491.xml><?xml version="1.0" encoding="utf-8"?>
<formControlPr xmlns="http://schemas.microsoft.com/office/spreadsheetml/2009/9/main" objectType="CheckBox" fmlaLink="$AU$2" lockText="1" noThreeD="1"/>
</file>

<file path=xl/ctrlProps/ctrlProp492.xml><?xml version="1.0" encoding="utf-8"?>
<formControlPr xmlns="http://schemas.microsoft.com/office/spreadsheetml/2009/9/main" objectType="CheckBox" fmlaLink="$AU$4" lockText="1" noThreeD="1"/>
</file>

<file path=xl/ctrlProps/ctrlProp493.xml><?xml version="1.0" encoding="utf-8"?>
<formControlPr xmlns="http://schemas.microsoft.com/office/spreadsheetml/2009/9/main" objectType="CheckBox" lockText="1" noThreeD="1"/>
</file>

<file path=xl/ctrlProps/ctrlProp494.xml><?xml version="1.0" encoding="utf-8"?>
<formControlPr xmlns="http://schemas.microsoft.com/office/spreadsheetml/2009/9/main" objectType="CheckBox" lockText="1" noThreeD="1"/>
</file>

<file path=xl/ctrlProps/ctrlProp495.xml><?xml version="1.0" encoding="utf-8"?>
<formControlPr xmlns="http://schemas.microsoft.com/office/spreadsheetml/2009/9/main" objectType="CheckBox" checked="Checked" lockText="1" noThreeD="1"/>
</file>

<file path=xl/ctrlProps/ctrlProp496.xml><?xml version="1.0" encoding="utf-8"?>
<formControlPr xmlns="http://schemas.microsoft.com/office/spreadsheetml/2009/9/main" objectType="CheckBox" fmlaLink="$AO$2" lockText="1" noThreeD="1"/>
</file>

<file path=xl/ctrlProps/ctrlProp497.xml><?xml version="1.0" encoding="utf-8"?>
<formControlPr xmlns="http://schemas.microsoft.com/office/spreadsheetml/2009/9/main" objectType="CheckBox" fmlaLink="$AO$4" lockText="1" noThreeD="1"/>
</file>

<file path=xl/ctrlProps/ctrlProp498.xml><?xml version="1.0" encoding="utf-8"?>
<formControlPr xmlns="http://schemas.microsoft.com/office/spreadsheetml/2009/9/main" objectType="CheckBox" checked="Checked" fmlaLink="$AP$2" lockText="1" noThreeD="1"/>
</file>

<file path=xl/ctrlProps/ctrlProp499.xml><?xml version="1.0" encoding="utf-8"?>
<formControlPr xmlns="http://schemas.microsoft.com/office/spreadsheetml/2009/9/main" objectType="CheckBox" fmlaLink="$AP$4" lockText="1" noThreeD="1"/>
</file>

<file path=xl/ctrlProps/ctrlProp500.xml><?xml version="1.0" encoding="utf-8"?>
<formControlPr xmlns="http://schemas.microsoft.com/office/spreadsheetml/2009/9/main" objectType="CheckBox" fmlaLink="$AQ$2" lockText="1" noThreeD="1"/>
</file>

<file path=xl/ctrlProps/ctrlProp501.xml><?xml version="1.0" encoding="utf-8"?>
<formControlPr xmlns="http://schemas.microsoft.com/office/spreadsheetml/2009/9/main" objectType="CheckBox" fmlaLink="$AQ$4" lockText="1" noThreeD="1"/>
</file>

<file path=xl/ctrlProps/ctrlProp502.xml><?xml version="1.0" encoding="utf-8"?>
<formControlPr xmlns="http://schemas.microsoft.com/office/spreadsheetml/2009/9/main" objectType="CheckBox" checked="Checked" fmlaLink="$AR$2" lockText="1" noThreeD="1"/>
</file>

<file path=xl/ctrlProps/ctrlProp503.xml><?xml version="1.0" encoding="utf-8"?>
<formControlPr xmlns="http://schemas.microsoft.com/office/spreadsheetml/2009/9/main" objectType="CheckBox" fmlaLink="$AR$4" lockText="1" noThreeD="1"/>
</file>

<file path=xl/ctrlProps/ctrlProp504.xml><?xml version="1.0" encoding="utf-8"?>
<formControlPr xmlns="http://schemas.microsoft.com/office/spreadsheetml/2009/9/main" objectType="CheckBox" fmlaLink="$AS$2" lockText="1" noThreeD="1"/>
</file>

<file path=xl/ctrlProps/ctrlProp505.xml><?xml version="1.0" encoding="utf-8"?>
<formControlPr xmlns="http://schemas.microsoft.com/office/spreadsheetml/2009/9/main" objectType="CheckBox" fmlaLink="$AS$4" lockText="1" noThreeD="1"/>
</file>

<file path=xl/ctrlProps/ctrlProp506.xml><?xml version="1.0" encoding="utf-8"?>
<formControlPr xmlns="http://schemas.microsoft.com/office/spreadsheetml/2009/9/main" objectType="CheckBox" fmlaLink="$AT$2" lockText="1" noThreeD="1"/>
</file>

<file path=xl/ctrlProps/ctrlProp507.xml><?xml version="1.0" encoding="utf-8"?>
<formControlPr xmlns="http://schemas.microsoft.com/office/spreadsheetml/2009/9/main" objectType="CheckBox" fmlaLink="$AT$4" lockText="1" noThreeD="1"/>
</file>

<file path=xl/ctrlProps/ctrlProp508.xml><?xml version="1.0" encoding="utf-8"?>
<formControlPr xmlns="http://schemas.microsoft.com/office/spreadsheetml/2009/9/main" objectType="CheckBox" fmlaLink="$AU$2" lockText="1" noThreeD="1"/>
</file>

<file path=xl/ctrlProps/ctrlProp509.xml><?xml version="1.0" encoding="utf-8"?>
<formControlPr xmlns="http://schemas.microsoft.com/office/spreadsheetml/2009/9/main" objectType="CheckBox" fmlaLink="$AU$4" lockText="1" noThreeD="1"/>
</file>

<file path=xl/ctrlProps/ctrlProp510.xml><?xml version="1.0" encoding="utf-8"?>
<formControlPr xmlns="http://schemas.microsoft.com/office/spreadsheetml/2009/9/main" objectType="CheckBox" lockText="1" noThreeD="1"/>
</file>

<file path=xl/ctrlProps/ctrlProp511.xml><?xml version="1.0" encoding="utf-8"?>
<formControlPr xmlns="http://schemas.microsoft.com/office/spreadsheetml/2009/9/main" objectType="CheckBox" lockText="1" noThreeD="1"/>
</file>

<file path=xl/ctrlProps/ctrlProp512.xml><?xml version="1.0" encoding="utf-8"?>
<formControlPr xmlns="http://schemas.microsoft.com/office/spreadsheetml/2009/9/main" objectType="CheckBox" checked="Checked" lockText="1" noThreeD="1"/>
</file>

<file path=xl/ctrlProps/ctrlProp513.xml><?xml version="1.0" encoding="utf-8"?>
<formControlPr xmlns="http://schemas.microsoft.com/office/spreadsheetml/2009/9/main" objectType="CheckBox" fmlaLink="$AO$2" lockText="1" noThreeD="1"/>
</file>

<file path=xl/ctrlProps/ctrlProp514.xml><?xml version="1.0" encoding="utf-8"?>
<formControlPr xmlns="http://schemas.microsoft.com/office/spreadsheetml/2009/9/main" objectType="CheckBox" fmlaLink="$AO$4" lockText="1" noThreeD="1"/>
</file>

<file path=xl/ctrlProps/ctrlProp515.xml><?xml version="1.0" encoding="utf-8"?>
<formControlPr xmlns="http://schemas.microsoft.com/office/spreadsheetml/2009/9/main" objectType="CheckBox" checked="Checked" fmlaLink="$AP$2" lockText="1" noThreeD="1"/>
</file>

<file path=xl/ctrlProps/ctrlProp516.xml><?xml version="1.0" encoding="utf-8"?>
<formControlPr xmlns="http://schemas.microsoft.com/office/spreadsheetml/2009/9/main" objectType="CheckBox" fmlaLink="$AP$4" lockText="1" noThreeD="1"/>
</file>

<file path=xl/ctrlProps/ctrlProp517.xml><?xml version="1.0" encoding="utf-8"?>
<formControlPr xmlns="http://schemas.microsoft.com/office/spreadsheetml/2009/9/main" objectType="CheckBox" fmlaLink="$AQ$2" lockText="1" noThreeD="1"/>
</file>

<file path=xl/ctrlProps/ctrlProp518.xml><?xml version="1.0" encoding="utf-8"?>
<formControlPr xmlns="http://schemas.microsoft.com/office/spreadsheetml/2009/9/main" objectType="CheckBox" fmlaLink="$AQ$4" lockText="1" noThreeD="1"/>
</file>

<file path=xl/ctrlProps/ctrlProp519.xml><?xml version="1.0" encoding="utf-8"?>
<formControlPr xmlns="http://schemas.microsoft.com/office/spreadsheetml/2009/9/main" objectType="CheckBox" checked="Checked" fmlaLink="$AR$2" lockText="1" noThreeD="1"/>
</file>

<file path=xl/ctrlProps/ctrlProp520.xml><?xml version="1.0" encoding="utf-8"?>
<formControlPr xmlns="http://schemas.microsoft.com/office/spreadsheetml/2009/9/main" objectType="CheckBox" fmlaLink="$AR$4" lockText="1" noThreeD="1"/>
</file>

<file path=xl/ctrlProps/ctrlProp521.xml><?xml version="1.0" encoding="utf-8"?>
<formControlPr xmlns="http://schemas.microsoft.com/office/spreadsheetml/2009/9/main" objectType="CheckBox" fmlaLink="$AS$2" lockText="1" noThreeD="1"/>
</file>

<file path=xl/ctrlProps/ctrlProp522.xml><?xml version="1.0" encoding="utf-8"?>
<formControlPr xmlns="http://schemas.microsoft.com/office/spreadsheetml/2009/9/main" objectType="CheckBox" fmlaLink="$AS$4" lockText="1" noThreeD="1"/>
</file>

<file path=xl/ctrlProps/ctrlProp523.xml><?xml version="1.0" encoding="utf-8"?>
<formControlPr xmlns="http://schemas.microsoft.com/office/spreadsheetml/2009/9/main" objectType="CheckBox" fmlaLink="$AT$2" lockText="1" noThreeD="1"/>
</file>

<file path=xl/ctrlProps/ctrlProp524.xml><?xml version="1.0" encoding="utf-8"?>
<formControlPr xmlns="http://schemas.microsoft.com/office/spreadsheetml/2009/9/main" objectType="CheckBox" fmlaLink="$AT$4" lockText="1" noThreeD="1"/>
</file>

<file path=xl/ctrlProps/ctrlProp525.xml><?xml version="1.0" encoding="utf-8"?>
<formControlPr xmlns="http://schemas.microsoft.com/office/spreadsheetml/2009/9/main" objectType="CheckBox" fmlaLink="$AU$2" lockText="1" noThreeD="1"/>
</file>

<file path=xl/ctrlProps/ctrlProp526.xml><?xml version="1.0" encoding="utf-8"?>
<formControlPr xmlns="http://schemas.microsoft.com/office/spreadsheetml/2009/9/main" objectType="CheckBox" fmlaLink="$AU$4" lockText="1" noThreeD="1"/>
</file>

<file path=xl/ctrlProps/ctrlProp527.xml><?xml version="1.0" encoding="utf-8"?>
<formControlPr xmlns="http://schemas.microsoft.com/office/spreadsheetml/2009/9/main" objectType="CheckBox" lockText="1" noThreeD="1"/>
</file>

<file path=xl/ctrlProps/ctrlProp528.xml><?xml version="1.0" encoding="utf-8"?>
<formControlPr xmlns="http://schemas.microsoft.com/office/spreadsheetml/2009/9/main" objectType="CheckBox" lockText="1" noThreeD="1"/>
</file>

<file path=xl/ctrlProps/ctrlProp529.xml><?xml version="1.0" encoding="utf-8"?>
<formControlPr xmlns="http://schemas.microsoft.com/office/spreadsheetml/2009/9/main" objectType="CheckBox" checked="Checked" lockText="1" noThreeD="1"/>
</file>

<file path=xl/ctrlProps/ctrlProp530.xml><?xml version="1.0" encoding="utf-8"?>
<formControlPr xmlns="http://schemas.microsoft.com/office/spreadsheetml/2009/9/main" objectType="CheckBox" fmlaLink="$AO$2" lockText="1" noThreeD="1"/>
</file>

<file path=xl/ctrlProps/ctrlProp531.xml><?xml version="1.0" encoding="utf-8"?>
<formControlPr xmlns="http://schemas.microsoft.com/office/spreadsheetml/2009/9/main" objectType="CheckBox" fmlaLink="$AO$4" lockText="1" noThreeD="1"/>
</file>

<file path=xl/ctrlProps/ctrlProp532.xml><?xml version="1.0" encoding="utf-8"?>
<formControlPr xmlns="http://schemas.microsoft.com/office/spreadsheetml/2009/9/main" objectType="CheckBox" checked="Checked" fmlaLink="$AP$2" lockText="1" noThreeD="1"/>
</file>

<file path=xl/ctrlProps/ctrlProp533.xml><?xml version="1.0" encoding="utf-8"?>
<formControlPr xmlns="http://schemas.microsoft.com/office/spreadsheetml/2009/9/main" objectType="CheckBox" fmlaLink="$AP$4" lockText="1" noThreeD="1"/>
</file>

<file path=xl/ctrlProps/ctrlProp534.xml><?xml version="1.0" encoding="utf-8"?>
<formControlPr xmlns="http://schemas.microsoft.com/office/spreadsheetml/2009/9/main" objectType="CheckBox" fmlaLink="$AQ$2" lockText="1" noThreeD="1"/>
</file>

<file path=xl/ctrlProps/ctrlProp535.xml><?xml version="1.0" encoding="utf-8"?>
<formControlPr xmlns="http://schemas.microsoft.com/office/spreadsheetml/2009/9/main" objectType="CheckBox" fmlaLink="$AQ$4" lockText="1" noThreeD="1"/>
</file>

<file path=xl/ctrlProps/ctrlProp536.xml><?xml version="1.0" encoding="utf-8"?>
<formControlPr xmlns="http://schemas.microsoft.com/office/spreadsheetml/2009/9/main" objectType="CheckBox" checked="Checked" fmlaLink="$AR$2" lockText="1" noThreeD="1"/>
</file>

<file path=xl/ctrlProps/ctrlProp537.xml><?xml version="1.0" encoding="utf-8"?>
<formControlPr xmlns="http://schemas.microsoft.com/office/spreadsheetml/2009/9/main" objectType="CheckBox" fmlaLink="$AR$4" lockText="1" noThreeD="1"/>
</file>

<file path=xl/ctrlProps/ctrlProp538.xml><?xml version="1.0" encoding="utf-8"?>
<formControlPr xmlns="http://schemas.microsoft.com/office/spreadsheetml/2009/9/main" objectType="CheckBox" fmlaLink="$AS$2" lockText="1" noThreeD="1"/>
</file>

<file path=xl/ctrlProps/ctrlProp539.xml><?xml version="1.0" encoding="utf-8"?>
<formControlPr xmlns="http://schemas.microsoft.com/office/spreadsheetml/2009/9/main" objectType="CheckBox" fmlaLink="$AS$4" lockText="1" noThreeD="1"/>
</file>

<file path=xl/ctrlProps/ctrlProp540.xml><?xml version="1.0" encoding="utf-8"?>
<formControlPr xmlns="http://schemas.microsoft.com/office/spreadsheetml/2009/9/main" objectType="CheckBox" fmlaLink="$AT$2" lockText="1" noThreeD="1"/>
</file>

<file path=xl/ctrlProps/ctrlProp541.xml><?xml version="1.0" encoding="utf-8"?>
<formControlPr xmlns="http://schemas.microsoft.com/office/spreadsheetml/2009/9/main" objectType="CheckBox" fmlaLink="$AT$4" lockText="1" noThreeD="1"/>
</file>

<file path=xl/ctrlProps/ctrlProp542.xml><?xml version="1.0" encoding="utf-8"?>
<formControlPr xmlns="http://schemas.microsoft.com/office/spreadsheetml/2009/9/main" objectType="CheckBox" fmlaLink="$AU$2" lockText="1" noThreeD="1"/>
</file>

<file path=xl/ctrlProps/ctrlProp543.xml><?xml version="1.0" encoding="utf-8"?>
<formControlPr xmlns="http://schemas.microsoft.com/office/spreadsheetml/2009/9/main" objectType="CheckBox" fmlaLink="$AU$4" lockText="1" noThreeD="1"/>
</file>

<file path=xl/ctrlProps/ctrlProp544.xml><?xml version="1.0" encoding="utf-8"?>
<formControlPr xmlns="http://schemas.microsoft.com/office/spreadsheetml/2009/9/main" objectType="CheckBox" lockText="1" noThreeD="1"/>
</file>

<file path=xl/ctrlProps/ctrlProp545.xml><?xml version="1.0" encoding="utf-8"?>
<formControlPr xmlns="http://schemas.microsoft.com/office/spreadsheetml/2009/9/main" objectType="CheckBox" lockText="1" noThreeD="1"/>
</file>

<file path=xl/ctrlProps/ctrlProp546.xml><?xml version="1.0" encoding="utf-8"?>
<formControlPr xmlns="http://schemas.microsoft.com/office/spreadsheetml/2009/9/main" objectType="CheckBox" checked="Checked" lockText="1" noThreeD="1"/>
</file>

<file path=xl/ctrlProps/ctrlProp547.xml><?xml version="1.0" encoding="utf-8"?>
<formControlPr xmlns="http://schemas.microsoft.com/office/spreadsheetml/2009/9/main" objectType="CheckBox" fmlaLink="$AO$2" lockText="1" noThreeD="1"/>
</file>

<file path=xl/ctrlProps/ctrlProp548.xml><?xml version="1.0" encoding="utf-8"?>
<formControlPr xmlns="http://schemas.microsoft.com/office/spreadsheetml/2009/9/main" objectType="CheckBox" fmlaLink="$AO$4" lockText="1" noThreeD="1"/>
</file>

<file path=xl/ctrlProps/ctrlProp549.xml><?xml version="1.0" encoding="utf-8"?>
<formControlPr xmlns="http://schemas.microsoft.com/office/spreadsheetml/2009/9/main" objectType="CheckBox" checked="Checked" fmlaLink="$AP$2" lockText="1" noThreeD="1"/>
</file>

<file path=xl/ctrlProps/ctrlProp550.xml><?xml version="1.0" encoding="utf-8"?>
<formControlPr xmlns="http://schemas.microsoft.com/office/spreadsheetml/2009/9/main" objectType="CheckBox" fmlaLink="$AP$4" lockText="1" noThreeD="1"/>
</file>

<file path=xl/ctrlProps/ctrlProp551.xml><?xml version="1.0" encoding="utf-8"?>
<formControlPr xmlns="http://schemas.microsoft.com/office/spreadsheetml/2009/9/main" objectType="CheckBox" fmlaLink="$AQ$2" lockText="1" noThreeD="1"/>
</file>

<file path=xl/ctrlProps/ctrlProp552.xml><?xml version="1.0" encoding="utf-8"?>
<formControlPr xmlns="http://schemas.microsoft.com/office/spreadsheetml/2009/9/main" objectType="CheckBox" fmlaLink="$AQ$4" lockText="1" noThreeD="1"/>
</file>

<file path=xl/ctrlProps/ctrlProp553.xml><?xml version="1.0" encoding="utf-8"?>
<formControlPr xmlns="http://schemas.microsoft.com/office/spreadsheetml/2009/9/main" objectType="CheckBox" checked="Checked" fmlaLink="$AR$2" lockText="1" noThreeD="1"/>
</file>

<file path=xl/ctrlProps/ctrlProp554.xml><?xml version="1.0" encoding="utf-8"?>
<formControlPr xmlns="http://schemas.microsoft.com/office/spreadsheetml/2009/9/main" objectType="CheckBox" fmlaLink="$AR$4" lockText="1" noThreeD="1"/>
</file>

<file path=xl/ctrlProps/ctrlProp555.xml><?xml version="1.0" encoding="utf-8"?>
<formControlPr xmlns="http://schemas.microsoft.com/office/spreadsheetml/2009/9/main" objectType="CheckBox" fmlaLink="$AS$2" lockText="1" noThreeD="1"/>
</file>

<file path=xl/ctrlProps/ctrlProp556.xml><?xml version="1.0" encoding="utf-8"?>
<formControlPr xmlns="http://schemas.microsoft.com/office/spreadsheetml/2009/9/main" objectType="CheckBox" fmlaLink="$AS$4" lockText="1" noThreeD="1"/>
</file>

<file path=xl/ctrlProps/ctrlProp557.xml><?xml version="1.0" encoding="utf-8"?>
<formControlPr xmlns="http://schemas.microsoft.com/office/spreadsheetml/2009/9/main" objectType="CheckBox" fmlaLink="$AT$2" lockText="1" noThreeD="1"/>
</file>

<file path=xl/ctrlProps/ctrlProp558.xml><?xml version="1.0" encoding="utf-8"?>
<formControlPr xmlns="http://schemas.microsoft.com/office/spreadsheetml/2009/9/main" objectType="CheckBox" fmlaLink="$AT$4" lockText="1" noThreeD="1"/>
</file>

<file path=xl/ctrlProps/ctrlProp559.xml><?xml version="1.0" encoding="utf-8"?>
<formControlPr xmlns="http://schemas.microsoft.com/office/spreadsheetml/2009/9/main" objectType="CheckBox" fmlaLink="$AU$2" lockText="1" noThreeD="1"/>
</file>

<file path=xl/ctrlProps/ctrlProp560.xml><?xml version="1.0" encoding="utf-8"?>
<formControlPr xmlns="http://schemas.microsoft.com/office/spreadsheetml/2009/9/main" objectType="CheckBox" fmlaLink="$AU$4" lockText="1" noThreeD="1"/>
</file>

<file path=xl/ctrlProps/ctrlProp561.xml><?xml version="1.0" encoding="utf-8"?>
<formControlPr xmlns="http://schemas.microsoft.com/office/spreadsheetml/2009/9/main" objectType="CheckBox" lockText="1" noThreeD="1"/>
</file>

<file path=xl/ctrlProps/ctrlProp562.xml><?xml version="1.0" encoding="utf-8"?>
<formControlPr xmlns="http://schemas.microsoft.com/office/spreadsheetml/2009/9/main" objectType="CheckBox" lockText="1" noThreeD="1"/>
</file>

<file path=xl/ctrlProps/ctrlProp563.xml><?xml version="1.0" encoding="utf-8"?>
<formControlPr xmlns="http://schemas.microsoft.com/office/spreadsheetml/2009/9/main" objectType="CheckBox" checked="Checked" lockText="1" noThreeD="1"/>
</file>

<file path=xl/ctrlProps/ctrlProp564.xml><?xml version="1.0" encoding="utf-8"?>
<formControlPr xmlns="http://schemas.microsoft.com/office/spreadsheetml/2009/9/main" objectType="CheckBox" fmlaLink="$AO$2" lockText="1" noThreeD="1"/>
</file>

<file path=xl/ctrlProps/ctrlProp565.xml><?xml version="1.0" encoding="utf-8"?>
<formControlPr xmlns="http://schemas.microsoft.com/office/spreadsheetml/2009/9/main" objectType="CheckBox" fmlaLink="$AO$4" lockText="1" noThreeD="1"/>
</file>

<file path=xl/ctrlProps/ctrlProp566.xml><?xml version="1.0" encoding="utf-8"?>
<formControlPr xmlns="http://schemas.microsoft.com/office/spreadsheetml/2009/9/main" objectType="CheckBox" fmlaLink="$AP$2" lockText="1" noThreeD="1"/>
</file>

<file path=xl/ctrlProps/ctrlProp567.xml><?xml version="1.0" encoding="utf-8"?>
<formControlPr xmlns="http://schemas.microsoft.com/office/spreadsheetml/2009/9/main" objectType="CheckBox" fmlaLink="$AP$4" lockText="1" noThreeD="1"/>
</file>

<file path=xl/ctrlProps/ctrlProp568.xml><?xml version="1.0" encoding="utf-8"?>
<formControlPr xmlns="http://schemas.microsoft.com/office/spreadsheetml/2009/9/main" objectType="CheckBox" checked="Checked" fmlaLink="$AQ$2" lockText="1" noThreeD="1"/>
</file>

<file path=xl/ctrlProps/ctrlProp569.xml><?xml version="1.0" encoding="utf-8"?>
<formControlPr xmlns="http://schemas.microsoft.com/office/spreadsheetml/2009/9/main" objectType="CheckBox" fmlaLink="$AQ$4" lockText="1" noThreeD="1"/>
</file>

<file path=xl/ctrlProps/ctrlProp570.xml><?xml version="1.0" encoding="utf-8"?>
<formControlPr xmlns="http://schemas.microsoft.com/office/spreadsheetml/2009/9/main" objectType="CheckBox" fmlaLink="$AR$2" lockText="1" noThreeD="1"/>
</file>

<file path=xl/ctrlProps/ctrlProp571.xml><?xml version="1.0" encoding="utf-8"?>
<formControlPr xmlns="http://schemas.microsoft.com/office/spreadsheetml/2009/9/main" objectType="CheckBox" fmlaLink="$AR$4" lockText="1" noThreeD="1"/>
</file>

<file path=xl/ctrlProps/ctrlProp572.xml><?xml version="1.0" encoding="utf-8"?>
<formControlPr xmlns="http://schemas.microsoft.com/office/spreadsheetml/2009/9/main" objectType="CheckBox" checked="Checked" fmlaLink="$AS$2" lockText="1" noThreeD="1"/>
</file>

<file path=xl/ctrlProps/ctrlProp573.xml><?xml version="1.0" encoding="utf-8"?>
<formControlPr xmlns="http://schemas.microsoft.com/office/spreadsheetml/2009/9/main" objectType="CheckBox" fmlaLink="$AS$4" lockText="1" noThreeD="1"/>
</file>

<file path=xl/ctrlProps/ctrlProp574.xml><?xml version="1.0" encoding="utf-8"?>
<formControlPr xmlns="http://schemas.microsoft.com/office/spreadsheetml/2009/9/main" objectType="CheckBox" fmlaLink="$AT$2" lockText="1" noThreeD="1"/>
</file>

<file path=xl/ctrlProps/ctrlProp575.xml><?xml version="1.0" encoding="utf-8"?>
<formControlPr xmlns="http://schemas.microsoft.com/office/spreadsheetml/2009/9/main" objectType="CheckBox" fmlaLink="$AT$4" lockText="1" noThreeD="1"/>
</file>

<file path=xl/ctrlProps/ctrlProp576.xml><?xml version="1.0" encoding="utf-8"?>
<formControlPr xmlns="http://schemas.microsoft.com/office/spreadsheetml/2009/9/main" objectType="CheckBox" fmlaLink="$AU$2" lockText="1" noThreeD="1"/>
</file>

<file path=xl/ctrlProps/ctrlProp577.xml><?xml version="1.0" encoding="utf-8"?>
<formControlPr xmlns="http://schemas.microsoft.com/office/spreadsheetml/2009/9/main" objectType="CheckBox" fmlaLink="$AU$4" lockText="1" noThreeD="1"/>
</file>

<file path=xl/ctrlProps/ctrlProp578.xml><?xml version="1.0" encoding="utf-8"?>
<formControlPr xmlns="http://schemas.microsoft.com/office/spreadsheetml/2009/9/main" objectType="CheckBox" lockText="1" noThreeD="1"/>
</file>

<file path=xl/ctrlProps/ctrlProp579.xml><?xml version="1.0" encoding="utf-8"?>
<formControlPr xmlns="http://schemas.microsoft.com/office/spreadsheetml/2009/9/main" objectType="CheckBox" lockText="1" noThreeD="1"/>
</file>

<file path=xl/ctrlProps/ctrlProp580.xml><?xml version="1.0" encoding="utf-8"?>
<formControlPr xmlns="http://schemas.microsoft.com/office/spreadsheetml/2009/9/main" objectType="CheckBox" checked="Checked" lockText="1" noThreeD="1"/>
</file>

<file path=xl/ctrlProps/ctrlProp581.xml><?xml version="1.0" encoding="utf-8"?>
<formControlPr xmlns="http://schemas.microsoft.com/office/spreadsheetml/2009/9/main" objectType="CheckBox" fmlaLink="$AO$2" lockText="1" noThreeD="1"/>
</file>

<file path=xl/ctrlProps/ctrlProp582.xml><?xml version="1.0" encoding="utf-8"?>
<formControlPr xmlns="http://schemas.microsoft.com/office/spreadsheetml/2009/9/main" objectType="CheckBox" fmlaLink="$AO$4" lockText="1" noThreeD="1"/>
</file>

<file path=xl/ctrlProps/ctrlProp583.xml><?xml version="1.0" encoding="utf-8"?>
<formControlPr xmlns="http://schemas.microsoft.com/office/spreadsheetml/2009/9/main" objectType="CheckBox" fmlaLink="$AP$2" lockText="1" noThreeD="1"/>
</file>

<file path=xl/ctrlProps/ctrlProp584.xml><?xml version="1.0" encoding="utf-8"?>
<formControlPr xmlns="http://schemas.microsoft.com/office/spreadsheetml/2009/9/main" objectType="CheckBox" fmlaLink="$AP$4" lockText="1" noThreeD="1"/>
</file>

<file path=xl/ctrlProps/ctrlProp585.xml><?xml version="1.0" encoding="utf-8"?>
<formControlPr xmlns="http://schemas.microsoft.com/office/spreadsheetml/2009/9/main" objectType="CheckBox" checked="Checked" fmlaLink="$AQ$2" lockText="1" noThreeD="1"/>
</file>

<file path=xl/ctrlProps/ctrlProp586.xml><?xml version="1.0" encoding="utf-8"?>
<formControlPr xmlns="http://schemas.microsoft.com/office/spreadsheetml/2009/9/main" objectType="CheckBox" fmlaLink="$AQ$4" lockText="1" noThreeD="1"/>
</file>

<file path=xl/ctrlProps/ctrlProp587.xml><?xml version="1.0" encoding="utf-8"?>
<formControlPr xmlns="http://schemas.microsoft.com/office/spreadsheetml/2009/9/main" objectType="CheckBox" fmlaLink="$AR$2" lockText="1" noThreeD="1"/>
</file>

<file path=xl/ctrlProps/ctrlProp588.xml><?xml version="1.0" encoding="utf-8"?>
<formControlPr xmlns="http://schemas.microsoft.com/office/spreadsheetml/2009/9/main" objectType="CheckBox" fmlaLink="$AR$4" lockText="1" noThreeD="1"/>
</file>

<file path=xl/ctrlProps/ctrlProp589.xml><?xml version="1.0" encoding="utf-8"?>
<formControlPr xmlns="http://schemas.microsoft.com/office/spreadsheetml/2009/9/main" objectType="CheckBox" checked="Checked" fmlaLink="$AS$2" lockText="1" noThreeD="1"/>
</file>

<file path=xl/ctrlProps/ctrlProp590.xml><?xml version="1.0" encoding="utf-8"?>
<formControlPr xmlns="http://schemas.microsoft.com/office/spreadsheetml/2009/9/main" objectType="CheckBox" fmlaLink="$AS$4" lockText="1" noThreeD="1"/>
</file>

<file path=xl/ctrlProps/ctrlProp591.xml><?xml version="1.0" encoding="utf-8"?>
<formControlPr xmlns="http://schemas.microsoft.com/office/spreadsheetml/2009/9/main" objectType="CheckBox" fmlaLink="$AT$2" lockText="1" noThreeD="1"/>
</file>

<file path=xl/ctrlProps/ctrlProp592.xml><?xml version="1.0" encoding="utf-8"?>
<formControlPr xmlns="http://schemas.microsoft.com/office/spreadsheetml/2009/9/main" objectType="CheckBox" fmlaLink="$AT$4" lockText="1" noThreeD="1"/>
</file>

<file path=xl/ctrlProps/ctrlProp593.xml><?xml version="1.0" encoding="utf-8"?>
<formControlPr xmlns="http://schemas.microsoft.com/office/spreadsheetml/2009/9/main" objectType="CheckBox" fmlaLink="$AU$2" lockText="1" noThreeD="1"/>
</file>

<file path=xl/ctrlProps/ctrlProp594.xml><?xml version="1.0" encoding="utf-8"?>
<formControlPr xmlns="http://schemas.microsoft.com/office/spreadsheetml/2009/9/main" objectType="CheckBox" fmlaLink="$AU$4" lockText="1" noThreeD="1"/>
</file>

<file path=xl/ctrlProps/ctrlProp595.xml><?xml version="1.0" encoding="utf-8"?>
<formControlPr xmlns="http://schemas.microsoft.com/office/spreadsheetml/2009/9/main" objectType="CheckBox" lockText="1" noThreeD="1"/>
</file>

<file path=xl/ctrlProps/ctrlProp596.xml><?xml version="1.0" encoding="utf-8"?>
<formControlPr xmlns="http://schemas.microsoft.com/office/spreadsheetml/2009/9/main" objectType="CheckBox" checked="Checked" lockText="1" noThreeD="1"/>
</file>

<file path=xl/ctrlProps/ctrlProp597.xml><?xml version="1.0" encoding="utf-8"?>
<formControlPr xmlns="http://schemas.microsoft.com/office/spreadsheetml/2009/9/main" objectType="CheckBox" lockText="1" noThreeD="1"/>
</file>

<file path=xl/ctrlProps/ctrlProp598.xml><?xml version="1.0" encoding="utf-8"?>
<formControlPr xmlns="http://schemas.microsoft.com/office/spreadsheetml/2009/9/main" objectType="CheckBox" checked="Checked" fmlaLink="$AO$2" lockText="1" noThreeD="1"/>
</file>

<file path=xl/ctrlProps/ctrlProp599.xml><?xml version="1.0" encoding="utf-8"?>
<formControlPr xmlns="http://schemas.microsoft.com/office/spreadsheetml/2009/9/main" objectType="CheckBox" fmlaLink="$AO$4" lockText="1" noThreeD="1"/>
</file>

<file path=xl/ctrlProps/ctrlProp600.xml><?xml version="1.0" encoding="utf-8"?>
<formControlPr xmlns="http://schemas.microsoft.com/office/spreadsheetml/2009/9/main" objectType="CheckBox" fmlaLink="$AP$2" lockText="1" noThreeD="1"/>
</file>

<file path=xl/ctrlProps/ctrlProp601.xml><?xml version="1.0" encoding="utf-8"?>
<formControlPr xmlns="http://schemas.microsoft.com/office/spreadsheetml/2009/9/main" objectType="CheckBox" fmlaLink="$AP$4" lockText="1" noThreeD="1"/>
</file>

<file path=xl/ctrlProps/ctrlProp602.xml><?xml version="1.0" encoding="utf-8"?>
<formControlPr xmlns="http://schemas.microsoft.com/office/spreadsheetml/2009/9/main" objectType="CheckBox" checked="Checked" fmlaLink="$AQ$2" lockText="1" noThreeD="1"/>
</file>

<file path=xl/ctrlProps/ctrlProp603.xml><?xml version="1.0" encoding="utf-8"?>
<formControlPr xmlns="http://schemas.microsoft.com/office/spreadsheetml/2009/9/main" objectType="CheckBox" fmlaLink="$AQ$4" lockText="1" noThreeD="1"/>
</file>

<file path=xl/ctrlProps/ctrlProp604.xml><?xml version="1.0" encoding="utf-8"?>
<formControlPr xmlns="http://schemas.microsoft.com/office/spreadsheetml/2009/9/main" objectType="CheckBox" fmlaLink="$AR$2" lockText="1" noThreeD="1"/>
</file>

<file path=xl/ctrlProps/ctrlProp605.xml><?xml version="1.0" encoding="utf-8"?>
<formControlPr xmlns="http://schemas.microsoft.com/office/spreadsheetml/2009/9/main" objectType="CheckBox" fmlaLink="$AR$4" lockText="1" noThreeD="1"/>
</file>

<file path=xl/ctrlProps/ctrlProp606.xml><?xml version="1.0" encoding="utf-8"?>
<formControlPr xmlns="http://schemas.microsoft.com/office/spreadsheetml/2009/9/main" objectType="CheckBox" fmlaLink="$AS$2" lockText="1" noThreeD="1"/>
</file>

<file path=xl/ctrlProps/ctrlProp607.xml><?xml version="1.0" encoding="utf-8"?>
<formControlPr xmlns="http://schemas.microsoft.com/office/spreadsheetml/2009/9/main" objectType="CheckBox" fmlaLink="$AS$4" lockText="1" noThreeD="1"/>
</file>

<file path=xl/ctrlProps/ctrlProp608.xml><?xml version="1.0" encoding="utf-8"?>
<formControlPr xmlns="http://schemas.microsoft.com/office/spreadsheetml/2009/9/main" objectType="CheckBox" fmlaLink="$AT$2" lockText="1" noThreeD="1"/>
</file>

<file path=xl/ctrlProps/ctrlProp609.xml><?xml version="1.0" encoding="utf-8"?>
<formControlPr xmlns="http://schemas.microsoft.com/office/spreadsheetml/2009/9/main" objectType="CheckBox" fmlaLink="$AT$4" lockText="1" noThreeD="1"/>
</file>

<file path=xl/ctrlProps/ctrlProp610.xml><?xml version="1.0" encoding="utf-8"?>
<formControlPr xmlns="http://schemas.microsoft.com/office/spreadsheetml/2009/9/main" objectType="CheckBox" fmlaLink="$AU$2" lockText="1" noThreeD="1"/>
</file>

<file path=xl/ctrlProps/ctrlProp611.xml><?xml version="1.0" encoding="utf-8"?>
<formControlPr xmlns="http://schemas.microsoft.com/office/spreadsheetml/2009/9/main" objectType="CheckBox" fmlaLink="$AU$4" lockText="1" noThreeD="1"/>
</file>

<file path=xl/ctrlProps/ctrlProp612.xml><?xml version="1.0" encoding="utf-8"?>
<formControlPr xmlns="http://schemas.microsoft.com/office/spreadsheetml/2009/9/main" objectType="CheckBox" lockText="1" noThreeD="1"/>
</file>

<file path=xl/ctrlProps/ctrlProp613.xml><?xml version="1.0" encoding="utf-8"?>
<formControlPr xmlns="http://schemas.microsoft.com/office/spreadsheetml/2009/9/main" objectType="CheckBox" checked="Checked" lockText="1" noThreeD="1"/>
</file>

<file path=xl/ctrlProps/ctrlProp614.xml><?xml version="1.0" encoding="utf-8"?>
<formControlPr xmlns="http://schemas.microsoft.com/office/spreadsheetml/2009/9/main" objectType="CheckBox" lockText="1" noThreeD="1"/>
</file>

<file path=xl/ctrlProps/ctrlProp615.xml><?xml version="1.0" encoding="utf-8"?>
<formControlPr xmlns="http://schemas.microsoft.com/office/spreadsheetml/2009/9/main" objectType="CheckBox" checked="Checked" fmlaLink="$AO$2" lockText="1" noThreeD="1"/>
</file>

<file path=xl/ctrlProps/ctrlProp616.xml><?xml version="1.0" encoding="utf-8"?>
<formControlPr xmlns="http://schemas.microsoft.com/office/spreadsheetml/2009/9/main" objectType="CheckBox" fmlaLink="$AO$4" lockText="1" noThreeD="1"/>
</file>

<file path=xl/ctrlProps/ctrlProp617.xml><?xml version="1.0" encoding="utf-8"?>
<formControlPr xmlns="http://schemas.microsoft.com/office/spreadsheetml/2009/9/main" objectType="CheckBox" fmlaLink="$AP$2" lockText="1" noThreeD="1"/>
</file>

<file path=xl/ctrlProps/ctrlProp618.xml><?xml version="1.0" encoding="utf-8"?>
<formControlPr xmlns="http://schemas.microsoft.com/office/spreadsheetml/2009/9/main" objectType="CheckBox" fmlaLink="$AP$4" lockText="1" noThreeD="1"/>
</file>

<file path=xl/ctrlProps/ctrlProp619.xml><?xml version="1.0" encoding="utf-8"?>
<formControlPr xmlns="http://schemas.microsoft.com/office/spreadsheetml/2009/9/main" objectType="CheckBox" checked="Checked" fmlaLink="$AQ$2" lockText="1" noThreeD="1"/>
</file>

<file path=xl/ctrlProps/ctrlProp620.xml><?xml version="1.0" encoding="utf-8"?>
<formControlPr xmlns="http://schemas.microsoft.com/office/spreadsheetml/2009/9/main" objectType="CheckBox" fmlaLink="$AQ$4" lockText="1" noThreeD="1"/>
</file>

<file path=xl/ctrlProps/ctrlProp621.xml><?xml version="1.0" encoding="utf-8"?>
<formControlPr xmlns="http://schemas.microsoft.com/office/spreadsheetml/2009/9/main" objectType="CheckBox" fmlaLink="$AR$2" lockText="1" noThreeD="1"/>
</file>

<file path=xl/ctrlProps/ctrlProp622.xml><?xml version="1.0" encoding="utf-8"?>
<formControlPr xmlns="http://schemas.microsoft.com/office/spreadsheetml/2009/9/main" objectType="CheckBox" fmlaLink="$AR$4" lockText="1" noThreeD="1"/>
</file>

<file path=xl/ctrlProps/ctrlProp623.xml><?xml version="1.0" encoding="utf-8"?>
<formControlPr xmlns="http://schemas.microsoft.com/office/spreadsheetml/2009/9/main" objectType="CheckBox" fmlaLink="$AS$2" lockText="1" noThreeD="1"/>
</file>

<file path=xl/ctrlProps/ctrlProp624.xml><?xml version="1.0" encoding="utf-8"?>
<formControlPr xmlns="http://schemas.microsoft.com/office/spreadsheetml/2009/9/main" objectType="CheckBox" fmlaLink="$AS$4" lockText="1" noThreeD="1"/>
</file>

<file path=xl/ctrlProps/ctrlProp625.xml><?xml version="1.0" encoding="utf-8"?>
<formControlPr xmlns="http://schemas.microsoft.com/office/spreadsheetml/2009/9/main" objectType="CheckBox" fmlaLink="$AT$2" lockText="1" noThreeD="1"/>
</file>

<file path=xl/ctrlProps/ctrlProp626.xml><?xml version="1.0" encoding="utf-8"?>
<formControlPr xmlns="http://schemas.microsoft.com/office/spreadsheetml/2009/9/main" objectType="CheckBox" fmlaLink="$AT$4" lockText="1" noThreeD="1"/>
</file>

<file path=xl/ctrlProps/ctrlProp627.xml><?xml version="1.0" encoding="utf-8"?>
<formControlPr xmlns="http://schemas.microsoft.com/office/spreadsheetml/2009/9/main" objectType="CheckBox" fmlaLink="$AU$2" lockText="1" noThreeD="1"/>
</file>

<file path=xl/ctrlProps/ctrlProp628.xml><?xml version="1.0" encoding="utf-8"?>
<formControlPr xmlns="http://schemas.microsoft.com/office/spreadsheetml/2009/9/main" objectType="CheckBox" fmlaLink="$AU$4" lockText="1" noThreeD="1"/>
</file>

<file path=xl/ctrlProps/ctrlProp629.xml><?xml version="1.0" encoding="utf-8"?>
<formControlPr xmlns="http://schemas.microsoft.com/office/spreadsheetml/2009/9/main" objectType="CheckBox" lockText="1" noThreeD="1"/>
</file>

<file path=xl/ctrlProps/ctrlProp630.xml><?xml version="1.0" encoding="utf-8"?>
<formControlPr xmlns="http://schemas.microsoft.com/office/spreadsheetml/2009/9/main" objectType="CheckBox" checked="Checked" lockText="1" noThreeD="1"/>
</file>

<file path=xl/ctrlProps/ctrlProp631.xml><?xml version="1.0" encoding="utf-8"?>
<formControlPr xmlns="http://schemas.microsoft.com/office/spreadsheetml/2009/9/main" objectType="CheckBox" lockText="1" noThreeD="1"/>
</file>

<file path=xl/ctrlProps/ctrlProp632.xml><?xml version="1.0" encoding="utf-8"?>
<formControlPr xmlns="http://schemas.microsoft.com/office/spreadsheetml/2009/9/main" objectType="CheckBox" checked="Checked" fmlaLink="$AO$2" lockText="1" noThreeD="1"/>
</file>

<file path=xl/ctrlProps/ctrlProp633.xml><?xml version="1.0" encoding="utf-8"?>
<formControlPr xmlns="http://schemas.microsoft.com/office/spreadsheetml/2009/9/main" objectType="CheckBox" fmlaLink="$AO$4" lockText="1" noThreeD="1"/>
</file>

<file path=xl/ctrlProps/ctrlProp634.xml><?xml version="1.0" encoding="utf-8"?>
<formControlPr xmlns="http://schemas.microsoft.com/office/spreadsheetml/2009/9/main" objectType="CheckBox" fmlaLink="$AP$2" lockText="1" noThreeD="1"/>
</file>

<file path=xl/ctrlProps/ctrlProp635.xml><?xml version="1.0" encoding="utf-8"?>
<formControlPr xmlns="http://schemas.microsoft.com/office/spreadsheetml/2009/9/main" objectType="CheckBox" fmlaLink="$AP$4" lockText="1" noThreeD="1"/>
</file>

<file path=xl/ctrlProps/ctrlProp636.xml><?xml version="1.0" encoding="utf-8"?>
<formControlPr xmlns="http://schemas.microsoft.com/office/spreadsheetml/2009/9/main" objectType="CheckBox" checked="Checked" fmlaLink="$AQ$2" lockText="1" noThreeD="1"/>
</file>

<file path=xl/ctrlProps/ctrlProp637.xml><?xml version="1.0" encoding="utf-8"?>
<formControlPr xmlns="http://schemas.microsoft.com/office/spreadsheetml/2009/9/main" objectType="CheckBox" fmlaLink="$AQ$4" lockText="1" noThreeD="1"/>
</file>

<file path=xl/ctrlProps/ctrlProp638.xml><?xml version="1.0" encoding="utf-8"?>
<formControlPr xmlns="http://schemas.microsoft.com/office/spreadsheetml/2009/9/main" objectType="CheckBox" fmlaLink="$AR$2" lockText="1" noThreeD="1"/>
</file>

<file path=xl/ctrlProps/ctrlProp639.xml><?xml version="1.0" encoding="utf-8"?>
<formControlPr xmlns="http://schemas.microsoft.com/office/spreadsheetml/2009/9/main" objectType="CheckBox" fmlaLink="$AR$4" lockText="1" noThreeD="1"/>
</file>

<file path=xl/ctrlProps/ctrlProp640.xml><?xml version="1.0" encoding="utf-8"?>
<formControlPr xmlns="http://schemas.microsoft.com/office/spreadsheetml/2009/9/main" objectType="CheckBox" fmlaLink="$AS$2" lockText="1" noThreeD="1"/>
</file>

<file path=xl/ctrlProps/ctrlProp641.xml><?xml version="1.0" encoding="utf-8"?>
<formControlPr xmlns="http://schemas.microsoft.com/office/spreadsheetml/2009/9/main" objectType="CheckBox" fmlaLink="$AS$4" lockText="1" noThreeD="1"/>
</file>

<file path=xl/ctrlProps/ctrlProp642.xml><?xml version="1.0" encoding="utf-8"?>
<formControlPr xmlns="http://schemas.microsoft.com/office/spreadsheetml/2009/9/main" objectType="CheckBox" fmlaLink="$AT$2" lockText="1" noThreeD="1"/>
</file>

<file path=xl/ctrlProps/ctrlProp643.xml><?xml version="1.0" encoding="utf-8"?>
<formControlPr xmlns="http://schemas.microsoft.com/office/spreadsheetml/2009/9/main" objectType="CheckBox" fmlaLink="$AT$4" lockText="1" noThreeD="1"/>
</file>

<file path=xl/ctrlProps/ctrlProp644.xml><?xml version="1.0" encoding="utf-8"?>
<formControlPr xmlns="http://schemas.microsoft.com/office/spreadsheetml/2009/9/main" objectType="CheckBox" fmlaLink="$AU$2" lockText="1" noThreeD="1"/>
</file>

<file path=xl/ctrlProps/ctrlProp645.xml><?xml version="1.0" encoding="utf-8"?>
<formControlPr xmlns="http://schemas.microsoft.com/office/spreadsheetml/2009/9/main" objectType="CheckBox" fmlaLink="$AU$4" lockText="1" noThreeD="1"/>
</file>

<file path=xl/ctrlProps/ctrlProp646.xml><?xml version="1.0" encoding="utf-8"?>
<formControlPr xmlns="http://schemas.microsoft.com/office/spreadsheetml/2009/9/main" objectType="CheckBox" lockText="1" noThreeD="1"/>
</file>

<file path=xl/ctrlProps/ctrlProp647.xml><?xml version="1.0" encoding="utf-8"?>
<formControlPr xmlns="http://schemas.microsoft.com/office/spreadsheetml/2009/9/main" objectType="CheckBox" checked="Checked" lockText="1" noThreeD="1"/>
</file>

<file path=xl/ctrlProps/ctrlProp648.xml><?xml version="1.0" encoding="utf-8"?>
<formControlPr xmlns="http://schemas.microsoft.com/office/spreadsheetml/2009/9/main" objectType="CheckBox" lockText="1" noThreeD="1"/>
</file>

<file path=xl/ctrlProps/ctrlProp649.xml><?xml version="1.0" encoding="utf-8"?>
<formControlPr xmlns="http://schemas.microsoft.com/office/spreadsheetml/2009/9/main" objectType="CheckBox" fmlaLink="$AO$2" lockText="1" noThreeD="1"/>
</file>

<file path=xl/ctrlProps/ctrlProp650.xml><?xml version="1.0" encoding="utf-8"?>
<formControlPr xmlns="http://schemas.microsoft.com/office/spreadsheetml/2009/9/main" objectType="CheckBox" fmlaLink="$AO$4" lockText="1" noThreeD="1"/>
</file>

<file path=xl/ctrlProps/ctrlProp651.xml><?xml version="1.0" encoding="utf-8"?>
<formControlPr xmlns="http://schemas.microsoft.com/office/spreadsheetml/2009/9/main" objectType="CheckBox" checked="Checked" fmlaLink="$AP$2" lockText="1" noThreeD="1"/>
</file>

<file path=xl/ctrlProps/ctrlProp652.xml><?xml version="1.0" encoding="utf-8"?>
<formControlPr xmlns="http://schemas.microsoft.com/office/spreadsheetml/2009/9/main" objectType="CheckBox" fmlaLink="$AP$4" lockText="1" noThreeD="1"/>
</file>

<file path=xl/ctrlProps/ctrlProp653.xml><?xml version="1.0" encoding="utf-8"?>
<formControlPr xmlns="http://schemas.microsoft.com/office/spreadsheetml/2009/9/main" objectType="CheckBox" fmlaLink="$AQ$2" lockText="1" noThreeD="1"/>
</file>

<file path=xl/ctrlProps/ctrlProp654.xml><?xml version="1.0" encoding="utf-8"?>
<formControlPr xmlns="http://schemas.microsoft.com/office/spreadsheetml/2009/9/main" objectType="CheckBox" fmlaLink="$AQ$4" lockText="1" noThreeD="1"/>
</file>

<file path=xl/ctrlProps/ctrlProp655.xml><?xml version="1.0" encoding="utf-8"?>
<formControlPr xmlns="http://schemas.microsoft.com/office/spreadsheetml/2009/9/main" objectType="CheckBox" checked="Checked" fmlaLink="$AR$2" lockText="1" noThreeD="1"/>
</file>

<file path=xl/ctrlProps/ctrlProp656.xml><?xml version="1.0" encoding="utf-8"?>
<formControlPr xmlns="http://schemas.microsoft.com/office/spreadsheetml/2009/9/main" objectType="CheckBox" fmlaLink="$AR$4" lockText="1" noThreeD="1"/>
</file>

<file path=xl/ctrlProps/ctrlProp657.xml><?xml version="1.0" encoding="utf-8"?>
<formControlPr xmlns="http://schemas.microsoft.com/office/spreadsheetml/2009/9/main" objectType="CheckBox" fmlaLink="$AS$2" lockText="1" noThreeD="1"/>
</file>

<file path=xl/ctrlProps/ctrlProp658.xml><?xml version="1.0" encoding="utf-8"?>
<formControlPr xmlns="http://schemas.microsoft.com/office/spreadsheetml/2009/9/main" objectType="CheckBox" fmlaLink="$AS$4" lockText="1" noThreeD="1"/>
</file>

<file path=xl/ctrlProps/ctrlProp659.xml><?xml version="1.0" encoding="utf-8"?>
<formControlPr xmlns="http://schemas.microsoft.com/office/spreadsheetml/2009/9/main" objectType="CheckBox" fmlaLink="$AT$2" lockText="1" noThreeD="1"/>
</file>

<file path=xl/ctrlProps/ctrlProp660.xml><?xml version="1.0" encoding="utf-8"?>
<formControlPr xmlns="http://schemas.microsoft.com/office/spreadsheetml/2009/9/main" objectType="CheckBox" fmlaLink="$AT$4" lockText="1" noThreeD="1"/>
</file>

<file path=xl/ctrlProps/ctrlProp661.xml><?xml version="1.0" encoding="utf-8"?>
<formControlPr xmlns="http://schemas.microsoft.com/office/spreadsheetml/2009/9/main" objectType="CheckBox" fmlaLink="$AU$2" lockText="1" noThreeD="1"/>
</file>

<file path=xl/ctrlProps/ctrlProp662.xml><?xml version="1.0" encoding="utf-8"?>
<formControlPr xmlns="http://schemas.microsoft.com/office/spreadsheetml/2009/9/main" objectType="CheckBox" fmlaLink="$AU$4" lockText="1" noThreeD="1"/>
</file>

<file path=xl/ctrlProps/ctrlProp663.xml><?xml version="1.0" encoding="utf-8"?>
<formControlPr xmlns="http://schemas.microsoft.com/office/spreadsheetml/2009/9/main" objectType="CheckBox" lockText="1" noThreeD="1"/>
</file>

<file path=xl/ctrlProps/ctrlProp664.xml><?xml version="1.0" encoding="utf-8"?>
<formControlPr xmlns="http://schemas.microsoft.com/office/spreadsheetml/2009/9/main" objectType="CheckBox" checked="Checked" lockText="1" noThreeD="1"/>
</file>

<file path=xl/ctrlProps/ctrlProp665.xml><?xml version="1.0" encoding="utf-8"?>
<formControlPr xmlns="http://schemas.microsoft.com/office/spreadsheetml/2009/9/main" objectType="CheckBox" lockText="1" noThreeD="1"/>
</file>

<file path=xl/ctrlProps/ctrlProp666.xml><?xml version="1.0" encoding="utf-8"?>
<formControlPr xmlns="http://schemas.microsoft.com/office/spreadsheetml/2009/9/main" objectType="CheckBox" fmlaLink="$AO$2" lockText="1" noThreeD="1"/>
</file>

<file path=xl/ctrlProps/ctrlProp667.xml><?xml version="1.0" encoding="utf-8"?>
<formControlPr xmlns="http://schemas.microsoft.com/office/spreadsheetml/2009/9/main" objectType="CheckBox" fmlaLink="$AO$4" lockText="1" noThreeD="1"/>
</file>

<file path=xl/ctrlProps/ctrlProp668.xml><?xml version="1.0" encoding="utf-8"?>
<formControlPr xmlns="http://schemas.microsoft.com/office/spreadsheetml/2009/9/main" objectType="CheckBox" checked="Checked" fmlaLink="$AP$2" lockText="1" noThreeD="1"/>
</file>

<file path=xl/ctrlProps/ctrlProp669.xml><?xml version="1.0" encoding="utf-8"?>
<formControlPr xmlns="http://schemas.microsoft.com/office/spreadsheetml/2009/9/main" objectType="CheckBox" fmlaLink="$AP$4" lockText="1" noThreeD="1"/>
</file>

<file path=xl/ctrlProps/ctrlProp670.xml><?xml version="1.0" encoding="utf-8"?>
<formControlPr xmlns="http://schemas.microsoft.com/office/spreadsheetml/2009/9/main" objectType="CheckBox" fmlaLink="$AQ$2" lockText="1" noThreeD="1"/>
</file>

<file path=xl/ctrlProps/ctrlProp671.xml><?xml version="1.0" encoding="utf-8"?>
<formControlPr xmlns="http://schemas.microsoft.com/office/spreadsheetml/2009/9/main" objectType="CheckBox" fmlaLink="$AQ$4" lockText="1" noThreeD="1"/>
</file>

<file path=xl/ctrlProps/ctrlProp672.xml><?xml version="1.0" encoding="utf-8"?>
<formControlPr xmlns="http://schemas.microsoft.com/office/spreadsheetml/2009/9/main" objectType="CheckBox" checked="Checked" fmlaLink="$AR$2" lockText="1" noThreeD="1"/>
</file>

<file path=xl/ctrlProps/ctrlProp673.xml><?xml version="1.0" encoding="utf-8"?>
<formControlPr xmlns="http://schemas.microsoft.com/office/spreadsheetml/2009/9/main" objectType="CheckBox" fmlaLink="$AR$4" lockText="1" noThreeD="1"/>
</file>

<file path=xl/ctrlProps/ctrlProp674.xml><?xml version="1.0" encoding="utf-8"?>
<formControlPr xmlns="http://schemas.microsoft.com/office/spreadsheetml/2009/9/main" objectType="CheckBox" fmlaLink="$AS$2" lockText="1" noThreeD="1"/>
</file>

<file path=xl/ctrlProps/ctrlProp675.xml><?xml version="1.0" encoding="utf-8"?>
<formControlPr xmlns="http://schemas.microsoft.com/office/spreadsheetml/2009/9/main" objectType="CheckBox" fmlaLink="$AS$4" lockText="1" noThreeD="1"/>
</file>

<file path=xl/ctrlProps/ctrlProp676.xml><?xml version="1.0" encoding="utf-8"?>
<formControlPr xmlns="http://schemas.microsoft.com/office/spreadsheetml/2009/9/main" objectType="CheckBox" fmlaLink="$AT$2" lockText="1" noThreeD="1"/>
</file>

<file path=xl/ctrlProps/ctrlProp677.xml><?xml version="1.0" encoding="utf-8"?>
<formControlPr xmlns="http://schemas.microsoft.com/office/spreadsheetml/2009/9/main" objectType="CheckBox" fmlaLink="$AT$4" lockText="1" noThreeD="1"/>
</file>

<file path=xl/ctrlProps/ctrlProp678.xml><?xml version="1.0" encoding="utf-8"?>
<formControlPr xmlns="http://schemas.microsoft.com/office/spreadsheetml/2009/9/main" objectType="CheckBox" fmlaLink="$AU$2" lockText="1" noThreeD="1"/>
</file>

<file path=xl/ctrlProps/ctrlProp679.xml><?xml version="1.0" encoding="utf-8"?>
<formControlPr xmlns="http://schemas.microsoft.com/office/spreadsheetml/2009/9/main" objectType="CheckBox" fmlaLink="$AU$4" lockText="1" noThreeD="1"/>
</file>

<file path=xl/ctrlProps/ctrlProp680.xml><?xml version="1.0" encoding="utf-8"?>
<formControlPr xmlns="http://schemas.microsoft.com/office/spreadsheetml/2009/9/main" objectType="CheckBox" lockText="1" noThreeD="1"/>
</file>

<file path=xl/ctrlProps/ctrlProp681.xml><?xml version="1.0" encoding="utf-8"?>
<formControlPr xmlns="http://schemas.microsoft.com/office/spreadsheetml/2009/9/main" objectType="CheckBox" checked="Checked" lockText="1" noThreeD="1"/>
</file>

<file path=xl/ctrlProps/ctrlProp682.xml><?xml version="1.0" encoding="utf-8"?>
<formControlPr xmlns="http://schemas.microsoft.com/office/spreadsheetml/2009/9/main" objectType="CheckBox" lockText="1" noThreeD="1"/>
</file>

<file path=xl/ctrlProps/ctrlProp683.xml><?xml version="1.0" encoding="utf-8"?>
<formControlPr xmlns="http://schemas.microsoft.com/office/spreadsheetml/2009/9/main" objectType="CheckBox" fmlaLink="$AO$2" lockText="1" noThreeD="1"/>
</file>

<file path=xl/ctrlProps/ctrlProp684.xml><?xml version="1.0" encoding="utf-8"?>
<formControlPr xmlns="http://schemas.microsoft.com/office/spreadsheetml/2009/9/main" objectType="CheckBox" fmlaLink="$AO$4" lockText="1" noThreeD="1"/>
</file>

<file path=xl/ctrlProps/ctrlProp685.xml><?xml version="1.0" encoding="utf-8"?>
<formControlPr xmlns="http://schemas.microsoft.com/office/spreadsheetml/2009/9/main" objectType="CheckBox" checked="Checked" fmlaLink="$AP$2" lockText="1" noThreeD="1"/>
</file>

<file path=xl/ctrlProps/ctrlProp686.xml><?xml version="1.0" encoding="utf-8"?>
<formControlPr xmlns="http://schemas.microsoft.com/office/spreadsheetml/2009/9/main" objectType="CheckBox" fmlaLink="$AP$4" lockText="1" noThreeD="1"/>
</file>

<file path=xl/ctrlProps/ctrlProp687.xml><?xml version="1.0" encoding="utf-8"?>
<formControlPr xmlns="http://schemas.microsoft.com/office/spreadsheetml/2009/9/main" objectType="CheckBox" fmlaLink="$AQ$2" lockText="1" noThreeD="1"/>
</file>

<file path=xl/ctrlProps/ctrlProp688.xml><?xml version="1.0" encoding="utf-8"?>
<formControlPr xmlns="http://schemas.microsoft.com/office/spreadsheetml/2009/9/main" objectType="CheckBox" fmlaLink="$AQ$4" lockText="1" noThreeD="1"/>
</file>

<file path=xl/ctrlProps/ctrlProp689.xml><?xml version="1.0" encoding="utf-8"?>
<formControlPr xmlns="http://schemas.microsoft.com/office/spreadsheetml/2009/9/main" objectType="CheckBox" checked="Checked" fmlaLink="$AR$2" lockText="1" noThreeD="1"/>
</file>

<file path=xl/ctrlProps/ctrlProp690.xml><?xml version="1.0" encoding="utf-8"?>
<formControlPr xmlns="http://schemas.microsoft.com/office/spreadsheetml/2009/9/main" objectType="CheckBox" fmlaLink="$AR$4" lockText="1" noThreeD="1"/>
</file>

<file path=xl/ctrlProps/ctrlProp691.xml><?xml version="1.0" encoding="utf-8"?>
<formControlPr xmlns="http://schemas.microsoft.com/office/spreadsheetml/2009/9/main" objectType="CheckBox" fmlaLink="$AS$2" lockText="1" noThreeD="1"/>
</file>

<file path=xl/ctrlProps/ctrlProp692.xml><?xml version="1.0" encoding="utf-8"?>
<formControlPr xmlns="http://schemas.microsoft.com/office/spreadsheetml/2009/9/main" objectType="CheckBox" fmlaLink="$AS$4" lockText="1" noThreeD="1"/>
</file>

<file path=xl/ctrlProps/ctrlProp693.xml><?xml version="1.0" encoding="utf-8"?>
<formControlPr xmlns="http://schemas.microsoft.com/office/spreadsheetml/2009/9/main" objectType="CheckBox" fmlaLink="$AT$2" lockText="1" noThreeD="1"/>
</file>

<file path=xl/ctrlProps/ctrlProp694.xml><?xml version="1.0" encoding="utf-8"?>
<formControlPr xmlns="http://schemas.microsoft.com/office/spreadsheetml/2009/9/main" objectType="CheckBox" fmlaLink="$AT$4" lockText="1" noThreeD="1"/>
</file>

<file path=xl/ctrlProps/ctrlProp695.xml><?xml version="1.0" encoding="utf-8"?>
<formControlPr xmlns="http://schemas.microsoft.com/office/spreadsheetml/2009/9/main" objectType="CheckBox" fmlaLink="$AU$2" lockText="1" noThreeD="1"/>
</file>

<file path=xl/ctrlProps/ctrlProp696.xml><?xml version="1.0" encoding="utf-8"?>
<formControlPr xmlns="http://schemas.microsoft.com/office/spreadsheetml/2009/9/main" objectType="CheckBox" fmlaLink="$AU$4" lockText="1" noThreeD="1"/>
</file>

<file path=xl/ctrlProps/ctrlProp697.xml><?xml version="1.0" encoding="utf-8"?>
<formControlPr xmlns="http://schemas.microsoft.com/office/spreadsheetml/2009/9/main" objectType="CheckBox" lockText="1" noThreeD="1"/>
</file>

<file path=xl/ctrlProps/ctrlProp698.xml><?xml version="1.0" encoding="utf-8"?>
<formControlPr xmlns="http://schemas.microsoft.com/office/spreadsheetml/2009/9/main" objectType="CheckBox" checked="Checked" lockText="1" noThreeD="1"/>
</file>

<file path=xl/ctrlProps/ctrlProp699.xml><?xml version="1.0" encoding="utf-8"?>
<formControlPr xmlns="http://schemas.microsoft.com/office/spreadsheetml/2009/9/main" objectType="CheckBox" lockText="1" noThreeD="1"/>
</file>

<file path=xl/ctrlProps/ctrlProp700.xml><?xml version="1.0" encoding="utf-8"?>
<formControlPr xmlns="http://schemas.microsoft.com/office/spreadsheetml/2009/9/main" objectType="CheckBox" checked="Checked" fmlaLink="$AO$2" lockText="1" noThreeD="1"/>
</file>

<file path=xl/ctrlProps/ctrlProp701.xml><?xml version="1.0" encoding="utf-8"?>
<formControlPr xmlns="http://schemas.microsoft.com/office/spreadsheetml/2009/9/main" objectType="CheckBox" fmlaLink="$AO$4" lockText="1" noThreeD="1"/>
</file>

<file path=xl/ctrlProps/ctrlProp702.xml><?xml version="1.0" encoding="utf-8"?>
<formControlPr xmlns="http://schemas.microsoft.com/office/spreadsheetml/2009/9/main" objectType="CheckBox" fmlaLink="$AP$2" lockText="1" noThreeD="1"/>
</file>

<file path=xl/ctrlProps/ctrlProp703.xml><?xml version="1.0" encoding="utf-8"?>
<formControlPr xmlns="http://schemas.microsoft.com/office/spreadsheetml/2009/9/main" objectType="CheckBox" fmlaLink="$AP$4" lockText="1" noThreeD="1"/>
</file>

<file path=xl/ctrlProps/ctrlProp704.xml><?xml version="1.0" encoding="utf-8"?>
<formControlPr xmlns="http://schemas.microsoft.com/office/spreadsheetml/2009/9/main" objectType="CheckBox" checked="Checked" fmlaLink="$AQ$2" lockText="1" noThreeD="1"/>
</file>

<file path=xl/ctrlProps/ctrlProp705.xml><?xml version="1.0" encoding="utf-8"?>
<formControlPr xmlns="http://schemas.microsoft.com/office/spreadsheetml/2009/9/main" objectType="CheckBox" fmlaLink="$AQ$4" lockText="1" noThreeD="1"/>
</file>

<file path=xl/ctrlProps/ctrlProp706.xml><?xml version="1.0" encoding="utf-8"?>
<formControlPr xmlns="http://schemas.microsoft.com/office/spreadsheetml/2009/9/main" objectType="CheckBox" fmlaLink="$AR$2" lockText="1" noThreeD="1"/>
</file>

<file path=xl/ctrlProps/ctrlProp707.xml><?xml version="1.0" encoding="utf-8"?>
<formControlPr xmlns="http://schemas.microsoft.com/office/spreadsheetml/2009/9/main" objectType="CheckBox" fmlaLink="$AR$4" lockText="1" noThreeD="1"/>
</file>

<file path=xl/ctrlProps/ctrlProp708.xml><?xml version="1.0" encoding="utf-8"?>
<formControlPr xmlns="http://schemas.microsoft.com/office/spreadsheetml/2009/9/main" objectType="CheckBox" checked="Checked" fmlaLink="$AS$2" lockText="1" noThreeD="1"/>
</file>

<file path=xl/ctrlProps/ctrlProp709.xml><?xml version="1.0" encoding="utf-8"?>
<formControlPr xmlns="http://schemas.microsoft.com/office/spreadsheetml/2009/9/main" objectType="CheckBox" fmlaLink="$AS$4" lockText="1" noThreeD="1"/>
</file>

<file path=xl/ctrlProps/ctrlProp710.xml><?xml version="1.0" encoding="utf-8"?>
<formControlPr xmlns="http://schemas.microsoft.com/office/spreadsheetml/2009/9/main" objectType="CheckBox" fmlaLink="$AT$2" lockText="1" noThreeD="1"/>
</file>

<file path=xl/ctrlProps/ctrlProp711.xml><?xml version="1.0" encoding="utf-8"?>
<formControlPr xmlns="http://schemas.microsoft.com/office/spreadsheetml/2009/9/main" objectType="CheckBox" fmlaLink="$AT$4" lockText="1" noThreeD="1"/>
</file>

<file path=xl/ctrlProps/ctrlProp712.xml><?xml version="1.0" encoding="utf-8"?>
<formControlPr xmlns="http://schemas.microsoft.com/office/spreadsheetml/2009/9/main" objectType="CheckBox" fmlaLink="$AU$2" lockText="1" noThreeD="1"/>
</file>

<file path=xl/ctrlProps/ctrlProp713.xml><?xml version="1.0" encoding="utf-8"?>
<formControlPr xmlns="http://schemas.microsoft.com/office/spreadsheetml/2009/9/main" objectType="CheckBox" fmlaLink="$AU$4" lockText="1" noThreeD="1"/>
</file>

<file path=xl/ctrlProps/ctrlProp714.xml><?xml version="1.0" encoding="utf-8"?>
<formControlPr xmlns="http://schemas.microsoft.com/office/spreadsheetml/2009/9/main" objectType="CheckBox" lockText="1" noThreeD="1"/>
</file>

<file path=xl/ctrlProps/ctrlProp715.xml><?xml version="1.0" encoding="utf-8"?>
<formControlPr xmlns="http://schemas.microsoft.com/office/spreadsheetml/2009/9/main" objectType="CheckBox" checked="Checked" lockText="1" noThreeD="1"/>
</file>

<file path=xl/ctrlProps/ctrlProp716.xml><?xml version="1.0" encoding="utf-8"?>
<formControlPr xmlns="http://schemas.microsoft.com/office/spreadsheetml/2009/9/main" objectType="CheckBox" lockText="1" noThreeD="1"/>
</file>

<file path=xl/ctrlProps/ctrlProp717.xml><?xml version="1.0" encoding="utf-8"?>
<formControlPr xmlns="http://schemas.microsoft.com/office/spreadsheetml/2009/9/main" objectType="CheckBox" checked="Checked" fmlaLink="$AO$2" lockText="1" noThreeD="1"/>
</file>

<file path=xl/ctrlProps/ctrlProp718.xml><?xml version="1.0" encoding="utf-8"?>
<formControlPr xmlns="http://schemas.microsoft.com/office/spreadsheetml/2009/9/main" objectType="CheckBox" fmlaLink="$AO$4" lockText="1" noThreeD="1"/>
</file>

<file path=xl/ctrlProps/ctrlProp719.xml><?xml version="1.0" encoding="utf-8"?>
<formControlPr xmlns="http://schemas.microsoft.com/office/spreadsheetml/2009/9/main" objectType="CheckBox" fmlaLink="$AP$2" lockText="1" noThreeD="1"/>
</file>

<file path=xl/ctrlProps/ctrlProp720.xml><?xml version="1.0" encoding="utf-8"?>
<formControlPr xmlns="http://schemas.microsoft.com/office/spreadsheetml/2009/9/main" objectType="CheckBox" fmlaLink="$AP$4" lockText="1" noThreeD="1"/>
</file>

<file path=xl/ctrlProps/ctrlProp721.xml><?xml version="1.0" encoding="utf-8"?>
<formControlPr xmlns="http://schemas.microsoft.com/office/spreadsheetml/2009/9/main" objectType="CheckBox" checked="Checked" fmlaLink="$AQ$2" lockText="1" noThreeD="1"/>
</file>

<file path=xl/ctrlProps/ctrlProp722.xml><?xml version="1.0" encoding="utf-8"?>
<formControlPr xmlns="http://schemas.microsoft.com/office/spreadsheetml/2009/9/main" objectType="CheckBox" fmlaLink="$AQ$4" lockText="1" noThreeD="1"/>
</file>

<file path=xl/ctrlProps/ctrlProp723.xml><?xml version="1.0" encoding="utf-8"?>
<formControlPr xmlns="http://schemas.microsoft.com/office/spreadsheetml/2009/9/main" objectType="CheckBox" fmlaLink="$AR$2" lockText="1" noThreeD="1"/>
</file>

<file path=xl/ctrlProps/ctrlProp724.xml><?xml version="1.0" encoding="utf-8"?>
<formControlPr xmlns="http://schemas.microsoft.com/office/spreadsheetml/2009/9/main" objectType="CheckBox" fmlaLink="$AR$4" lockText="1" noThreeD="1"/>
</file>

<file path=xl/ctrlProps/ctrlProp725.xml><?xml version="1.0" encoding="utf-8"?>
<formControlPr xmlns="http://schemas.microsoft.com/office/spreadsheetml/2009/9/main" objectType="CheckBox" fmlaLink="$AS$2" lockText="1" noThreeD="1"/>
</file>

<file path=xl/ctrlProps/ctrlProp726.xml><?xml version="1.0" encoding="utf-8"?>
<formControlPr xmlns="http://schemas.microsoft.com/office/spreadsheetml/2009/9/main" objectType="CheckBox" fmlaLink="$AS$4" lockText="1" noThreeD="1"/>
</file>

<file path=xl/ctrlProps/ctrlProp727.xml><?xml version="1.0" encoding="utf-8"?>
<formControlPr xmlns="http://schemas.microsoft.com/office/spreadsheetml/2009/9/main" objectType="CheckBox" fmlaLink="$AT$2" lockText="1" noThreeD="1"/>
</file>

<file path=xl/ctrlProps/ctrlProp728.xml><?xml version="1.0" encoding="utf-8"?>
<formControlPr xmlns="http://schemas.microsoft.com/office/spreadsheetml/2009/9/main" objectType="CheckBox" fmlaLink="$AT$4" lockText="1" noThreeD="1"/>
</file>

<file path=xl/ctrlProps/ctrlProp729.xml><?xml version="1.0" encoding="utf-8"?>
<formControlPr xmlns="http://schemas.microsoft.com/office/spreadsheetml/2009/9/main" objectType="CheckBox" fmlaLink="$AU$2" lockText="1" noThreeD="1"/>
</file>

<file path=xl/ctrlProps/ctrlProp730.xml><?xml version="1.0" encoding="utf-8"?>
<formControlPr xmlns="http://schemas.microsoft.com/office/spreadsheetml/2009/9/main" objectType="CheckBox" fmlaLink="$AU$4" lockText="1" noThreeD="1"/>
</file>

<file path=xl/ctrlProps/ctrlProp731.xml><?xml version="1.0" encoding="utf-8"?>
<formControlPr xmlns="http://schemas.microsoft.com/office/spreadsheetml/2009/9/main" objectType="CheckBox" lockText="1" noThreeD="1"/>
</file>

<file path=xl/ctrlProps/ctrlProp732.xml><?xml version="1.0" encoding="utf-8"?>
<formControlPr xmlns="http://schemas.microsoft.com/office/spreadsheetml/2009/9/main" objectType="CheckBox" checked="Checked" lockText="1" noThreeD="1"/>
</file>

<file path=xl/ctrlProps/ctrlProp733.xml><?xml version="1.0" encoding="utf-8"?>
<formControlPr xmlns="http://schemas.microsoft.com/office/spreadsheetml/2009/9/main" objectType="CheckBox" lockText="1" noThreeD="1"/>
</file>

<file path=xl/ctrlProps/ctrlProp734.xml><?xml version="1.0" encoding="utf-8"?>
<formControlPr xmlns="http://schemas.microsoft.com/office/spreadsheetml/2009/9/main" objectType="CheckBox" checked="Checked" fmlaLink="$AO$2" lockText="1" noThreeD="1"/>
</file>

<file path=xl/ctrlProps/ctrlProp735.xml><?xml version="1.0" encoding="utf-8"?>
<formControlPr xmlns="http://schemas.microsoft.com/office/spreadsheetml/2009/9/main" objectType="CheckBox" fmlaLink="$AO$4" lockText="1" noThreeD="1"/>
</file>

<file path=xl/ctrlProps/ctrlProp736.xml><?xml version="1.0" encoding="utf-8"?>
<formControlPr xmlns="http://schemas.microsoft.com/office/spreadsheetml/2009/9/main" objectType="CheckBox" fmlaLink="$AP$2" lockText="1" noThreeD="1"/>
</file>

<file path=xl/ctrlProps/ctrlProp737.xml><?xml version="1.0" encoding="utf-8"?>
<formControlPr xmlns="http://schemas.microsoft.com/office/spreadsheetml/2009/9/main" objectType="CheckBox" fmlaLink="$AP$4" lockText="1" noThreeD="1"/>
</file>

<file path=xl/ctrlProps/ctrlProp738.xml><?xml version="1.0" encoding="utf-8"?>
<formControlPr xmlns="http://schemas.microsoft.com/office/spreadsheetml/2009/9/main" objectType="CheckBox" checked="Checked" fmlaLink="$AQ$2" lockText="1" noThreeD="1"/>
</file>

<file path=xl/ctrlProps/ctrlProp739.xml><?xml version="1.0" encoding="utf-8"?>
<formControlPr xmlns="http://schemas.microsoft.com/office/spreadsheetml/2009/9/main" objectType="CheckBox" fmlaLink="$AQ$4" lockText="1" noThreeD="1"/>
</file>

<file path=xl/ctrlProps/ctrlProp740.xml><?xml version="1.0" encoding="utf-8"?>
<formControlPr xmlns="http://schemas.microsoft.com/office/spreadsheetml/2009/9/main" objectType="CheckBox" fmlaLink="$AR$2" lockText="1" noThreeD="1"/>
</file>

<file path=xl/ctrlProps/ctrlProp741.xml><?xml version="1.0" encoding="utf-8"?>
<formControlPr xmlns="http://schemas.microsoft.com/office/spreadsheetml/2009/9/main" objectType="CheckBox" fmlaLink="$AR$4" lockText="1" noThreeD="1"/>
</file>

<file path=xl/ctrlProps/ctrlProp742.xml><?xml version="1.0" encoding="utf-8"?>
<formControlPr xmlns="http://schemas.microsoft.com/office/spreadsheetml/2009/9/main" objectType="CheckBox" fmlaLink="$AS$2" lockText="1" noThreeD="1"/>
</file>

<file path=xl/ctrlProps/ctrlProp743.xml><?xml version="1.0" encoding="utf-8"?>
<formControlPr xmlns="http://schemas.microsoft.com/office/spreadsheetml/2009/9/main" objectType="CheckBox" fmlaLink="$AS$4" lockText="1" noThreeD="1"/>
</file>

<file path=xl/ctrlProps/ctrlProp744.xml><?xml version="1.0" encoding="utf-8"?>
<formControlPr xmlns="http://schemas.microsoft.com/office/spreadsheetml/2009/9/main" objectType="CheckBox" fmlaLink="$AT$2" lockText="1" noThreeD="1"/>
</file>

<file path=xl/ctrlProps/ctrlProp745.xml><?xml version="1.0" encoding="utf-8"?>
<formControlPr xmlns="http://schemas.microsoft.com/office/spreadsheetml/2009/9/main" objectType="CheckBox" fmlaLink="$AT$4" lockText="1" noThreeD="1"/>
</file>

<file path=xl/ctrlProps/ctrlProp746.xml><?xml version="1.0" encoding="utf-8"?>
<formControlPr xmlns="http://schemas.microsoft.com/office/spreadsheetml/2009/9/main" objectType="CheckBox" fmlaLink="$AU$2" lockText="1" noThreeD="1"/>
</file>

<file path=xl/ctrlProps/ctrlProp747.xml><?xml version="1.0" encoding="utf-8"?>
<formControlPr xmlns="http://schemas.microsoft.com/office/spreadsheetml/2009/9/main" objectType="CheckBox" fmlaLink="$AU$4" lockText="1" noThreeD="1"/>
</file>

<file path=xl/ctrlProps/ctrlProp748.xml><?xml version="1.0" encoding="utf-8"?>
<formControlPr xmlns="http://schemas.microsoft.com/office/spreadsheetml/2009/9/main" objectType="CheckBox" lockText="1" noThreeD="1"/>
</file>

<file path=xl/ctrlProps/ctrlProp749.xml><?xml version="1.0" encoding="utf-8"?>
<formControlPr xmlns="http://schemas.microsoft.com/office/spreadsheetml/2009/9/main" objectType="CheckBox" checked="Checked" lockText="1" noThreeD="1"/>
</file>

<file path=xl/ctrlProps/ctrlProp750.xml><?xml version="1.0" encoding="utf-8"?>
<formControlPr xmlns="http://schemas.microsoft.com/office/spreadsheetml/2009/9/main" objectType="CheckBox" lockText="1" noThreeD="1"/>
</file>

<file path=xl/ctrlProps/ctrlProp751.xml><?xml version="1.0" encoding="utf-8"?>
<formControlPr xmlns="http://schemas.microsoft.com/office/spreadsheetml/2009/9/main" objectType="CheckBox" fmlaLink="$AO$2" lockText="1" noThreeD="1"/>
</file>

<file path=xl/ctrlProps/ctrlProp752.xml><?xml version="1.0" encoding="utf-8"?>
<formControlPr xmlns="http://schemas.microsoft.com/office/spreadsheetml/2009/9/main" objectType="CheckBox" fmlaLink="$AO$4" lockText="1" noThreeD="1"/>
</file>

<file path=xl/ctrlProps/ctrlProp753.xml><?xml version="1.0" encoding="utf-8"?>
<formControlPr xmlns="http://schemas.microsoft.com/office/spreadsheetml/2009/9/main" objectType="CheckBox" checked="Checked" fmlaLink="$AP$2" lockText="1" noThreeD="1"/>
</file>

<file path=xl/ctrlProps/ctrlProp754.xml><?xml version="1.0" encoding="utf-8"?>
<formControlPr xmlns="http://schemas.microsoft.com/office/spreadsheetml/2009/9/main" objectType="CheckBox" fmlaLink="$AP$4" lockText="1" noThreeD="1"/>
</file>

<file path=xl/ctrlProps/ctrlProp755.xml><?xml version="1.0" encoding="utf-8"?>
<formControlPr xmlns="http://schemas.microsoft.com/office/spreadsheetml/2009/9/main" objectType="CheckBox" fmlaLink="$AQ$2" lockText="1" noThreeD="1"/>
</file>

<file path=xl/ctrlProps/ctrlProp756.xml><?xml version="1.0" encoding="utf-8"?>
<formControlPr xmlns="http://schemas.microsoft.com/office/spreadsheetml/2009/9/main" objectType="CheckBox" fmlaLink="$AQ$4" lockText="1" noThreeD="1"/>
</file>

<file path=xl/ctrlProps/ctrlProp757.xml><?xml version="1.0" encoding="utf-8"?>
<formControlPr xmlns="http://schemas.microsoft.com/office/spreadsheetml/2009/9/main" objectType="CheckBox" checked="Checked" fmlaLink="$AR$2" lockText="1" noThreeD="1"/>
</file>

<file path=xl/ctrlProps/ctrlProp758.xml><?xml version="1.0" encoding="utf-8"?>
<formControlPr xmlns="http://schemas.microsoft.com/office/spreadsheetml/2009/9/main" objectType="CheckBox" fmlaLink="$AR$4" lockText="1" noThreeD="1"/>
</file>

<file path=xl/ctrlProps/ctrlProp759.xml><?xml version="1.0" encoding="utf-8"?>
<formControlPr xmlns="http://schemas.microsoft.com/office/spreadsheetml/2009/9/main" objectType="CheckBox" fmlaLink="$AS$2" lockText="1" noThreeD="1"/>
</file>

<file path=xl/ctrlProps/ctrlProp760.xml><?xml version="1.0" encoding="utf-8"?>
<formControlPr xmlns="http://schemas.microsoft.com/office/spreadsheetml/2009/9/main" objectType="CheckBox" fmlaLink="$AS$4" lockText="1" noThreeD="1"/>
</file>

<file path=xl/ctrlProps/ctrlProp761.xml><?xml version="1.0" encoding="utf-8"?>
<formControlPr xmlns="http://schemas.microsoft.com/office/spreadsheetml/2009/9/main" objectType="CheckBox" fmlaLink="$AT$2" lockText="1" noThreeD="1"/>
</file>

<file path=xl/ctrlProps/ctrlProp762.xml><?xml version="1.0" encoding="utf-8"?>
<formControlPr xmlns="http://schemas.microsoft.com/office/spreadsheetml/2009/9/main" objectType="CheckBox" fmlaLink="$AT$4" lockText="1" noThreeD="1"/>
</file>

<file path=xl/ctrlProps/ctrlProp763.xml><?xml version="1.0" encoding="utf-8"?>
<formControlPr xmlns="http://schemas.microsoft.com/office/spreadsheetml/2009/9/main" objectType="CheckBox" fmlaLink="$AU$2" lockText="1" noThreeD="1"/>
</file>

<file path=xl/ctrlProps/ctrlProp764.xml><?xml version="1.0" encoding="utf-8"?>
<formControlPr xmlns="http://schemas.microsoft.com/office/spreadsheetml/2009/9/main" objectType="CheckBox" fmlaLink="$AU$4" lockText="1" noThreeD="1"/>
</file>

<file path=xl/ctrlProps/ctrlProp765.xml><?xml version="1.0" encoding="utf-8"?>
<formControlPr xmlns="http://schemas.microsoft.com/office/spreadsheetml/2009/9/main" objectType="CheckBox" lockText="1" noThreeD="1"/>
</file>

<file path=xl/ctrlProps/ctrlProp766.xml><?xml version="1.0" encoding="utf-8"?>
<formControlPr xmlns="http://schemas.microsoft.com/office/spreadsheetml/2009/9/main" objectType="CheckBox" checked="Checked" lockText="1" noThreeD="1"/>
</file>

<file path=xl/ctrlProps/ctrlProp767.xml><?xml version="1.0" encoding="utf-8"?>
<formControlPr xmlns="http://schemas.microsoft.com/office/spreadsheetml/2009/9/main" objectType="CheckBox" lockText="1" noThreeD="1"/>
</file>

<file path=xl/ctrlProps/ctrlProp768.xml><?xml version="1.0" encoding="utf-8"?>
<formControlPr xmlns="http://schemas.microsoft.com/office/spreadsheetml/2009/9/main" objectType="CheckBox" fmlaLink="$AO$2" lockText="1" noThreeD="1"/>
</file>

<file path=xl/ctrlProps/ctrlProp769.xml><?xml version="1.0" encoding="utf-8"?>
<formControlPr xmlns="http://schemas.microsoft.com/office/spreadsheetml/2009/9/main" objectType="CheckBox" fmlaLink="$AO$4" lockText="1" noThreeD="1"/>
</file>

<file path=xl/ctrlProps/ctrlProp770.xml><?xml version="1.0" encoding="utf-8"?>
<formControlPr xmlns="http://schemas.microsoft.com/office/spreadsheetml/2009/9/main" objectType="CheckBox" checked="Checked" fmlaLink="$AP$2" lockText="1" noThreeD="1"/>
</file>

<file path=xl/ctrlProps/ctrlProp771.xml><?xml version="1.0" encoding="utf-8"?>
<formControlPr xmlns="http://schemas.microsoft.com/office/spreadsheetml/2009/9/main" objectType="CheckBox" fmlaLink="$AP$4" lockText="1" noThreeD="1"/>
</file>

<file path=xl/ctrlProps/ctrlProp772.xml><?xml version="1.0" encoding="utf-8"?>
<formControlPr xmlns="http://schemas.microsoft.com/office/spreadsheetml/2009/9/main" objectType="CheckBox" fmlaLink="$AQ$2" lockText="1" noThreeD="1"/>
</file>

<file path=xl/ctrlProps/ctrlProp773.xml><?xml version="1.0" encoding="utf-8"?>
<formControlPr xmlns="http://schemas.microsoft.com/office/spreadsheetml/2009/9/main" objectType="CheckBox" fmlaLink="$AQ$4" lockText="1" noThreeD="1"/>
</file>

<file path=xl/ctrlProps/ctrlProp774.xml><?xml version="1.0" encoding="utf-8"?>
<formControlPr xmlns="http://schemas.microsoft.com/office/spreadsheetml/2009/9/main" objectType="CheckBox" checked="Checked" fmlaLink="$AR$2" lockText="1" noThreeD="1"/>
</file>

<file path=xl/ctrlProps/ctrlProp775.xml><?xml version="1.0" encoding="utf-8"?>
<formControlPr xmlns="http://schemas.microsoft.com/office/spreadsheetml/2009/9/main" objectType="CheckBox" fmlaLink="$AR$4" lockText="1" noThreeD="1"/>
</file>

<file path=xl/ctrlProps/ctrlProp776.xml><?xml version="1.0" encoding="utf-8"?>
<formControlPr xmlns="http://schemas.microsoft.com/office/spreadsheetml/2009/9/main" objectType="CheckBox" fmlaLink="$AS$2" lockText="1" noThreeD="1"/>
</file>

<file path=xl/ctrlProps/ctrlProp777.xml><?xml version="1.0" encoding="utf-8"?>
<formControlPr xmlns="http://schemas.microsoft.com/office/spreadsheetml/2009/9/main" objectType="CheckBox" fmlaLink="$AS$4" lockText="1" noThreeD="1"/>
</file>

<file path=xl/ctrlProps/ctrlProp778.xml><?xml version="1.0" encoding="utf-8"?>
<formControlPr xmlns="http://schemas.microsoft.com/office/spreadsheetml/2009/9/main" objectType="CheckBox" fmlaLink="$AT$2" lockText="1" noThreeD="1"/>
</file>

<file path=xl/ctrlProps/ctrlProp779.xml><?xml version="1.0" encoding="utf-8"?>
<formControlPr xmlns="http://schemas.microsoft.com/office/spreadsheetml/2009/9/main" objectType="CheckBox" fmlaLink="$AT$4" lockText="1" noThreeD="1"/>
</file>

<file path=xl/ctrlProps/ctrlProp780.xml><?xml version="1.0" encoding="utf-8"?>
<formControlPr xmlns="http://schemas.microsoft.com/office/spreadsheetml/2009/9/main" objectType="CheckBox" fmlaLink="$AU$2" lockText="1" noThreeD="1"/>
</file>

<file path=xl/ctrlProps/ctrlProp781.xml><?xml version="1.0" encoding="utf-8"?>
<formControlPr xmlns="http://schemas.microsoft.com/office/spreadsheetml/2009/9/main" objectType="CheckBox" fmlaLink="$AU$4" lockText="1" noThreeD="1"/>
</file>

<file path=xl/ctrlProps/ctrlProp782.xml><?xml version="1.0" encoding="utf-8"?>
<formControlPr xmlns="http://schemas.microsoft.com/office/spreadsheetml/2009/9/main" objectType="CheckBox" lockText="1" noThreeD="1"/>
</file>

<file path=xl/ctrlProps/ctrlProp783.xml><?xml version="1.0" encoding="utf-8"?>
<formControlPr xmlns="http://schemas.microsoft.com/office/spreadsheetml/2009/9/main" objectType="CheckBox" checked="Checked" lockText="1" noThreeD="1"/>
</file>

<file path=xl/ctrlProps/ctrlProp784.xml><?xml version="1.0" encoding="utf-8"?>
<formControlPr xmlns="http://schemas.microsoft.com/office/spreadsheetml/2009/9/main" objectType="CheckBox" lockText="1" noThreeD="1"/>
</file>

<file path=xl/ctrlProps/ctrlProp785.xml><?xml version="1.0" encoding="utf-8"?>
<formControlPr xmlns="http://schemas.microsoft.com/office/spreadsheetml/2009/9/main" objectType="CheckBox" fmlaLink="$AO$2" lockText="1" noThreeD="1"/>
</file>

<file path=xl/ctrlProps/ctrlProp786.xml><?xml version="1.0" encoding="utf-8"?>
<formControlPr xmlns="http://schemas.microsoft.com/office/spreadsheetml/2009/9/main" objectType="CheckBox" fmlaLink="$AO$4" lockText="1" noThreeD="1"/>
</file>

<file path=xl/ctrlProps/ctrlProp787.xml><?xml version="1.0" encoding="utf-8"?>
<formControlPr xmlns="http://schemas.microsoft.com/office/spreadsheetml/2009/9/main" objectType="CheckBox" checked="Checked" fmlaLink="$AP$2" lockText="1" noThreeD="1"/>
</file>

<file path=xl/ctrlProps/ctrlProp788.xml><?xml version="1.0" encoding="utf-8"?>
<formControlPr xmlns="http://schemas.microsoft.com/office/spreadsheetml/2009/9/main" objectType="CheckBox" fmlaLink="$AP$4" lockText="1" noThreeD="1"/>
</file>

<file path=xl/ctrlProps/ctrlProp789.xml><?xml version="1.0" encoding="utf-8"?>
<formControlPr xmlns="http://schemas.microsoft.com/office/spreadsheetml/2009/9/main" objectType="CheckBox" fmlaLink="$AQ$2" lockText="1" noThreeD="1"/>
</file>

<file path=xl/ctrlProps/ctrlProp790.xml><?xml version="1.0" encoding="utf-8"?>
<formControlPr xmlns="http://schemas.microsoft.com/office/spreadsheetml/2009/9/main" objectType="CheckBox" fmlaLink="$AQ$4" lockText="1" noThreeD="1"/>
</file>

<file path=xl/ctrlProps/ctrlProp791.xml><?xml version="1.0" encoding="utf-8"?>
<formControlPr xmlns="http://schemas.microsoft.com/office/spreadsheetml/2009/9/main" objectType="CheckBox" checked="Checked" fmlaLink="$AR$2" lockText="1" noThreeD="1"/>
</file>

<file path=xl/ctrlProps/ctrlProp792.xml><?xml version="1.0" encoding="utf-8"?>
<formControlPr xmlns="http://schemas.microsoft.com/office/spreadsheetml/2009/9/main" objectType="CheckBox" fmlaLink="$AR$4" lockText="1" noThreeD="1"/>
</file>

<file path=xl/ctrlProps/ctrlProp793.xml><?xml version="1.0" encoding="utf-8"?>
<formControlPr xmlns="http://schemas.microsoft.com/office/spreadsheetml/2009/9/main" objectType="CheckBox" fmlaLink="$AS$2" lockText="1" noThreeD="1"/>
</file>

<file path=xl/ctrlProps/ctrlProp794.xml><?xml version="1.0" encoding="utf-8"?>
<formControlPr xmlns="http://schemas.microsoft.com/office/spreadsheetml/2009/9/main" objectType="CheckBox" fmlaLink="$AS$4" lockText="1" noThreeD="1"/>
</file>

<file path=xl/ctrlProps/ctrlProp795.xml><?xml version="1.0" encoding="utf-8"?>
<formControlPr xmlns="http://schemas.microsoft.com/office/spreadsheetml/2009/9/main" objectType="CheckBox" fmlaLink="$AT$2" lockText="1" noThreeD="1"/>
</file>

<file path=xl/ctrlProps/ctrlProp796.xml><?xml version="1.0" encoding="utf-8"?>
<formControlPr xmlns="http://schemas.microsoft.com/office/spreadsheetml/2009/9/main" objectType="CheckBox" fmlaLink="$AT$4" lockText="1" noThreeD="1"/>
</file>

<file path=xl/ctrlProps/ctrlProp797.xml><?xml version="1.0" encoding="utf-8"?>
<formControlPr xmlns="http://schemas.microsoft.com/office/spreadsheetml/2009/9/main" objectType="CheckBox" fmlaLink="$AU$2" lockText="1" noThreeD="1"/>
</file>

<file path=xl/ctrlProps/ctrlProp798.xml><?xml version="1.0" encoding="utf-8"?>
<formControlPr xmlns="http://schemas.microsoft.com/office/spreadsheetml/2009/9/main" objectType="CheckBox" fmlaLink="$AU$4" lockText="1" noThreeD="1"/>
</file>

<file path=xl/ctrlProps/ctrlProp799.xml><?xml version="1.0" encoding="utf-8"?>
<formControlPr xmlns="http://schemas.microsoft.com/office/spreadsheetml/2009/9/main" objectType="CheckBox" lockText="1" noThreeD="1"/>
</file>

<file path=xl/ctrlProps/ctrlProp800.xml><?xml version="1.0" encoding="utf-8"?>
<formControlPr xmlns="http://schemas.microsoft.com/office/spreadsheetml/2009/9/main" objectType="CheckBox" checked="Checked" lockText="1" noThreeD="1"/>
</file>

<file path=xl/ctrlProps/ctrlProp801.xml><?xml version="1.0" encoding="utf-8"?>
<formControlPr xmlns="http://schemas.microsoft.com/office/spreadsheetml/2009/9/main" objectType="CheckBox" lockText="1" noThreeD="1"/>
</file>

<file path=xl/ctrlProps/ctrlProp802.xml><?xml version="1.0" encoding="utf-8"?>
<formControlPr xmlns="http://schemas.microsoft.com/office/spreadsheetml/2009/9/main" objectType="CheckBox" fmlaLink="$AO$2" lockText="1" noThreeD="1"/>
</file>

<file path=xl/ctrlProps/ctrlProp803.xml><?xml version="1.0" encoding="utf-8"?>
<formControlPr xmlns="http://schemas.microsoft.com/office/spreadsheetml/2009/9/main" objectType="CheckBox" fmlaLink="$AO$4" lockText="1" noThreeD="1"/>
</file>

<file path=xl/ctrlProps/ctrlProp804.xml><?xml version="1.0" encoding="utf-8"?>
<formControlPr xmlns="http://schemas.microsoft.com/office/spreadsheetml/2009/9/main" objectType="CheckBox" fmlaLink="$AP$2" lockText="1" noThreeD="1"/>
</file>

<file path=xl/ctrlProps/ctrlProp805.xml><?xml version="1.0" encoding="utf-8"?>
<formControlPr xmlns="http://schemas.microsoft.com/office/spreadsheetml/2009/9/main" objectType="CheckBox" fmlaLink="$AP$4" lockText="1" noThreeD="1"/>
</file>

<file path=xl/ctrlProps/ctrlProp806.xml><?xml version="1.0" encoding="utf-8"?>
<formControlPr xmlns="http://schemas.microsoft.com/office/spreadsheetml/2009/9/main" objectType="CheckBox" fmlaLink="$AQ$2" lockText="1" noThreeD="1"/>
</file>

<file path=xl/ctrlProps/ctrlProp807.xml><?xml version="1.0" encoding="utf-8"?>
<formControlPr xmlns="http://schemas.microsoft.com/office/spreadsheetml/2009/9/main" objectType="CheckBox" fmlaLink="$AQ$4" lockText="1" noThreeD="1"/>
</file>

<file path=xl/ctrlProps/ctrlProp808.xml><?xml version="1.0" encoding="utf-8"?>
<formControlPr xmlns="http://schemas.microsoft.com/office/spreadsheetml/2009/9/main" objectType="CheckBox" fmlaLink="$AR$2" lockText="1" noThreeD="1"/>
</file>

<file path=xl/ctrlProps/ctrlProp809.xml><?xml version="1.0" encoding="utf-8"?>
<formControlPr xmlns="http://schemas.microsoft.com/office/spreadsheetml/2009/9/main" objectType="CheckBox" fmlaLink="$AR$4" lockText="1" noThreeD="1"/>
</file>

<file path=xl/ctrlProps/ctrlProp810.xml><?xml version="1.0" encoding="utf-8"?>
<formControlPr xmlns="http://schemas.microsoft.com/office/spreadsheetml/2009/9/main" objectType="CheckBox" checked="Checked" fmlaLink="$AS$2" lockText="1" noThreeD="1"/>
</file>

<file path=xl/ctrlProps/ctrlProp811.xml><?xml version="1.0" encoding="utf-8"?>
<formControlPr xmlns="http://schemas.microsoft.com/office/spreadsheetml/2009/9/main" objectType="CheckBox" fmlaLink="$AS$4" lockText="1" noThreeD="1"/>
</file>

<file path=xl/ctrlProps/ctrlProp812.xml><?xml version="1.0" encoding="utf-8"?>
<formControlPr xmlns="http://schemas.microsoft.com/office/spreadsheetml/2009/9/main" objectType="CheckBox" fmlaLink="$AT$2" lockText="1" noThreeD="1"/>
</file>

<file path=xl/ctrlProps/ctrlProp813.xml><?xml version="1.0" encoding="utf-8"?>
<formControlPr xmlns="http://schemas.microsoft.com/office/spreadsheetml/2009/9/main" objectType="CheckBox" fmlaLink="$AT$4" lockText="1" noThreeD="1"/>
</file>

<file path=xl/ctrlProps/ctrlProp814.xml><?xml version="1.0" encoding="utf-8"?>
<formControlPr xmlns="http://schemas.microsoft.com/office/spreadsheetml/2009/9/main" objectType="CheckBox" fmlaLink="$AU$2" lockText="1" noThreeD="1"/>
</file>

<file path=xl/ctrlProps/ctrlProp815.xml><?xml version="1.0" encoding="utf-8"?>
<formControlPr xmlns="http://schemas.microsoft.com/office/spreadsheetml/2009/9/main" objectType="CheckBox" fmlaLink="$AU$4" lockText="1" noThreeD="1"/>
</file>

<file path=xl/ctrlProps/ctrlProp816.xml><?xml version="1.0" encoding="utf-8"?>
<formControlPr xmlns="http://schemas.microsoft.com/office/spreadsheetml/2009/9/main" objectType="CheckBox" lockText="1" noThreeD="1"/>
</file>

<file path=xl/ctrlProps/ctrlProp817.xml><?xml version="1.0" encoding="utf-8"?>
<formControlPr xmlns="http://schemas.microsoft.com/office/spreadsheetml/2009/9/main" objectType="CheckBox" lockText="1" noThreeD="1"/>
</file>

<file path=xl/ctrlProps/ctrlProp818.xml><?xml version="1.0" encoding="utf-8"?>
<formControlPr xmlns="http://schemas.microsoft.com/office/spreadsheetml/2009/9/main" objectType="CheckBox" checked="Checked" lockText="1" noThreeD="1"/>
</file>

<file path=xl/ctrlProps/ctrlProp819.xml><?xml version="1.0" encoding="utf-8"?>
<formControlPr xmlns="http://schemas.microsoft.com/office/spreadsheetml/2009/9/main" objectType="CheckBox" checked="Checked" fmlaLink="$AO$2" lockText="1" noThreeD="1"/>
</file>

<file path=xl/ctrlProps/ctrlProp820.xml><?xml version="1.0" encoding="utf-8"?>
<formControlPr xmlns="http://schemas.microsoft.com/office/spreadsheetml/2009/9/main" objectType="CheckBox" fmlaLink="$AO$4" lockText="1" noThreeD="1"/>
</file>

<file path=xl/ctrlProps/ctrlProp821.xml><?xml version="1.0" encoding="utf-8"?>
<formControlPr xmlns="http://schemas.microsoft.com/office/spreadsheetml/2009/9/main" objectType="CheckBox" fmlaLink="$AP$2" lockText="1" noThreeD="1"/>
</file>

<file path=xl/ctrlProps/ctrlProp822.xml><?xml version="1.0" encoding="utf-8"?>
<formControlPr xmlns="http://schemas.microsoft.com/office/spreadsheetml/2009/9/main" objectType="CheckBox" fmlaLink="$AP$4" lockText="1" noThreeD="1"/>
</file>

<file path=xl/ctrlProps/ctrlProp823.xml><?xml version="1.0" encoding="utf-8"?>
<formControlPr xmlns="http://schemas.microsoft.com/office/spreadsheetml/2009/9/main" objectType="CheckBox" checked="Checked" fmlaLink="$AQ$2" lockText="1" noThreeD="1"/>
</file>

<file path=xl/ctrlProps/ctrlProp824.xml><?xml version="1.0" encoding="utf-8"?>
<formControlPr xmlns="http://schemas.microsoft.com/office/spreadsheetml/2009/9/main" objectType="CheckBox" fmlaLink="$AQ$4" lockText="1" noThreeD="1"/>
</file>

<file path=xl/ctrlProps/ctrlProp825.xml><?xml version="1.0" encoding="utf-8"?>
<formControlPr xmlns="http://schemas.microsoft.com/office/spreadsheetml/2009/9/main" objectType="CheckBox" fmlaLink="$AR$2" lockText="1" noThreeD="1"/>
</file>

<file path=xl/ctrlProps/ctrlProp826.xml><?xml version="1.0" encoding="utf-8"?>
<formControlPr xmlns="http://schemas.microsoft.com/office/spreadsheetml/2009/9/main" objectType="CheckBox" fmlaLink="$AR$4" lockText="1" noThreeD="1"/>
</file>

<file path=xl/ctrlProps/ctrlProp827.xml><?xml version="1.0" encoding="utf-8"?>
<formControlPr xmlns="http://schemas.microsoft.com/office/spreadsheetml/2009/9/main" objectType="CheckBox" fmlaLink="$AS$2" lockText="1" noThreeD="1"/>
</file>

<file path=xl/ctrlProps/ctrlProp828.xml><?xml version="1.0" encoding="utf-8"?>
<formControlPr xmlns="http://schemas.microsoft.com/office/spreadsheetml/2009/9/main" objectType="CheckBox" fmlaLink="$AS$4" lockText="1" noThreeD="1"/>
</file>

<file path=xl/ctrlProps/ctrlProp829.xml><?xml version="1.0" encoding="utf-8"?>
<formControlPr xmlns="http://schemas.microsoft.com/office/spreadsheetml/2009/9/main" objectType="CheckBox" fmlaLink="$AT$2" lockText="1" noThreeD="1"/>
</file>

<file path=xl/ctrlProps/ctrlProp830.xml><?xml version="1.0" encoding="utf-8"?>
<formControlPr xmlns="http://schemas.microsoft.com/office/spreadsheetml/2009/9/main" objectType="CheckBox" fmlaLink="$AT$4" lockText="1" noThreeD="1"/>
</file>

<file path=xl/ctrlProps/ctrlProp831.xml><?xml version="1.0" encoding="utf-8"?>
<formControlPr xmlns="http://schemas.microsoft.com/office/spreadsheetml/2009/9/main" objectType="CheckBox" fmlaLink="$AU$2" lockText="1" noThreeD="1"/>
</file>

<file path=xl/ctrlProps/ctrlProp832.xml><?xml version="1.0" encoding="utf-8"?>
<formControlPr xmlns="http://schemas.microsoft.com/office/spreadsheetml/2009/9/main" objectType="CheckBox" fmlaLink="$AU$4" lockText="1" noThreeD="1"/>
</file>

<file path=xl/ctrlProps/ctrlProp833.xml><?xml version="1.0" encoding="utf-8"?>
<formControlPr xmlns="http://schemas.microsoft.com/office/spreadsheetml/2009/9/main" objectType="CheckBox" lockText="1" noThreeD="1"/>
</file>

<file path=xl/ctrlProps/ctrlProp834.xml><?xml version="1.0" encoding="utf-8"?>
<formControlPr xmlns="http://schemas.microsoft.com/office/spreadsheetml/2009/9/main" objectType="CheckBox" lockText="1" noThreeD="1"/>
</file>

<file path=xl/ctrlProps/ctrlProp835.xml><?xml version="1.0" encoding="utf-8"?>
<formControlPr xmlns="http://schemas.microsoft.com/office/spreadsheetml/2009/9/main" objectType="CheckBox" checked="Checked" lockText="1" noThreeD="1"/>
</file>

<file path=xl/ctrlProps/ctrlProp836.xml><?xml version="1.0" encoding="utf-8"?>
<formControlPr xmlns="http://schemas.microsoft.com/office/spreadsheetml/2009/9/main" objectType="CheckBox" checked="Checked" fmlaLink="$AO$2" lockText="1" noThreeD="1"/>
</file>

<file path=xl/ctrlProps/ctrlProp837.xml><?xml version="1.0" encoding="utf-8"?>
<formControlPr xmlns="http://schemas.microsoft.com/office/spreadsheetml/2009/9/main" objectType="CheckBox" fmlaLink="$AO$4" lockText="1" noThreeD="1"/>
</file>

<file path=xl/ctrlProps/ctrlProp838.xml><?xml version="1.0" encoding="utf-8"?>
<formControlPr xmlns="http://schemas.microsoft.com/office/spreadsheetml/2009/9/main" objectType="CheckBox" fmlaLink="$AP$2" lockText="1" noThreeD="1"/>
</file>

<file path=xl/ctrlProps/ctrlProp839.xml><?xml version="1.0" encoding="utf-8"?>
<formControlPr xmlns="http://schemas.microsoft.com/office/spreadsheetml/2009/9/main" objectType="CheckBox" fmlaLink="$AP$4" lockText="1" noThreeD="1"/>
</file>

<file path=xl/ctrlProps/ctrlProp840.xml><?xml version="1.0" encoding="utf-8"?>
<formControlPr xmlns="http://schemas.microsoft.com/office/spreadsheetml/2009/9/main" objectType="CheckBox" fmlaLink="$AQ$2" lockText="1" noThreeD="1"/>
</file>

<file path=xl/ctrlProps/ctrlProp841.xml><?xml version="1.0" encoding="utf-8"?>
<formControlPr xmlns="http://schemas.microsoft.com/office/spreadsheetml/2009/9/main" objectType="CheckBox" fmlaLink="$AQ$4" lockText="1" noThreeD="1"/>
</file>

<file path=xl/ctrlProps/ctrlProp842.xml><?xml version="1.0" encoding="utf-8"?>
<formControlPr xmlns="http://schemas.microsoft.com/office/spreadsheetml/2009/9/main" objectType="CheckBox" fmlaLink="$AR$2" lockText="1" noThreeD="1"/>
</file>

<file path=xl/ctrlProps/ctrlProp843.xml><?xml version="1.0" encoding="utf-8"?>
<formControlPr xmlns="http://schemas.microsoft.com/office/spreadsheetml/2009/9/main" objectType="CheckBox" fmlaLink="$AR$4" lockText="1" noThreeD="1"/>
</file>

<file path=xl/ctrlProps/ctrlProp844.xml><?xml version="1.0" encoding="utf-8"?>
<formControlPr xmlns="http://schemas.microsoft.com/office/spreadsheetml/2009/9/main" objectType="CheckBox" checked="Checked" fmlaLink="$AS$2" lockText="1" noThreeD="1"/>
</file>

<file path=xl/ctrlProps/ctrlProp845.xml><?xml version="1.0" encoding="utf-8"?>
<formControlPr xmlns="http://schemas.microsoft.com/office/spreadsheetml/2009/9/main" objectType="CheckBox" fmlaLink="$AS$4" lockText="1" noThreeD="1"/>
</file>

<file path=xl/ctrlProps/ctrlProp846.xml><?xml version="1.0" encoding="utf-8"?>
<formControlPr xmlns="http://schemas.microsoft.com/office/spreadsheetml/2009/9/main" objectType="CheckBox" fmlaLink="$AT$2" lockText="1" noThreeD="1"/>
</file>

<file path=xl/ctrlProps/ctrlProp847.xml><?xml version="1.0" encoding="utf-8"?>
<formControlPr xmlns="http://schemas.microsoft.com/office/spreadsheetml/2009/9/main" objectType="CheckBox" fmlaLink="$AT$4" lockText="1" noThreeD="1"/>
</file>

<file path=xl/ctrlProps/ctrlProp848.xml><?xml version="1.0" encoding="utf-8"?>
<formControlPr xmlns="http://schemas.microsoft.com/office/spreadsheetml/2009/9/main" objectType="CheckBox" fmlaLink="$AU$2" lockText="1" noThreeD="1"/>
</file>

<file path=xl/ctrlProps/ctrlProp849.xml><?xml version="1.0" encoding="utf-8"?>
<formControlPr xmlns="http://schemas.microsoft.com/office/spreadsheetml/2009/9/main" objectType="CheckBox" fmlaLink="$AU$4" lockText="1" noThreeD="1"/>
</file>

<file path=xl/ctrlProps/ctrlProp850.xml><?xml version="1.0" encoding="utf-8"?>
<formControlPr xmlns="http://schemas.microsoft.com/office/spreadsheetml/2009/9/main" objectType="CheckBox" lockText="1" noThreeD="1"/>
</file>

<file path=xl/ctrlProps/ctrlProp851.xml><?xml version="1.0" encoding="utf-8"?>
<formControlPr xmlns="http://schemas.microsoft.com/office/spreadsheetml/2009/9/main" objectType="CheckBox" lockText="1" noThreeD="1"/>
</file>

<file path=xl/ctrlProps/ctrlProp852.xml><?xml version="1.0" encoding="utf-8"?>
<formControlPr xmlns="http://schemas.microsoft.com/office/spreadsheetml/2009/9/main" objectType="CheckBox" checked="Checked" lockText="1" noThreeD="1"/>
</file>

<file path=xl/ctrlProps/ctrlProp853.xml><?xml version="1.0" encoding="utf-8"?>
<formControlPr xmlns="http://schemas.microsoft.com/office/spreadsheetml/2009/9/main" objectType="CheckBox" checked="Checked" fmlaLink="$AO$2" lockText="1" noThreeD="1"/>
</file>

<file path=xl/ctrlProps/ctrlProp854.xml><?xml version="1.0" encoding="utf-8"?>
<formControlPr xmlns="http://schemas.microsoft.com/office/spreadsheetml/2009/9/main" objectType="CheckBox" fmlaLink="$AO$4" lockText="1" noThreeD="1"/>
</file>

<file path=xl/ctrlProps/ctrlProp855.xml><?xml version="1.0" encoding="utf-8"?>
<formControlPr xmlns="http://schemas.microsoft.com/office/spreadsheetml/2009/9/main" objectType="CheckBox" fmlaLink="$AP$2" lockText="1" noThreeD="1"/>
</file>

<file path=xl/ctrlProps/ctrlProp856.xml><?xml version="1.0" encoding="utf-8"?>
<formControlPr xmlns="http://schemas.microsoft.com/office/spreadsheetml/2009/9/main" objectType="CheckBox" fmlaLink="$AP$4" lockText="1" noThreeD="1"/>
</file>

<file path=xl/ctrlProps/ctrlProp857.xml><?xml version="1.0" encoding="utf-8"?>
<formControlPr xmlns="http://schemas.microsoft.com/office/spreadsheetml/2009/9/main" objectType="CheckBox" fmlaLink="$AQ$2" lockText="1" noThreeD="1"/>
</file>

<file path=xl/ctrlProps/ctrlProp858.xml><?xml version="1.0" encoding="utf-8"?>
<formControlPr xmlns="http://schemas.microsoft.com/office/spreadsheetml/2009/9/main" objectType="CheckBox" fmlaLink="$AQ$4" lockText="1" noThreeD="1"/>
</file>

<file path=xl/ctrlProps/ctrlProp859.xml><?xml version="1.0" encoding="utf-8"?>
<formControlPr xmlns="http://schemas.microsoft.com/office/spreadsheetml/2009/9/main" objectType="CheckBox" fmlaLink="$AR$2" lockText="1" noThreeD="1"/>
</file>

<file path=xl/ctrlProps/ctrlProp860.xml><?xml version="1.0" encoding="utf-8"?>
<formControlPr xmlns="http://schemas.microsoft.com/office/spreadsheetml/2009/9/main" objectType="CheckBox" fmlaLink="$AR$4" lockText="1" noThreeD="1"/>
</file>

<file path=xl/ctrlProps/ctrlProp861.xml><?xml version="1.0" encoding="utf-8"?>
<formControlPr xmlns="http://schemas.microsoft.com/office/spreadsheetml/2009/9/main" objectType="CheckBox" fmlaLink="$AS$2" lockText="1" noThreeD="1"/>
</file>

<file path=xl/ctrlProps/ctrlProp862.xml><?xml version="1.0" encoding="utf-8"?>
<formControlPr xmlns="http://schemas.microsoft.com/office/spreadsheetml/2009/9/main" objectType="CheckBox" fmlaLink="$AS$4" lockText="1" noThreeD="1"/>
</file>

<file path=xl/ctrlProps/ctrlProp863.xml><?xml version="1.0" encoding="utf-8"?>
<formControlPr xmlns="http://schemas.microsoft.com/office/spreadsheetml/2009/9/main" objectType="CheckBox" fmlaLink="$AT$2" lockText="1" noThreeD="1"/>
</file>

<file path=xl/ctrlProps/ctrlProp864.xml><?xml version="1.0" encoding="utf-8"?>
<formControlPr xmlns="http://schemas.microsoft.com/office/spreadsheetml/2009/9/main" objectType="CheckBox" fmlaLink="$AT$4" lockText="1" noThreeD="1"/>
</file>

<file path=xl/ctrlProps/ctrlProp865.xml><?xml version="1.0" encoding="utf-8"?>
<formControlPr xmlns="http://schemas.microsoft.com/office/spreadsheetml/2009/9/main" objectType="CheckBox" fmlaLink="$AU$2" lockText="1" noThreeD="1"/>
</file>

<file path=xl/ctrlProps/ctrlProp866.xml><?xml version="1.0" encoding="utf-8"?>
<formControlPr xmlns="http://schemas.microsoft.com/office/spreadsheetml/2009/9/main" objectType="CheckBox" fmlaLink="$AU$4" lockText="1" noThreeD="1"/>
</file>

<file path=xl/ctrlProps/ctrlProp867.xml><?xml version="1.0" encoding="utf-8"?>
<formControlPr xmlns="http://schemas.microsoft.com/office/spreadsheetml/2009/9/main" objectType="CheckBox" lockText="1" noThreeD="1"/>
</file>

<file path=xl/ctrlProps/ctrlProp868.xml><?xml version="1.0" encoding="utf-8"?>
<formControlPr xmlns="http://schemas.microsoft.com/office/spreadsheetml/2009/9/main" objectType="CheckBox" lockText="1" noThreeD="1"/>
</file>

<file path=xl/ctrlProps/ctrlProp869.xml><?xml version="1.0" encoding="utf-8"?>
<formControlPr xmlns="http://schemas.microsoft.com/office/spreadsheetml/2009/9/main" objectType="CheckBox" checked="Checked" lockText="1" noThreeD="1"/>
</file>

<file path=xl/ctrlProps/ctrlProp870.xml><?xml version="1.0" encoding="utf-8"?>
<formControlPr xmlns="http://schemas.microsoft.com/office/spreadsheetml/2009/9/main" objectType="CheckBox" fmlaLink="$AO$2" lockText="1" noThreeD="1"/>
</file>

<file path=xl/ctrlProps/ctrlProp871.xml><?xml version="1.0" encoding="utf-8"?>
<formControlPr xmlns="http://schemas.microsoft.com/office/spreadsheetml/2009/9/main" objectType="CheckBox" fmlaLink="$AO$4" lockText="1" noThreeD="1"/>
</file>

<file path=xl/ctrlProps/ctrlProp872.xml><?xml version="1.0" encoding="utf-8"?>
<formControlPr xmlns="http://schemas.microsoft.com/office/spreadsheetml/2009/9/main" objectType="CheckBox" fmlaLink="$AP$2" lockText="1" noThreeD="1"/>
</file>

<file path=xl/ctrlProps/ctrlProp873.xml><?xml version="1.0" encoding="utf-8"?>
<formControlPr xmlns="http://schemas.microsoft.com/office/spreadsheetml/2009/9/main" objectType="CheckBox" fmlaLink="$AP$4" lockText="1" noThreeD="1"/>
</file>

<file path=xl/ctrlProps/ctrlProp874.xml><?xml version="1.0" encoding="utf-8"?>
<formControlPr xmlns="http://schemas.microsoft.com/office/spreadsheetml/2009/9/main" objectType="CheckBox" fmlaLink="$AQ$2" lockText="1" noThreeD="1"/>
</file>

<file path=xl/ctrlProps/ctrlProp875.xml><?xml version="1.0" encoding="utf-8"?>
<formControlPr xmlns="http://schemas.microsoft.com/office/spreadsheetml/2009/9/main" objectType="CheckBox" fmlaLink="$AQ$4" lockText="1" noThreeD="1"/>
</file>

<file path=xl/ctrlProps/ctrlProp876.xml><?xml version="1.0" encoding="utf-8"?>
<formControlPr xmlns="http://schemas.microsoft.com/office/spreadsheetml/2009/9/main" objectType="CheckBox" checked="Checked" fmlaLink="$AR$2" lockText="1" noThreeD="1"/>
</file>

<file path=xl/ctrlProps/ctrlProp877.xml><?xml version="1.0" encoding="utf-8"?>
<formControlPr xmlns="http://schemas.microsoft.com/office/spreadsheetml/2009/9/main" objectType="CheckBox" fmlaLink="$AR$4" lockText="1" noThreeD="1"/>
</file>

<file path=xl/ctrlProps/ctrlProp878.xml><?xml version="1.0" encoding="utf-8"?>
<formControlPr xmlns="http://schemas.microsoft.com/office/spreadsheetml/2009/9/main" objectType="CheckBox" fmlaLink="$AS$2" lockText="1" noThreeD="1"/>
</file>

<file path=xl/ctrlProps/ctrlProp879.xml><?xml version="1.0" encoding="utf-8"?>
<formControlPr xmlns="http://schemas.microsoft.com/office/spreadsheetml/2009/9/main" objectType="CheckBox" fmlaLink="$AS$4" lockText="1" noThreeD="1"/>
</file>

<file path=xl/ctrlProps/ctrlProp880.xml><?xml version="1.0" encoding="utf-8"?>
<formControlPr xmlns="http://schemas.microsoft.com/office/spreadsheetml/2009/9/main" objectType="CheckBox" fmlaLink="$AT$2" lockText="1" noThreeD="1"/>
</file>

<file path=xl/ctrlProps/ctrlProp881.xml><?xml version="1.0" encoding="utf-8"?>
<formControlPr xmlns="http://schemas.microsoft.com/office/spreadsheetml/2009/9/main" objectType="CheckBox" fmlaLink="$AT$4" lockText="1" noThreeD="1"/>
</file>

<file path=xl/ctrlProps/ctrlProp882.xml><?xml version="1.0" encoding="utf-8"?>
<formControlPr xmlns="http://schemas.microsoft.com/office/spreadsheetml/2009/9/main" objectType="CheckBox" fmlaLink="$AU$2" lockText="1" noThreeD="1"/>
</file>

<file path=xl/ctrlProps/ctrlProp883.xml><?xml version="1.0" encoding="utf-8"?>
<formControlPr xmlns="http://schemas.microsoft.com/office/spreadsheetml/2009/9/main" objectType="CheckBox" fmlaLink="$AU$4" lockText="1" noThreeD="1"/>
</file>

<file path=xl/ctrlProps/ctrlProp884.xml><?xml version="1.0" encoding="utf-8"?>
<formControlPr xmlns="http://schemas.microsoft.com/office/spreadsheetml/2009/9/main" objectType="CheckBox" lockText="1" noThreeD="1"/>
</file>

<file path=xl/ctrlProps/ctrlProp885.xml><?xml version="1.0" encoding="utf-8"?>
<formControlPr xmlns="http://schemas.microsoft.com/office/spreadsheetml/2009/9/main" objectType="CheckBox" lockText="1" noThreeD="1"/>
</file>

<file path=xl/ctrlProps/ctrlProp886.xml><?xml version="1.0" encoding="utf-8"?>
<formControlPr xmlns="http://schemas.microsoft.com/office/spreadsheetml/2009/9/main" objectType="CheckBox" checked="Checked" lockText="1" noThreeD="1"/>
</file>

<file path=xl/ctrlProps/ctrlProp887.xml><?xml version="1.0" encoding="utf-8"?>
<formControlPr xmlns="http://schemas.microsoft.com/office/spreadsheetml/2009/9/main" objectType="CheckBox" fmlaLink="$AO$2" lockText="1" noThreeD="1"/>
</file>

<file path=xl/ctrlProps/ctrlProp888.xml><?xml version="1.0" encoding="utf-8"?>
<formControlPr xmlns="http://schemas.microsoft.com/office/spreadsheetml/2009/9/main" objectType="CheckBox" fmlaLink="$AO$4" lockText="1" noThreeD="1"/>
</file>

<file path=xl/ctrlProps/ctrlProp889.xml><?xml version="1.0" encoding="utf-8"?>
<formControlPr xmlns="http://schemas.microsoft.com/office/spreadsheetml/2009/9/main" objectType="CheckBox" checked="Checked" fmlaLink="$AP$2" lockText="1" noThreeD="1"/>
</file>

<file path=xl/ctrlProps/ctrlProp890.xml><?xml version="1.0" encoding="utf-8"?>
<formControlPr xmlns="http://schemas.microsoft.com/office/spreadsheetml/2009/9/main" objectType="CheckBox" fmlaLink="$AP$4" lockText="1" noThreeD="1"/>
</file>

<file path=xl/ctrlProps/ctrlProp891.xml><?xml version="1.0" encoding="utf-8"?>
<formControlPr xmlns="http://schemas.microsoft.com/office/spreadsheetml/2009/9/main" objectType="CheckBox" fmlaLink="$AQ$2" lockText="1" noThreeD="1"/>
</file>

<file path=xl/ctrlProps/ctrlProp892.xml><?xml version="1.0" encoding="utf-8"?>
<formControlPr xmlns="http://schemas.microsoft.com/office/spreadsheetml/2009/9/main" objectType="CheckBox" fmlaLink="$AQ$4" lockText="1" noThreeD="1"/>
</file>

<file path=xl/ctrlProps/ctrlProp893.xml><?xml version="1.0" encoding="utf-8"?>
<formControlPr xmlns="http://schemas.microsoft.com/office/spreadsheetml/2009/9/main" objectType="CheckBox" checked="Checked" fmlaLink="$AR$2" lockText="1" noThreeD="1"/>
</file>

<file path=xl/ctrlProps/ctrlProp894.xml><?xml version="1.0" encoding="utf-8"?>
<formControlPr xmlns="http://schemas.microsoft.com/office/spreadsheetml/2009/9/main" objectType="CheckBox" fmlaLink="$AR$4" lockText="1" noThreeD="1"/>
</file>

<file path=xl/ctrlProps/ctrlProp895.xml><?xml version="1.0" encoding="utf-8"?>
<formControlPr xmlns="http://schemas.microsoft.com/office/spreadsheetml/2009/9/main" objectType="CheckBox" fmlaLink="$AS$2" lockText="1" noThreeD="1"/>
</file>

<file path=xl/ctrlProps/ctrlProp896.xml><?xml version="1.0" encoding="utf-8"?>
<formControlPr xmlns="http://schemas.microsoft.com/office/spreadsheetml/2009/9/main" objectType="CheckBox" fmlaLink="$AS$4" lockText="1" noThreeD="1"/>
</file>

<file path=xl/ctrlProps/ctrlProp897.xml><?xml version="1.0" encoding="utf-8"?>
<formControlPr xmlns="http://schemas.microsoft.com/office/spreadsheetml/2009/9/main" objectType="CheckBox" fmlaLink="$AT$2" lockText="1" noThreeD="1"/>
</file>

<file path=xl/ctrlProps/ctrlProp898.xml><?xml version="1.0" encoding="utf-8"?>
<formControlPr xmlns="http://schemas.microsoft.com/office/spreadsheetml/2009/9/main" objectType="CheckBox" fmlaLink="$AT$4" lockText="1" noThreeD="1"/>
</file>

<file path=xl/ctrlProps/ctrlProp899.xml><?xml version="1.0" encoding="utf-8"?>
<formControlPr xmlns="http://schemas.microsoft.com/office/spreadsheetml/2009/9/main" objectType="CheckBox" fmlaLink="$AU$2" lockText="1" noThreeD="1"/>
</file>

<file path=xl/ctrlProps/ctrlProp900.xml><?xml version="1.0" encoding="utf-8"?>
<formControlPr xmlns="http://schemas.microsoft.com/office/spreadsheetml/2009/9/main" objectType="CheckBox" fmlaLink="$AU$4" lockText="1" noThreeD="1"/>
</file>

<file path=xl/ctrlProps/ctrlProp901.xml><?xml version="1.0" encoding="utf-8"?>
<formControlPr xmlns="http://schemas.microsoft.com/office/spreadsheetml/2009/9/main" objectType="CheckBox" lockText="1" noThreeD="1"/>
</file>

<file path=xl/ctrlProps/ctrlProp902.xml><?xml version="1.0" encoding="utf-8"?>
<formControlPr xmlns="http://schemas.microsoft.com/office/spreadsheetml/2009/9/main" objectType="CheckBox" lockText="1" noThreeD="1"/>
</file>

<file path=xl/ctrlProps/ctrlProp903.xml><?xml version="1.0" encoding="utf-8"?>
<formControlPr xmlns="http://schemas.microsoft.com/office/spreadsheetml/2009/9/main" objectType="CheckBox" checked="Checked" lockText="1" noThreeD="1"/>
</file>

<file path=xl/ctrlProps/ctrlProp904.xml><?xml version="1.0" encoding="utf-8"?>
<formControlPr xmlns="http://schemas.microsoft.com/office/spreadsheetml/2009/9/main" objectType="CheckBox" fmlaLink="$AO$2" lockText="1" noThreeD="1"/>
</file>

<file path=xl/ctrlProps/ctrlProp905.xml><?xml version="1.0" encoding="utf-8"?>
<formControlPr xmlns="http://schemas.microsoft.com/office/spreadsheetml/2009/9/main" objectType="CheckBox" fmlaLink="$AO$4" lockText="1" noThreeD="1"/>
</file>

<file path=xl/ctrlProps/ctrlProp906.xml><?xml version="1.0" encoding="utf-8"?>
<formControlPr xmlns="http://schemas.microsoft.com/office/spreadsheetml/2009/9/main" objectType="CheckBox" checked="Checked" fmlaLink="$AP$2" lockText="1" noThreeD="1"/>
</file>

<file path=xl/ctrlProps/ctrlProp907.xml><?xml version="1.0" encoding="utf-8"?>
<formControlPr xmlns="http://schemas.microsoft.com/office/spreadsheetml/2009/9/main" objectType="CheckBox" fmlaLink="$AP$4" lockText="1" noThreeD="1"/>
</file>

<file path=xl/ctrlProps/ctrlProp908.xml><?xml version="1.0" encoding="utf-8"?>
<formControlPr xmlns="http://schemas.microsoft.com/office/spreadsheetml/2009/9/main" objectType="CheckBox" fmlaLink="$AQ$2" lockText="1" noThreeD="1"/>
</file>

<file path=xl/ctrlProps/ctrlProp909.xml><?xml version="1.0" encoding="utf-8"?>
<formControlPr xmlns="http://schemas.microsoft.com/office/spreadsheetml/2009/9/main" objectType="CheckBox" fmlaLink="$AQ$4" lockText="1" noThreeD="1"/>
</file>

<file path=xl/ctrlProps/ctrlProp910.xml><?xml version="1.0" encoding="utf-8"?>
<formControlPr xmlns="http://schemas.microsoft.com/office/spreadsheetml/2009/9/main" objectType="CheckBox" checked="Checked" fmlaLink="$AR$2" lockText="1" noThreeD="1"/>
</file>

<file path=xl/ctrlProps/ctrlProp911.xml><?xml version="1.0" encoding="utf-8"?>
<formControlPr xmlns="http://schemas.microsoft.com/office/spreadsheetml/2009/9/main" objectType="CheckBox" fmlaLink="$AR$4" lockText="1" noThreeD="1"/>
</file>

<file path=xl/ctrlProps/ctrlProp912.xml><?xml version="1.0" encoding="utf-8"?>
<formControlPr xmlns="http://schemas.microsoft.com/office/spreadsheetml/2009/9/main" objectType="CheckBox" fmlaLink="$AS$2" lockText="1" noThreeD="1"/>
</file>

<file path=xl/ctrlProps/ctrlProp913.xml><?xml version="1.0" encoding="utf-8"?>
<formControlPr xmlns="http://schemas.microsoft.com/office/spreadsheetml/2009/9/main" objectType="CheckBox" fmlaLink="$AS$4" lockText="1" noThreeD="1"/>
</file>

<file path=xl/ctrlProps/ctrlProp914.xml><?xml version="1.0" encoding="utf-8"?>
<formControlPr xmlns="http://schemas.microsoft.com/office/spreadsheetml/2009/9/main" objectType="CheckBox" fmlaLink="$AT$2" lockText="1" noThreeD="1"/>
</file>

<file path=xl/ctrlProps/ctrlProp915.xml><?xml version="1.0" encoding="utf-8"?>
<formControlPr xmlns="http://schemas.microsoft.com/office/spreadsheetml/2009/9/main" objectType="CheckBox" fmlaLink="$AT$4" lockText="1" noThreeD="1"/>
</file>

<file path=xl/ctrlProps/ctrlProp916.xml><?xml version="1.0" encoding="utf-8"?>
<formControlPr xmlns="http://schemas.microsoft.com/office/spreadsheetml/2009/9/main" objectType="CheckBox" fmlaLink="$AU$2" lockText="1" noThreeD="1"/>
</file>

<file path=xl/ctrlProps/ctrlProp917.xml><?xml version="1.0" encoding="utf-8"?>
<formControlPr xmlns="http://schemas.microsoft.com/office/spreadsheetml/2009/9/main" objectType="CheckBox" fmlaLink="$AU$4" lockText="1" noThreeD="1"/>
</file>

<file path=xl/ctrlProps/ctrlProp918.xml><?xml version="1.0" encoding="utf-8"?>
<formControlPr xmlns="http://schemas.microsoft.com/office/spreadsheetml/2009/9/main" objectType="CheckBox" lockText="1" noThreeD="1"/>
</file>

<file path=xl/ctrlProps/ctrlProp919.xml><?xml version="1.0" encoding="utf-8"?>
<formControlPr xmlns="http://schemas.microsoft.com/office/spreadsheetml/2009/9/main" objectType="CheckBox" lockText="1" noThreeD="1"/>
</file>

<file path=xl/ctrlProps/ctrlProp920.xml><?xml version="1.0" encoding="utf-8"?>
<formControlPr xmlns="http://schemas.microsoft.com/office/spreadsheetml/2009/9/main" objectType="CheckBox" checked="Checked" lockText="1" noThreeD="1"/>
</file>

<file path=xl/ctrlProps/ctrlProp921.xml><?xml version="1.0" encoding="utf-8"?>
<formControlPr xmlns="http://schemas.microsoft.com/office/spreadsheetml/2009/9/main" objectType="CheckBox" checked="Checked" fmlaLink="$AO$2" lockText="1" noThreeD="1"/>
</file>

<file path=xl/ctrlProps/ctrlProp922.xml><?xml version="1.0" encoding="utf-8"?>
<formControlPr xmlns="http://schemas.microsoft.com/office/spreadsheetml/2009/9/main" objectType="CheckBox" fmlaLink="$AO$4" lockText="1" noThreeD="1"/>
</file>

<file path=xl/ctrlProps/ctrlProp923.xml><?xml version="1.0" encoding="utf-8"?>
<formControlPr xmlns="http://schemas.microsoft.com/office/spreadsheetml/2009/9/main" objectType="CheckBox" fmlaLink="$AP$2" lockText="1" noThreeD="1"/>
</file>

<file path=xl/ctrlProps/ctrlProp924.xml><?xml version="1.0" encoding="utf-8"?>
<formControlPr xmlns="http://schemas.microsoft.com/office/spreadsheetml/2009/9/main" objectType="CheckBox" fmlaLink="$AP$4" lockText="1" noThreeD="1"/>
</file>

<file path=xl/ctrlProps/ctrlProp925.xml><?xml version="1.0" encoding="utf-8"?>
<formControlPr xmlns="http://schemas.microsoft.com/office/spreadsheetml/2009/9/main" objectType="CheckBox" fmlaLink="$AQ$2" lockText="1" noThreeD="1"/>
</file>

<file path=xl/ctrlProps/ctrlProp926.xml><?xml version="1.0" encoding="utf-8"?>
<formControlPr xmlns="http://schemas.microsoft.com/office/spreadsheetml/2009/9/main" objectType="CheckBox" fmlaLink="$AQ$4" lockText="1" noThreeD="1"/>
</file>

<file path=xl/ctrlProps/ctrlProp927.xml><?xml version="1.0" encoding="utf-8"?>
<formControlPr xmlns="http://schemas.microsoft.com/office/spreadsheetml/2009/9/main" objectType="CheckBox" fmlaLink="$AR$2" lockText="1" noThreeD="1"/>
</file>

<file path=xl/ctrlProps/ctrlProp928.xml><?xml version="1.0" encoding="utf-8"?>
<formControlPr xmlns="http://schemas.microsoft.com/office/spreadsheetml/2009/9/main" objectType="CheckBox" fmlaLink="$AR$4" lockText="1" noThreeD="1"/>
</file>

<file path=xl/ctrlProps/ctrlProp929.xml><?xml version="1.0" encoding="utf-8"?>
<formControlPr xmlns="http://schemas.microsoft.com/office/spreadsheetml/2009/9/main" objectType="CheckBox" checked="Checked" fmlaLink="$AS$2" lockText="1" noThreeD="1"/>
</file>

<file path=xl/ctrlProps/ctrlProp930.xml><?xml version="1.0" encoding="utf-8"?>
<formControlPr xmlns="http://schemas.microsoft.com/office/spreadsheetml/2009/9/main" objectType="CheckBox" fmlaLink="$AS$4" lockText="1" noThreeD="1"/>
</file>

<file path=xl/ctrlProps/ctrlProp931.xml><?xml version="1.0" encoding="utf-8"?>
<formControlPr xmlns="http://schemas.microsoft.com/office/spreadsheetml/2009/9/main" objectType="CheckBox" fmlaLink="$AT$2" lockText="1" noThreeD="1"/>
</file>

<file path=xl/ctrlProps/ctrlProp932.xml><?xml version="1.0" encoding="utf-8"?>
<formControlPr xmlns="http://schemas.microsoft.com/office/spreadsheetml/2009/9/main" objectType="CheckBox" fmlaLink="$AT$4" lockText="1" noThreeD="1"/>
</file>

<file path=xl/ctrlProps/ctrlProp933.xml><?xml version="1.0" encoding="utf-8"?>
<formControlPr xmlns="http://schemas.microsoft.com/office/spreadsheetml/2009/9/main" objectType="CheckBox" fmlaLink="$AU$2" lockText="1" noThreeD="1"/>
</file>

<file path=xl/ctrlProps/ctrlProp934.xml><?xml version="1.0" encoding="utf-8"?>
<formControlPr xmlns="http://schemas.microsoft.com/office/spreadsheetml/2009/9/main" objectType="CheckBox" fmlaLink="$AU$4" lockText="1" noThreeD="1"/>
</file>

<file path=xl/ctrlProps/ctrlProp935.xml><?xml version="1.0" encoding="utf-8"?>
<formControlPr xmlns="http://schemas.microsoft.com/office/spreadsheetml/2009/9/main" objectType="CheckBox" lockText="1" noThreeD="1"/>
</file>

<file path=xl/ctrlProps/ctrlProp936.xml><?xml version="1.0" encoding="utf-8"?>
<formControlPr xmlns="http://schemas.microsoft.com/office/spreadsheetml/2009/9/main" objectType="CheckBox" lockText="1" noThreeD="1"/>
</file>

<file path=xl/ctrlProps/ctrlProp937.xml><?xml version="1.0" encoding="utf-8"?>
<formControlPr xmlns="http://schemas.microsoft.com/office/spreadsheetml/2009/9/main" objectType="CheckBox" checked="Checked" lockText="1" noThreeD="1"/>
</file>

<file path=xl/ctrlProps/ctrlProp938.xml><?xml version="1.0" encoding="utf-8"?>
<formControlPr xmlns="http://schemas.microsoft.com/office/spreadsheetml/2009/9/main" objectType="CheckBox" checked="Checked" fmlaLink="$AO$2" lockText="1" noThreeD="1"/>
</file>

<file path=xl/ctrlProps/ctrlProp939.xml><?xml version="1.0" encoding="utf-8"?>
<formControlPr xmlns="http://schemas.microsoft.com/office/spreadsheetml/2009/9/main" objectType="CheckBox" fmlaLink="$AO$4" lockText="1" noThreeD="1"/>
</file>

<file path=xl/ctrlProps/ctrlProp940.xml><?xml version="1.0" encoding="utf-8"?>
<formControlPr xmlns="http://schemas.microsoft.com/office/spreadsheetml/2009/9/main" objectType="CheckBox" fmlaLink="$AP$2" lockText="1" noThreeD="1"/>
</file>

<file path=xl/ctrlProps/ctrlProp941.xml><?xml version="1.0" encoding="utf-8"?>
<formControlPr xmlns="http://schemas.microsoft.com/office/spreadsheetml/2009/9/main" objectType="CheckBox" fmlaLink="$AP$4" lockText="1" noThreeD="1"/>
</file>

<file path=xl/ctrlProps/ctrlProp942.xml><?xml version="1.0" encoding="utf-8"?>
<formControlPr xmlns="http://schemas.microsoft.com/office/spreadsheetml/2009/9/main" objectType="CheckBox" fmlaLink="$AQ$2" lockText="1" noThreeD="1"/>
</file>

<file path=xl/ctrlProps/ctrlProp943.xml><?xml version="1.0" encoding="utf-8"?>
<formControlPr xmlns="http://schemas.microsoft.com/office/spreadsheetml/2009/9/main" objectType="CheckBox" fmlaLink="$AQ$4" lockText="1" noThreeD="1"/>
</file>

<file path=xl/ctrlProps/ctrlProp944.xml><?xml version="1.0" encoding="utf-8"?>
<formControlPr xmlns="http://schemas.microsoft.com/office/spreadsheetml/2009/9/main" objectType="CheckBox" fmlaLink="$AR$2" lockText="1" noThreeD="1"/>
</file>

<file path=xl/ctrlProps/ctrlProp945.xml><?xml version="1.0" encoding="utf-8"?>
<formControlPr xmlns="http://schemas.microsoft.com/office/spreadsheetml/2009/9/main" objectType="CheckBox" fmlaLink="$AR$4" lockText="1" noThreeD="1"/>
</file>

<file path=xl/ctrlProps/ctrlProp946.xml><?xml version="1.0" encoding="utf-8"?>
<formControlPr xmlns="http://schemas.microsoft.com/office/spreadsheetml/2009/9/main" objectType="CheckBox" checked="Checked" fmlaLink="$AS$2" lockText="1" noThreeD="1"/>
</file>

<file path=xl/ctrlProps/ctrlProp947.xml><?xml version="1.0" encoding="utf-8"?>
<formControlPr xmlns="http://schemas.microsoft.com/office/spreadsheetml/2009/9/main" objectType="CheckBox" fmlaLink="$AS$4" lockText="1" noThreeD="1"/>
</file>

<file path=xl/ctrlProps/ctrlProp948.xml><?xml version="1.0" encoding="utf-8"?>
<formControlPr xmlns="http://schemas.microsoft.com/office/spreadsheetml/2009/9/main" objectType="CheckBox" fmlaLink="$AT$2" lockText="1" noThreeD="1"/>
</file>

<file path=xl/ctrlProps/ctrlProp949.xml><?xml version="1.0" encoding="utf-8"?>
<formControlPr xmlns="http://schemas.microsoft.com/office/spreadsheetml/2009/9/main" objectType="CheckBox" fmlaLink="$AT$4" lockText="1" noThreeD="1"/>
</file>

<file path=xl/ctrlProps/ctrlProp950.xml><?xml version="1.0" encoding="utf-8"?>
<formControlPr xmlns="http://schemas.microsoft.com/office/spreadsheetml/2009/9/main" objectType="CheckBox" fmlaLink="$AU$2" lockText="1" noThreeD="1"/>
</file>

<file path=xl/ctrlProps/ctrlProp951.xml><?xml version="1.0" encoding="utf-8"?>
<formControlPr xmlns="http://schemas.microsoft.com/office/spreadsheetml/2009/9/main" objectType="CheckBox" fmlaLink="$AU$4" lockText="1" noThreeD="1"/>
</file>

<file path=xl/ctrlProps/ctrlProp952.xml><?xml version="1.0" encoding="utf-8"?>
<formControlPr xmlns="http://schemas.microsoft.com/office/spreadsheetml/2009/9/main" objectType="CheckBox" lockText="1" noThreeD="1"/>
</file>

<file path=xl/ctrlProps/ctrlProp953.xml><?xml version="1.0" encoding="utf-8"?>
<formControlPr xmlns="http://schemas.microsoft.com/office/spreadsheetml/2009/9/main" objectType="CheckBox" lockText="1" noThreeD="1"/>
</file>

<file path=xl/ctrlProps/ctrlProp954.xml><?xml version="1.0" encoding="utf-8"?>
<formControlPr xmlns="http://schemas.microsoft.com/office/spreadsheetml/2009/9/main" objectType="CheckBox" checked="Checked" lockText="1" noThreeD="1"/>
</file>

<file path=xl/ctrlProps/ctrlProp955.xml><?xml version="1.0" encoding="utf-8"?>
<formControlPr xmlns="http://schemas.microsoft.com/office/spreadsheetml/2009/9/main" objectType="CheckBox" checked="Checked" fmlaLink="$AO$2" lockText="1" noThreeD="1"/>
</file>

<file path=xl/ctrlProps/ctrlProp956.xml><?xml version="1.0" encoding="utf-8"?>
<formControlPr xmlns="http://schemas.microsoft.com/office/spreadsheetml/2009/9/main" objectType="CheckBox" fmlaLink="$AO$4" lockText="1" noThreeD="1"/>
</file>

<file path=xl/ctrlProps/ctrlProp957.xml><?xml version="1.0" encoding="utf-8"?>
<formControlPr xmlns="http://schemas.microsoft.com/office/spreadsheetml/2009/9/main" objectType="CheckBox" fmlaLink="$AP$2" lockText="1" noThreeD="1"/>
</file>

<file path=xl/ctrlProps/ctrlProp958.xml><?xml version="1.0" encoding="utf-8"?>
<formControlPr xmlns="http://schemas.microsoft.com/office/spreadsheetml/2009/9/main" objectType="CheckBox" fmlaLink="$AP$4" lockText="1" noThreeD="1"/>
</file>

<file path=xl/ctrlProps/ctrlProp959.xml><?xml version="1.0" encoding="utf-8"?>
<formControlPr xmlns="http://schemas.microsoft.com/office/spreadsheetml/2009/9/main" objectType="CheckBox" fmlaLink="$AQ$2" lockText="1" noThreeD="1"/>
</file>

<file path=xl/ctrlProps/ctrlProp960.xml><?xml version="1.0" encoding="utf-8"?>
<formControlPr xmlns="http://schemas.microsoft.com/office/spreadsheetml/2009/9/main" objectType="CheckBox" fmlaLink="$AQ$4" lockText="1" noThreeD="1"/>
</file>

<file path=xl/ctrlProps/ctrlProp961.xml><?xml version="1.0" encoding="utf-8"?>
<formControlPr xmlns="http://schemas.microsoft.com/office/spreadsheetml/2009/9/main" objectType="CheckBox" fmlaLink="$AR$2" lockText="1" noThreeD="1"/>
</file>

<file path=xl/ctrlProps/ctrlProp962.xml><?xml version="1.0" encoding="utf-8"?>
<formControlPr xmlns="http://schemas.microsoft.com/office/spreadsheetml/2009/9/main" objectType="CheckBox" fmlaLink="$AR$4" lockText="1" noThreeD="1"/>
</file>

<file path=xl/ctrlProps/ctrlProp963.xml><?xml version="1.0" encoding="utf-8"?>
<formControlPr xmlns="http://schemas.microsoft.com/office/spreadsheetml/2009/9/main" objectType="CheckBox" checked="Checked" fmlaLink="$AS$2" lockText="1" noThreeD="1"/>
</file>

<file path=xl/ctrlProps/ctrlProp964.xml><?xml version="1.0" encoding="utf-8"?>
<formControlPr xmlns="http://schemas.microsoft.com/office/spreadsheetml/2009/9/main" objectType="CheckBox" fmlaLink="$AS$4" lockText="1" noThreeD="1"/>
</file>

<file path=xl/ctrlProps/ctrlProp965.xml><?xml version="1.0" encoding="utf-8"?>
<formControlPr xmlns="http://schemas.microsoft.com/office/spreadsheetml/2009/9/main" objectType="CheckBox" fmlaLink="$AT$2" lockText="1" noThreeD="1"/>
</file>

<file path=xl/ctrlProps/ctrlProp966.xml><?xml version="1.0" encoding="utf-8"?>
<formControlPr xmlns="http://schemas.microsoft.com/office/spreadsheetml/2009/9/main" objectType="CheckBox" fmlaLink="$AT$4" lockText="1" noThreeD="1"/>
</file>

<file path=xl/ctrlProps/ctrlProp967.xml><?xml version="1.0" encoding="utf-8"?>
<formControlPr xmlns="http://schemas.microsoft.com/office/spreadsheetml/2009/9/main" objectType="CheckBox" fmlaLink="$AU$2" lockText="1" noThreeD="1"/>
</file>

<file path=xl/ctrlProps/ctrlProp968.xml><?xml version="1.0" encoding="utf-8"?>
<formControlPr xmlns="http://schemas.microsoft.com/office/spreadsheetml/2009/9/main" objectType="CheckBox" fmlaLink="$AU$4" lockText="1" noThreeD="1"/>
</file>

<file path=xl/ctrlProps/ctrlProp969.xml><?xml version="1.0" encoding="utf-8"?>
<formControlPr xmlns="http://schemas.microsoft.com/office/spreadsheetml/2009/9/main" objectType="CheckBox" lockText="1" noThreeD="1"/>
</file>

<file path=xl/ctrlProps/ctrlProp970.xml><?xml version="1.0" encoding="utf-8"?>
<formControlPr xmlns="http://schemas.microsoft.com/office/spreadsheetml/2009/9/main" objectType="CheckBox" lockText="1" noThreeD="1"/>
</file>

<file path=xl/ctrlProps/ctrlProp971.xml><?xml version="1.0" encoding="utf-8"?>
<formControlPr xmlns="http://schemas.microsoft.com/office/spreadsheetml/2009/9/main" objectType="CheckBox" lockText="1" noThreeD="1"/>
</file>

<file path=xl/ctrlProps/ctrlProp972.xml><?xml version="1.0" encoding="utf-8"?>
<formControlPr xmlns="http://schemas.microsoft.com/office/spreadsheetml/2009/9/main" objectType="CheckBox" fmlaLink="$AO$2" lockText="1" noThreeD="1"/>
</file>

<file path=xl/ctrlProps/ctrlProp973.xml><?xml version="1.0" encoding="utf-8"?>
<formControlPr xmlns="http://schemas.microsoft.com/office/spreadsheetml/2009/9/main" objectType="CheckBox" fmlaLink="$AO$4" lockText="1" noThreeD="1"/>
</file>

<file path=xl/ctrlProps/ctrlProp974.xml><?xml version="1.0" encoding="utf-8"?>
<formControlPr xmlns="http://schemas.microsoft.com/office/spreadsheetml/2009/9/main" objectType="CheckBox" fmlaLink="$AP$2" lockText="1" noThreeD="1"/>
</file>

<file path=xl/ctrlProps/ctrlProp975.xml><?xml version="1.0" encoding="utf-8"?>
<formControlPr xmlns="http://schemas.microsoft.com/office/spreadsheetml/2009/9/main" objectType="CheckBox" fmlaLink="$AP$4" lockText="1" noThreeD="1"/>
</file>

<file path=xl/ctrlProps/ctrlProp976.xml><?xml version="1.0" encoding="utf-8"?>
<formControlPr xmlns="http://schemas.microsoft.com/office/spreadsheetml/2009/9/main" objectType="CheckBox" fmlaLink="$AQ$2" lockText="1" noThreeD="1"/>
</file>

<file path=xl/ctrlProps/ctrlProp977.xml><?xml version="1.0" encoding="utf-8"?>
<formControlPr xmlns="http://schemas.microsoft.com/office/spreadsheetml/2009/9/main" objectType="CheckBox" fmlaLink="$AQ$4" lockText="1" noThreeD="1"/>
</file>

<file path=xl/ctrlProps/ctrlProp978.xml><?xml version="1.0" encoding="utf-8"?>
<formControlPr xmlns="http://schemas.microsoft.com/office/spreadsheetml/2009/9/main" objectType="CheckBox" fmlaLink="$AR$2" lockText="1" noThreeD="1"/>
</file>

<file path=xl/ctrlProps/ctrlProp979.xml><?xml version="1.0" encoding="utf-8"?>
<formControlPr xmlns="http://schemas.microsoft.com/office/spreadsheetml/2009/9/main" objectType="CheckBox" fmlaLink="$AR$4" lockText="1" noThreeD="1"/>
</file>

<file path=xl/ctrlProps/ctrlProp980.xml><?xml version="1.0" encoding="utf-8"?>
<formControlPr xmlns="http://schemas.microsoft.com/office/spreadsheetml/2009/9/main" objectType="CheckBox" fmlaLink="$AS$2" lockText="1" noThreeD="1"/>
</file>

<file path=xl/ctrlProps/ctrlProp981.xml><?xml version="1.0" encoding="utf-8"?>
<formControlPr xmlns="http://schemas.microsoft.com/office/spreadsheetml/2009/9/main" objectType="CheckBox" fmlaLink="$AS$4" lockText="1" noThreeD="1"/>
</file>

<file path=xl/ctrlProps/ctrlProp982.xml><?xml version="1.0" encoding="utf-8"?>
<formControlPr xmlns="http://schemas.microsoft.com/office/spreadsheetml/2009/9/main" objectType="CheckBox" fmlaLink="$AT$2" lockText="1" noThreeD="1"/>
</file>

<file path=xl/ctrlProps/ctrlProp983.xml><?xml version="1.0" encoding="utf-8"?>
<formControlPr xmlns="http://schemas.microsoft.com/office/spreadsheetml/2009/9/main" objectType="CheckBox" fmlaLink="$AT$4" lockText="1" noThreeD="1"/>
</file>

<file path=xl/ctrlProps/ctrlProp984.xml><?xml version="1.0" encoding="utf-8"?>
<formControlPr xmlns="http://schemas.microsoft.com/office/spreadsheetml/2009/9/main" objectType="CheckBox" fmlaLink="$AU$2" lockText="1" noThreeD="1"/>
</file>

<file path=xl/ctrlProps/ctrlProp985.xml><?xml version="1.0" encoding="utf-8"?>
<formControlPr xmlns="http://schemas.microsoft.com/office/spreadsheetml/2009/9/main" objectType="CheckBox" fmlaLink="$AU$4" lockText="1" noThreeD="1"/>
</file>

<file path=xl/ctrlProps/ctrlProp986.xml><?xml version="1.0" encoding="utf-8"?>
<formControlPr xmlns="http://schemas.microsoft.com/office/spreadsheetml/2009/9/main" objectType="CheckBox" lockText="1" noThreeD="1"/>
</file>

<file path=xl/ctrlProps/ctrlProp987.xml><?xml version="1.0" encoding="utf-8"?>
<formControlPr xmlns="http://schemas.microsoft.com/office/spreadsheetml/2009/9/main" objectType="CheckBox" lockText="1" noThreeD="1"/>
</file>

<file path=xl/ctrlProps/ctrlProp988.xml><?xml version="1.0" encoding="utf-8"?>
<formControlPr xmlns="http://schemas.microsoft.com/office/spreadsheetml/2009/9/main" objectType="CheckBox" lockText="1" noThreeD="1"/>
</file>

<file path=xl/ctrlProps/ctrlProp989.xml><?xml version="1.0" encoding="utf-8"?>
<formControlPr xmlns="http://schemas.microsoft.com/office/spreadsheetml/2009/9/main" objectType="CheckBox" fmlaLink="$AO$2" lockText="1" noThreeD="1"/>
</file>

<file path=xl/ctrlProps/ctrlProp990.xml><?xml version="1.0" encoding="utf-8"?>
<formControlPr xmlns="http://schemas.microsoft.com/office/spreadsheetml/2009/9/main" objectType="CheckBox" fmlaLink="$AO$4" lockText="1" noThreeD="1"/>
</file>

<file path=xl/ctrlProps/ctrlProp991.xml><?xml version="1.0" encoding="utf-8"?>
<formControlPr xmlns="http://schemas.microsoft.com/office/spreadsheetml/2009/9/main" objectType="CheckBox" fmlaLink="$AP$2" lockText="1" noThreeD="1"/>
</file>

<file path=xl/ctrlProps/ctrlProp992.xml><?xml version="1.0" encoding="utf-8"?>
<formControlPr xmlns="http://schemas.microsoft.com/office/spreadsheetml/2009/9/main" objectType="CheckBox" fmlaLink="$AP$4" lockText="1" noThreeD="1"/>
</file>

<file path=xl/ctrlProps/ctrlProp993.xml><?xml version="1.0" encoding="utf-8"?>
<formControlPr xmlns="http://schemas.microsoft.com/office/spreadsheetml/2009/9/main" objectType="CheckBox" fmlaLink="$AQ$2" lockText="1" noThreeD="1"/>
</file>

<file path=xl/ctrlProps/ctrlProp994.xml><?xml version="1.0" encoding="utf-8"?>
<formControlPr xmlns="http://schemas.microsoft.com/office/spreadsheetml/2009/9/main" objectType="CheckBox" fmlaLink="$AQ$4" lockText="1" noThreeD="1"/>
</file>

<file path=xl/ctrlProps/ctrlProp995.xml><?xml version="1.0" encoding="utf-8"?>
<formControlPr xmlns="http://schemas.microsoft.com/office/spreadsheetml/2009/9/main" objectType="CheckBox" fmlaLink="$AR$2" lockText="1" noThreeD="1"/>
</file>

<file path=xl/ctrlProps/ctrlProp996.xml><?xml version="1.0" encoding="utf-8"?>
<formControlPr xmlns="http://schemas.microsoft.com/office/spreadsheetml/2009/9/main" objectType="CheckBox" fmlaLink="$AR$4" lockText="1" noThreeD="1"/>
</file>

<file path=xl/ctrlProps/ctrlProp997.xml><?xml version="1.0" encoding="utf-8"?>
<formControlPr xmlns="http://schemas.microsoft.com/office/spreadsheetml/2009/9/main" objectType="CheckBox" fmlaLink="$AS$2" lockText="1" noThreeD="1"/>
</file>

<file path=xl/ctrlProps/ctrlProp998.xml><?xml version="1.0" encoding="utf-8"?>
<formControlPr xmlns="http://schemas.microsoft.com/office/spreadsheetml/2009/9/main" objectType="CheckBox" fmlaLink="$AS$4" lockText="1" noThreeD="1"/>
</file>

<file path=xl/ctrlProps/ctrlProp999.xml><?xml version="1.0" encoding="utf-8"?>
<formControlPr xmlns="http://schemas.microsoft.com/office/spreadsheetml/2009/9/main" objectType="CheckBox" fmlaLink="$AT$2" lockText="1" noThreeD="1"/>
</file>

<file path=xl/ctrlProps/ctrlProp1000.xml><?xml version="1.0" encoding="utf-8"?>
<formControlPr xmlns="http://schemas.microsoft.com/office/spreadsheetml/2009/9/main" objectType="CheckBox" fmlaLink="$AT$4" lockText="1" noThreeD="1"/>
</file>

<file path=xl/ctrlProps/ctrlProp1001.xml><?xml version="1.0" encoding="utf-8"?>
<formControlPr xmlns="http://schemas.microsoft.com/office/spreadsheetml/2009/9/main" objectType="CheckBox" fmlaLink="$AU$2" lockText="1" noThreeD="1"/>
</file>

<file path=xl/ctrlProps/ctrlProp1002.xml><?xml version="1.0" encoding="utf-8"?>
<formControlPr xmlns="http://schemas.microsoft.com/office/spreadsheetml/2009/9/main" objectType="CheckBox" fmlaLink="$AU$4" lockText="1" noThreeD="1"/>
</file>

<file path=xl/ctrlProps/ctrlProp1003.xml><?xml version="1.0" encoding="utf-8"?>
<formControlPr xmlns="http://schemas.microsoft.com/office/spreadsheetml/2009/9/main" objectType="CheckBox" lockText="1" noThreeD="1"/>
</file>

<file path=xl/ctrlProps/ctrlProp1004.xml><?xml version="1.0" encoding="utf-8"?>
<formControlPr xmlns="http://schemas.microsoft.com/office/spreadsheetml/2009/9/main" objectType="CheckBox" lockText="1" noThreeD="1"/>
</file>

<file path=xl/ctrlProps/ctrlProp1005.xml><?xml version="1.0" encoding="utf-8"?>
<formControlPr xmlns="http://schemas.microsoft.com/office/spreadsheetml/2009/9/main" objectType="CheckBox" lockText="1" noThreeD="1"/>
</file>

<file path=xl/ctrlProps/ctrlProp1006.xml><?xml version="1.0" encoding="utf-8"?>
<formControlPr xmlns="http://schemas.microsoft.com/office/spreadsheetml/2009/9/main" objectType="CheckBox" fmlaLink="$AO$2" lockText="1" noThreeD="1"/>
</file>

<file path=xl/ctrlProps/ctrlProp1007.xml><?xml version="1.0" encoding="utf-8"?>
<formControlPr xmlns="http://schemas.microsoft.com/office/spreadsheetml/2009/9/main" objectType="CheckBox" fmlaLink="$AO$4" lockText="1" noThreeD="1"/>
</file>

<file path=xl/ctrlProps/ctrlProp1008.xml><?xml version="1.0" encoding="utf-8"?>
<formControlPr xmlns="http://schemas.microsoft.com/office/spreadsheetml/2009/9/main" objectType="CheckBox" fmlaLink="$AP$2" lockText="1" noThreeD="1"/>
</file>

<file path=xl/ctrlProps/ctrlProp1009.xml><?xml version="1.0" encoding="utf-8"?>
<formControlPr xmlns="http://schemas.microsoft.com/office/spreadsheetml/2009/9/main" objectType="CheckBox" fmlaLink="$AP$4" lockText="1" noThreeD="1"/>
</file>

<file path=xl/ctrlProps/ctrlProp1010.xml><?xml version="1.0" encoding="utf-8"?>
<formControlPr xmlns="http://schemas.microsoft.com/office/spreadsheetml/2009/9/main" objectType="CheckBox" fmlaLink="$AQ$2" lockText="1" noThreeD="1"/>
</file>

<file path=xl/ctrlProps/ctrlProp1011.xml><?xml version="1.0" encoding="utf-8"?>
<formControlPr xmlns="http://schemas.microsoft.com/office/spreadsheetml/2009/9/main" objectType="CheckBox" fmlaLink="$AQ$4" lockText="1" noThreeD="1"/>
</file>

<file path=xl/ctrlProps/ctrlProp1012.xml><?xml version="1.0" encoding="utf-8"?>
<formControlPr xmlns="http://schemas.microsoft.com/office/spreadsheetml/2009/9/main" objectType="CheckBox" fmlaLink="$AR$2" lockText="1" noThreeD="1"/>
</file>

<file path=xl/ctrlProps/ctrlProp1013.xml><?xml version="1.0" encoding="utf-8"?>
<formControlPr xmlns="http://schemas.microsoft.com/office/spreadsheetml/2009/9/main" objectType="CheckBox" fmlaLink="$AR$4" lockText="1" noThreeD="1"/>
</file>

<file path=xl/ctrlProps/ctrlProp1014.xml><?xml version="1.0" encoding="utf-8"?>
<formControlPr xmlns="http://schemas.microsoft.com/office/spreadsheetml/2009/9/main" objectType="CheckBox" fmlaLink="$AS$2" lockText="1" noThreeD="1"/>
</file>

<file path=xl/ctrlProps/ctrlProp1015.xml><?xml version="1.0" encoding="utf-8"?>
<formControlPr xmlns="http://schemas.microsoft.com/office/spreadsheetml/2009/9/main" objectType="CheckBox" fmlaLink="$AS$4" lockText="1" noThreeD="1"/>
</file>

<file path=xl/ctrlProps/ctrlProp1016.xml><?xml version="1.0" encoding="utf-8"?>
<formControlPr xmlns="http://schemas.microsoft.com/office/spreadsheetml/2009/9/main" objectType="CheckBox" fmlaLink="$AT$2" lockText="1" noThreeD="1"/>
</file>

<file path=xl/ctrlProps/ctrlProp1017.xml><?xml version="1.0" encoding="utf-8"?>
<formControlPr xmlns="http://schemas.microsoft.com/office/spreadsheetml/2009/9/main" objectType="CheckBox" fmlaLink="$AT$4" lockText="1" noThreeD="1"/>
</file>

<file path=xl/ctrlProps/ctrlProp1018.xml><?xml version="1.0" encoding="utf-8"?>
<formControlPr xmlns="http://schemas.microsoft.com/office/spreadsheetml/2009/9/main" objectType="CheckBox" fmlaLink="$AU$2" lockText="1" noThreeD="1"/>
</file>

<file path=xl/ctrlProps/ctrlProp1019.xml><?xml version="1.0" encoding="utf-8"?>
<formControlPr xmlns="http://schemas.microsoft.com/office/spreadsheetml/2009/9/main" objectType="CheckBox" fmlaLink="$AU$4" lockText="1" noThreeD="1"/>
</file>

<file path=xl/ctrlProps/ctrlProp1020.xml><?xml version="1.0" encoding="utf-8"?>
<formControlPr xmlns="http://schemas.microsoft.com/office/spreadsheetml/2009/9/main" objectType="CheckBox" lockText="1" noThreeD="1"/>
</file>

<file path=xl/ctrlProps/ctrlProp1021.xml><?xml version="1.0" encoding="utf-8"?>
<formControlPr xmlns="http://schemas.microsoft.com/office/spreadsheetml/2009/9/main" objectType="CheckBox" lockText="1" noThreeD="1"/>
</file>

<file path=xl/ctrlProps/ctrlProp1022.xml><?xml version="1.0" encoding="utf-8"?>
<formControlPr xmlns="http://schemas.microsoft.com/office/spreadsheetml/2009/9/main" objectType="CheckBox" lockText="1" noThreeD="1"/>
</file>

<file path=xl/ctrlProps/ctrlProp1023.xml><?xml version="1.0" encoding="utf-8"?>
<formControlPr xmlns="http://schemas.microsoft.com/office/spreadsheetml/2009/9/main" objectType="CheckBox" fmlaLink="$AO$2" lockText="1" noThreeD="1"/>
</file>

<file path=xl/ctrlProps/ctrlProp1024.xml><?xml version="1.0" encoding="utf-8"?>
<formControlPr xmlns="http://schemas.microsoft.com/office/spreadsheetml/2009/9/main" objectType="CheckBox" fmlaLink="$AO$4" lockText="1" noThreeD="1"/>
</file>

<file path=xl/ctrlProps/ctrlProp1025.xml><?xml version="1.0" encoding="utf-8"?>
<formControlPr xmlns="http://schemas.microsoft.com/office/spreadsheetml/2009/9/main" objectType="CheckBox" fmlaLink="$AP$2" lockText="1" noThreeD="1"/>
</file>

<file path=xl/ctrlProps/ctrlProp1026.xml><?xml version="1.0" encoding="utf-8"?>
<formControlPr xmlns="http://schemas.microsoft.com/office/spreadsheetml/2009/9/main" objectType="CheckBox" fmlaLink="$AP$4" lockText="1" noThreeD="1"/>
</file>

<file path=xl/ctrlProps/ctrlProp1027.xml><?xml version="1.0" encoding="utf-8"?>
<formControlPr xmlns="http://schemas.microsoft.com/office/spreadsheetml/2009/9/main" objectType="CheckBox" fmlaLink="$AQ$2" lockText="1" noThreeD="1"/>
</file>

<file path=xl/ctrlProps/ctrlProp1028.xml><?xml version="1.0" encoding="utf-8"?>
<formControlPr xmlns="http://schemas.microsoft.com/office/spreadsheetml/2009/9/main" objectType="CheckBox" fmlaLink="$AQ$4" lockText="1" noThreeD="1"/>
</file>

<file path=xl/ctrlProps/ctrlProp1029.xml><?xml version="1.0" encoding="utf-8"?>
<formControlPr xmlns="http://schemas.microsoft.com/office/spreadsheetml/2009/9/main" objectType="CheckBox" fmlaLink="$AR$2" lockText="1" noThreeD="1"/>
</file>

<file path=xl/ctrlProps/ctrlProp1030.xml><?xml version="1.0" encoding="utf-8"?>
<formControlPr xmlns="http://schemas.microsoft.com/office/spreadsheetml/2009/9/main" objectType="CheckBox" fmlaLink="$AR$4" lockText="1" noThreeD="1"/>
</file>

<file path=xl/ctrlProps/ctrlProp1031.xml><?xml version="1.0" encoding="utf-8"?>
<formControlPr xmlns="http://schemas.microsoft.com/office/spreadsheetml/2009/9/main" objectType="CheckBox" fmlaLink="$AS$2" lockText="1" noThreeD="1"/>
</file>

<file path=xl/ctrlProps/ctrlProp1032.xml><?xml version="1.0" encoding="utf-8"?>
<formControlPr xmlns="http://schemas.microsoft.com/office/spreadsheetml/2009/9/main" objectType="CheckBox" fmlaLink="$AS$4" lockText="1" noThreeD="1"/>
</file>

<file path=xl/ctrlProps/ctrlProp1033.xml><?xml version="1.0" encoding="utf-8"?>
<formControlPr xmlns="http://schemas.microsoft.com/office/spreadsheetml/2009/9/main" objectType="CheckBox" fmlaLink="$AT$2" lockText="1" noThreeD="1"/>
</file>

<file path=xl/ctrlProps/ctrlProp1034.xml><?xml version="1.0" encoding="utf-8"?>
<formControlPr xmlns="http://schemas.microsoft.com/office/spreadsheetml/2009/9/main" objectType="CheckBox" fmlaLink="$AT$4" lockText="1" noThreeD="1"/>
</file>

<file path=xl/ctrlProps/ctrlProp1035.xml><?xml version="1.0" encoding="utf-8"?>
<formControlPr xmlns="http://schemas.microsoft.com/office/spreadsheetml/2009/9/main" objectType="CheckBox" fmlaLink="$AU$2" lockText="1" noThreeD="1"/>
</file>

<file path=xl/ctrlProps/ctrlProp1036.xml><?xml version="1.0" encoding="utf-8"?>
<formControlPr xmlns="http://schemas.microsoft.com/office/spreadsheetml/2009/9/main" objectType="CheckBox" fmlaLink="$AU$4" lockText="1" noThreeD="1"/>
</file>

<file path=xl/ctrlProps/ctrlProp1037.xml><?xml version="1.0" encoding="utf-8"?>
<formControlPr xmlns="http://schemas.microsoft.com/office/spreadsheetml/2009/9/main" objectType="CheckBox" lockText="1" noThreeD="1"/>
</file>

<file path=xl/ctrlProps/ctrlProp1038.xml><?xml version="1.0" encoding="utf-8"?>
<formControlPr xmlns="http://schemas.microsoft.com/office/spreadsheetml/2009/9/main" objectType="CheckBox" lockText="1" noThreeD="1"/>
</file>

<file path=xl/ctrlProps/ctrlProp1039.xml><?xml version="1.0" encoding="utf-8"?>
<formControlPr xmlns="http://schemas.microsoft.com/office/spreadsheetml/2009/9/main" objectType="CheckBox" lockText="1" noThreeD="1"/>
</file>

<file path=xl/ctrlProps/ctrlProp1040.xml><?xml version="1.0" encoding="utf-8"?>
<formControlPr xmlns="http://schemas.microsoft.com/office/spreadsheetml/2009/9/main" objectType="CheckBox" fmlaLink="$AO$2" lockText="1" noThreeD="1"/>
</file>

<file path=xl/ctrlProps/ctrlProp1041.xml><?xml version="1.0" encoding="utf-8"?>
<formControlPr xmlns="http://schemas.microsoft.com/office/spreadsheetml/2009/9/main" objectType="CheckBox" fmlaLink="$AO$4" lockText="1" noThreeD="1"/>
</file>

<file path=xl/ctrlProps/ctrlProp1042.xml><?xml version="1.0" encoding="utf-8"?>
<formControlPr xmlns="http://schemas.microsoft.com/office/spreadsheetml/2009/9/main" objectType="CheckBox" fmlaLink="$AP$2" lockText="1" noThreeD="1"/>
</file>

<file path=xl/ctrlProps/ctrlProp1043.xml><?xml version="1.0" encoding="utf-8"?>
<formControlPr xmlns="http://schemas.microsoft.com/office/spreadsheetml/2009/9/main" objectType="CheckBox" fmlaLink="$AP$4" lockText="1" noThreeD="1"/>
</file>

<file path=xl/ctrlProps/ctrlProp1044.xml><?xml version="1.0" encoding="utf-8"?>
<formControlPr xmlns="http://schemas.microsoft.com/office/spreadsheetml/2009/9/main" objectType="CheckBox" fmlaLink="$AQ$2" lockText="1" noThreeD="1"/>
</file>

<file path=xl/ctrlProps/ctrlProp1045.xml><?xml version="1.0" encoding="utf-8"?>
<formControlPr xmlns="http://schemas.microsoft.com/office/spreadsheetml/2009/9/main" objectType="CheckBox" fmlaLink="$AQ$4" lockText="1" noThreeD="1"/>
</file>

<file path=xl/ctrlProps/ctrlProp1046.xml><?xml version="1.0" encoding="utf-8"?>
<formControlPr xmlns="http://schemas.microsoft.com/office/spreadsheetml/2009/9/main" objectType="CheckBox" fmlaLink="$AR$2" lockText="1" noThreeD="1"/>
</file>

<file path=xl/ctrlProps/ctrlProp1047.xml><?xml version="1.0" encoding="utf-8"?>
<formControlPr xmlns="http://schemas.microsoft.com/office/spreadsheetml/2009/9/main" objectType="CheckBox" fmlaLink="$AR$4" lockText="1" noThreeD="1"/>
</file>

<file path=xl/ctrlProps/ctrlProp1048.xml><?xml version="1.0" encoding="utf-8"?>
<formControlPr xmlns="http://schemas.microsoft.com/office/spreadsheetml/2009/9/main" objectType="CheckBox" fmlaLink="$AS$2" lockText="1" noThreeD="1"/>
</file>

<file path=xl/ctrlProps/ctrlProp1049.xml><?xml version="1.0" encoding="utf-8"?>
<formControlPr xmlns="http://schemas.microsoft.com/office/spreadsheetml/2009/9/main" objectType="CheckBox" fmlaLink="$AS$4" lockText="1" noThreeD="1"/>
</file>

<file path=xl/ctrlProps/ctrlProp1050.xml><?xml version="1.0" encoding="utf-8"?>
<formControlPr xmlns="http://schemas.microsoft.com/office/spreadsheetml/2009/9/main" objectType="CheckBox" fmlaLink="$AT$2" lockText="1" noThreeD="1"/>
</file>

<file path=xl/ctrlProps/ctrlProp1051.xml><?xml version="1.0" encoding="utf-8"?>
<formControlPr xmlns="http://schemas.microsoft.com/office/spreadsheetml/2009/9/main" objectType="CheckBox" fmlaLink="$AT$4" lockText="1" noThreeD="1"/>
</file>

<file path=xl/ctrlProps/ctrlProp1052.xml><?xml version="1.0" encoding="utf-8"?>
<formControlPr xmlns="http://schemas.microsoft.com/office/spreadsheetml/2009/9/main" objectType="CheckBox" fmlaLink="$AU$2" lockText="1" noThreeD="1"/>
</file>

<file path=xl/ctrlProps/ctrlProp1053.xml><?xml version="1.0" encoding="utf-8"?>
<formControlPr xmlns="http://schemas.microsoft.com/office/spreadsheetml/2009/9/main" objectType="CheckBox" fmlaLink="$AU$4" lockText="1" noThreeD="1"/>
</file>

<file path=xl/ctrlProps/ctrlProp1054.xml><?xml version="1.0" encoding="utf-8"?>
<formControlPr xmlns="http://schemas.microsoft.com/office/spreadsheetml/2009/9/main" objectType="CheckBox" lockText="1" noThreeD="1"/>
</file>

<file path=xl/ctrlProps/ctrlProp1055.xml><?xml version="1.0" encoding="utf-8"?>
<formControlPr xmlns="http://schemas.microsoft.com/office/spreadsheetml/2009/9/main" objectType="CheckBox" lockText="1" noThreeD="1"/>
</file>

<file path=xl/ctrlProps/ctrlProp1056.xml><?xml version="1.0" encoding="utf-8"?>
<formControlPr xmlns="http://schemas.microsoft.com/office/spreadsheetml/2009/9/main" objectType="CheckBox" lockText="1" noThreeD="1"/>
</file>

<file path=xl/ctrlProps/ctrlProp1057.xml><?xml version="1.0" encoding="utf-8"?>
<formControlPr xmlns="http://schemas.microsoft.com/office/spreadsheetml/2009/9/main" objectType="CheckBox" fmlaLink="$AO$2" lockText="1" noThreeD="1"/>
</file>

<file path=xl/ctrlProps/ctrlProp1058.xml><?xml version="1.0" encoding="utf-8"?>
<formControlPr xmlns="http://schemas.microsoft.com/office/spreadsheetml/2009/9/main" objectType="CheckBox" fmlaLink="$AO$4" lockText="1" noThreeD="1"/>
</file>

<file path=xl/ctrlProps/ctrlProp1059.xml><?xml version="1.0" encoding="utf-8"?>
<formControlPr xmlns="http://schemas.microsoft.com/office/spreadsheetml/2009/9/main" objectType="CheckBox" fmlaLink="$AP$2" lockText="1" noThreeD="1"/>
</file>

<file path=xl/ctrlProps/ctrlProp1060.xml><?xml version="1.0" encoding="utf-8"?>
<formControlPr xmlns="http://schemas.microsoft.com/office/spreadsheetml/2009/9/main" objectType="CheckBox" fmlaLink="$AP$4" lockText="1" noThreeD="1"/>
</file>

<file path=xl/ctrlProps/ctrlProp1061.xml><?xml version="1.0" encoding="utf-8"?>
<formControlPr xmlns="http://schemas.microsoft.com/office/spreadsheetml/2009/9/main" objectType="CheckBox" fmlaLink="$AQ$2" lockText="1" noThreeD="1"/>
</file>

<file path=xl/ctrlProps/ctrlProp1062.xml><?xml version="1.0" encoding="utf-8"?>
<formControlPr xmlns="http://schemas.microsoft.com/office/spreadsheetml/2009/9/main" objectType="CheckBox" fmlaLink="$AQ$4" lockText="1" noThreeD="1"/>
</file>

<file path=xl/ctrlProps/ctrlProp1063.xml><?xml version="1.0" encoding="utf-8"?>
<formControlPr xmlns="http://schemas.microsoft.com/office/spreadsheetml/2009/9/main" objectType="CheckBox" fmlaLink="$AR$2" lockText="1" noThreeD="1"/>
</file>

<file path=xl/ctrlProps/ctrlProp1064.xml><?xml version="1.0" encoding="utf-8"?>
<formControlPr xmlns="http://schemas.microsoft.com/office/spreadsheetml/2009/9/main" objectType="CheckBox" fmlaLink="$AR$4" lockText="1" noThreeD="1"/>
</file>

<file path=xl/ctrlProps/ctrlProp1065.xml><?xml version="1.0" encoding="utf-8"?>
<formControlPr xmlns="http://schemas.microsoft.com/office/spreadsheetml/2009/9/main" objectType="CheckBox" fmlaLink="$AS$2" lockText="1" noThreeD="1"/>
</file>

<file path=xl/ctrlProps/ctrlProp1066.xml><?xml version="1.0" encoding="utf-8"?>
<formControlPr xmlns="http://schemas.microsoft.com/office/spreadsheetml/2009/9/main" objectType="CheckBox" fmlaLink="$AS$4" lockText="1" noThreeD="1"/>
</file>

<file path=xl/ctrlProps/ctrlProp1067.xml><?xml version="1.0" encoding="utf-8"?>
<formControlPr xmlns="http://schemas.microsoft.com/office/spreadsheetml/2009/9/main" objectType="CheckBox" fmlaLink="$AT$2" lockText="1" noThreeD="1"/>
</file>

<file path=xl/ctrlProps/ctrlProp1068.xml><?xml version="1.0" encoding="utf-8"?>
<formControlPr xmlns="http://schemas.microsoft.com/office/spreadsheetml/2009/9/main" objectType="CheckBox" fmlaLink="$AT$4" lockText="1" noThreeD="1"/>
</file>

<file path=xl/ctrlProps/ctrlProp1069.xml><?xml version="1.0" encoding="utf-8"?>
<formControlPr xmlns="http://schemas.microsoft.com/office/spreadsheetml/2009/9/main" objectType="CheckBox" fmlaLink="$AU$2" lockText="1" noThreeD="1"/>
</file>

<file path=xl/ctrlProps/ctrlProp1070.xml><?xml version="1.0" encoding="utf-8"?>
<formControlPr xmlns="http://schemas.microsoft.com/office/spreadsheetml/2009/9/main" objectType="CheckBox" fmlaLink="$AU$4" lockText="1" noThreeD="1"/>
</file>

<file path=xl/ctrlProps/ctrlProp1071.xml><?xml version="1.0" encoding="utf-8"?>
<formControlPr xmlns="http://schemas.microsoft.com/office/spreadsheetml/2009/9/main" objectType="CheckBox" lockText="1" noThreeD="1"/>
</file>

<file path=xl/ctrlProps/ctrlProp1072.xml><?xml version="1.0" encoding="utf-8"?>
<formControlPr xmlns="http://schemas.microsoft.com/office/spreadsheetml/2009/9/main" objectType="CheckBox" lockText="1" noThreeD="1"/>
</file>

<file path=xl/ctrlProps/ctrlProp1073.xml><?xml version="1.0" encoding="utf-8"?>
<formControlPr xmlns="http://schemas.microsoft.com/office/spreadsheetml/2009/9/main" objectType="CheckBox" lockText="1" noThreeD="1"/>
</file>

<file path=xl/ctrlProps/ctrlProp1074.xml><?xml version="1.0" encoding="utf-8"?>
<formControlPr xmlns="http://schemas.microsoft.com/office/spreadsheetml/2009/9/main" objectType="CheckBox" fmlaLink="$AO$2" lockText="1" noThreeD="1"/>
</file>

<file path=xl/ctrlProps/ctrlProp1075.xml><?xml version="1.0" encoding="utf-8"?>
<formControlPr xmlns="http://schemas.microsoft.com/office/spreadsheetml/2009/9/main" objectType="CheckBox" fmlaLink="$AO$4" lockText="1" noThreeD="1"/>
</file>

<file path=xl/ctrlProps/ctrlProp1076.xml><?xml version="1.0" encoding="utf-8"?>
<formControlPr xmlns="http://schemas.microsoft.com/office/spreadsheetml/2009/9/main" objectType="CheckBox" fmlaLink="$AP$2" lockText="1" noThreeD="1"/>
</file>

<file path=xl/ctrlProps/ctrlProp1077.xml><?xml version="1.0" encoding="utf-8"?>
<formControlPr xmlns="http://schemas.microsoft.com/office/spreadsheetml/2009/9/main" objectType="CheckBox" fmlaLink="$AP$4" lockText="1" noThreeD="1"/>
</file>

<file path=xl/ctrlProps/ctrlProp1078.xml><?xml version="1.0" encoding="utf-8"?>
<formControlPr xmlns="http://schemas.microsoft.com/office/spreadsheetml/2009/9/main" objectType="CheckBox" fmlaLink="$AQ$2" lockText="1" noThreeD="1"/>
</file>

<file path=xl/ctrlProps/ctrlProp1079.xml><?xml version="1.0" encoding="utf-8"?>
<formControlPr xmlns="http://schemas.microsoft.com/office/spreadsheetml/2009/9/main" objectType="CheckBox" fmlaLink="$AQ$4" lockText="1" noThreeD="1"/>
</file>

<file path=xl/ctrlProps/ctrlProp1080.xml><?xml version="1.0" encoding="utf-8"?>
<formControlPr xmlns="http://schemas.microsoft.com/office/spreadsheetml/2009/9/main" objectType="CheckBox" fmlaLink="$AR$2" lockText="1" noThreeD="1"/>
</file>

<file path=xl/ctrlProps/ctrlProp1081.xml><?xml version="1.0" encoding="utf-8"?>
<formControlPr xmlns="http://schemas.microsoft.com/office/spreadsheetml/2009/9/main" objectType="CheckBox" fmlaLink="$AR$4" lockText="1" noThreeD="1"/>
</file>

<file path=xl/ctrlProps/ctrlProp1082.xml><?xml version="1.0" encoding="utf-8"?>
<formControlPr xmlns="http://schemas.microsoft.com/office/spreadsheetml/2009/9/main" objectType="CheckBox" fmlaLink="$AS$2" lockText="1" noThreeD="1"/>
</file>

<file path=xl/ctrlProps/ctrlProp1083.xml><?xml version="1.0" encoding="utf-8"?>
<formControlPr xmlns="http://schemas.microsoft.com/office/spreadsheetml/2009/9/main" objectType="CheckBox" fmlaLink="$AS$4" lockText="1" noThreeD="1"/>
</file>

<file path=xl/ctrlProps/ctrlProp1084.xml><?xml version="1.0" encoding="utf-8"?>
<formControlPr xmlns="http://schemas.microsoft.com/office/spreadsheetml/2009/9/main" objectType="CheckBox" fmlaLink="$AT$2" lockText="1" noThreeD="1"/>
</file>

<file path=xl/ctrlProps/ctrlProp1085.xml><?xml version="1.0" encoding="utf-8"?>
<formControlPr xmlns="http://schemas.microsoft.com/office/spreadsheetml/2009/9/main" objectType="CheckBox" fmlaLink="$AT$4" lockText="1" noThreeD="1"/>
</file>

<file path=xl/ctrlProps/ctrlProp1086.xml><?xml version="1.0" encoding="utf-8"?>
<formControlPr xmlns="http://schemas.microsoft.com/office/spreadsheetml/2009/9/main" objectType="CheckBox" fmlaLink="$AU$2" lockText="1" noThreeD="1"/>
</file>

<file path=xl/ctrlProps/ctrlProp1087.xml><?xml version="1.0" encoding="utf-8"?>
<formControlPr xmlns="http://schemas.microsoft.com/office/spreadsheetml/2009/9/main" objectType="CheckBox" fmlaLink="$AU$4" lockText="1" noThreeD="1"/>
</file>

<file path=xl/ctrlProps/ctrlProp1088.xml><?xml version="1.0" encoding="utf-8"?>
<formControlPr xmlns="http://schemas.microsoft.com/office/spreadsheetml/2009/9/main" objectType="CheckBox" lockText="1" noThreeD="1"/>
</file>

<file path=xl/ctrlProps/ctrlProp1089.xml><?xml version="1.0" encoding="utf-8"?>
<formControlPr xmlns="http://schemas.microsoft.com/office/spreadsheetml/2009/9/main" objectType="CheckBox" lockText="1" noThreeD="1"/>
</file>

<file path=xl/ctrlProps/ctrlProp1090.xml><?xml version="1.0" encoding="utf-8"?>
<formControlPr xmlns="http://schemas.microsoft.com/office/spreadsheetml/2009/9/main" objectType="CheckBox" lockText="1" noThreeD="1"/>
</file>

<file path=xl/ctrlProps/ctrlProp1091.xml><?xml version="1.0" encoding="utf-8"?>
<formControlPr xmlns="http://schemas.microsoft.com/office/spreadsheetml/2009/9/main" objectType="CheckBox" fmlaLink="$AO$2" lockText="1" noThreeD="1"/>
</file>

<file path=xl/ctrlProps/ctrlProp1092.xml><?xml version="1.0" encoding="utf-8"?>
<formControlPr xmlns="http://schemas.microsoft.com/office/spreadsheetml/2009/9/main" objectType="CheckBox" fmlaLink="$AO$4" lockText="1" noThreeD="1"/>
</file>

<file path=xl/ctrlProps/ctrlProp1093.xml><?xml version="1.0" encoding="utf-8"?>
<formControlPr xmlns="http://schemas.microsoft.com/office/spreadsheetml/2009/9/main" objectType="CheckBox" fmlaLink="$AP$2" lockText="1" noThreeD="1"/>
</file>

<file path=xl/ctrlProps/ctrlProp1094.xml><?xml version="1.0" encoding="utf-8"?>
<formControlPr xmlns="http://schemas.microsoft.com/office/spreadsheetml/2009/9/main" objectType="CheckBox" fmlaLink="$AP$4" lockText="1" noThreeD="1"/>
</file>

<file path=xl/ctrlProps/ctrlProp1095.xml><?xml version="1.0" encoding="utf-8"?>
<formControlPr xmlns="http://schemas.microsoft.com/office/spreadsheetml/2009/9/main" objectType="CheckBox" fmlaLink="$AQ$2" lockText="1" noThreeD="1"/>
</file>

<file path=xl/ctrlProps/ctrlProp1096.xml><?xml version="1.0" encoding="utf-8"?>
<formControlPr xmlns="http://schemas.microsoft.com/office/spreadsheetml/2009/9/main" objectType="CheckBox" fmlaLink="$AQ$4" lockText="1" noThreeD="1"/>
</file>

<file path=xl/ctrlProps/ctrlProp1097.xml><?xml version="1.0" encoding="utf-8"?>
<formControlPr xmlns="http://schemas.microsoft.com/office/spreadsheetml/2009/9/main" objectType="CheckBox" fmlaLink="$AR$2" lockText="1" noThreeD="1"/>
</file>

<file path=xl/ctrlProps/ctrlProp1098.xml><?xml version="1.0" encoding="utf-8"?>
<formControlPr xmlns="http://schemas.microsoft.com/office/spreadsheetml/2009/9/main" objectType="CheckBox" fmlaLink="$AR$4" lockText="1" noThreeD="1"/>
</file>

<file path=xl/ctrlProps/ctrlProp1099.xml><?xml version="1.0" encoding="utf-8"?>
<formControlPr xmlns="http://schemas.microsoft.com/office/spreadsheetml/2009/9/main" objectType="CheckBox" fmlaLink="$AS$2" lockText="1" noThreeD="1"/>
</file>

<file path=xl/ctrlProps/ctrlProp1100.xml><?xml version="1.0" encoding="utf-8"?>
<formControlPr xmlns="http://schemas.microsoft.com/office/spreadsheetml/2009/9/main" objectType="CheckBox" fmlaLink="$AS$4" lockText="1" noThreeD="1"/>
</file>

<file path=xl/ctrlProps/ctrlProp1101.xml><?xml version="1.0" encoding="utf-8"?>
<formControlPr xmlns="http://schemas.microsoft.com/office/spreadsheetml/2009/9/main" objectType="CheckBox" fmlaLink="$AT$2" lockText="1" noThreeD="1"/>
</file>

<file path=xl/ctrlProps/ctrlProp1102.xml><?xml version="1.0" encoding="utf-8"?>
<formControlPr xmlns="http://schemas.microsoft.com/office/spreadsheetml/2009/9/main" objectType="CheckBox" fmlaLink="$AT$4" lockText="1" noThreeD="1"/>
</file>

<file path=xl/ctrlProps/ctrlProp1103.xml><?xml version="1.0" encoding="utf-8"?>
<formControlPr xmlns="http://schemas.microsoft.com/office/spreadsheetml/2009/9/main" objectType="CheckBox" fmlaLink="$AU$2" lockText="1" noThreeD="1"/>
</file>

<file path=xl/ctrlProps/ctrlProp1104.xml><?xml version="1.0" encoding="utf-8"?>
<formControlPr xmlns="http://schemas.microsoft.com/office/spreadsheetml/2009/9/main" objectType="CheckBox" fmlaLink="$AU$4" lockText="1" noThreeD="1"/>
</file>

<file path=xl/ctrlProps/ctrlProp1105.xml><?xml version="1.0" encoding="utf-8"?>
<formControlPr xmlns="http://schemas.microsoft.com/office/spreadsheetml/2009/9/main" objectType="CheckBox" lockText="1" noThreeD="1"/>
</file>

<file path=xl/ctrlProps/ctrlProp1106.xml><?xml version="1.0" encoding="utf-8"?>
<formControlPr xmlns="http://schemas.microsoft.com/office/spreadsheetml/2009/9/main" objectType="CheckBox" lockText="1" noThreeD="1"/>
</file>

<file path=xl/ctrlProps/ctrlProp1107.xml><?xml version="1.0" encoding="utf-8"?>
<formControlPr xmlns="http://schemas.microsoft.com/office/spreadsheetml/2009/9/main" objectType="CheckBox" lockText="1" noThreeD="1"/>
</file>

<file path=xl/ctrlProps/ctrlProp1108.xml><?xml version="1.0" encoding="utf-8"?>
<formControlPr xmlns="http://schemas.microsoft.com/office/spreadsheetml/2009/9/main" objectType="CheckBox" fmlaLink="$AO$2" lockText="1" noThreeD="1"/>
</file>

<file path=xl/ctrlProps/ctrlProp1109.xml><?xml version="1.0" encoding="utf-8"?>
<formControlPr xmlns="http://schemas.microsoft.com/office/spreadsheetml/2009/9/main" objectType="CheckBox" fmlaLink="$AO$4" lockText="1" noThreeD="1"/>
</file>

<file path=xl/ctrlProps/ctrlProp1110.xml><?xml version="1.0" encoding="utf-8"?>
<formControlPr xmlns="http://schemas.microsoft.com/office/spreadsheetml/2009/9/main" objectType="CheckBox" fmlaLink="$AP$2" lockText="1" noThreeD="1"/>
</file>

<file path=xl/ctrlProps/ctrlProp1111.xml><?xml version="1.0" encoding="utf-8"?>
<formControlPr xmlns="http://schemas.microsoft.com/office/spreadsheetml/2009/9/main" objectType="CheckBox" fmlaLink="$AP$4" lockText="1" noThreeD="1"/>
</file>

<file path=xl/ctrlProps/ctrlProp1112.xml><?xml version="1.0" encoding="utf-8"?>
<formControlPr xmlns="http://schemas.microsoft.com/office/spreadsheetml/2009/9/main" objectType="CheckBox" fmlaLink="$AQ$2" lockText="1" noThreeD="1"/>
</file>

<file path=xl/ctrlProps/ctrlProp1113.xml><?xml version="1.0" encoding="utf-8"?>
<formControlPr xmlns="http://schemas.microsoft.com/office/spreadsheetml/2009/9/main" objectType="CheckBox" fmlaLink="$AQ$4" lockText="1" noThreeD="1"/>
</file>

<file path=xl/ctrlProps/ctrlProp1114.xml><?xml version="1.0" encoding="utf-8"?>
<formControlPr xmlns="http://schemas.microsoft.com/office/spreadsheetml/2009/9/main" objectType="CheckBox" fmlaLink="$AR$2" lockText="1" noThreeD="1"/>
</file>

<file path=xl/ctrlProps/ctrlProp1115.xml><?xml version="1.0" encoding="utf-8"?>
<formControlPr xmlns="http://schemas.microsoft.com/office/spreadsheetml/2009/9/main" objectType="CheckBox" fmlaLink="$AR$4" lockText="1" noThreeD="1"/>
</file>

<file path=xl/ctrlProps/ctrlProp1116.xml><?xml version="1.0" encoding="utf-8"?>
<formControlPr xmlns="http://schemas.microsoft.com/office/spreadsheetml/2009/9/main" objectType="CheckBox" fmlaLink="$AS$2" lockText="1" noThreeD="1"/>
</file>

<file path=xl/ctrlProps/ctrlProp1117.xml><?xml version="1.0" encoding="utf-8"?>
<formControlPr xmlns="http://schemas.microsoft.com/office/spreadsheetml/2009/9/main" objectType="CheckBox" fmlaLink="$AS$4" lockText="1" noThreeD="1"/>
</file>

<file path=xl/ctrlProps/ctrlProp1118.xml><?xml version="1.0" encoding="utf-8"?>
<formControlPr xmlns="http://schemas.microsoft.com/office/spreadsheetml/2009/9/main" objectType="CheckBox" fmlaLink="$AT$2" lockText="1" noThreeD="1"/>
</file>

<file path=xl/ctrlProps/ctrlProp1119.xml><?xml version="1.0" encoding="utf-8"?>
<formControlPr xmlns="http://schemas.microsoft.com/office/spreadsheetml/2009/9/main" objectType="CheckBox" fmlaLink="$AT$4" lockText="1" noThreeD="1"/>
</file>

<file path=xl/ctrlProps/ctrlProp1120.xml><?xml version="1.0" encoding="utf-8"?>
<formControlPr xmlns="http://schemas.microsoft.com/office/spreadsheetml/2009/9/main" objectType="CheckBox" fmlaLink="$AU$2" lockText="1" noThreeD="1"/>
</file>

<file path=xl/ctrlProps/ctrlProp1121.xml><?xml version="1.0" encoding="utf-8"?>
<formControlPr xmlns="http://schemas.microsoft.com/office/spreadsheetml/2009/9/main" objectType="CheckBox" fmlaLink="$AU$4" lockText="1" noThreeD="1"/>
</file>

<file path=xl/ctrlProps/ctrlProp1122.xml><?xml version="1.0" encoding="utf-8"?>
<formControlPr xmlns="http://schemas.microsoft.com/office/spreadsheetml/2009/9/main" objectType="CheckBox" lockText="1" noThreeD="1"/>
</file>

<file path=xl/ctrlProps/ctrlProp1123.xml><?xml version="1.0" encoding="utf-8"?>
<formControlPr xmlns="http://schemas.microsoft.com/office/spreadsheetml/2009/9/main" objectType="CheckBox" lockText="1" noThreeD="1"/>
</file>

<file path=xl/ctrlProps/ctrlProp1124.xml><?xml version="1.0" encoding="utf-8"?>
<formControlPr xmlns="http://schemas.microsoft.com/office/spreadsheetml/2009/9/main" objectType="CheckBox" lockText="1" noThreeD="1"/>
</file>

<file path=xl/ctrlProps/ctrlProp1125.xml><?xml version="1.0" encoding="utf-8"?>
<formControlPr xmlns="http://schemas.microsoft.com/office/spreadsheetml/2009/9/main" objectType="CheckBox" fmlaLink="$AO$2" lockText="1" noThreeD="1"/>
</file>

<file path=xl/ctrlProps/ctrlProp1126.xml><?xml version="1.0" encoding="utf-8"?>
<formControlPr xmlns="http://schemas.microsoft.com/office/spreadsheetml/2009/9/main" objectType="CheckBox" fmlaLink="$AO$4" lockText="1" noThreeD="1"/>
</file>

<file path=xl/ctrlProps/ctrlProp1127.xml><?xml version="1.0" encoding="utf-8"?>
<formControlPr xmlns="http://schemas.microsoft.com/office/spreadsheetml/2009/9/main" objectType="CheckBox" fmlaLink="$AP$2" lockText="1" noThreeD="1"/>
</file>

<file path=xl/ctrlProps/ctrlProp1128.xml><?xml version="1.0" encoding="utf-8"?>
<formControlPr xmlns="http://schemas.microsoft.com/office/spreadsheetml/2009/9/main" objectType="CheckBox" fmlaLink="$AP$4" lockText="1" noThreeD="1"/>
</file>

<file path=xl/ctrlProps/ctrlProp1129.xml><?xml version="1.0" encoding="utf-8"?>
<formControlPr xmlns="http://schemas.microsoft.com/office/spreadsheetml/2009/9/main" objectType="CheckBox" fmlaLink="$AQ$2" lockText="1" noThreeD="1"/>
</file>

<file path=xl/ctrlProps/ctrlProp1130.xml><?xml version="1.0" encoding="utf-8"?>
<formControlPr xmlns="http://schemas.microsoft.com/office/spreadsheetml/2009/9/main" objectType="CheckBox" fmlaLink="$AQ$4" lockText="1" noThreeD="1"/>
</file>

<file path=xl/ctrlProps/ctrlProp1131.xml><?xml version="1.0" encoding="utf-8"?>
<formControlPr xmlns="http://schemas.microsoft.com/office/spreadsheetml/2009/9/main" objectType="CheckBox" fmlaLink="$AR$2" lockText="1" noThreeD="1"/>
</file>

<file path=xl/ctrlProps/ctrlProp1132.xml><?xml version="1.0" encoding="utf-8"?>
<formControlPr xmlns="http://schemas.microsoft.com/office/spreadsheetml/2009/9/main" objectType="CheckBox" fmlaLink="$AR$4" lockText="1" noThreeD="1"/>
</file>

<file path=xl/ctrlProps/ctrlProp1133.xml><?xml version="1.0" encoding="utf-8"?>
<formControlPr xmlns="http://schemas.microsoft.com/office/spreadsheetml/2009/9/main" objectType="CheckBox" fmlaLink="$AS$2" lockText="1" noThreeD="1"/>
</file>

<file path=xl/ctrlProps/ctrlProp1134.xml><?xml version="1.0" encoding="utf-8"?>
<formControlPr xmlns="http://schemas.microsoft.com/office/spreadsheetml/2009/9/main" objectType="CheckBox" fmlaLink="$AS$4" lockText="1" noThreeD="1"/>
</file>

<file path=xl/ctrlProps/ctrlProp1135.xml><?xml version="1.0" encoding="utf-8"?>
<formControlPr xmlns="http://schemas.microsoft.com/office/spreadsheetml/2009/9/main" objectType="CheckBox" fmlaLink="$AT$2" lockText="1" noThreeD="1"/>
</file>

<file path=xl/ctrlProps/ctrlProp1136.xml><?xml version="1.0" encoding="utf-8"?>
<formControlPr xmlns="http://schemas.microsoft.com/office/spreadsheetml/2009/9/main" objectType="CheckBox" fmlaLink="$AT$4" lockText="1" noThreeD="1"/>
</file>

<file path=xl/ctrlProps/ctrlProp1137.xml><?xml version="1.0" encoding="utf-8"?>
<formControlPr xmlns="http://schemas.microsoft.com/office/spreadsheetml/2009/9/main" objectType="CheckBox" fmlaLink="$AU$2" lockText="1" noThreeD="1"/>
</file>

<file path=xl/ctrlProps/ctrlProp1138.xml><?xml version="1.0" encoding="utf-8"?>
<formControlPr xmlns="http://schemas.microsoft.com/office/spreadsheetml/2009/9/main" objectType="CheckBox" fmlaLink="$AU$4" lockText="1" noThreeD="1"/>
</file>

<file path=xl/ctrlProps/ctrlProp1139.xml><?xml version="1.0" encoding="utf-8"?>
<formControlPr xmlns="http://schemas.microsoft.com/office/spreadsheetml/2009/9/main" objectType="CheckBox" lockText="1" noThreeD="1"/>
</file>

<file path=xl/ctrlProps/ctrlProp1140.xml><?xml version="1.0" encoding="utf-8"?>
<formControlPr xmlns="http://schemas.microsoft.com/office/spreadsheetml/2009/9/main" objectType="CheckBox" lockText="1" noThreeD="1"/>
</file>

<file path=xl/ctrlProps/ctrlProp1141.xml><?xml version="1.0" encoding="utf-8"?>
<formControlPr xmlns="http://schemas.microsoft.com/office/spreadsheetml/2009/9/main" objectType="CheckBox" lockText="1" noThreeD="1"/>
</file>

<file path=xl/ctrlProps/ctrlProp1142.xml><?xml version="1.0" encoding="utf-8"?>
<formControlPr xmlns="http://schemas.microsoft.com/office/spreadsheetml/2009/9/main" objectType="CheckBox" fmlaLink="$AO$2" lockText="1" noThreeD="1"/>
</file>

<file path=xl/ctrlProps/ctrlProp1143.xml><?xml version="1.0" encoding="utf-8"?>
<formControlPr xmlns="http://schemas.microsoft.com/office/spreadsheetml/2009/9/main" objectType="CheckBox" fmlaLink="$AO$4" lockText="1" noThreeD="1"/>
</file>

<file path=xl/ctrlProps/ctrlProp1144.xml><?xml version="1.0" encoding="utf-8"?>
<formControlPr xmlns="http://schemas.microsoft.com/office/spreadsheetml/2009/9/main" objectType="CheckBox" fmlaLink="$AP$2" lockText="1" noThreeD="1"/>
</file>

<file path=xl/ctrlProps/ctrlProp1145.xml><?xml version="1.0" encoding="utf-8"?>
<formControlPr xmlns="http://schemas.microsoft.com/office/spreadsheetml/2009/9/main" objectType="CheckBox" fmlaLink="$AP$4" lockText="1" noThreeD="1"/>
</file>

<file path=xl/ctrlProps/ctrlProp1146.xml><?xml version="1.0" encoding="utf-8"?>
<formControlPr xmlns="http://schemas.microsoft.com/office/spreadsheetml/2009/9/main" objectType="CheckBox" fmlaLink="$AQ$2" lockText="1" noThreeD="1"/>
</file>

<file path=xl/ctrlProps/ctrlProp1147.xml><?xml version="1.0" encoding="utf-8"?>
<formControlPr xmlns="http://schemas.microsoft.com/office/spreadsheetml/2009/9/main" objectType="CheckBox" fmlaLink="$AQ$4" lockText="1" noThreeD="1"/>
</file>

<file path=xl/ctrlProps/ctrlProp1148.xml><?xml version="1.0" encoding="utf-8"?>
<formControlPr xmlns="http://schemas.microsoft.com/office/spreadsheetml/2009/9/main" objectType="CheckBox" fmlaLink="$AR$2" lockText="1" noThreeD="1"/>
</file>

<file path=xl/ctrlProps/ctrlProp1149.xml><?xml version="1.0" encoding="utf-8"?>
<formControlPr xmlns="http://schemas.microsoft.com/office/spreadsheetml/2009/9/main" objectType="CheckBox" fmlaLink="$AR$4" lockText="1" noThreeD="1"/>
</file>

<file path=xl/ctrlProps/ctrlProp1150.xml><?xml version="1.0" encoding="utf-8"?>
<formControlPr xmlns="http://schemas.microsoft.com/office/spreadsheetml/2009/9/main" objectType="CheckBox" fmlaLink="$AS$2" lockText="1" noThreeD="1"/>
</file>

<file path=xl/ctrlProps/ctrlProp1151.xml><?xml version="1.0" encoding="utf-8"?>
<formControlPr xmlns="http://schemas.microsoft.com/office/spreadsheetml/2009/9/main" objectType="CheckBox" fmlaLink="$AS$4" lockText="1" noThreeD="1"/>
</file>

<file path=xl/ctrlProps/ctrlProp1152.xml><?xml version="1.0" encoding="utf-8"?>
<formControlPr xmlns="http://schemas.microsoft.com/office/spreadsheetml/2009/9/main" objectType="CheckBox" fmlaLink="$AT$2" lockText="1" noThreeD="1"/>
</file>

<file path=xl/ctrlProps/ctrlProp1153.xml><?xml version="1.0" encoding="utf-8"?>
<formControlPr xmlns="http://schemas.microsoft.com/office/spreadsheetml/2009/9/main" objectType="CheckBox" fmlaLink="$AT$4" lockText="1" noThreeD="1"/>
</file>

<file path=xl/ctrlProps/ctrlProp1154.xml><?xml version="1.0" encoding="utf-8"?>
<formControlPr xmlns="http://schemas.microsoft.com/office/spreadsheetml/2009/9/main" objectType="CheckBox" fmlaLink="$AU$2" lockText="1" noThreeD="1"/>
</file>

<file path=xl/ctrlProps/ctrlProp1155.xml><?xml version="1.0" encoding="utf-8"?>
<formControlPr xmlns="http://schemas.microsoft.com/office/spreadsheetml/2009/9/main" objectType="CheckBox" fmlaLink="$AU$4" lockText="1" noThreeD="1"/>
</file>

<file path=xl/ctrlProps/ctrlProp1156.xml><?xml version="1.0" encoding="utf-8"?>
<formControlPr xmlns="http://schemas.microsoft.com/office/spreadsheetml/2009/9/main" objectType="CheckBox" lockText="1" noThreeD="1"/>
</file>

<file path=xl/ctrlProps/ctrlProp1157.xml><?xml version="1.0" encoding="utf-8"?>
<formControlPr xmlns="http://schemas.microsoft.com/office/spreadsheetml/2009/9/main" objectType="CheckBox" lockText="1" noThreeD="1"/>
</file>

<file path=xl/ctrlProps/ctrlProp1158.xml><?xml version="1.0" encoding="utf-8"?>
<formControlPr xmlns="http://schemas.microsoft.com/office/spreadsheetml/2009/9/main" objectType="CheckBox" lockText="1" noThreeD="1"/>
</file>

<file path=xl/ctrlProps/ctrlProp1159.xml><?xml version="1.0" encoding="utf-8"?>
<formControlPr xmlns="http://schemas.microsoft.com/office/spreadsheetml/2009/9/main" objectType="CheckBox" fmlaLink="$AO$2" lockText="1" noThreeD="1"/>
</file>

<file path=xl/ctrlProps/ctrlProp1160.xml><?xml version="1.0" encoding="utf-8"?>
<formControlPr xmlns="http://schemas.microsoft.com/office/spreadsheetml/2009/9/main" objectType="CheckBox" fmlaLink="$AO$4" lockText="1" noThreeD="1"/>
</file>

<file path=xl/ctrlProps/ctrlProp1161.xml><?xml version="1.0" encoding="utf-8"?>
<formControlPr xmlns="http://schemas.microsoft.com/office/spreadsheetml/2009/9/main" objectType="CheckBox" fmlaLink="$AP$2" lockText="1" noThreeD="1"/>
</file>

<file path=xl/ctrlProps/ctrlProp1162.xml><?xml version="1.0" encoding="utf-8"?>
<formControlPr xmlns="http://schemas.microsoft.com/office/spreadsheetml/2009/9/main" objectType="CheckBox" fmlaLink="$AP$4" lockText="1" noThreeD="1"/>
</file>

<file path=xl/ctrlProps/ctrlProp1163.xml><?xml version="1.0" encoding="utf-8"?>
<formControlPr xmlns="http://schemas.microsoft.com/office/spreadsheetml/2009/9/main" objectType="CheckBox" fmlaLink="$AQ$2" lockText="1" noThreeD="1"/>
</file>

<file path=xl/ctrlProps/ctrlProp1164.xml><?xml version="1.0" encoding="utf-8"?>
<formControlPr xmlns="http://schemas.microsoft.com/office/spreadsheetml/2009/9/main" objectType="CheckBox" fmlaLink="$AQ$4" lockText="1" noThreeD="1"/>
</file>

<file path=xl/ctrlProps/ctrlProp1165.xml><?xml version="1.0" encoding="utf-8"?>
<formControlPr xmlns="http://schemas.microsoft.com/office/spreadsheetml/2009/9/main" objectType="CheckBox" fmlaLink="$AR$2" lockText="1" noThreeD="1"/>
</file>

<file path=xl/ctrlProps/ctrlProp1166.xml><?xml version="1.0" encoding="utf-8"?>
<formControlPr xmlns="http://schemas.microsoft.com/office/spreadsheetml/2009/9/main" objectType="CheckBox" fmlaLink="$AR$4" lockText="1" noThreeD="1"/>
</file>

<file path=xl/ctrlProps/ctrlProp1167.xml><?xml version="1.0" encoding="utf-8"?>
<formControlPr xmlns="http://schemas.microsoft.com/office/spreadsheetml/2009/9/main" objectType="CheckBox" fmlaLink="$AS$2" lockText="1" noThreeD="1"/>
</file>

<file path=xl/ctrlProps/ctrlProp1168.xml><?xml version="1.0" encoding="utf-8"?>
<formControlPr xmlns="http://schemas.microsoft.com/office/spreadsheetml/2009/9/main" objectType="CheckBox" fmlaLink="$AS$4" lockText="1" noThreeD="1"/>
</file>

<file path=xl/ctrlProps/ctrlProp1169.xml><?xml version="1.0" encoding="utf-8"?>
<formControlPr xmlns="http://schemas.microsoft.com/office/spreadsheetml/2009/9/main" objectType="CheckBox" fmlaLink="$AT$2" lockText="1" noThreeD="1"/>
</file>

<file path=xl/ctrlProps/ctrlProp1170.xml><?xml version="1.0" encoding="utf-8"?>
<formControlPr xmlns="http://schemas.microsoft.com/office/spreadsheetml/2009/9/main" objectType="CheckBox" fmlaLink="$AT$4" lockText="1" noThreeD="1"/>
</file>

<file path=xl/ctrlProps/ctrlProp1171.xml><?xml version="1.0" encoding="utf-8"?>
<formControlPr xmlns="http://schemas.microsoft.com/office/spreadsheetml/2009/9/main" objectType="CheckBox" fmlaLink="$AU$2" lockText="1" noThreeD="1"/>
</file>

<file path=xl/ctrlProps/ctrlProp1172.xml><?xml version="1.0" encoding="utf-8"?>
<formControlPr xmlns="http://schemas.microsoft.com/office/spreadsheetml/2009/9/main" objectType="CheckBox" fmlaLink="$AU$4" lockText="1" noThreeD="1"/>
</file>

<file path=xl/ctrlProps/ctrlProp1173.xml><?xml version="1.0" encoding="utf-8"?>
<formControlPr xmlns="http://schemas.microsoft.com/office/spreadsheetml/2009/9/main" objectType="CheckBox" lockText="1" noThreeD="1"/>
</file>

<file path=xl/ctrlProps/ctrlProp1174.xml><?xml version="1.0" encoding="utf-8"?>
<formControlPr xmlns="http://schemas.microsoft.com/office/spreadsheetml/2009/9/main" objectType="CheckBox" lockText="1" noThreeD="1"/>
</file>

<file path=xl/ctrlProps/ctrlProp1175.xml><?xml version="1.0" encoding="utf-8"?>
<formControlPr xmlns="http://schemas.microsoft.com/office/spreadsheetml/2009/9/main" objectType="CheckBox" lockText="1" noThreeD="1"/>
</file>

<file path=xl/ctrlProps/ctrlProp1176.xml><?xml version="1.0" encoding="utf-8"?>
<formControlPr xmlns="http://schemas.microsoft.com/office/spreadsheetml/2009/9/main" objectType="CheckBox" fmlaLink="$AO$2" lockText="1" noThreeD="1"/>
</file>

<file path=xl/ctrlProps/ctrlProp1177.xml><?xml version="1.0" encoding="utf-8"?>
<formControlPr xmlns="http://schemas.microsoft.com/office/spreadsheetml/2009/9/main" objectType="CheckBox" fmlaLink="$AO$4" lockText="1" noThreeD="1"/>
</file>

<file path=xl/ctrlProps/ctrlProp1178.xml><?xml version="1.0" encoding="utf-8"?>
<formControlPr xmlns="http://schemas.microsoft.com/office/spreadsheetml/2009/9/main" objectType="CheckBox" fmlaLink="$AP$2" lockText="1" noThreeD="1"/>
</file>

<file path=xl/ctrlProps/ctrlProp1179.xml><?xml version="1.0" encoding="utf-8"?>
<formControlPr xmlns="http://schemas.microsoft.com/office/spreadsheetml/2009/9/main" objectType="CheckBox" fmlaLink="$AP$4" lockText="1" noThreeD="1"/>
</file>

<file path=xl/ctrlProps/ctrlProp1180.xml><?xml version="1.0" encoding="utf-8"?>
<formControlPr xmlns="http://schemas.microsoft.com/office/spreadsheetml/2009/9/main" objectType="CheckBox" fmlaLink="$AQ$2" lockText="1" noThreeD="1"/>
</file>

<file path=xl/ctrlProps/ctrlProp1181.xml><?xml version="1.0" encoding="utf-8"?>
<formControlPr xmlns="http://schemas.microsoft.com/office/spreadsheetml/2009/9/main" objectType="CheckBox" fmlaLink="$AQ$4" lockText="1" noThreeD="1"/>
</file>

<file path=xl/ctrlProps/ctrlProp1182.xml><?xml version="1.0" encoding="utf-8"?>
<formControlPr xmlns="http://schemas.microsoft.com/office/spreadsheetml/2009/9/main" objectType="CheckBox" fmlaLink="$AR$2" lockText="1" noThreeD="1"/>
</file>

<file path=xl/ctrlProps/ctrlProp1183.xml><?xml version="1.0" encoding="utf-8"?>
<formControlPr xmlns="http://schemas.microsoft.com/office/spreadsheetml/2009/9/main" objectType="CheckBox" fmlaLink="$AR$4" lockText="1" noThreeD="1"/>
</file>

<file path=xl/ctrlProps/ctrlProp1184.xml><?xml version="1.0" encoding="utf-8"?>
<formControlPr xmlns="http://schemas.microsoft.com/office/spreadsheetml/2009/9/main" objectType="CheckBox" fmlaLink="$AS$2" lockText="1" noThreeD="1"/>
</file>

<file path=xl/ctrlProps/ctrlProp1185.xml><?xml version="1.0" encoding="utf-8"?>
<formControlPr xmlns="http://schemas.microsoft.com/office/spreadsheetml/2009/9/main" objectType="CheckBox" fmlaLink="$AS$4" lockText="1" noThreeD="1"/>
</file>

<file path=xl/ctrlProps/ctrlProp1186.xml><?xml version="1.0" encoding="utf-8"?>
<formControlPr xmlns="http://schemas.microsoft.com/office/spreadsheetml/2009/9/main" objectType="CheckBox" fmlaLink="$AT$2" lockText="1" noThreeD="1"/>
</file>

<file path=xl/ctrlProps/ctrlProp1187.xml><?xml version="1.0" encoding="utf-8"?>
<formControlPr xmlns="http://schemas.microsoft.com/office/spreadsheetml/2009/9/main" objectType="CheckBox" fmlaLink="$AT$4" lockText="1" noThreeD="1"/>
</file>

<file path=xl/ctrlProps/ctrlProp1188.xml><?xml version="1.0" encoding="utf-8"?>
<formControlPr xmlns="http://schemas.microsoft.com/office/spreadsheetml/2009/9/main" objectType="CheckBox" fmlaLink="$AU$2" lockText="1" noThreeD="1"/>
</file>

<file path=xl/ctrlProps/ctrlProp1189.xml><?xml version="1.0" encoding="utf-8"?>
<formControlPr xmlns="http://schemas.microsoft.com/office/spreadsheetml/2009/9/main" objectType="CheckBox" fmlaLink="$AU$4" lockText="1" noThreeD="1"/>
</file>

<file path=xl/ctrlProps/ctrlProp1190.xml><?xml version="1.0" encoding="utf-8"?>
<formControlPr xmlns="http://schemas.microsoft.com/office/spreadsheetml/2009/9/main" objectType="CheckBox" lockText="1" noThreeD="1"/>
</file>

<file path=xl/ctrlProps/ctrlProp1191.xml><?xml version="1.0" encoding="utf-8"?>
<formControlPr xmlns="http://schemas.microsoft.com/office/spreadsheetml/2009/9/main" objectType="CheckBox" lockText="1" noThreeD="1"/>
</file>

<file path=xl/ctrlProps/ctrlProp1192.xml><?xml version="1.0" encoding="utf-8"?>
<formControlPr xmlns="http://schemas.microsoft.com/office/spreadsheetml/2009/9/main" objectType="CheckBox" lockText="1" noThreeD="1"/>
</file>

<file path=xl/ctrlProps/ctrlProp1193.xml><?xml version="1.0" encoding="utf-8"?>
<formControlPr xmlns="http://schemas.microsoft.com/office/spreadsheetml/2009/9/main" objectType="CheckBox" fmlaLink="$AO$2" lockText="1" noThreeD="1"/>
</file>

<file path=xl/ctrlProps/ctrlProp1194.xml><?xml version="1.0" encoding="utf-8"?>
<formControlPr xmlns="http://schemas.microsoft.com/office/spreadsheetml/2009/9/main" objectType="CheckBox" fmlaLink="$AO$4" lockText="1" noThreeD="1"/>
</file>

<file path=xl/ctrlProps/ctrlProp1195.xml><?xml version="1.0" encoding="utf-8"?>
<formControlPr xmlns="http://schemas.microsoft.com/office/spreadsheetml/2009/9/main" objectType="CheckBox" fmlaLink="$AP$2" lockText="1" noThreeD="1"/>
</file>

<file path=xl/ctrlProps/ctrlProp1196.xml><?xml version="1.0" encoding="utf-8"?>
<formControlPr xmlns="http://schemas.microsoft.com/office/spreadsheetml/2009/9/main" objectType="CheckBox" fmlaLink="$AP$4" lockText="1" noThreeD="1"/>
</file>

<file path=xl/ctrlProps/ctrlProp1197.xml><?xml version="1.0" encoding="utf-8"?>
<formControlPr xmlns="http://schemas.microsoft.com/office/spreadsheetml/2009/9/main" objectType="CheckBox" fmlaLink="$AQ$2" lockText="1" noThreeD="1"/>
</file>

<file path=xl/ctrlProps/ctrlProp1198.xml><?xml version="1.0" encoding="utf-8"?>
<formControlPr xmlns="http://schemas.microsoft.com/office/spreadsheetml/2009/9/main" objectType="CheckBox" fmlaLink="$AQ$4" lockText="1" noThreeD="1"/>
</file>

<file path=xl/ctrlProps/ctrlProp1199.xml><?xml version="1.0" encoding="utf-8"?>
<formControlPr xmlns="http://schemas.microsoft.com/office/spreadsheetml/2009/9/main" objectType="CheckBox" fmlaLink="$AR$2" lockText="1" noThreeD="1"/>
</file>

<file path=xl/ctrlProps/ctrlProp1200.xml><?xml version="1.0" encoding="utf-8"?>
<formControlPr xmlns="http://schemas.microsoft.com/office/spreadsheetml/2009/9/main" objectType="CheckBox" fmlaLink="$AR$4" lockText="1" noThreeD="1"/>
</file>

<file path=xl/ctrlProps/ctrlProp1201.xml><?xml version="1.0" encoding="utf-8"?>
<formControlPr xmlns="http://schemas.microsoft.com/office/spreadsheetml/2009/9/main" objectType="CheckBox" fmlaLink="$AS$2" lockText="1" noThreeD="1"/>
</file>

<file path=xl/ctrlProps/ctrlProp1202.xml><?xml version="1.0" encoding="utf-8"?>
<formControlPr xmlns="http://schemas.microsoft.com/office/spreadsheetml/2009/9/main" objectType="CheckBox" fmlaLink="$AS$4" lockText="1" noThreeD="1"/>
</file>

<file path=xl/ctrlProps/ctrlProp1203.xml><?xml version="1.0" encoding="utf-8"?>
<formControlPr xmlns="http://schemas.microsoft.com/office/spreadsheetml/2009/9/main" objectType="CheckBox" fmlaLink="$AT$2" lockText="1" noThreeD="1"/>
</file>

<file path=xl/ctrlProps/ctrlProp1204.xml><?xml version="1.0" encoding="utf-8"?>
<formControlPr xmlns="http://schemas.microsoft.com/office/spreadsheetml/2009/9/main" objectType="CheckBox" fmlaLink="$AT$4" lockText="1" noThreeD="1"/>
</file>

<file path=xl/ctrlProps/ctrlProp1205.xml><?xml version="1.0" encoding="utf-8"?>
<formControlPr xmlns="http://schemas.microsoft.com/office/spreadsheetml/2009/9/main" objectType="CheckBox" fmlaLink="$AU$2" lockText="1" noThreeD="1"/>
</file>

<file path=xl/ctrlProps/ctrlProp1206.xml><?xml version="1.0" encoding="utf-8"?>
<formControlPr xmlns="http://schemas.microsoft.com/office/spreadsheetml/2009/9/main" objectType="CheckBox" fmlaLink="$AU$4" lockText="1" noThreeD="1"/>
</file>

<file path=xl/ctrlProps/ctrlProp1207.xml><?xml version="1.0" encoding="utf-8"?>
<formControlPr xmlns="http://schemas.microsoft.com/office/spreadsheetml/2009/9/main" objectType="CheckBox" lockText="1" noThreeD="1"/>
</file>

<file path=xl/ctrlProps/ctrlProp1208.xml><?xml version="1.0" encoding="utf-8"?>
<formControlPr xmlns="http://schemas.microsoft.com/office/spreadsheetml/2009/9/main" objectType="CheckBox" lockText="1" noThreeD="1"/>
</file>

<file path=xl/ctrlProps/ctrlProp1209.xml><?xml version="1.0" encoding="utf-8"?>
<formControlPr xmlns="http://schemas.microsoft.com/office/spreadsheetml/2009/9/main" objectType="CheckBox" lockText="1" noThreeD="1"/>
</file>

<file path=xl/ctrlProps/ctrlProp1210.xml><?xml version="1.0" encoding="utf-8"?>
<formControlPr xmlns="http://schemas.microsoft.com/office/spreadsheetml/2009/9/main" objectType="CheckBox" fmlaLink="$AO$2" lockText="1" noThreeD="1"/>
</file>

<file path=xl/ctrlProps/ctrlProp1211.xml><?xml version="1.0" encoding="utf-8"?>
<formControlPr xmlns="http://schemas.microsoft.com/office/spreadsheetml/2009/9/main" objectType="CheckBox" fmlaLink="$AO$4" lockText="1" noThreeD="1"/>
</file>

<file path=xl/ctrlProps/ctrlProp1212.xml><?xml version="1.0" encoding="utf-8"?>
<formControlPr xmlns="http://schemas.microsoft.com/office/spreadsheetml/2009/9/main" objectType="CheckBox" fmlaLink="$AP$2" lockText="1" noThreeD="1"/>
</file>

<file path=xl/ctrlProps/ctrlProp1213.xml><?xml version="1.0" encoding="utf-8"?>
<formControlPr xmlns="http://schemas.microsoft.com/office/spreadsheetml/2009/9/main" objectType="CheckBox" fmlaLink="$AP$4" lockText="1" noThreeD="1"/>
</file>

<file path=xl/ctrlProps/ctrlProp1214.xml><?xml version="1.0" encoding="utf-8"?>
<formControlPr xmlns="http://schemas.microsoft.com/office/spreadsheetml/2009/9/main" objectType="CheckBox" fmlaLink="$AQ$2" lockText="1" noThreeD="1"/>
</file>

<file path=xl/ctrlProps/ctrlProp1215.xml><?xml version="1.0" encoding="utf-8"?>
<formControlPr xmlns="http://schemas.microsoft.com/office/spreadsheetml/2009/9/main" objectType="CheckBox" fmlaLink="$AQ$4" lockText="1" noThreeD="1"/>
</file>

<file path=xl/ctrlProps/ctrlProp1216.xml><?xml version="1.0" encoding="utf-8"?>
<formControlPr xmlns="http://schemas.microsoft.com/office/spreadsheetml/2009/9/main" objectType="CheckBox" fmlaLink="$AR$2" lockText="1" noThreeD="1"/>
</file>

<file path=xl/ctrlProps/ctrlProp1217.xml><?xml version="1.0" encoding="utf-8"?>
<formControlPr xmlns="http://schemas.microsoft.com/office/spreadsheetml/2009/9/main" objectType="CheckBox" fmlaLink="$AR$4" lockText="1" noThreeD="1"/>
</file>

<file path=xl/ctrlProps/ctrlProp1218.xml><?xml version="1.0" encoding="utf-8"?>
<formControlPr xmlns="http://schemas.microsoft.com/office/spreadsheetml/2009/9/main" objectType="CheckBox" fmlaLink="$AS$2" lockText="1" noThreeD="1"/>
</file>

<file path=xl/ctrlProps/ctrlProp1219.xml><?xml version="1.0" encoding="utf-8"?>
<formControlPr xmlns="http://schemas.microsoft.com/office/spreadsheetml/2009/9/main" objectType="CheckBox" fmlaLink="$AS$4" lockText="1" noThreeD="1"/>
</file>

<file path=xl/ctrlProps/ctrlProp1220.xml><?xml version="1.0" encoding="utf-8"?>
<formControlPr xmlns="http://schemas.microsoft.com/office/spreadsheetml/2009/9/main" objectType="CheckBox" fmlaLink="$AT$2" lockText="1" noThreeD="1"/>
</file>

<file path=xl/ctrlProps/ctrlProp1221.xml><?xml version="1.0" encoding="utf-8"?>
<formControlPr xmlns="http://schemas.microsoft.com/office/spreadsheetml/2009/9/main" objectType="CheckBox" fmlaLink="$AT$4" lockText="1" noThreeD="1"/>
</file>

<file path=xl/ctrlProps/ctrlProp1222.xml><?xml version="1.0" encoding="utf-8"?>
<formControlPr xmlns="http://schemas.microsoft.com/office/spreadsheetml/2009/9/main" objectType="CheckBox" fmlaLink="$AU$2" lockText="1" noThreeD="1"/>
</file>

<file path=xl/ctrlProps/ctrlProp1223.xml><?xml version="1.0" encoding="utf-8"?>
<formControlPr xmlns="http://schemas.microsoft.com/office/spreadsheetml/2009/9/main" objectType="CheckBox" fmlaLink="$AU$4" lockText="1" noThreeD="1"/>
</file>

<file path=xl/ctrlProps/ctrlProp1224.xml><?xml version="1.0" encoding="utf-8"?>
<formControlPr xmlns="http://schemas.microsoft.com/office/spreadsheetml/2009/9/main" objectType="CheckBox" lockText="1" noThreeD="1"/>
</file>

<file path=xl/ctrlProps/ctrlProp1225.xml><?xml version="1.0" encoding="utf-8"?>
<formControlPr xmlns="http://schemas.microsoft.com/office/spreadsheetml/2009/9/main" objectType="CheckBox" lockText="1" noThreeD="1"/>
</file>

<file path=xl/ctrlProps/ctrlProp1226.xml><?xml version="1.0" encoding="utf-8"?>
<formControlPr xmlns="http://schemas.microsoft.com/office/spreadsheetml/2009/9/main" objectType="CheckBox" lockText="1" noThreeD="1"/>
</file>

<file path=xl/ctrlProps/ctrlProp1227.xml><?xml version="1.0" encoding="utf-8"?>
<formControlPr xmlns="http://schemas.microsoft.com/office/spreadsheetml/2009/9/main" objectType="CheckBox" fmlaLink="$AO$2" lockText="1" noThreeD="1"/>
</file>

<file path=xl/ctrlProps/ctrlProp1228.xml><?xml version="1.0" encoding="utf-8"?>
<formControlPr xmlns="http://schemas.microsoft.com/office/spreadsheetml/2009/9/main" objectType="CheckBox" fmlaLink="$AO$4" lockText="1" noThreeD="1"/>
</file>

<file path=xl/ctrlProps/ctrlProp1229.xml><?xml version="1.0" encoding="utf-8"?>
<formControlPr xmlns="http://schemas.microsoft.com/office/spreadsheetml/2009/9/main" objectType="CheckBox" fmlaLink="$AP$2" lockText="1" noThreeD="1"/>
</file>

<file path=xl/ctrlProps/ctrlProp1230.xml><?xml version="1.0" encoding="utf-8"?>
<formControlPr xmlns="http://schemas.microsoft.com/office/spreadsheetml/2009/9/main" objectType="CheckBox" fmlaLink="$AP$4" lockText="1" noThreeD="1"/>
</file>

<file path=xl/ctrlProps/ctrlProp1231.xml><?xml version="1.0" encoding="utf-8"?>
<formControlPr xmlns="http://schemas.microsoft.com/office/spreadsheetml/2009/9/main" objectType="CheckBox" fmlaLink="$AQ$2" lockText="1" noThreeD="1"/>
</file>

<file path=xl/ctrlProps/ctrlProp1232.xml><?xml version="1.0" encoding="utf-8"?>
<formControlPr xmlns="http://schemas.microsoft.com/office/spreadsheetml/2009/9/main" objectType="CheckBox" fmlaLink="$AQ$4" lockText="1" noThreeD="1"/>
</file>

<file path=xl/ctrlProps/ctrlProp1233.xml><?xml version="1.0" encoding="utf-8"?>
<formControlPr xmlns="http://schemas.microsoft.com/office/spreadsheetml/2009/9/main" objectType="CheckBox" fmlaLink="$AR$2" lockText="1" noThreeD="1"/>
</file>

<file path=xl/ctrlProps/ctrlProp1234.xml><?xml version="1.0" encoding="utf-8"?>
<formControlPr xmlns="http://schemas.microsoft.com/office/spreadsheetml/2009/9/main" objectType="CheckBox" fmlaLink="$AR$4" lockText="1" noThreeD="1"/>
</file>

<file path=xl/ctrlProps/ctrlProp1235.xml><?xml version="1.0" encoding="utf-8"?>
<formControlPr xmlns="http://schemas.microsoft.com/office/spreadsheetml/2009/9/main" objectType="CheckBox" fmlaLink="$AS$2" lockText="1" noThreeD="1"/>
</file>

<file path=xl/ctrlProps/ctrlProp1236.xml><?xml version="1.0" encoding="utf-8"?>
<formControlPr xmlns="http://schemas.microsoft.com/office/spreadsheetml/2009/9/main" objectType="CheckBox" fmlaLink="$AS$4" lockText="1" noThreeD="1"/>
</file>

<file path=xl/ctrlProps/ctrlProp1237.xml><?xml version="1.0" encoding="utf-8"?>
<formControlPr xmlns="http://schemas.microsoft.com/office/spreadsheetml/2009/9/main" objectType="CheckBox" fmlaLink="$AT$2" lockText="1" noThreeD="1"/>
</file>

<file path=xl/ctrlProps/ctrlProp1238.xml><?xml version="1.0" encoding="utf-8"?>
<formControlPr xmlns="http://schemas.microsoft.com/office/spreadsheetml/2009/9/main" objectType="CheckBox" fmlaLink="$AT$4" lockText="1" noThreeD="1"/>
</file>

<file path=xl/ctrlProps/ctrlProp1239.xml><?xml version="1.0" encoding="utf-8"?>
<formControlPr xmlns="http://schemas.microsoft.com/office/spreadsheetml/2009/9/main" objectType="CheckBox" fmlaLink="$AU$2" lockText="1" noThreeD="1"/>
</file>

<file path=xl/ctrlProps/ctrlProp1240.xml><?xml version="1.0" encoding="utf-8"?>
<formControlPr xmlns="http://schemas.microsoft.com/office/spreadsheetml/2009/9/main" objectType="CheckBox" fmlaLink="$AU$4" lockText="1" noThreeD="1"/>
</file>

<file path=xl/ctrlProps/ctrlProp1241.xml><?xml version="1.0" encoding="utf-8"?>
<formControlPr xmlns="http://schemas.microsoft.com/office/spreadsheetml/2009/9/main" objectType="CheckBox" lockText="1" noThreeD="1"/>
</file>

<file path=xl/ctrlProps/ctrlProp1242.xml><?xml version="1.0" encoding="utf-8"?>
<formControlPr xmlns="http://schemas.microsoft.com/office/spreadsheetml/2009/9/main" objectType="CheckBox" lockText="1" noThreeD="1"/>
</file>

<file path=xl/ctrlProps/ctrlProp1243.xml><?xml version="1.0" encoding="utf-8"?>
<formControlPr xmlns="http://schemas.microsoft.com/office/spreadsheetml/2009/9/main" objectType="CheckBox" lockText="1" noThreeD="1"/>
</file>

<file path=xl/ctrlProps/ctrlProp1244.xml><?xml version="1.0" encoding="utf-8"?>
<formControlPr xmlns="http://schemas.microsoft.com/office/spreadsheetml/2009/9/main" objectType="CheckBox" fmlaLink="$AO$2" lockText="1" noThreeD="1"/>
</file>

<file path=xl/ctrlProps/ctrlProp1245.xml><?xml version="1.0" encoding="utf-8"?>
<formControlPr xmlns="http://schemas.microsoft.com/office/spreadsheetml/2009/9/main" objectType="CheckBox" fmlaLink="$AO$4" lockText="1" noThreeD="1"/>
</file>

<file path=xl/ctrlProps/ctrlProp1246.xml><?xml version="1.0" encoding="utf-8"?>
<formControlPr xmlns="http://schemas.microsoft.com/office/spreadsheetml/2009/9/main" objectType="CheckBox" fmlaLink="$AP$2" lockText="1" noThreeD="1"/>
</file>

<file path=xl/ctrlProps/ctrlProp1247.xml><?xml version="1.0" encoding="utf-8"?>
<formControlPr xmlns="http://schemas.microsoft.com/office/spreadsheetml/2009/9/main" objectType="CheckBox" fmlaLink="$AP$4" lockText="1" noThreeD="1"/>
</file>

<file path=xl/ctrlProps/ctrlProp1248.xml><?xml version="1.0" encoding="utf-8"?>
<formControlPr xmlns="http://schemas.microsoft.com/office/spreadsheetml/2009/9/main" objectType="CheckBox" fmlaLink="$AQ$2" lockText="1" noThreeD="1"/>
</file>

<file path=xl/ctrlProps/ctrlProp1249.xml><?xml version="1.0" encoding="utf-8"?>
<formControlPr xmlns="http://schemas.microsoft.com/office/spreadsheetml/2009/9/main" objectType="CheckBox" fmlaLink="$AQ$4" lockText="1" noThreeD="1"/>
</file>

<file path=xl/ctrlProps/ctrlProp1250.xml><?xml version="1.0" encoding="utf-8"?>
<formControlPr xmlns="http://schemas.microsoft.com/office/spreadsheetml/2009/9/main" objectType="CheckBox" fmlaLink="$AR$2" lockText="1" noThreeD="1"/>
</file>

<file path=xl/ctrlProps/ctrlProp1251.xml><?xml version="1.0" encoding="utf-8"?>
<formControlPr xmlns="http://schemas.microsoft.com/office/spreadsheetml/2009/9/main" objectType="CheckBox" fmlaLink="$AR$4" lockText="1" noThreeD="1"/>
</file>

<file path=xl/ctrlProps/ctrlProp1252.xml><?xml version="1.0" encoding="utf-8"?>
<formControlPr xmlns="http://schemas.microsoft.com/office/spreadsheetml/2009/9/main" objectType="CheckBox" fmlaLink="$AS$2" lockText="1" noThreeD="1"/>
</file>

<file path=xl/ctrlProps/ctrlProp1253.xml><?xml version="1.0" encoding="utf-8"?>
<formControlPr xmlns="http://schemas.microsoft.com/office/spreadsheetml/2009/9/main" objectType="CheckBox" fmlaLink="$AS$4" lockText="1" noThreeD="1"/>
</file>

<file path=xl/ctrlProps/ctrlProp1254.xml><?xml version="1.0" encoding="utf-8"?>
<formControlPr xmlns="http://schemas.microsoft.com/office/spreadsheetml/2009/9/main" objectType="CheckBox" fmlaLink="$AT$2" lockText="1" noThreeD="1"/>
</file>

<file path=xl/ctrlProps/ctrlProp1255.xml><?xml version="1.0" encoding="utf-8"?>
<formControlPr xmlns="http://schemas.microsoft.com/office/spreadsheetml/2009/9/main" objectType="CheckBox" fmlaLink="$AT$4" lockText="1" noThreeD="1"/>
</file>

<file path=xl/ctrlProps/ctrlProp1256.xml><?xml version="1.0" encoding="utf-8"?>
<formControlPr xmlns="http://schemas.microsoft.com/office/spreadsheetml/2009/9/main" objectType="CheckBox" fmlaLink="$AU$2" lockText="1" noThreeD="1"/>
</file>

<file path=xl/ctrlProps/ctrlProp1257.xml><?xml version="1.0" encoding="utf-8"?>
<formControlPr xmlns="http://schemas.microsoft.com/office/spreadsheetml/2009/9/main" objectType="CheckBox" fmlaLink="$AU$4" lockText="1" noThreeD="1"/>
</file>

<file path=xl/ctrlProps/ctrlProp1258.xml><?xml version="1.0" encoding="utf-8"?>
<formControlPr xmlns="http://schemas.microsoft.com/office/spreadsheetml/2009/9/main" objectType="CheckBox" lockText="1" noThreeD="1"/>
</file>

<file path=xl/ctrlProps/ctrlProp1259.xml><?xml version="1.0" encoding="utf-8"?>
<formControlPr xmlns="http://schemas.microsoft.com/office/spreadsheetml/2009/9/main" objectType="CheckBox" lockText="1" noThreeD="1"/>
</file>

<file path=xl/ctrlProps/ctrlProp1260.xml><?xml version="1.0" encoding="utf-8"?>
<formControlPr xmlns="http://schemas.microsoft.com/office/spreadsheetml/2009/9/main" objectType="CheckBox" lockText="1" noThreeD="1"/>
</file>

<file path=xl/ctrlProps/ctrlProp1261.xml><?xml version="1.0" encoding="utf-8"?>
<formControlPr xmlns="http://schemas.microsoft.com/office/spreadsheetml/2009/9/main" objectType="CheckBox" fmlaLink="$AO$2" lockText="1" noThreeD="1"/>
</file>

<file path=xl/ctrlProps/ctrlProp1262.xml><?xml version="1.0" encoding="utf-8"?>
<formControlPr xmlns="http://schemas.microsoft.com/office/spreadsheetml/2009/9/main" objectType="CheckBox" fmlaLink="$AO$4" lockText="1" noThreeD="1"/>
</file>

<file path=xl/ctrlProps/ctrlProp1263.xml><?xml version="1.0" encoding="utf-8"?>
<formControlPr xmlns="http://schemas.microsoft.com/office/spreadsheetml/2009/9/main" objectType="CheckBox" fmlaLink="$AP$2" lockText="1" noThreeD="1"/>
</file>

<file path=xl/ctrlProps/ctrlProp1264.xml><?xml version="1.0" encoding="utf-8"?>
<formControlPr xmlns="http://schemas.microsoft.com/office/spreadsheetml/2009/9/main" objectType="CheckBox" fmlaLink="$AP$4" lockText="1" noThreeD="1"/>
</file>

<file path=xl/ctrlProps/ctrlProp1265.xml><?xml version="1.0" encoding="utf-8"?>
<formControlPr xmlns="http://schemas.microsoft.com/office/spreadsheetml/2009/9/main" objectType="CheckBox" fmlaLink="$AQ$2" lockText="1" noThreeD="1"/>
</file>

<file path=xl/ctrlProps/ctrlProp1266.xml><?xml version="1.0" encoding="utf-8"?>
<formControlPr xmlns="http://schemas.microsoft.com/office/spreadsheetml/2009/9/main" objectType="CheckBox" fmlaLink="$AQ$4" lockText="1" noThreeD="1"/>
</file>

<file path=xl/ctrlProps/ctrlProp1267.xml><?xml version="1.0" encoding="utf-8"?>
<formControlPr xmlns="http://schemas.microsoft.com/office/spreadsheetml/2009/9/main" objectType="CheckBox" fmlaLink="$AR$2" lockText="1" noThreeD="1"/>
</file>

<file path=xl/ctrlProps/ctrlProp1268.xml><?xml version="1.0" encoding="utf-8"?>
<formControlPr xmlns="http://schemas.microsoft.com/office/spreadsheetml/2009/9/main" objectType="CheckBox" fmlaLink="$AR$4" lockText="1" noThreeD="1"/>
</file>

<file path=xl/ctrlProps/ctrlProp1269.xml><?xml version="1.0" encoding="utf-8"?>
<formControlPr xmlns="http://schemas.microsoft.com/office/spreadsheetml/2009/9/main" objectType="CheckBox" fmlaLink="$AS$2" lockText="1" noThreeD="1"/>
</file>

<file path=xl/ctrlProps/ctrlProp1270.xml><?xml version="1.0" encoding="utf-8"?>
<formControlPr xmlns="http://schemas.microsoft.com/office/spreadsheetml/2009/9/main" objectType="CheckBox" fmlaLink="$AS$4" lockText="1" noThreeD="1"/>
</file>

<file path=xl/ctrlProps/ctrlProp1271.xml><?xml version="1.0" encoding="utf-8"?>
<formControlPr xmlns="http://schemas.microsoft.com/office/spreadsheetml/2009/9/main" objectType="CheckBox" fmlaLink="$AT$2" lockText="1" noThreeD="1"/>
</file>

<file path=xl/ctrlProps/ctrlProp1272.xml><?xml version="1.0" encoding="utf-8"?>
<formControlPr xmlns="http://schemas.microsoft.com/office/spreadsheetml/2009/9/main" objectType="CheckBox" fmlaLink="$AT$4" lockText="1" noThreeD="1"/>
</file>

<file path=xl/ctrlProps/ctrlProp1273.xml><?xml version="1.0" encoding="utf-8"?>
<formControlPr xmlns="http://schemas.microsoft.com/office/spreadsheetml/2009/9/main" objectType="CheckBox" fmlaLink="$AU$2" lockText="1" noThreeD="1"/>
</file>

<file path=xl/ctrlProps/ctrlProp1274.xml><?xml version="1.0" encoding="utf-8"?>
<formControlPr xmlns="http://schemas.microsoft.com/office/spreadsheetml/2009/9/main" objectType="CheckBox" fmlaLink="$AU$4" lockText="1" noThreeD="1"/>
</file>

<file path=xl/ctrlProps/ctrlProp1275.xml><?xml version="1.0" encoding="utf-8"?>
<formControlPr xmlns="http://schemas.microsoft.com/office/spreadsheetml/2009/9/main" objectType="CheckBox" lockText="1" noThreeD="1"/>
</file>

<file path=xl/ctrlProps/ctrlProp1276.xml><?xml version="1.0" encoding="utf-8"?>
<formControlPr xmlns="http://schemas.microsoft.com/office/spreadsheetml/2009/9/main" objectType="CheckBox" lockText="1" noThreeD="1"/>
</file>

<file path=xl/ctrlProps/ctrlProp1277.xml><?xml version="1.0" encoding="utf-8"?>
<formControlPr xmlns="http://schemas.microsoft.com/office/spreadsheetml/2009/9/main" objectType="CheckBox" lockText="1" noThreeD="1"/>
</file>

<file path=xl/ctrlProps/ctrlProp1278.xml><?xml version="1.0" encoding="utf-8"?>
<formControlPr xmlns="http://schemas.microsoft.com/office/spreadsheetml/2009/9/main" objectType="CheckBox" fmlaLink="$AO$2" lockText="1" noThreeD="1"/>
</file>

<file path=xl/ctrlProps/ctrlProp1279.xml><?xml version="1.0" encoding="utf-8"?>
<formControlPr xmlns="http://schemas.microsoft.com/office/spreadsheetml/2009/9/main" objectType="CheckBox" fmlaLink="$AO$4" lockText="1" noThreeD="1"/>
</file>

<file path=xl/ctrlProps/ctrlProp1280.xml><?xml version="1.0" encoding="utf-8"?>
<formControlPr xmlns="http://schemas.microsoft.com/office/spreadsheetml/2009/9/main" objectType="CheckBox" fmlaLink="$AP$2" lockText="1" noThreeD="1"/>
</file>

<file path=xl/ctrlProps/ctrlProp1281.xml><?xml version="1.0" encoding="utf-8"?>
<formControlPr xmlns="http://schemas.microsoft.com/office/spreadsheetml/2009/9/main" objectType="CheckBox" fmlaLink="$AP$4" lockText="1" noThreeD="1"/>
</file>

<file path=xl/ctrlProps/ctrlProp1282.xml><?xml version="1.0" encoding="utf-8"?>
<formControlPr xmlns="http://schemas.microsoft.com/office/spreadsheetml/2009/9/main" objectType="CheckBox" fmlaLink="$AQ$2" lockText="1" noThreeD="1"/>
</file>

<file path=xl/ctrlProps/ctrlProp1283.xml><?xml version="1.0" encoding="utf-8"?>
<formControlPr xmlns="http://schemas.microsoft.com/office/spreadsheetml/2009/9/main" objectType="CheckBox" fmlaLink="$AQ$4" lockText="1" noThreeD="1"/>
</file>

<file path=xl/ctrlProps/ctrlProp1284.xml><?xml version="1.0" encoding="utf-8"?>
<formControlPr xmlns="http://schemas.microsoft.com/office/spreadsheetml/2009/9/main" objectType="CheckBox" fmlaLink="$AR$2" lockText="1" noThreeD="1"/>
</file>

<file path=xl/ctrlProps/ctrlProp1285.xml><?xml version="1.0" encoding="utf-8"?>
<formControlPr xmlns="http://schemas.microsoft.com/office/spreadsheetml/2009/9/main" objectType="CheckBox" fmlaLink="$AR$4" lockText="1" noThreeD="1"/>
</file>

<file path=xl/ctrlProps/ctrlProp1286.xml><?xml version="1.0" encoding="utf-8"?>
<formControlPr xmlns="http://schemas.microsoft.com/office/spreadsheetml/2009/9/main" objectType="CheckBox" fmlaLink="$AS$2" lockText="1" noThreeD="1"/>
</file>

<file path=xl/ctrlProps/ctrlProp1287.xml><?xml version="1.0" encoding="utf-8"?>
<formControlPr xmlns="http://schemas.microsoft.com/office/spreadsheetml/2009/9/main" objectType="CheckBox" fmlaLink="$AS$4" lockText="1" noThreeD="1"/>
</file>

<file path=xl/ctrlProps/ctrlProp1288.xml><?xml version="1.0" encoding="utf-8"?>
<formControlPr xmlns="http://schemas.microsoft.com/office/spreadsheetml/2009/9/main" objectType="CheckBox" fmlaLink="$AT$2" lockText="1" noThreeD="1"/>
</file>

<file path=xl/ctrlProps/ctrlProp1289.xml><?xml version="1.0" encoding="utf-8"?>
<formControlPr xmlns="http://schemas.microsoft.com/office/spreadsheetml/2009/9/main" objectType="CheckBox" fmlaLink="$AT$4" lockText="1" noThreeD="1"/>
</file>

<file path=xl/ctrlProps/ctrlProp1290.xml><?xml version="1.0" encoding="utf-8"?>
<formControlPr xmlns="http://schemas.microsoft.com/office/spreadsheetml/2009/9/main" objectType="CheckBox" fmlaLink="$AU$2" lockText="1" noThreeD="1"/>
</file>

<file path=xl/ctrlProps/ctrlProp1291.xml><?xml version="1.0" encoding="utf-8"?>
<formControlPr xmlns="http://schemas.microsoft.com/office/spreadsheetml/2009/9/main" objectType="CheckBox" fmlaLink="$AU$4" lockText="1" noThreeD="1"/>
</file>

<file path=xl/ctrlProps/ctrlProp1292.xml><?xml version="1.0" encoding="utf-8"?>
<formControlPr xmlns="http://schemas.microsoft.com/office/spreadsheetml/2009/9/main" objectType="CheckBox" lockText="1" noThreeD="1"/>
</file>

<file path=xl/ctrlProps/ctrlProp1293.xml><?xml version="1.0" encoding="utf-8"?>
<formControlPr xmlns="http://schemas.microsoft.com/office/spreadsheetml/2009/9/main" objectType="CheckBox" lockText="1" noThreeD="1"/>
</file>

<file path=xl/ctrlProps/ctrlProp1294.xml><?xml version="1.0" encoding="utf-8"?>
<formControlPr xmlns="http://schemas.microsoft.com/office/spreadsheetml/2009/9/main" objectType="CheckBox" lockText="1" noThreeD="1"/>
</file>

<file path=xl/ctrlProps/ctrlProp1295.xml><?xml version="1.0" encoding="utf-8"?>
<formControlPr xmlns="http://schemas.microsoft.com/office/spreadsheetml/2009/9/main" objectType="CheckBox" fmlaLink="$AO$2" lockText="1" noThreeD="1"/>
</file>

<file path=xl/ctrlProps/ctrlProp1296.xml><?xml version="1.0" encoding="utf-8"?>
<formControlPr xmlns="http://schemas.microsoft.com/office/spreadsheetml/2009/9/main" objectType="CheckBox" fmlaLink="$AO$4" lockText="1" noThreeD="1"/>
</file>

<file path=xl/ctrlProps/ctrlProp1297.xml><?xml version="1.0" encoding="utf-8"?>
<formControlPr xmlns="http://schemas.microsoft.com/office/spreadsheetml/2009/9/main" objectType="CheckBox" fmlaLink="$AP$2" lockText="1" noThreeD="1"/>
</file>

<file path=xl/ctrlProps/ctrlProp1298.xml><?xml version="1.0" encoding="utf-8"?>
<formControlPr xmlns="http://schemas.microsoft.com/office/spreadsheetml/2009/9/main" objectType="CheckBox" fmlaLink="$AP$4" lockText="1" noThreeD="1"/>
</file>

<file path=xl/ctrlProps/ctrlProp1299.xml><?xml version="1.0" encoding="utf-8"?>
<formControlPr xmlns="http://schemas.microsoft.com/office/spreadsheetml/2009/9/main" objectType="CheckBox" fmlaLink="$AQ$2" lockText="1" noThreeD="1"/>
</file>

<file path=xl/ctrlProps/ctrlProp1300.xml><?xml version="1.0" encoding="utf-8"?>
<formControlPr xmlns="http://schemas.microsoft.com/office/spreadsheetml/2009/9/main" objectType="CheckBox" fmlaLink="$AQ$4" lockText="1" noThreeD="1"/>
</file>

<file path=xl/ctrlProps/ctrlProp1301.xml><?xml version="1.0" encoding="utf-8"?>
<formControlPr xmlns="http://schemas.microsoft.com/office/spreadsheetml/2009/9/main" objectType="CheckBox" fmlaLink="$AR$2" lockText="1" noThreeD="1"/>
</file>

<file path=xl/ctrlProps/ctrlProp1302.xml><?xml version="1.0" encoding="utf-8"?>
<formControlPr xmlns="http://schemas.microsoft.com/office/spreadsheetml/2009/9/main" objectType="CheckBox" fmlaLink="$AR$4" lockText="1" noThreeD="1"/>
</file>

<file path=xl/ctrlProps/ctrlProp1303.xml><?xml version="1.0" encoding="utf-8"?>
<formControlPr xmlns="http://schemas.microsoft.com/office/spreadsheetml/2009/9/main" objectType="CheckBox" fmlaLink="$AS$2" lockText="1" noThreeD="1"/>
</file>

<file path=xl/ctrlProps/ctrlProp1304.xml><?xml version="1.0" encoding="utf-8"?>
<formControlPr xmlns="http://schemas.microsoft.com/office/spreadsheetml/2009/9/main" objectType="CheckBox" fmlaLink="$AS$4" lockText="1" noThreeD="1"/>
</file>

<file path=xl/ctrlProps/ctrlProp1305.xml><?xml version="1.0" encoding="utf-8"?>
<formControlPr xmlns="http://schemas.microsoft.com/office/spreadsheetml/2009/9/main" objectType="CheckBox" fmlaLink="$AT$2" lockText="1" noThreeD="1"/>
</file>

<file path=xl/ctrlProps/ctrlProp1306.xml><?xml version="1.0" encoding="utf-8"?>
<formControlPr xmlns="http://schemas.microsoft.com/office/spreadsheetml/2009/9/main" objectType="CheckBox" fmlaLink="$AT$4" lockText="1" noThreeD="1"/>
</file>

<file path=xl/ctrlProps/ctrlProp1307.xml><?xml version="1.0" encoding="utf-8"?>
<formControlPr xmlns="http://schemas.microsoft.com/office/spreadsheetml/2009/9/main" objectType="CheckBox" fmlaLink="$AU$2" lockText="1" noThreeD="1"/>
</file>

<file path=xl/ctrlProps/ctrlProp1308.xml><?xml version="1.0" encoding="utf-8"?>
<formControlPr xmlns="http://schemas.microsoft.com/office/spreadsheetml/2009/9/main" objectType="CheckBox" fmlaLink="$AU$4" lockText="1" noThreeD="1"/>
</file>

<file path=xl/ctrlProps/ctrlProp1309.xml><?xml version="1.0" encoding="utf-8"?>
<formControlPr xmlns="http://schemas.microsoft.com/office/spreadsheetml/2009/9/main" objectType="CheckBox" lockText="1" noThreeD="1"/>
</file>

<file path=xl/ctrlProps/ctrlProp1310.xml><?xml version="1.0" encoding="utf-8"?>
<formControlPr xmlns="http://schemas.microsoft.com/office/spreadsheetml/2009/9/main" objectType="CheckBox" lockText="1" noThreeD="1"/>
</file>

<file path=xl/ctrlProps/ctrlProp1311.xml><?xml version="1.0" encoding="utf-8"?>
<formControlPr xmlns="http://schemas.microsoft.com/office/spreadsheetml/2009/9/main" objectType="CheckBox" lockText="1" noThreeD="1"/>
</file>

<file path=xl/ctrlProps/ctrlProp1312.xml><?xml version="1.0" encoding="utf-8"?>
<formControlPr xmlns="http://schemas.microsoft.com/office/spreadsheetml/2009/9/main" objectType="CheckBox" fmlaLink="$AO$2" lockText="1" noThreeD="1"/>
</file>

<file path=xl/ctrlProps/ctrlProp1313.xml><?xml version="1.0" encoding="utf-8"?>
<formControlPr xmlns="http://schemas.microsoft.com/office/spreadsheetml/2009/9/main" objectType="CheckBox" fmlaLink="$AO$4" lockText="1" noThreeD="1"/>
</file>

<file path=xl/ctrlProps/ctrlProp1314.xml><?xml version="1.0" encoding="utf-8"?>
<formControlPr xmlns="http://schemas.microsoft.com/office/spreadsheetml/2009/9/main" objectType="CheckBox" fmlaLink="$AP$2" lockText="1" noThreeD="1"/>
</file>

<file path=xl/ctrlProps/ctrlProp1315.xml><?xml version="1.0" encoding="utf-8"?>
<formControlPr xmlns="http://schemas.microsoft.com/office/spreadsheetml/2009/9/main" objectType="CheckBox" fmlaLink="$AP$4" lockText="1" noThreeD="1"/>
</file>

<file path=xl/ctrlProps/ctrlProp1316.xml><?xml version="1.0" encoding="utf-8"?>
<formControlPr xmlns="http://schemas.microsoft.com/office/spreadsheetml/2009/9/main" objectType="CheckBox" fmlaLink="$AQ$2" lockText="1" noThreeD="1"/>
</file>

<file path=xl/ctrlProps/ctrlProp1317.xml><?xml version="1.0" encoding="utf-8"?>
<formControlPr xmlns="http://schemas.microsoft.com/office/spreadsheetml/2009/9/main" objectType="CheckBox" fmlaLink="$AQ$4" lockText="1" noThreeD="1"/>
</file>

<file path=xl/ctrlProps/ctrlProp1318.xml><?xml version="1.0" encoding="utf-8"?>
<formControlPr xmlns="http://schemas.microsoft.com/office/spreadsheetml/2009/9/main" objectType="CheckBox" fmlaLink="$AR$2" lockText="1" noThreeD="1"/>
</file>

<file path=xl/ctrlProps/ctrlProp1319.xml><?xml version="1.0" encoding="utf-8"?>
<formControlPr xmlns="http://schemas.microsoft.com/office/spreadsheetml/2009/9/main" objectType="CheckBox" fmlaLink="$AR$4" lockText="1" noThreeD="1"/>
</file>

<file path=xl/ctrlProps/ctrlProp1320.xml><?xml version="1.0" encoding="utf-8"?>
<formControlPr xmlns="http://schemas.microsoft.com/office/spreadsheetml/2009/9/main" objectType="CheckBox" fmlaLink="$AS$2" lockText="1" noThreeD="1"/>
</file>

<file path=xl/ctrlProps/ctrlProp1321.xml><?xml version="1.0" encoding="utf-8"?>
<formControlPr xmlns="http://schemas.microsoft.com/office/spreadsheetml/2009/9/main" objectType="CheckBox" fmlaLink="$AS$4" lockText="1" noThreeD="1"/>
</file>

<file path=xl/ctrlProps/ctrlProp1322.xml><?xml version="1.0" encoding="utf-8"?>
<formControlPr xmlns="http://schemas.microsoft.com/office/spreadsheetml/2009/9/main" objectType="CheckBox" fmlaLink="$AT$2" lockText="1" noThreeD="1"/>
</file>

<file path=xl/ctrlProps/ctrlProp1323.xml><?xml version="1.0" encoding="utf-8"?>
<formControlPr xmlns="http://schemas.microsoft.com/office/spreadsheetml/2009/9/main" objectType="CheckBox" fmlaLink="$AT$4" lockText="1" noThreeD="1"/>
</file>

<file path=xl/ctrlProps/ctrlProp1324.xml><?xml version="1.0" encoding="utf-8"?>
<formControlPr xmlns="http://schemas.microsoft.com/office/spreadsheetml/2009/9/main" objectType="CheckBox" fmlaLink="$AU$2" lockText="1" noThreeD="1"/>
</file>

<file path=xl/ctrlProps/ctrlProp1325.xml><?xml version="1.0" encoding="utf-8"?>
<formControlPr xmlns="http://schemas.microsoft.com/office/spreadsheetml/2009/9/main" objectType="CheckBox" fmlaLink="$AU$4" lockText="1" noThreeD="1"/>
</file>

<file path=xl/ctrlProps/ctrlProp1326.xml><?xml version="1.0" encoding="utf-8"?>
<formControlPr xmlns="http://schemas.microsoft.com/office/spreadsheetml/2009/9/main" objectType="CheckBox" lockText="1" noThreeD="1"/>
</file>

<file path=xl/ctrlProps/ctrlProp1327.xml><?xml version="1.0" encoding="utf-8"?>
<formControlPr xmlns="http://schemas.microsoft.com/office/spreadsheetml/2009/9/main" objectType="CheckBox" lockText="1" noThreeD="1"/>
</file>

<file path=xl/ctrlProps/ctrlProp1328.xml><?xml version="1.0" encoding="utf-8"?>
<formControlPr xmlns="http://schemas.microsoft.com/office/spreadsheetml/2009/9/main" objectType="CheckBox" lockText="1" noThreeD="1"/>
</file>

<file path=xl/ctrlProps/ctrlProp1329.xml><?xml version="1.0" encoding="utf-8"?>
<formControlPr xmlns="http://schemas.microsoft.com/office/spreadsheetml/2009/9/main" objectType="CheckBox" fmlaLink="$AO$2" lockText="1" noThreeD="1"/>
</file>

<file path=xl/ctrlProps/ctrlProp1330.xml><?xml version="1.0" encoding="utf-8"?>
<formControlPr xmlns="http://schemas.microsoft.com/office/spreadsheetml/2009/9/main" objectType="CheckBox" fmlaLink="$AO$4" lockText="1" noThreeD="1"/>
</file>

<file path=xl/ctrlProps/ctrlProp1331.xml><?xml version="1.0" encoding="utf-8"?>
<formControlPr xmlns="http://schemas.microsoft.com/office/spreadsheetml/2009/9/main" objectType="CheckBox" fmlaLink="$AP$2" lockText="1" noThreeD="1"/>
</file>

<file path=xl/ctrlProps/ctrlProp1332.xml><?xml version="1.0" encoding="utf-8"?>
<formControlPr xmlns="http://schemas.microsoft.com/office/spreadsheetml/2009/9/main" objectType="CheckBox" fmlaLink="$AP$4" lockText="1" noThreeD="1"/>
</file>

<file path=xl/ctrlProps/ctrlProp1333.xml><?xml version="1.0" encoding="utf-8"?>
<formControlPr xmlns="http://schemas.microsoft.com/office/spreadsheetml/2009/9/main" objectType="CheckBox" fmlaLink="$AQ$2" lockText="1" noThreeD="1"/>
</file>

<file path=xl/ctrlProps/ctrlProp1334.xml><?xml version="1.0" encoding="utf-8"?>
<formControlPr xmlns="http://schemas.microsoft.com/office/spreadsheetml/2009/9/main" objectType="CheckBox" fmlaLink="$AQ$4" lockText="1" noThreeD="1"/>
</file>

<file path=xl/ctrlProps/ctrlProp1335.xml><?xml version="1.0" encoding="utf-8"?>
<formControlPr xmlns="http://schemas.microsoft.com/office/spreadsheetml/2009/9/main" objectType="CheckBox" fmlaLink="$AR$2" lockText="1" noThreeD="1"/>
</file>

<file path=xl/ctrlProps/ctrlProp1336.xml><?xml version="1.0" encoding="utf-8"?>
<formControlPr xmlns="http://schemas.microsoft.com/office/spreadsheetml/2009/9/main" objectType="CheckBox" fmlaLink="$AR$4" lockText="1" noThreeD="1"/>
</file>

<file path=xl/ctrlProps/ctrlProp1337.xml><?xml version="1.0" encoding="utf-8"?>
<formControlPr xmlns="http://schemas.microsoft.com/office/spreadsheetml/2009/9/main" objectType="CheckBox" fmlaLink="$AS$2" lockText="1" noThreeD="1"/>
</file>

<file path=xl/ctrlProps/ctrlProp1338.xml><?xml version="1.0" encoding="utf-8"?>
<formControlPr xmlns="http://schemas.microsoft.com/office/spreadsheetml/2009/9/main" objectType="CheckBox" fmlaLink="$AS$4" lockText="1" noThreeD="1"/>
</file>

<file path=xl/ctrlProps/ctrlProp1339.xml><?xml version="1.0" encoding="utf-8"?>
<formControlPr xmlns="http://schemas.microsoft.com/office/spreadsheetml/2009/9/main" objectType="CheckBox" fmlaLink="$AT$2" lockText="1" noThreeD="1"/>
</file>

<file path=xl/ctrlProps/ctrlProp1340.xml><?xml version="1.0" encoding="utf-8"?>
<formControlPr xmlns="http://schemas.microsoft.com/office/spreadsheetml/2009/9/main" objectType="CheckBox" fmlaLink="$AT$4" lockText="1" noThreeD="1"/>
</file>

<file path=xl/ctrlProps/ctrlProp1341.xml><?xml version="1.0" encoding="utf-8"?>
<formControlPr xmlns="http://schemas.microsoft.com/office/spreadsheetml/2009/9/main" objectType="CheckBox" fmlaLink="$AU$2" lockText="1" noThreeD="1"/>
</file>

<file path=xl/ctrlProps/ctrlProp1342.xml><?xml version="1.0" encoding="utf-8"?>
<formControlPr xmlns="http://schemas.microsoft.com/office/spreadsheetml/2009/9/main" objectType="CheckBox" fmlaLink="$AU$4" lockText="1" noThreeD="1"/>
</file>

<file path=xl/ctrlProps/ctrlProp1343.xml><?xml version="1.0" encoding="utf-8"?>
<formControlPr xmlns="http://schemas.microsoft.com/office/spreadsheetml/2009/9/main" objectType="CheckBox" lockText="1" noThreeD="1"/>
</file>

<file path=xl/ctrlProps/ctrlProp1344.xml><?xml version="1.0" encoding="utf-8"?>
<formControlPr xmlns="http://schemas.microsoft.com/office/spreadsheetml/2009/9/main" objectType="CheckBox" lockText="1" noThreeD="1"/>
</file>

<file path=xl/ctrlProps/ctrlProp1345.xml><?xml version="1.0" encoding="utf-8"?>
<formControlPr xmlns="http://schemas.microsoft.com/office/spreadsheetml/2009/9/main" objectType="CheckBox" lockText="1" noThreeD="1"/>
</file>

<file path=xl/ctrlProps/ctrlProp1346.xml><?xml version="1.0" encoding="utf-8"?>
<formControlPr xmlns="http://schemas.microsoft.com/office/spreadsheetml/2009/9/main" objectType="CheckBox" fmlaLink="$AO$2" lockText="1" noThreeD="1"/>
</file>

<file path=xl/ctrlProps/ctrlProp1347.xml><?xml version="1.0" encoding="utf-8"?>
<formControlPr xmlns="http://schemas.microsoft.com/office/spreadsheetml/2009/9/main" objectType="CheckBox" fmlaLink="$AO$4" lockText="1" noThreeD="1"/>
</file>

<file path=xl/ctrlProps/ctrlProp1348.xml><?xml version="1.0" encoding="utf-8"?>
<formControlPr xmlns="http://schemas.microsoft.com/office/spreadsheetml/2009/9/main" objectType="CheckBox" fmlaLink="$AP$2" lockText="1" noThreeD="1"/>
</file>

<file path=xl/ctrlProps/ctrlProp1349.xml><?xml version="1.0" encoding="utf-8"?>
<formControlPr xmlns="http://schemas.microsoft.com/office/spreadsheetml/2009/9/main" objectType="CheckBox" fmlaLink="$AP$4" lockText="1" noThreeD="1"/>
</file>

<file path=xl/ctrlProps/ctrlProp1350.xml><?xml version="1.0" encoding="utf-8"?>
<formControlPr xmlns="http://schemas.microsoft.com/office/spreadsheetml/2009/9/main" objectType="CheckBox" fmlaLink="$AQ$2" lockText="1" noThreeD="1"/>
</file>

<file path=xl/ctrlProps/ctrlProp1351.xml><?xml version="1.0" encoding="utf-8"?>
<formControlPr xmlns="http://schemas.microsoft.com/office/spreadsheetml/2009/9/main" objectType="CheckBox" fmlaLink="$AQ$4" lockText="1" noThreeD="1"/>
</file>

<file path=xl/ctrlProps/ctrlProp1352.xml><?xml version="1.0" encoding="utf-8"?>
<formControlPr xmlns="http://schemas.microsoft.com/office/spreadsheetml/2009/9/main" objectType="CheckBox" fmlaLink="$AR$2" lockText="1" noThreeD="1"/>
</file>

<file path=xl/ctrlProps/ctrlProp1353.xml><?xml version="1.0" encoding="utf-8"?>
<formControlPr xmlns="http://schemas.microsoft.com/office/spreadsheetml/2009/9/main" objectType="CheckBox" fmlaLink="$AR$4" lockText="1" noThreeD="1"/>
</file>

<file path=xl/ctrlProps/ctrlProp1354.xml><?xml version="1.0" encoding="utf-8"?>
<formControlPr xmlns="http://schemas.microsoft.com/office/spreadsheetml/2009/9/main" objectType="CheckBox" fmlaLink="$AS$2" lockText="1" noThreeD="1"/>
</file>

<file path=xl/ctrlProps/ctrlProp1355.xml><?xml version="1.0" encoding="utf-8"?>
<formControlPr xmlns="http://schemas.microsoft.com/office/spreadsheetml/2009/9/main" objectType="CheckBox" fmlaLink="$AS$4" lockText="1" noThreeD="1"/>
</file>

<file path=xl/ctrlProps/ctrlProp1356.xml><?xml version="1.0" encoding="utf-8"?>
<formControlPr xmlns="http://schemas.microsoft.com/office/spreadsheetml/2009/9/main" objectType="CheckBox" fmlaLink="$AT$2" lockText="1" noThreeD="1"/>
</file>

<file path=xl/ctrlProps/ctrlProp1357.xml><?xml version="1.0" encoding="utf-8"?>
<formControlPr xmlns="http://schemas.microsoft.com/office/spreadsheetml/2009/9/main" objectType="CheckBox" fmlaLink="$AT$4" lockText="1" noThreeD="1"/>
</file>

<file path=xl/ctrlProps/ctrlProp1358.xml><?xml version="1.0" encoding="utf-8"?>
<formControlPr xmlns="http://schemas.microsoft.com/office/spreadsheetml/2009/9/main" objectType="CheckBox" fmlaLink="$AU$2" lockText="1" noThreeD="1"/>
</file>

<file path=xl/ctrlProps/ctrlProp1359.xml><?xml version="1.0" encoding="utf-8"?>
<formControlPr xmlns="http://schemas.microsoft.com/office/spreadsheetml/2009/9/main" objectType="CheckBox" fmlaLink="$AU$4" lockText="1" noThreeD="1"/>
</file>

<file path=xl/ctrlProps/ctrlProp1360.xml><?xml version="1.0" encoding="utf-8"?>
<formControlPr xmlns="http://schemas.microsoft.com/office/spreadsheetml/2009/9/main" objectType="CheckBox" lockText="1" noThreeD="1"/>
</file>

<file path=xl/ctrlProps/ctrlProp1361.xml><?xml version="1.0" encoding="utf-8"?>
<formControlPr xmlns="http://schemas.microsoft.com/office/spreadsheetml/2009/9/main" objectType="CheckBox" lockText="1" noThreeD="1"/>
</file>

<file path=xl/ctrlProps/ctrlProp1362.xml><?xml version="1.0" encoding="utf-8"?>
<formControlPr xmlns="http://schemas.microsoft.com/office/spreadsheetml/2009/9/main" objectType="CheckBox" lockText="1" noThreeD="1"/>
</file>

<file path=xl/ctrlProps/ctrlProp1363.xml><?xml version="1.0" encoding="utf-8"?>
<formControlPr xmlns="http://schemas.microsoft.com/office/spreadsheetml/2009/9/main" objectType="CheckBox" fmlaLink="$AO$2" lockText="1" noThreeD="1"/>
</file>

<file path=xl/ctrlProps/ctrlProp1364.xml><?xml version="1.0" encoding="utf-8"?>
<formControlPr xmlns="http://schemas.microsoft.com/office/spreadsheetml/2009/9/main" objectType="CheckBox" fmlaLink="$AO$4" lockText="1" noThreeD="1"/>
</file>

<file path=xl/ctrlProps/ctrlProp1365.xml><?xml version="1.0" encoding="utf-8"?>
<formControlPr xmlns="http://schemas.microsoft.com/office/spreadsheetml/2009/9/main" objectType="CheckBox" fmlaLink="$AP$2" lockText="1" noThreeD="1"/>
</file>

<file path=xl/ctrlProps/ctrlProp1366.xml><?xml version="1.0" encoding="utf-8"?>
<formControlPr xmlns="http://schemas.microsoft.com/office/spreadsheetml/2009/9/main" objectType="CheckBox" fmlaLink="$AP$4" lockText="1" noThreeD="1"/>
</file>

<file path=xl/ctrlProps/ctrlProp1367.xml><?xml version="1.0" encoding="utf-8"?>
<formControlPr xmlns="http://schemas.microsoft.com/office/spreadsheetml/2009/9/main" objectType="CheckBox" fmlaLink="$AQ$2" lockText="1" noThreeD="1"/>
</file>

<file path=xl/ctrlProps/ctrlProp1368.xml><?xml version="1.0" encoding="utf-8"?>
<formControlPr xmlns="http://schemas.microsoft.com/office/spreadsheetml/2009/9/main" objectType="CheckBox" fmlaLink="$AQ$4" lockText="1" noThreeD="1"/>
</file>

<file path=xl/ctrlProps/ctrlProp1369.xml><?xml version="1.0" encoding="utf-8"?>
<formControlPr xmlns="http://schemas.microsoft.com/office/spreadsheetml/2009/9/main" objectType="CheckBox" fmlaLink="$AR$2" lockText="1" noThreeD="1"/>
</file>

<file path=xl/ctrlProps/ctrlProp1370.xml><?xml version="1.0" encoding="utf-8"?>
<formControlPr xmlns="http://schemas.microsoft.com/office/spreadsheetml/2009/9/main" objectType="CheckBox" fmlaLink="$AR$4" lockText="1" noThreeD="1"/>
</file>

<file path=xl/ctrlProps/ctrlProp1371.xml><?xml version="1.0" encoding="utf-8"?>
<formControlPr xmlns="http://schemas.microsoft.com/office/spreadsheetml/2009/9/main" objectType="CheckBox" fmlaLink="$AS$2" lockText="1" noThreeD="1"/>
</file>

<file path=xl/ctrlProps/ctrlProp1372.xml><?xml version="1.0" encoding="utf-8"?>
<formControlPr xmlns="http://schemas.microsoft.com/office/spreadsheetml/2009/9/main" objectType="CheckBox" fmlaLink="$AS$4" lockText="1" noThreeD="1"/>
</file>

<file path=xl/ctrlProps/ctrlProp1373.xml><?xml version="1.0" encoding="utf-8"?>
<formControlPr xmlns="http://schemas.microsoft.com/office/spreadsheetml/2009/9/main" objectType="CheckBox" fmlaLink="$AT$2" lockText="1" noThreeD="1"/>
</file>

<file path=xl/ctrlProps/ctrlProp1374.xml><?xml version="1.0" encoding="utf-8"?>
<formControlPr xmlns="http://schemas.microsoft.com/office/spreadsheetml/2009/9/main" objectType="CheckBox" fmlaLink="$AT$4" lockText="1" noThreeD="1"/>
</file>

<file path=xl/ctrlProps/ctrlProp1375.xml><?xml version="1.0" encoding="utf-8"?>
<formControlPr xmlns="http://schemas.microsoft.com/office/spreadsheetml/2009/9/main" objectType="CheckBox" fmlaLink="$AU$2" lockText="1" noThreeD="1"/>
</file>

<file path=xl/ctrlProps/ctrlProp1376.xml><?xml version="1.0" encoding="utf-8"?>
<formControlPr xmlns="http://schemas.microsoft.com/office/spreadsheetml/2009/9/main" objectType="CheckBox" fmlaLink="$AU$4" lockText="1" noThreeD="1"/>
</file>

<file path=xl/ctrlProps/ctrlProp1377.xml><?xml version="1.0" encoding="utf-8"?>
<formControlPr xmlns="http://schemas.microsoft.com/office/spreadsheetml/2009/9/main" objectType="CheckBox" lockText="1" noThreeD="1"/>
</file>

<file path=xl/ctrlProps/ctrlProp1378.xml><?xml version="1.0" encoding="utf-8"?>
<formControlPr xmlns="http://schemas.microsoft.com/office/spreadsheetml/2009/9/main" objectType="CheckBox" lockText="1" noThreeD="1"/>
</file>

<file path=xl/ctrlProps/ctrlProp1379.xml><?xml version="1.0" encoding="utf-8"?>
<formControlPr xmlns="http://schemas.microsoft.com/office/spreadsheetml/2009/9/main" objectType="CheckBox" lockText="1" noThreeD="1"/>
</file>

<file path=xl/ctrlProps/ctrlProp1380.xml><?xml version="1.0" encoding="utf-8"?>
<formControlPr xmlns="http://schemas.microsoft.com/office/spreadsheetml/2009/9/main" objectType="CheckBox" fmlaLink="$AO$2" lockText="1" noThreeD="1"/>
</file>

<file path=xl/ctrlProps/ctrlProp1381.xml><?xml version="1.0" encoding="utf-8"?>
<formControlPr xmlns="http://schemas.microsoft.com/office/spreadsheetml/2009/9/main" objectType="CheckBox" fmlaLink="$AO$4" lockText="1" noThreeD="1"/>
</file>

<file path=xl/ctrlProps/ctrlProp1382.xml><?xml version="1.0" encoding="utf-8"?>
<formControlPr xmlns="http://schemas.microsoft.com/office/spreadsheetml/2009/9/main" objectType="CheckBox" fmlaLink="$AP$2" lockText="1" noThreeD="1"/>
</file>

<file path=xl/ctrlProps/ctrlProp1383.xml><?xml version="1.0" encoding="utf-8"?>
<formControlPr xmlns="http://schemas.microsoft.com/office/spreadsheetml/2009/9/main" objectType="CheckBox" fmlaLink="$AP$4" lockText="1" noThreeD="1"/>
</file>

<file path=xl/ctrlProps/ctrlProp1384.xml><?xml version="1.0" encoding="utf-8"?>
<formControlPr xmlns="http://schemas.microsoft.com/office/spreadsheetml/2009/9/main" objectType="CheckBox" fmlaLink="$AQ$2" lockText="1" noThreeD="1"/>
</file>

<file path=xl/ctrlProps/ctrlProp1385.xml><?xml version="1.0" encoding="utf-8"?>
<formControlPr xmlns="http://schemas.microsoft.com/office/spreadsheetml/2009/9/main" objectType="CheckBox" fmlaLink="$AQ$4" lockText="1" noThreeD="1"/>
</file>

<file path=xl/ctrlProps/ctrlProp1386.xml><?xml version="1.0" encoding="utf-8"?>
<formControlPr xmlns="http://schemas.microsoft.com/office/spreadsheetml/2009/9/main" objectType="CheckBox" fmlaLink="$AR$2" lockText="1" noThreeD="1"/>
</file>

<file path=xl/ctrlProps/ctrlProp1387.xml><?xml version="1.0" encoding="utf-8"?>
<formControlPr xmlns="http://schemas.microsoft.com/office/spreadsheetml/2009/9/main" objectType="CheckBox" fmlaLink="$AR$4" lockText="1" noThreeD="1"/>
</file>

<file path=xl/ctrlProps/ctrlProp1388.xml><?xml version="1.0" encoding="utf-8"?>
<formControlPr xmlns="http://schemas.microsoft.com/office/spreadsheetml/2009/9/main" objectType="CheckBox" fmlaLink="$AS$2" lockText="1" noThreeD="1"/>
</file>

<file path=xl/ctrlProps/ctrlProp1389.xml><?xml version="1.0" encoding="utf-8"?>
<formControlPr xmlns="http://schemas.microsoft.com/office/spreadsheetml/2009/9/main" objectType="CheckBox" fmlaLink="$AS$4" lockText="1" noThreeD="1"/>
</file>

<file path=xl/ctrlProps/ctrlProp1390.xml><?xml version="1.0" encoding="utf-8"?>
<formControlPr xmlns="http://schemas.microsoft.com/office/spreadsheetml/2009/9/main" objectType="CheckBox" fmlaLink="$AT$2" lockText="1" noThreeD="1"/>
</file>

<file path=xl/ctrlProps/ctrlProp1391.xml><?xml version="1.0" encoding="utf-8"?>
<formControlPr xmlns="http://schemas.microsoft.com/office/spreadsheetml/2009/9/main" objectType="CheckBox" fmlaLink="$AT$4" lockText="1" noThreeD="1"/>
</file>

<file path=xl/ctrlProps/ctrlProp1392.xml><?xml version="1.0" encoding="utf-8"?>
<formControlPr xmlns="http://schemas.microsoft.com/office/spreadsheetml/2009/9/main" objectType="CheckBox" fmlaLink="$AU$2" lockText="1" noThreeD="1"/>
</file>

<file path=xl/ctrlProps/ctrlProp1393.xml><?xml version="1.0" encoding="utf-8"?>
<formControlPr xmlns="http://schemas.microsoft.com/office/spreadsheetml/2009/9/main" objectType="CheckBox" fmlaLink="$AU$4" lockText="1" noThreeD="1"/>
</file>

<file path=xl/ctrlProps/ctrlProp1394.xml><?xml version="1.0" encoding="utf-8"?>
<formControlPr xmlns="http://schemas.microsoft.com/office/spreadsheetml/2009/9/main" objectType="CheckBox" lockText="1" noThreeD="1"/>
</file>

<file path=xl/ctrlProps/ctrlProp1395.xml><?xml version="1.0" encoding="utf-8"?>
<formControlPr xmlns="http://schemas.microsoft.com/office/spreadsheetml/2009/9/main" objectType="CheckBox" lockText="1" noThreeD="1"/>
</file>

<file path=xl/ctrlProps/ctrlProp1396.xml><?xml version="1.0" encoding="utf-8"?>
<formControlPr xmlns="http://schemas.microsoft.com/office/spreadsheetml/2009/9/main" objectType="CheckBox" lockText="1" noThreeD="1"/>
</file>

<file path=xl/ctrlProps/ctrlProp1397.xml><?xml version="1.0" encoding="utf-8"?>
<formControlPr xmlns="http://schemas.microsoft.com/office/spreadsheetml/2009/9/main" objectType="CheckBox" fmlaLink="$AO$2" lockText="1" noThreeD="1"/>
</file>

<file path=xl/ctrlProps/ctrlProp1398.xml><?xml version="1.0" encoding="utf-8"?>
<formControlPr xmlns="http://schemas.microsoft.com/office/spreadsheetml/2009/9/main" objectType="CheckBox" fmlaLink="$AO$4" lockText="1" noThreeD="1"/>
</file>

<file path=xl/ctrlProps/ctrlProp1399.xml><?xml version="1.0" encoding="utf-8"?>
<formControlPr xmlns="http://schemas.microsoft.com/office/spreadsheetml/2009/9/main" objectType="CheckBox" fmlaLink="$AP$2" lockText="1" noThreeD="1"/>
</file>

<file path=xl/ctrlProps/ctrlProp1400.xml><?xml version="1.0" encoding="utf-8"?>
<formControlPr xmlns="http://schemas.microsoft.com/office/spreadsheetml/2009/9/main" objectType="CheckBox" fmlaLink="$AP$4" lockText="1" noThreeD="1"/>
</file>

<file path=xl/ctrlProps/ctrlProp1401.xml><?xml version="1.0" encoding="utf-8"?>
<formControlPr xmlns="http://schemas.microsoft.com/office/spreadsheetml/2009/9/main" objectType="CheckBox" fmlaLink="$AQ$2" lockText="1" noThreeD="1"/>
</file>

<file path=xl/ctrlProps/ctrlProp1402.xml><?xml version="1.0" encoding="utf-8"?>
<formControlPr xmlns="http://schemas.microsoft.com/office/spreadsheetml/2009/9/main" objectType="CheckBox" fmlaLink="$AQ$4" lockText="1" noThreeD="1"/>
</file>

<file path=xl/ctrlProps/ctrlProp1403.xml><?xml version="1.0" encoding="utf-8"?>
<formControlPr xmlns="http://schemas.microsoft.com/office/spreadsheetml/2009/9/main" objectType="CheckBox" fmlaLink="$AR$2" lockText="1" noThreeD="1"/>
</file>

<file path=xl/ctrlProps/ctrlProp1404.xml><?xml version="1.0" encoding="utf-8"?>
<formControlPr xmlns="http://schemas.microsoft.com/office/spreadsheetml/2009/9/main" objectType="CheckBox" fmlaLink="$AR$4" lockText="1" noThreeD="1"/>
</file>

<file path=xl/ctrlProps/ctrlProp1405.xml><?xml version="1.0" encoding="utf-8"?>
<formControlPr xmlns="http://schemas.microsoft.com/office/spreadsheetml/2009/9/main" objectType="CheckBox" fmlaLink="$AS$2" lockText="1" noThreeD="1"/>
</file>

<file path=xl/ctrlProps/ctrlProp1406.xml><?xml version="1.0" encoding="utf-8"?>
<formControlPr xmlns="http://schemas.microsoft.com/office/spreadsheetml/2009/9/main" objectType="CheckBox" fmlaLink="$AS$4" lockText="1" noThreeD="1"/>
</file>

<file path=xl/ctrlProps/ctrlProp1407.xml><?xml version="1.0" encoding="utf-8"?>
<formControlPr xmlns="http://schemas.microsoft.com/office/spreadsheetml/2009/9/main" objectType="CheckBox" fmlaLink="$AT$2" lockText="1" noThreeD="1"/>
</file>

<file path=xl/ctrlProps/ctrlProp1408.xml><?xml version="1.0" encoding="utf-8"?>
<formControlPr xmlns="http://schemas.microsoft.com/office/spreadsheetml/2009/9/main" objectType="CheckBox" fmlaLink="$AT$4" lockText="1" noThreeD="1"/>
</file>

<file path=xl/ctrlProps/ctrlProp1409.xml><?xml version="1.0" encoding="utf-8"?>
<formControlPr xmlns="http://schemas.microsoft.com/office/spreadsheetml/2009/9/main" objectType="CheckBox" fmlaLink="$AU$2" lockText="1" noThreeD="1"/>
</file>

<file path=xl/ctrlProps/ctrlProp1410.xml><?xml version="1.0" encoding="utf-8"?>
<formControlPr xmlns="http://schemas.microsoft.com/office/spreadsheetml/2009/9/main" objectType="CheckBox" fmlaLink="$AU$4" lockText="1" noThreeD="1"/>
</file>

<file path=xl/ctrlProps/ctrlProp1411.xml><?xml version="1.0" encoding="utf-8"?>
<formControlPr xmlns="http://schemas.microsoft.com/office/spreadsheetml/2009/9/main" objectType="CheckBox" lockText="1" noThreeD="1"/>
</file>

<file path=xl/ctrlProps/ctrlProp1412.xml><?xml version="1.0" encoding="utf-8"?>
<formControlPr xmlns="http://schemas.microsoft.com/office/spreadsheetml/2009/9/main" objectType="CheckBox" lockText="1" noThreeD="1"/>
</file>

<file path=xl/ctrlProps/ctrlProp1413.xml><?xml version="1.0" encoding="utf-8"?>
<formControlPr xmlns="http://schemas.microsoft.com/office/spreadsheetml/2009/9/main" objectType="CheckBox" lockText="1" noThreeD="1"/>
</file>

<file path=xl/ctrlProps/ctrlProp1414.xml><?xml version="1.0" encoding="utf-8"?>
<formControlPr xmlns="http://schemas.microsoft.com/office/spreadsheetml/2009/9/main" objectType="CheckBox" fmlaLink="$AO$2" lockText="1" noThreeD="1"/>
</file>

<file path=xl/ctrlProps/ctrlProp1415.xml><?xml version="1.0" encoding="utf-8"?>
<formControlPr xmlns="http://schemas.microsoft.com/office/spreadsheetml/2009/9/main" objectType="CheckBox" fmlaLink="$AO$4" lockText="1" noThreeD="1"/>
</file>

<file path=xl/ctrlProps/ctrlProp1416.xml><?xml version="1.0" encoding="utf-8"?>
<formControlPr xmlns="http://schemas.microsoft.com/office/spreadsheetml/2009/9/main" objectType="CheckBox" fmlaLink="$AP$2" lockText="1" noThreeD="1"/>
</file>

<file path=xl/ctrlProps/ctrlProp1417.xml><?xml version="1.0" encoding="utf-8"?>
<formControlPr xmlns="http://schemas.microsoft.com/office/spreadsheetml/2009/9/main" objectType="CheckBox" fmlaLink="$AP$4" lockText="1" noThreeD="1"/>
</file>

<file path=xl/ctrlProps/ctrlProp1418.xml><?xml version="1.0" encoding="utf-8"?>
<formControlPr xmlns="http://schemas.microsoft.com/office/spreadsheetml/2009/9/main" objectType="CheckBox" fmlaLink="$AQ$2" lockText="1" noThreeD="1"/>
</file>

<file path=xl/ctrlProps/ctrlProp1419.xml><?xml version="1.0" encoding="utf-8"?>
<formControlPr xmlns="http://schemas.microsoft.com/office/spreadsheetml/2009/9/main" objectType="CheckBox" fmlaLink="$AQ$4" lockText="1" noThreeD="1"/>
</file>

<file path=xl/ctrlProps/ctrlProp1420.xml><?xml version="1.0" encoding="utf-8"?>
<formControlPr xmlns="http://schemas.microsoft.com/office/spreadsheetml/2009/9/main" objectType="CheckBox" fmlaLink="$AR$2" lockText="1" noThreeD="1"/>
</file>

<file path=xl/ctrlProps/ctrlProp1421.xml><?xml version="1.0" encoding="utf-8"?>
<formControlPr xmlns="http://schemas.microsoft.com/office/spreadsheetml/2009/9/main" objectType="CheckBox" fmlaLink="$AR$4" lockText="1" noThreeD="1"/>
</file>

<file path=xl/ctrlProps/ctrlProp1422.xml><?xml version="1.0" encoding="utf-8"?>
<formControlPr xmlns="http://schemas.microsoft.com/office/spreadsheetml/2009/9/main" objectType="CheckBox" fmlaLink="$AS$2" lockText="1" noThreeD="1"/>
</file>

<file path=xl/ctrlProps/ctrlProp1423.xml><?xml version="1.0" encoding="utf-8"?>
<formControlPr xmlns="http://schemas.microsoft.com/office/spreadsheetml/2009/9/main" objectType="CheckBox" fmlaLink="$AS$4" lockText="1" noThreeD="1"/>
</file>

<file path=xl/ctrlProps/ctrlProp1424.xml><?xml version="1.0" encoding="utf-8"?>
<formControlPr xmlns="http://schemas.microsoft.com/office/spreadsheetml/2009/9/main" objectType="CheckBox" fmlaLink="$AT$2" lockText="1" noThreeD="1"/>
</file>

<file path=xl/ctrlProps/ctrlProp1425.xml><?xml version="1.0" encoding="utf-8"?>
<formControlPr xmlns="http://schemas.microsoft.com/office/spreadsheetml/2009/9/main" objectType="CheckBox" fmlaLink="$AT$4" lockText="1" noThreeD="1"/>
</file>

<file path=xl/ctrlProps/ctrlProp1426.xml><?xml version="1.0" encoding="utf-8"?>
<formControlPr xmlns="http://schemas.microsoft.com/office/spreadsheetml/2009/9/main" objectType="CheckBox" fmlaLink="$AU$2" lockText="1" noThreeD="1"/>
</file>

<file path=xl/ctrlProps/ctrlProp1427.xml><?xml version="1.0" encoding="utf-8"?>
<formControlPr xmlns="http://schemas.microsoft.com/office/spreadsheetml/2009/9/main" objectType="CheckBox" fmlaLink="$AU$4" lockText="1" noThreeD="1"/>
</file>

<file path=xl/ctrlProps/ctrlProp1428.xml><?xml version="1.0" encoding="utf-8"?>
<formControlPr xmlns="http://schemas.microsoft.com/office/spreadsheetml/2009/9/main" objectType="CheckBox" lockText="1" noThreeD="1"/>
</file>

<file path=xl/ctrlProps/ctrlProp1429.xml><?xml version="1.0" encoding="utf-8"?>
<formControlPr xmlns="http://schemas.microsoft.com/office/spreadsheetml/2009/9/main" objectType="CheckBox" lockText="1" noThreeD="1"/>
</file>

<file path=xl/ctrlProps/ctrlProp1430.xml><?xml version="1.0" encoding="utf-8"?>
<formControlPr xmlns="http://schemas.microsoft.com/office/spreadsheetml/2009/9/main" objectType="CheckBox" lockText="1" noThreeD="1"/>
</file>

<file path=xl/ctrlProps/ctrlProp1431.xml><?xml version="1.0" encoding="utf-8"?>
<formControlPr xmlns="http://schemas.microsoft.com/office/spreadsheetml/2009/9/main" objectType="CheckBox" fmlaLink="$AO$2" lockText="1" noThreeD="1"/>
</file>

<file path=xl/ctrlProps/ctrlProp1432.xml><?xml version="1.0" encoding="utf-8"?>
<formControlPr xmlns="http://schemas.microsoft.com/office/spreadsheetml/2009/9/main" objectType="CheckBox" fmlaLink="$AO$4" lockText="1" noThreeD="1"/>
</file>

<file path=xl/ctrlProps/ctrlProp1433.xml><?xml version="1.0" encoding="utf-8"?>
<formControlPr xmlns="http://schemas.microsoft.com/office/spreadsheetml/2009/9/main" objectType="CheckBox" fmlaLink="$AP$2" lockText="1" noThreeD="1"/>
</file>

<file path=xl/ctrlProps/ctrlProp1434.xml><?xml version="1.0" encoding="utf-8"?>
<formControlPr xmlns="http://schemas.microsoft.com/office/spreadsheetml/2009/9/main" objectType="CheckBox" fmlaLink="$AP$4" lockText="1" noThreeD="1"/>
</file>

<file path=xl/ctrlProps/ctrlProp1435.xml><?xml version="1.0" encoding="utf-8"?>
<formControlPr xmlns="http://schemas.microsoft.com/office/spreadsheetml/2009/9/main" objectType="CheckBox" fmlaLink="$AQ$2" lockText="1" noThreeD="1"/>
</file>

<file path=xl/ctrlProps/ctrlProp1436.xml><?xml version="1.0" encoding="utf-8"?>
<formControlPr xmlns="http://schemas.microsoft.com/office/spreadsheetml/2009/9/main" objectType="CheckBox" fmlaLink="$AQ$4" lockText="1" noThreeD="1"/>
</file>

<file path=xl/ctrlProps/ctrlProp1437.xml><?xml version="1.0" encoding="utf-8"?>
<formControlPr xmlns="http://schemas.microsoft.com/office/spreadsheetml/2009/9/main" objectType="CheckBox" fmlaLink="$AR$2" lockText="1" noThreeD="1"/>
</file>

<file path=xl/ctrlProps/ctrlProp1438.xml><?xml version="1.0" encoding="utf-8"?>
<formControlPr xmlns="http://schemas.microsoft.com/office/spreadsheetml/2009/9/main" objectType="CheckBox" fmlaLink="$AR$4" lockText="1" noThreeD="1"/>
</file>

<file path=xl/ctrlProps/ctrlProp1439.xml><?xml version="1.0" encoding="utf-8"?>
<formControlPr xmlns="http://schemas.microsoft.com/office/spreadsheetml/2009/9/main" objectType="CheckBox" fmlaLink="$AS$2" lockText="1" noThreeD="1"/>
</file>

<file path=xl/ctrlProps/ctrlProp1440.xml><?xml version="1.0" encoding="utf-8"?>
<formControlPr xmlns="http://schemas.microsoft.com/office/spreadsheetml/2009/9/main" objectType="CheckBox" fmlaLink="$AS$4" lockText="1" noThreeD="1"/>
</file>

<file path=xl/ctrlProps/ctrlProp1441.xml><?xml version="1.0" encoding="utf-8"?>
<formControlPr xmlns="http://schemas.microsoft.com/office/spreadsheetml/2009/9/main" objectType="CheckBox" fmlaLink="$AT$2" lockText="1" noThreeD="1"/>
</file>

<file path=xl/ctrlProps/ctrlProp1442.xml><?xml version="1.0" encoding="utf-8"?>
<formControlPr xmlns="http://schemas.microsoft.com/office/spreadsheetml/2009/9/main" objectType="CheckBox" fmlaLink="$AT$4" lockText="1" noThreeD="1"/>
</file>

<file path=xl/ctrlProps/ctrlProp1443.xml><?xml version="1.0" encoding="utf-8"?>
<formControlPr xmlns="http://schemas.microsoft.com/office/spreadsheetml/2009/9/main" objectType="CheckBox" fmlaLink="$AU$2" lockText="1" noThreeD="1"/>
</file>

<file path=xl/ctrlProps/ctrlProp1444.xml><?xml version="1.0" encoding="utf-8"?>
<formControlPr xmlns="http://schemas.microsoft.com/office/spreadsheetml/2009/9/main" objectType="CheckBox" fmlaLink="$AU$4" lockText="1" noThreeD="1"/>
</file>

<file path=xl/ctrlProps/ctrlProp1445.xml><?xml version="1.0" encoding="utf-8"?>
<formControlPr xmlns="http://schemas.microsoft.com/office/spreadsheetml/2009/9/main" objectType="CheckBox" lockText="1" noThreeD="1"/>
</file>

<file path=xl/ctrlProps/ctrlProp1446.xml><?xml version="1.0" encoding="utf-8"?>
<formControlPr xmlns="http://schemas.microsoft.com/office/spreadsheetml/2009/9/main" objectType="CheckBox" lockText="1" noThreeD="1"/>
</file>

<file path=xl/ctrlProps/ctrlProp1447.xml><?xml version="1.0" encoding="utf-8"?>
<formControlPr xmlns="http://schemas.microsoft.com/office/spreadsheetml/2009/9/main" objectType="CheckBox" lockText="1" noThreeD="1"/>
</file>

<file path=xl/ctrlProps/ctrlProp1448.xml><?xml version="1.0" encoding="utf-8"?>
<formControlPr xmlns="http://schemas.microsoft.com/office/spreadsheetml/2009/9/main" objectType="CheckBox" fmlaLink="$AO$2" lockText="1" noThreeD="1"/>
</file>

<file path=xl/ctrlProps/ctrlProp1449.xml><?xml version="1.0" encoding="utf-8"?>
<formControlPr xmlns="http://schemas.microsoft.com/office/spreadsheetml/2009/9/main" objectType="CheckBox" fmlaLink="$AO$4" lockText="1" noThreeD="1"/>
</file>

<file path=xl/ctrlProps/ctrlProp1450.xml><?xml version="1.0" encoding="utf-8"?>
<formControlPr xmlns="http://schemas.microsoft.com/office/spreadsheetml/2009/9/main" objectType="CheckBox" fmlaLink="$AP$2" lockText="1" noThreeD="1"/>
</file>

<file path=xl/ctrlProps/ctrlProp1451.xml><?xml version="1.0" encoding="utf-8"?>
<formControlPr xmlns="http://schemas.microsoft.com/office/spreadsheetml/2009/9/main" objectType="CheckBox" fmlaLink="$AP$4" lockText="1" noThreeD="1"/>
</file>

<file path=xl/ctrlProps/ctrlProp1452.xml><?xml version="1.0" encoding="utf-8"?>
<formControlPr xmlns="http://schemas.microsoft.com/office/spreadsheetml/2009/9/main" objectType="CheckBox" fmlaLink="$AQ$2" lockText="1" noThreeD="1"/>
</file>

<file path=xl/ctrlProps/ctrlProp1453.xml><?xml version="1.0" encoding="utf-8"?>
<formControlPr xmlns="http://schemas.microsoft.com/office/spreadsheetml/2009/9/main" objectType="CheckBox" fmlaLink="$AQ$4" lockText="1" noThreeD="1"/>
</file>

<file path=xl/ctrlProps/ctrlProp1454.xml><?xml version="1.0" encoding="utf-8"?>
<formControlPr xmlns="http://schemas.microsoft.com/office/spreadsheetml/2009/9/main" objectType="CheckBox" fmlaLink="$AR$2" lockText="1" noThreeD="1"/>
</file>

<file path=xl/ctrlProps/ctrlProp1455.xml><?xml version="1.0" encoding="utf-8"?>
<formControlPr xmlns="http://schemas.microsoft.com/office/spreadsheetml/2009/9/main" objectType="CheckBox" fmlaLink="$AR$4" lockText="1" noThreeD="1"/>
</file>

<file path=xl/ctrlProps/ctrlProp1456.xml><?xml version="1.0" encoding="utf-8"?>
<formControlPr xmlns="http://schemas.microsoft.com/office/spreadsheetml/2009/9/main" objectType="CheckBox" fmlaLink="$AS$2" lockText="1" noThreeD="1"/>
</file>

<file path=xl/ctrlProps/ctrlProp1457.xml><?xml version="1.0" encoding="utf-8"?>
<formControlPr xmlns="http://schemas.microsoft.com/office/spreadsheetml/2009/9/main" objectType="CheckBox" fmlaLink="$AS$4" lockText="1" noThreeD="1"/>
</file>

<file path=xl/ctrlProps/ctrlProp1458.xml><?xml version="1.0" encoding="utf-8"?>
<formControlPr xmlns="http://schemas.microsoft.com/office/spreadsheetml/2009/9/main" objectType="CheckBox" fmlaLink="$AT$2" lockText="1" noThreeD="1"/>
</file>

<file path=xl/ctrlProps/ctrlProp1459.xml><?xml version="1.0" encoding="utf-8"?>
<formControlPr xmlns="http://schemas.microsoft.com/office/spreadsheetml/2009/9/main" objectType="CheckBox" fmlaLink="$AT$4" lockText="1" noThreeD="1"/>
</file>

<file path=xl/ctrlProps/ctrlProp1460.xml><?xml version="1.0" encoding="utf-8"?>
<formControlPr xmlns="http://schemas.microsoft.com/office/spreadsheetml/2009/9/main" objectType="CheckBox" fmlaLink="$AU$2" lockText="1" noThreeD="1"/>
</file>

<file path=xl/ctrlProps/ctrlProp1461.xml><?xml version="1.0" encoding="utf-8"?>
<formControlPr xmlns="http://schemas.microsoft.com/office/spreadsheetml/2009/9/main" objectType="CheckBox" fmlaLink="$AU$4" lockText="1" noThreeD="1"/>
</file>

<file path=xl/ctrlProps/ctrlProp1462.xml><?xml version="1.0" encoding="utf-8"?>
<formControlPr xmlns="http://schemas.microsoft.com/office/spreadsheetml/2009/9/main" objectType="CheckBox" lockText="1" noThreeD="1"/>
</file>

<file path=xl/ctrlProps/ctrlProp1463.xml><?xml version="1.0" encoding="utf-8"?>
<formControlPr xmlns="http://schemas.microsoft.com/office/spreadsheetml/2009/9/main" objectType="CheckBox" lockText="1" noThreeD="1"/>
</file>

<file path=xl/ctrlProps/ctrlProp1464.xml><?xml version="1.0" encoding="utf-8"?>
<formControlPr xmlns="http://schemas.microsoft.com/office/spreadsheetml/2009/9/main" objectType="CheckBox" lockText="1" noThreeD="1"/>
</file>

<file path=xl/ctrlProps/ctrlProp1465.xml><?xml version="1.0" encoding="utf-8"?>
<formControlPr xmlns="http://schemas.microsoft.com/office/spreadsheetml/2009/9/main" objectType="CheckBox" fmlaLink="$AO$2" lockText="1" noThreeD="1"/>
</file>

<file path=xl/ctrlProps/ctrlProp1466.xml><?xml version="1.0" encoding="utf-8"?>
<formControlPr xmlns="http://schemas.microsoft.com/office/spreadsheetml/2009/9/main" objectType="CheckBox" fmlaLink="$AO$4" lockText="1" noThreeD="1"/>
</file>

<file path=xl/ctrlProps/ctrlProp1467.xml><?xml version="1.0" encoding="utf-8"?>
<formControlPr xmlns="http://schemas.microsoft.com/office/spreadsheetml/2009/9/main" objectType="CheckBox" fmlaLink="$AP$2" lockText="1" noThreeD="1"/>
</file>

<file path=xl/ctrlProps/ctrlProp1468.xml><?xml version="1.0" encoding="utf-8"?>
<formControlPr xmlns="http://schemas.microsoft.com/office/spreadsheetml/2009/9/main" objectType="CheckBox" fmlaLink="$AP$4" lockText="1" noThreeD="1"/>
</file>

<file path=xl/ctrlProps/ctrlProp1469.xml><?xml version="1.0" encoding="utf-8"?>
<formControlPr xmlns="http://schemas.microsoft.com/office/spreadsheetml/2009/9/main" objectType="CheckBox" fmlaLink="$AQ$2" lockText="1" noThreeD="1"/>
</file>

<file path=xl/ctrlProps/ctrlProp1470.xml><?xml version="1.0" encoding="utf-8"?>
<formControlPr xmlns="http://schemas.microsoft.com/office/spreadsheetml/2009/9/main" objectType="CheckBox" fmlaLink="$AQ$4" lockText="1" noThreeD="1"/>
</file>

<file path=xl/ctrlProps/ctrlProp1471.xml><?xml version="1.0" encoding="utf-8"?>
<formControlPr xmlns="http://schemas.microsoft.com/office/spreadsheetml/2009/9/main" objectType="CheckBox" fmlaLink="$AR$2" lockText="1" noThreeD="1"/>
</file>

<file path=xl/ctrlProps/ctrlProp1472.xml><?xml version="1.0" encoding="utf-8"?>
<formControlPr xmlns="http://schemas.microsoft.com/office/spreadsheetml/2009/9/main" objectType="CheckBox" fmlaLink="$AR$4" lockText="1" noThreeD="1"/>
</file>

<file path=xl/ctrlProps/ctrlProp1473.xml><?xml version="1.0" encoding="utf-8"?>
<formControlPr xmlns="http://schemas.microsoft.com/office/spreadsheetml/2009/9/main" objectType="CheckBox" fmlaLink="$AS$2" lockText="1" noThreeD="1"/>
</file>

<file path=xl/ctrlProps/ctrlProp1474.xml><?xml version="1.0" encoding="utf-8"?>
<formControlPr xmlns="http://schemas.microsoft.com/office/spreadsheetml/2009/9/main" objectType="CheckBox" fmlaLink="$AS$4" lockText="1" noThreeD="1"/>
</file>

<file path=xl/ctrlProps/ctrlProp1475.xml><?xml version="1.0" encoding="utf-8"?>
<formControlPr xmlns="http://schemas.microsoft.com/office/spreadsheetml/2009/9/main" objectType="CheckBox" fmlaLink="$AT$2" lockText="1" noThreeD="1"/>
</file>

<file path=xl/ctrlProps/ctrlProp1476.xml><?xml version="1.0" encoding="utf-8"?>
<formControlPr xmlns="http://schemas.microsoft.com/office/spreadsheetml/2009/9/main" objectType="CheckBox" fmlaLink="$AT$4" lockText="1" noThreeD="1"/>
</file>

<file path=xl/ctrlProps/ctrlProp1477.xml><?xml version="1.0" encoding="utf-8"?>
<formControlPr xmlns="http://schemas.microsoft.com/office/spreadsheetml/2009/9/main" objectType="CheckBox" fmlaLink="$AU$2" lockText="1" noThreeD="1"/>
</file>

<file path=xl/ctrlProps/ctrlProp1478.xml><?xml version="1.0" encoding="utf-8"?>
<formControlPr xmlns="http://schemas.microsoft.com/office/spreadsheetml/2009/9/main" objectType="CheckBox" fmlaLink="$AU$4" lockText="1" noThreeD="1"/>
</file>

<file path=xl/ctrlProps/ctrlProp1479.xml><?xml version="1.0" encoding="utf-8"?>
<formControlPr xmlns="http://schemas.microsoft.com/office/spreadsheetml/2009/9/main" objectType="CheckBox" lockText="1" noThreeD="1"/>
</file>

<file path=xl/ctrlProps/ctrlProp1480.xml><?xml version="1.0" encoding="utf-8"?>
<formControlPr xmlns="http://schemas.microsoft.com/office/spreadsheetml/2009/9/main" objectType="CheckBox" lockText="1" noThreeD="1"/>
</file>

<file path=xl/ctrlProps/ctrlProp1481.xml><?xml version="1.0" encoding="utf-8"?>
<formControlPr xmlns="http://schemas.microsoft.com/office/spreadsheetml/2009/9/main" objectType="CheckBox" lockText="1" noThreeD="1"/>
</file>

<file path=xl/ctrlProps/ctrlProp1482.xml><?xml version="1.0" encoding="utf-8"?>
<formControlPr xmlns="http://schemas.microsoft.com/office/spreadsheetml/2009/9/main" objectType="CheckBox" fmlaLink="$AO$2" lockText="1" noThreeD="1"/>
</file>

<file path=xl/ctrlProps/ctrlProp1483.xml><?xml version="1.0" encoding="utf-8"?>
<formControlPr xmlns="http://schemas.microsoft.com/office/spreadsheetml/2009/9/main" objectType="CheckBox" fmlaLink="$AO$4" lockText="1" noThreeD="1"/>
</file>

<file path=xl/ctrlProps/ctrlProp1484.xml><?xml version="1.0" encoding="utf-8"?>
<formControlPr xmlns="http://schemas.microsoft.com/office/spreadsheetml/2009/9/main" objectType="CheckBox" fmlaLink="$AP$2" lockText="1" noThreeD="1"/>
</file>

<file path=xl/ctrlProps/ctrlProp1485.xml><?xml version="1.0" encoding="utf-8"?>
<formControlPr xmlns="http://schemas.microsoft.com/office/spreadsheetml/2009/9/main" objectType="CheckBox" fmlaLink="$AP$4" lockText="1" noThreeD="1"/>
</file>

<file path=xl/ctrlProps/ctrlProp1486.xml><?xml version="1.0" encoding="utf-8"?>
<formControlPr xmlns="http://schemas.microsoft.com/office/spreadsheetml/2009/9/main" objectType="CheckBox" fmlaLink="$AQ$2" lockText="1" noThreeD="1"/>
</file>

<file path=xl/ctrlProps/ctrlProp1487.xml><?xml version="1.0" encoding="utf-8"?>
<formControlPr xmlns="http://schemas.microsoft.com/office/spreadsheetml/2009/9/main" objectType="CheckBox" fmlaLink="$AQ$4" lockText="1" noThreeD="1"/>
</file>

<file path=xl/ctrlProps/ctrlProp1488.xml><?xml version="1.0" encoding="utf-8"?>
<formControlPr xmlns="http://schemas.microsoft.com/office/spreadsheetml/2009/9/main" objectType="CheckBox" fmlaLink="$AR$2" lockText="1" noThreeD="1"/>
</file>

<file path=xl/ctrlProps/ctrlProp1489.xml><?xml version="1.0" encoding="utf-8"?>
<formControlPr xmlns="http://schemas.microsoft.com/office/spreadsheetml/2009/9/main" objectType="CheckBox" fmlaLink="$AR$4" lockText="1" noThreeD="1"/>
</file>

<file path=xl/ctrlProps/ctrlProp1490.xml><?xml version="1.0" encoding="utf-8"?>
<formControlPr xmlns="http://schemas.microsoft.com/office/spreadsheetml/2009/9/main" objectType="CheckBox" fmlaLink="$AS$2" lockText="1" noThreeD="1"/>
</file>

<file path=xl/ctrlProps/ctrlProp1491.xml><?xml version="1.0" encoding="utf-8"?>
<formControlPr xmlns="http://schemas.microsoft.com/office/spreadsheetml/2009/9/main" objectType="CheckBox" fmlaLink="$AS$4" lockText="1" noThreeD="1"/>
</file>

<file path=xl/ctrlProps/ctrlProp1492.xml><?xml version="1.0" encoding="utf-8"?>
<formControlPr xmlns="http://schemas.microsoft.com/office/spreadsheetml/2009/9/main" objectType="CheckBox" fmlaLink="$AT$2" lockText="1" noThreeD="1"/>
</file>

<file path=xl/ctrlProps/ctrlProp1493.xml><?xml version="1.0" encoding="utf-8"?>
<formControlPr xmlns="http://schemas.microsoft.com/office/spreadsheetml/2009/9/main" objectType="CheckBox" fmlaLink="$AT$4" lockText="1" noThreeD="1"/>
</file>

<file path=xl/ctrlProps/ctrlProp1494.xml><?xml version="1.0" encoding="utf-8"?>
<formControlPr xmlns="http://schemas.microsoft.com/office/spreadsheetml/2009/9/main" objectType="CheckBox" fmlaLink="$AU$2" lockText="1" noThreeD="1"/>
</file>

<file path=xl/ctrlProps/ctrlProp1495.xml><?xml version="1.0" encoding="utf-8"?>
<formControlPr xmlns="http://schemas.microsoft.com/office/spreadsheetml/2009/9/main" objectType="CheckBox" fmlaLink="$AU$4" lockText="1" noThreeD="1"/>
</file>

<file path=xl/ctrlProps/ctrlProp1496.xml><?xml version="1.0" encoding="utf-8"?>
<formControlPr xmlns="http://schemas.microsoft.com/office/spreadsheetml/2009/9/main" objectType="CheckBox" lockText="1" noThreeD="1"/>
</file>

<file path=xl/ctrlProps/ctrlProp1497.xml><?xml version="1.0" encoding="utf-8"?>
<formControlPr xmlns="http://schemas.microsoft.com/office/spreadsheetml/2009/9/main" objectType="CheckBox" lockText="1" noThreeD="1"/>
</file>

<file path=xl/ctrlProps/ctrlProp1498.xml><?xml version="1.0" encoding="utf-8"?>
<formControlPr xmlns="http://schemas.microsoft.com/office/spreadsheetml/2009/9/main" objectType="CheckBox" lockText="1" noThreeD="1"/>
</file>

<file path=xl/ctrlProps/ctrlProp1499.xml><?xml version="1.0" encoding="utf-8"?>
<formControlPr xmlns="http://schemas.microsoft.com/office/spreadsheetml/2009/9/main" objectType="CheckBox" fmlaLink="$AO$2" lockText="1" noThreeD="1"/>
</file>

<file path=xl/ctrlProps/ctrlProp1500.xml><?xml version="1.0" encoding="utf-8"?>
<formControlPr xmlns="http://schemas.microsoft.com/office/spreadsheetml/2009/9/main" objectType="CheckBox" fmlaLink="$AO$4" lockText="1" noThreeD="1"/>
</file>

<file path=xl/ctrlProps/ctrlProp1501.xml><?xml version="1.0" encoding="utf-8"?>
<formControlPr xmlns="http://schemas.microsoft.com/office/spreadsheetml/2009/9/main" objectType="CheckBox" fmlaLink="$AP$2" lockText="1" noThreeD="1"/>
</file>

<file path=xl/ctrlProps/ctrlProp1502.xml><?xml version="1.0" encoding="utf-8"?>
<formControlPr xmlns="http://schemas.microsoft.com/office/spreadsheetml/2009/9/main" objectType="CheckBox" fmlaLink="$AP$4" lockText="1" noThreeD="1"/>
</file>

<file path=xl/ctrlProps/ctrlProp1503.xml><?xml version="1.0" encoding="utf-8"?>
<formControlPr xmlns="http://schemas.microsoft.com/office/spreadsheetml/2009/9/main" objectType="CheckBox" fmlaLink="$AQ$2" lockText="1" noThreeD="1"/>
</file>

<file path=xl/ctrlProps/ctrlProp1504.xml><?xml version="1.0" encoding="utf-8"?>
<formControlPr xmlns="http://schemas.microsoft.com/office/spreadsheetml/2009/9/main" objectType="CheckBox" fmlaLink="$AQ$4" lockText="1" noThreeD="1"/>
</file>

<file path=xl/ctrlProps/ctrlProp1505.xml><?xml version="1.0" encoding="utf-8"?>
<formControlPr xmlns="http://schemas.microsoft.com/office/spreadsheetml/2009/9/main" objectType="CheckBox" fmlaLink="$AR$2" lockText="1" noThreeD="1"/>
</file>

<file path=xl/ctrlProps/ctrlProp1506.xml><?xml version="1.0" encoding="utf-8"?>
<formControlPr xmlns="http://schemas.microsoft.com/office/spreadsheetml/2009/9/main" objectType="CheckBox" fmlaLink="$AR$4" lockText="1" noThreeD="1"/>
</file>

<file path=xl/ctrlProps/ctrlProp1507.xml><?xml version="1.0" encoding="utf-8"?>
<formControlPr xmlns="http://schemas.microsoft.com/office/spreadsheetml/2009/9/main" objectType="CheckBox" fmlaLink="$AS$2" lockText="1" noThreeD="1"/>
</file>

<file path=xl/ctrlProps/ctrlProp1508.xml><?xml version="1.0" encoding="utf-8"?>
<formControlPr xmlns="http://schemas.microsoft.com/office/spreadsheetml/2009/9/main" objectType="CheckBox" fmlaLink="$AS$4" lockText="1" noThreeD="1"/>
</file>

<file path=xl/ctrlProps/ctrlProp1509.xml><?xml version="1.0" encoding="utf-8"?>
<formControlPr xmlns="http://schemas.microsoft.com/office/spreadsheetml/2009/9/main" objectType="CheckBox" fmlaLink="$AT$2" lockText="1" noThreeD="1"/>
</file>

<file path=xl/ctrlProps/ctrlProp1510.xml><?xml version="1.0" encoding="utf-8"?>
<formControlPr xmlns="http://schemas.microsoft.com/office/spreadsheetml/2009/9/main" objectType="CheckBox" fmlaLink="$AT$4" lockText="1" noThreeD="1"/>
</file>

<file path=xl/ctrlProps/ctrlProp1511.xml><?xml version="1.0" encoding="utf-8"?>
<formControlPr xmlns="http://schemas.microsoft.com/office/spreadsheetml/2009/9/main" objectType="CheckBox" fmlaLink="$AU$2" lockText="1" noThreeD="1"/>
</file>

<file path=xl/ctrlProps/ctrlProp1512.xml><?xml version="1.0" encoding="utf-8"?>
<formControlPr xmlns="http://schemas.microsoft.com/office/spreadsheetml/2009/9/main" objectType="CheckBox" fmlaLink="$AU$4" lockText="1" noThreeD="1"/>
</file>

<file path=xl/ctrlProps/ctrlProp1513.xml><?xml version="1.0" encoding="utf-8"?>
<formControlPr xmlns="http://schemas.microsoft.com/office/spreadsheetml/2009/9/main" objectType="CheckBox" lockText="1" noThreeD="1"/>
</file>

<file path=xl/ctrlProps/ctrlProp1514.xml><?xml version="1.0" encoding="utf-8"?>
<formControlPr xmlns="http://schemas.microsoft.com/office/spreadsheetml/2009/9/main" objectType="CheckBox" lockText="1" noThreeD="1"/>
</file>

<file path=xl/ctrlProps/ctrlProp1515.xml><?xml version="1.0" encoding="utf-8"?>
<formControlPr xmlns="http://schemas.microsoft.com/office/spreadsheetml/2009/9/main" objectType="CheckBox" lockText="1" noThreeD="1"/>
</file>

<file path=xl/ctrlProps/ctrlProp1516.xml><?xml version="1.0" encoding="utf-8"?>
<formControlPr xmlns="http://schemas.microsoft.com/office/spreadsheetml/2009/9/main" objectType="CheckBox" fmlaLink="$AO$2" lockText="1" noThreeD="1"/>
</file>

<file path=xl/ctrlProps/ctrlProp1517.xml><?xml version="1.0" encoding="utf-8"?>
<formControlPr xmlns="http://schemas.microsoft.com/office/spreadsheetml/2009/9/main" objectType="CheckBox" fmlaLink="$AO$4" lockText="1" noThreeD="1"/>
</file>

<file path=xl/ctrlProps/ctrlProp1518.xml><?xml version="1.0" encoding="utf-8"?>
<formControlPr xmlns="http://schemas.microsoft.com/office/spreadsheetml/2009/9/main" objectType="CheckBox" fmlaLink="$AP$2" lockText="1" noThreeD="1"/>
</file>

<file path=xl/ctrlProps/ctrlProp1519.xml><?xml version="1.0" encoding="utf-8"?>
<formControlPr xmlns="http://schemas.microsoft.com/office/spreadsheetml/2009/9/main" objectType="CheckBox" fmlaLink="$AP$4" lockText="1" noThreeD="1"/>
</file>

<file path=xl/ctrlProps/ctrlProp1520.xml><?xml version="1.0" encoding="utf-8"?>
<formControlPr xmlns="http://schemas.microsoft.com/office/spreadsheetml/2009/9/main" objectType="CheckBox" fmlaLink="$AQ$2" lockText="1" noThreeD="1"/>
</file>

<file path=xl/ctrlProps/ctrlProp1521.xml><?xml version="1.0" encoding="utf-8"?>
<formControlPr xmlns="http://schemas.microsoft.com/office/spreadsheetml/2009/9/main" objectType="CheckBox" fmlaLink="$AQ$4" lockText="1" noThreeD="1"/>
</file>

<file path=xl/ctrlProps/ctrlProp1522.xml><?xml version="1.0" encoding="utf-8"?>
<formControlPr xmlns="http://schemas.microsoft.com/office/spreadsheetml/2009/9/main" objectType="CheckBox" fmlaLink="$AR$2" lockText="1" noThreeD="1"/>
</file>

<file path=xl/ctrlProps/ctrlProp1523.xml><?xml version="1.0" encoding="utf-8"?>
<formControlPr xmlns="http://schemas.microsoft.com/office/spreadsheetml/2009/9/main" objectType="CheckBox" fmlaLink="$AR$4" lockText="1" noThreeD="1"/>
</file>

<file path=xl/ctrlProps/ctrlProp1524.xml><?xml version="1.0" encoding="utf-8"?>
<formControlPr xmlns="http://schemas.microsoft.com/office/spreadsheetml/2009/9/main" objectType="CheckBox" fmlaLink="$AS$2" lockText="1" noThreeD="1"/>
</file>

<file path=xl/ctrlProps/ctrlProp1525.xml><?xml version="1.0" encoding="utf-8"?>
<formControlPr xmlns="http://schemas.microsoft.com/office/spreadsheetml/2009/9/main" objectType="CheckBox" fmlaLink="$AS$4" lockText="1" noThreeD="1"/>
</file>

<file path=xl/ctrlProps/ctrlProp1526.xml><?xml version="1.0" encoding="utf-8"?>
<formControlPr xmlns="http://schemas.microsoft.com/office/spreadsheetml/2009/9/main" objectType="CheckBox" fmlaLink="$AT$2" lockText="1" noThreeD="1"/>
</file>

<file path=xl/ctrlProps/ctrlProp1527.xml><?xml version="1.0" encoding="utf-8"?>
<formControlPr xmlns="http://schemas.microsoft.com/office/spreadsheetml/2009/9/main" objectType="CheckBox" fmlaLink="$AT$4" lockText="1" noThreeD="1"/>
</file>

<file path=xl/ctrlProps/ctrlProp1528.xml><?xml version="1.0" encoding="utf-8"?>
<formControlPr xmlns="http://schemas.microsoft.com/office/spreadsheetml/2009/9/main" objectType="CheckBox" fmlaLink="$AU$2" lockText="1" noThreeD="1"/>
</file>

<file path=xl/ctrlProps/ctrlProp1529.xml><?xml version="1.0" encoding="utf-8"?>
<formControlPr xmlns="http://schemas.microsoft.com/office/spreadsheetml/2009/9/main" objectType="CheckBox" fmlaLink="$AU$4" lockText="1" noThreeD="1"/>
</file>

<file path=xl/ctrlProps/ctrlProp1530.xml><?xml version="1.0" encoding="utf-8"?>
<formControlPr xmlns="http://schemas.microsoft.com/office/spreadsheetml/2009/9/main" objectType="CheckBox" lockText="1" noThreeD="1"/>
</file>

<file path=xl/ctrlProps/ctrlProp1531.xml><?xml version="1.0" encoding="utf-8"?>
<formControlPr xmlns="http://schemas.microsoft.com/office/spreadsheetml/2009/9/main" objectType="CheckBox" lockText="1" noThreeD="1"/>
</file>

<file path=xl/ctrlProps/ctrlProp1532.xml><?xml version="1.0" encoding="utf-8"?>
<formControlPr xmlns="http://schemas.microsoft.com/office/spreadsheetml/2009/9/main" objectType="CheckBox" lockText="1" noThreeD="1"/>
</file>

<file path=xl/ctrlProps/ctrlProp1533.xml><?xml version="1.0" encoding="utf-8"?>
<formControlPr xmlns="http://schemas.microsoft.com/office/spreadsheetml/2009/9/main" objectType="CheckBox" fmlaLink="$AO$2" lockText="1" noThreeD="1"/>
</file>

<file path=xl/ctrlProps/ctrlProp1534.xml><?xml version="1.0" encoding="utf-8"?>
<formControlPr xmlns="http://schemas.microsoft.com/office/spreadsheetml/2009/9/main" objectType="CheckBox" fmlaLink="$AO$4" lockText="1" noThreeD="1"/>
</file>

<file path=xl/ctrlProps/ctrlProp1535.xml><?xml version="1.0" encoding="utf-8"?>
<formControlPr xmlns="http://schemas.microsoft.com/office/spreadsheetml/2009/9/main" objectType="CheckBox" fmlaLink="$AP$2" lockText="1" noThreeD="1"/>
</file>

<file path=xl/ctrlProps/ctrlProp1536.xml><?xml version="1.0" encoding="utf-8"?>
<formControlPr xmlns="http://schemas.microsoft.com/office/spreadsheetml/2009/9/main" objectType="CheckBox" fmlaLink="$AP$4" lockText="1" noThreeD="1"/>
</file>

<file path=xl/ctrlProps/ctrlProp1537.xml><?xml version="1.0" encoding="utf-8"?>
<formControlPr xmlns="http://schemas.microsoft.com/office/spreadsheetml/2009/9/main" objectType="CheckBox" fmlaLink="$AQ$2" lockText="1" noThreeD="1"/>
</file>

<file path=xl/ctrlProps/ctrlProp1538.xml><?xml version="1.0" encoding="utf-8"?>
<formControlPr xmlns="http://schemas.microsoft.com/office/spreadsheetml/2009/9/main" objectType="CheckBox" fmlaLink="$AQ$4" lockText="1" noThreeD="1"/>
</file>

<file path=xl/ctrlProps/ctrlProp1539.xml><?xml version="1.0" encoding="utf-8"?>
<formControlPr xmlns="http://schemas.microsoft.com/office/spreadsheetml/2009/9/main" objectType="CheckBox" fmlaLink="$AR$2" lockText="1" noThreeD="1"/>
</file>

<file path=xl/ctrlProps/ctrlProp1540.xml><?xml version="1.0" encoding="utf-8"?>
<formControlPr xmlns="http://schemas.microsoft.com/office/spreadsheetml/2009/9/main" objectType="CheckBox" fmlaLink="$AR$4" lockText="1" noThreeD="1"/>
</file>

<file path=xl/ctrlProps/ctrlProp1541.xml><?xml version="1.0" encoding="utf-8"?>
<formControlPr xmlns="http://schemas.microsoft.com/office/spreadsheetml/2009/9/main" objectType="CheckBox" fmlaLink="$AS$2" lockText="1" noThreeD="1"/>
</file>

<file path=xl/ctrlProps/ctrlProp1542.xml><?xml version="1.0" encoding="utf-8"?>
<formControlPr xmlns="http://schemas.microsoft.com/office/spreadsheetml/2009/9/main" objectType="CheckBox" fmlaLink="$AS$4" lockText="1" noThreeD="1"/>
</file>

<file path=xl/ctrlProps/ctrlProp1543.xml><?xml version="1.0" encoding="utf-8"?>
<formControlPr xmlns="http://schemas.microsoft.com/office/spreadsheetml/2009/9/main" objectType="CheckBox" fmlaLink="$AT$2" lockText="1" noThreeD="1"/>
</file>

<file path=xl/ctrlProps/ctrlProp1544.xml><?xml version="1.0" encoding="utf-8"?>
<formControlPr xmlns="http://schemas.microsoft.com/office/spreadsheetml/2009/9/main" objectType="CheckBox" fmlaLink="$AT$4" lockText="1" noThreeD="1"/>
</file>

<file path=xl/ctrlProps/ctrlProp1545.xml><?xml version="1.0" encoding="utf-8"?>
<formControlPr xmlns="http://schemas.microsoft.com/office/spreadsheetml/2009/9/main" objectType="CheckBox" fmlaLink="$AU$2" lockText="1" noThreeD="1"/>
</file>

<file path=xl/ctrlProps/ctrlProp1546.xml><?xml version="1.0" encoding="utf-8"?>
<formControlPr xmlns="http://schemas.microsoft.com/office/spreadsheetml/2009/9/main" objectType="CheckBox" fmlaLink="$AU$4" lockText="1" noThreeD="1"/>
</file>

<file path=xl/ctrlProps/ctrlProp1547.xml><?xml version="1.0" encoding="utf-8"?>
<formControlPr xmlns="http://schemas.microsoft.com/office/spreadsheetml/2009/9/main" objectType="CheckBox" lockText="1" noThreeD="1"/>
</file>

<file path=xl/ctrlProps/ctrlProp1548.xml><?xml version="1.0" encoding="utf-8"?>
<formControlPr xmlns="http://schemas.microsoft.com/office/spreadsheetml/2009/9/main" objectType="CheckBox" lockText="1" noThreeD="1"/>
</file>

<file path=xl/ctrlProps/ctrlProp1549.xml><?xml version="1.0" encoding="utf-8"?>
<formControlPr xmlns="http://schemas.microsoft.com/office/spreadsheetml/2009/9/main" objectType="CheckBox" lockText="1" noThreeD="1"/>
</file>

<file path=xl/ctrlProps/ctrlProp1550.xml><?xml version="1.0" encoding="utf-8"?>
<formControlPr xmlns="http://schemas.microsoft.com/office/spreadsheetml/2009/9/main" objectType="CheckBox" fmlaLink="$AO$2" lockText="1" noThreeD="1"/>
</file>

<file path=xl/ctrlProps/ctrlProp1551.xml><?xml version="1.0" encoding="utf-8"?>
<formControlPr xmlns="http://schemas.microsoft.com/office/spreadsheetml/2009/9/main" objectType="CheckBox" fmlaLink="$AO$4" lockText="1" noThreeD="1"/>
</file>

<file path=xl/ctrlProps/ctrlProp1552.xml><?xml version="1.0" encoding="utf-8"?>
<formControlPr xmlns="http://schemas.microsoft.com/office/spreadsheetml/2009/9/main" objectType="CheckBox" fmlaLink="$AP$2" lockText="1" noThreeD="1"/>
</file>

<file path=xl/ctrlProps/ctrlProp1553.xml><?xml version="1.0" encoding="utf-8"?>
<formControlPr xmlns="http://schemas.microsoft.com/office/spreadsheetml/2009/9/main" objectType="CheckBox" fmlaLink="$AP$4" lockText="1" noThreeD="1"/>
</file>

<file path=xl/ctrlProps/ctrlProp1554.xml><?xml version="1.0" encoding="utf-8"?>
<formControlPr xmlns="http://schemas.microsoft.com/office/spreadsheetml/2009/9/main" objectType="CheckBox" fmlaLink="$AQ$2" lockText="1" noThreeD="1"/>
</file>

<file path=xl/ctrlProps/ctrlProp1555.xml><?xml version="1.0" encoding="utf-8"?>
<formControlPr xmlns="http://schemas.microsoft.com/office/spreadsheetml/2009/9/main" objectType="CheckBox" fmlaLink="$AQ$4" lockText="1" noThreeD="1"/>
</file>

<file path=xl/ctrlProps/ctrlProp1556.xml><?xml version="1.0" encoding="utf-8"?>
<formControlPr xmlns="http://schemas.microsoft.com/office/spreadsheetml/2009/9/main" objectType="CheckBox" fmlaLink="$AR$2" lockText="1" noThreeD="1"/>
</file>

<file path=xl/ctrlProps/ctrlProp1557.xml><?xml version="1.0" encoding="utf-8"?>
<formControlPr xmlns="http://schemas.microsoft.com/office/spreadsheetml/2009/9/main" objectType="CheckBox" fmlaLink="$AR$4" lockText="1" noThreeD="1"/>
</file>

<file path=xl/ctrlProps/ctrlProp1558.xml><?xml version="1.0" encoding="utf-8"?>
<formControlPr xmlns="http://schemas.microsoft.com/office/spreadsheetml/2009/9/main" objectType="CheckBox" fmlaLink="$AS$2" lockText="1" noThreeD="1"/>
</file>

<file path=xl/ctrlProps/ctrlProp1559.xml><?xml version="1.0" encoding="utf-8"?>
<formControlPr xmlns="http://schemas.microsoft.com/office/spreadsheetml/2009/9/main" objectType="CheckBox" fmlaLink="$AS$4" lockText="1" noThreeD="1"/>
</file>

<file path=xl/ctrlProps/ctrlProp1560.xml><?xml version="1.0" encoding="utf-8"?>
<formControlPr xmlns="http://schemas.microsoft.com/office/spreadsheetml/2009/9/main" objectType="CheckBox" fmlaLink="$AT$2" lockText="1" noThreeD="1"/>
</file>

<file path=xl/ctrlProps/ctrlProp1561.xml><?xml version="1.0" encoding="utf-8"?>
<formControlPr xmlns="http://schemas.microsoft.com/office/spreadsheetml/2009/9/main" objectType="CheckBox" fmlaLink="$AT$4" lockText="1" noThreeD="1"/>
</file>

<file path=xl/ctrlProps/ctrlProp1562.xml><?xml version="1.0" encoding="utf-8"?>
<formControlPr xmlns="http://schemas.microsoft.com/office/spreadsheetml/2009/9/main" objectType="CheckBox" fmlaLink="$AU$2" lockText="1" noThreeD="1"/>
</file>

<file path=xl/ctrlProps/ctrlProp1563.xml><?xml version="1.0" encoding="utf-8"?>
<formControlPr xmlns="http://schemas.microsoft.com/office/spreadsheetml/2009/9/main" objectType="CheckBox" fmlaLink="$AU$4" lockText="1" noThreeD="1"/>
</file>

<file path=xl/ctrlProps/ctrlProp1564.xml><?xml version="1.0" encoding="utf-8"?>
<formControlPr xmlns="http://schemas.microsoft.com/office/spreadsheetml/2009/9/main" objectType="CheckBox" lockText="1" noThreeD="1"/>
</file>

<file path=xl/ctrlProps/ctrlProp1565.xml><?xml version="1.0" encoding="utf-8"?>
<formControlPr xmlns="http://schemas.microsoft.com/office/spreadsheetml/2009/9/main" objectType="CheckBox" lockText="1" noThreeD="1"/>
</file>

<file path=xl/ctrlProps/ctrlProp1566.xml><?xml version="1.0" encoding="utf-8"?>
<formControlPr xmlns="http://schemas.microsoft.com/office/spreadsheetml/2009/9/main" objectType="CheckBox" lockText="1" noThreeD="1"/>
</file>

<file path=xl/ctrlProps/ctrlProp1567.xml><?xml version="1.0" encoding="utf-8"?>
<formControlPr xmlns="http://schemas.microsoft.com/office/spreadsheetml/2009/9/main" objectType="CheckBox" fmlaLink="$AO$2" lockText="1" noThreeD="1"/>
</file>

<file path=xl/ctrlProps/ctrlProp1568.xml><?xml version="1.0" encoding="utf-8"?>
<formControlPr xmlns="http://schemas.microsoft.com/office/spreadsheetml/2009/9/main" objectType="CheckBox" fmlaLink="$AO$4" lockText="1" noThreeD="1"/>
</file>

<file path=xl/ctrlProps/ctrlProp1569.xml><?xml version="1.0" encoding="utf-8"?>
<formControlPr xmlns="http://schemas.microsoft.com/office/spreadsheetml/2009/9/main" objectType="CheckBox" fmlaLink="$AP$2" lockText="1" noThreeD="1"/>
</file>

<file path=xl/ctrlProps/ctrlProp1570.xml><?xml version="1.0" encoding="utf-8"?>
<formControlPr xmlns="http://schemas.microsoft.com/office/spreadsheetml/2009/9/main" objectType="CheckBox" fmlaLink="$AP$4" lockText="1" noThreeD="1"/>
</file>

<file path=xl/ctrlProps/ctrlProp1571.xml><?xml version="1.0" encoding="utf-8"?>
<formControlPr xmlns="http://schemas.microsoft.com/office/spreadsheetml/2009/9/main" objectType="CheckBox" fmlaLink="$AQ$2" lockText="1" noThreeD="1"/>
</file>

<file path=xl/ctrlProps/ctrlProp1572.xml><?xml version="1.0" encoding="utf-8"?>
<formControlPr xmlns="http://schemas.microsoft.com/office/spreadsheetml/2009/9/main" objectType="CheckBox" fmlaLink="$AQ$4" lockText="1" noThreeD="1"/>
</file>

<file path=xl/ctrlProps/ctrlProp1573.xml><?xml version="1.0" encoding="utf-8"?>
<formControlPr xmlns="http://schemas.microsoft.com/office/spreadsheetml/2009/9/main" objectType="CheckBox" fmlaLink="$AR$2" lockText="1" noThreeD="1"/>
</file>

<file path=xl/ctrlProps/ctrlProp1574.xml><?xml version="1.0" encoding="utf-8"?>
<formControlPr xmlns="http://schemas.microsoft.com/office/spreadsheetml/2009/9/main" objectType="CheckBox" fmlaLink="$AR$4" lockText="1" noThreeD="1"/>
</file>

<file path=xl/ctrlProps/ctrlProp1575.xml><?xml version="1.0" encoding="utf-8"?>
<formControlPr xmlns="http://schemas.microsoft.com/office/spreadsheetml/2009/9/main" objectType="CheckBox" fmlaLink="$AS$2" lockText="1" noThreeD="1"/>
</file>

<file path=xl/ctrlProps/ctrlProp1576.xml><?xml version="1.0" encoding="utf-8"?>
<formControlPr xmlns="http://schemas.microsoft.com/office/spreadsheetml/2009/9/main" objectType="CheckBox" fmlaLink="$AS$4" lockText="1" noThreeD="1"/>
</file>

<file path=xl/ctrlProps/ctrlProp1577.xml><?xml version="1.0" encoding="utf-8"?>
<formControlPr xmlns="http://schemas.microsoft.com/office/spreadsheetml/2009/9/main" objectType="CheckBox" fmlaLink="$AT$2" lockText="1" noThreeD="1"/>
</file>

<file path=xl/ctrlProps/ctrlProp1578.xml><?xml version="1.0" encoding="utf-8"?>
<formControlPr xmlns="http://schemas.microsoft.com/office/spreadsheetml/2009/9/main" objectType="CheckBox" fmlaLink="$AT$4" lockText="1" noThreeD="1"/>
</file>

<file path=xl/ctrlProps/ctrlProp1579.xml><?xml version="1.0" encoding="utf-8"?>
<formControlPr xmlns="http://schemas.microsoft.com/office/spreadsheetml/2009/9/main" objectType="CheckBox" fmlaLink="$AU$2" lockText="1" noThreeD="1"/>
</file>

<file path=xl/ctrlProps/ctrlProp1580.xml><?xml version="1.0" encoding="utf-8"?>
<formControlPr xmlns="http://schemas.microsoft.com/office/spreadsheetml/2009/9/main" objectType="CheckBox" fmlaLink="$AU$4" lockText="1" noThreeD="1"/>
</file>

<file path=xl/ctrlProps/ctrlProp1581.xml><?xml version="1.0" encoding="utf-8"?>
<formControlPr xmlns="http://schemas.microsoft.com/office/spreadsheetml/2009/9/main" objectType="CheckBox" lockText="1" noThreeD="1"/>
</file>

<file path=xl/ctrlProps/ctrlProp1582.xml><?xml version="1.0" encoding="utf-8"?>
<formControlPr xmlns="http://schemas.microsoft.com/office/spreadsheetml/2009/9/main" objectType="CheckBox" lockText="1" noThreeD="1"/>
</file>

<file path=xl/ctrlProps/ctrlProp1583.xml><?xml version="1.0" encoding="utf-8"?>
<formControlPr xmlns="http://schemas.microsoft.com/office/spreadsheetml/2009/9/main" objectType="CheckBox" lockText="1" noThreeD="1"/>
</file>

<file path=xl/ctrlProps/ctrlProp1584.xml><?xml version="1.0" encoding="utf-8"?>
<formControlPr xmlns="http://schemas.microsoft.com/office/spreadsheetml/2009/9/main" objectType="CheckBox" fmlaLink="$AO$2" lockText="1" noThreeD="1"/>
</file>

<file path=xl/ctrlProps/ctrlProp1585.xml><?xml version="1.0" encoding="utf-8"?>
<formControlPr xmlns="http://schemas.microsoft.com/office/spreadsheetml/2009/9/main" objectType="CheckBox" fmlaLink="$AO$4" lockText="1" noThreeD="1"/>
</file>

<file path=xl/ctrlProps/ctrlProp1586.xml><?xml version="1.0" encoding="utf-8"?>
<formControlPr xmlns="http://schemas.microsoft.com/office/spreadsheetml/2009/9/main" objectType="CheckBox" fmlaLink="$AP$2" lockText="1" noThreeD="1"/>
</file>

<file path=xl/ctrlProps/ctrlProp1587.xml><?xml version="1.0" encoding="utf-8"?>
<formControlPr xmlns="http://schemas.microsoft.com/office/spreadsheetml/2009/9/main" objectType="CheckBox" fmlaLink="$AP$4" lockText="1" noThreeD="1"/>
</file>

<file path=xl/ctrlProps/ctrlProp1588.xml><?xml version="1.0" encoding="utf-8"?>
<formControlPr xmlns="http://schemas.microsoft.com/office/spreadsheetml/2009/9/main" objectType="CheckBox" fmlaLink="$AQ$2" lockText="1" noThreeD="1"/>
</file>

<file path=xl/ctrlProps/ctrlProp1589.xml><?xml version="1.0" encoding="utf-8"?>
<formControlPr xmlns="http://schemas.microsoft.com/office/spreadsheetml/2009/9/main" objectType="CheckBox" fmlaLink="$AQ$4" lockText="1" noThreeD="1"/>
</file>

<file path=xl/ctrlProps/ctrlProp1590.xml><?xml version="1.0" encoding="utf-8"?>
<formControlPr xmlns="http://schemas.microsoft.com/office/spreadsheetml/2009/9/main" objectType="CheckBox" fmlaLink="$AR$2" lockText="1" noThreeD="1"/>
</file>

<file path=xl/ctrlProps/ctrlProp1591.xml><?xml version="1.0" encoding="utf-8"?>
<formControlPr xmlns="http://schemas.microsoft.com/office/spreadsheetml/2009/9/main" objectType="CheckBox" fmlaLink="$AR$4" lockText="1" noThreeD="1"/>
</file>

<file path=xl/ctrlProps/ctrlProp1592.xml><?xml version="1.0" encoding="utf-8"?>
<formControlPr xmlns="http://schemas.microsoft.com/office/spreadsheetml/2009/9/main" objectType="CheckBox" fmlaLink="$AS$2" lockText="1" noThreeD="1"/>
</file>

<file path=xl/ctrlProps/ctrlProp1593.xml><?xml version="1.0" encoding="utf-8"?>
<formControlPr xmlns="http://schemas.microsoft.com/office/spreadsheetml/2009/9/main" objectType="CheckBox" fmlaLink="$AS$4" lockText="1" noThreeD="1"/>
</file>

<file path=xl/ctrlProps/ctrlProp1594.xml><?xml version="1.0" encoding="utf-8"?>
<formControlPr xmlns="http://schemas.microsoft.com/office/spreadsheetml/2009/9/main" objectType="CheckBox" fmlaLink="$AT$2" lockText="1" noThreeD="1"/>
</file>

<file path=xl/ctrlProps/ctrlProp1595.xml><?xml version="1.0" encoding="utf-8"?>
<formControlPr xmlns="http://schemas.microsoft.com/office/spreadsheetml/2009/9/main" objectType="CheckBox" fmlaLink="$AT$4" lockText="1" noThreeD="1"/>
</file>

<file path=xl/ctrlProps/ctrlProp1596.xml><?xml version="1.0" encoding="utf-8"?>
<formControlPr xmlns="http://schemas.microsoft.com/office/spreadsheetml/2009/9/main" objectType="CheckBox" fmlaLink="$AU$2" lockText="1" noThreeD="1"/>
</file>

<file path=xl/ctrlProps/ctrlProp1597.xml><?xml version="1.0" encoding="utf-8"?>
<formControlPr xmlns="http://schemas.microsoft.com/office/spreadsheetml/2009/9/main" objectType="CheckBox" fmlaLink="$AU$4" lockText="1" noThreeD="1"/>
</file>

<file path=xl/ctrlProps/ctrlProp1598.xml><?xml version="1.0" encoding="utf-8"?>
<formControlPr xmlns="http://schemas.microsoft.com/office/spreadsheetml/2009/9/main" objectType="CheckBox" lockText="1" noThreeD="1"/>
</file>

<file path=xl/ctrlProps/ctrlProp1599.xml><?xml version="1.0" encoding="utf-8"?>
<formControlPr xmlns="http://schemas.microsoft.com/office/spreadsheetml/2009/9/main" objectType="CheckBox" lockText="1" noThreeD="1"/>
</file>

<file path=xl/ctrlProps/ctrlProp1600.xml><?xml version="1.0" encoding="utf-8"?>
<formControlPr xmlns="http://schemas.microsoft.com/office/spreadsheetml/2009/9/main" objectType="CheckBox" lockText="1" noThreeD="1"/>
</file>

<file path=xl/ctrlProps/ctrlProp1601.xml><?xml version="1.0" encoding="utf-8"?>
<formControlPr xmlns="http://schemas.microsoft.com/office/spreadsheetml/2009/9/main" objectType="CheckBox" fmlaLink="$AO$2" lockText="1" noThreeD="1"/>
</file>

<file path=xl/ctrlProps/ctrlProp1602.xml><?xml version="1.0" encoding="utf-8"?>
<formControlPr xmlns="http://schemas.microsoft.com/office/spreadsheetml/2009/9/main" objectType="CheckBox" fmlaLink="$AO$4" lockText="1" noThreeD="1"/>
</file>

<file path=xl/ctrlProps/ctrlProp1603.xml><?xml version="1.0" encoding="utf-8"?>
<formControlPr xmlns="http://schemas.microsoft.com/office/spreadsheetml/2009/9/main" objectType="CheckBox" fmlaLink="$AP$2" lockText="1" noThreeD="1"/>
</file>

<file path=xl/ctrlProps/ctrlProp1604.xml><?xml version="1.0" encoding="utf-8"?>
<formControlPr xmlns="http://schemas.microsoft.com/office/spreadsheetml/2009/9/main" objectType="CheckBox" fmlaLink="$AP$4" lockText="1" noThreeD="1"/>
</file>

<file path=xl/ctrlProps/ctrlProp1605.xml><?xml version="1.0" encoding="utf-8"?>
<formControlPr xmlns="http://schemas.microsoft.com/office/spreadsheetml/2009/9/main" objectType="CheckBox" fmlaLink="$AQ$2" lockText="1" noThreeD="1"/>
</file>

<file path=xl/ctrlProps/ctrlProp1606.xml><?xml version="1.0" encoding="utf-8"?>
<formControlPr xmlns="http://schemas.microsoft.com/office/spreadsheetml/2009/9/main" objectType="CheckBox" fmlaLink="$AQ$4" lockText="1" noThreeD="1"/>
</file>

<file path=xl/ctrlProps/ctrlProp1607.xml><?xml version="1.0" encoding="utf-8"?>
<formControlPr xmlns="http://schemas.microsoft.com/office/spreadsheetml/2009/9/main" objectType="CheckBox" fmlaLink="$AR$2" lockText="1" noThreeD="1"/>
</file>

<file path=xl/ctrlProps/ctrlProp1608.xml><?xml version="1.0" encoding="utf-8"?>
<formControlPr xmlns="http://schemas.microsoft.com/office/spreadsheetml/2009/9/main" objectType="CheckBox" fmlaLink="$AR$4" lockText="1" noThreeD="1"/>
</file>

<file path=xl/ctrlProps/ctrlProp1609.xml><?xml version="1.0" encoding="utf-8"?>
<formControlPr xmlns="http://schemas.microsoft.com/office/spreadsheetml/2009/9/main" objectType="CheckBox" fmlaLink="$AS$2" lockText="1" noThreeD="1"/>
</file>

<file path=xl/ctrlProps/ctrlProp1610.xml><?xml version="1.0" encoding="utf-8"?>
<formControlPr xmlns="http://schemas.microsoft.com/office/spreadsheetml/2009/9/main" objectType="CheckBox" fmlaLink="$AS$4" lockText="1" noThreeD="1"/>
</file>

<file path=xl/ctrlProps/ctrlProp1611.xml><?xml version="1.0" encoding="utf-8"?>
<formControlPr xmlns="http://schemas.microsoft.com/office/spreadsheetml/2009/9/main" objectType="CheckBox" fmlaLink="$AT$2" lockText="1" noThreeD="1"/>
</file>

<file path=xl/ctrlProps/ctrlProp1612.xml><?xml version="1.0" encoding="utf-8"?>
<formControlPr xmlns="http://schemas.microsoft.com/office/spreadsheetml/2009/9/main" objectType="CheckBox" fmlaLink="$AT$4" lockText="1" noThreeD="1"/>
</file>

<file path=xl/ctrlProps/ctrlProp1613.xml><?xml version="1.0" encoding="utf-8"?>
<formControlPr xmlns="http://schemas.microsoft.com/office/spreadsheetml/2009/9/main" objectType="CheckBox" fmlaLink="$AU$2" lockText="1" noThreeD="1"/>
</file>

<file path=xl/ctrlProps/ctrlProp1614.xml><?xml version="1.0" encoding="utf-8"?>
<formControlPr xmlns="http://schemas.microsoft.com/office/spreadsheetml/2009/9/main" objectType="CheckBox" fmlaLink="$AU$4" lockText="1" noThreeD="1"/>
</file>

<file path=xl/ctrlProps/ctrlProp1615.xml><?xml version="1.0" encoding="utf-8"?>
<formControlPr xmlns="http://schemas.microsoft.com/office/spreadsheetml/2009/9/main" objectType="CheckBox" lockText="1" noThreeD="1"/>
</file>

<file path=xl/ctrlProps/ctrlProp1616.xml><?xml version="1.0" encoding="utf-8"?>
<formControlPr xmlns="http://schemas.microsoft.com/office/spreadsheetml/2009/9/main" objectType="CheckBox" lockText="1" noThreeD="1"/>
</file>

<file path=xl/ctrlProps/ctrlProp1617.xml><?xml version="1.0" encoding="utf-8"?>
<formControlPr xmlns="http://schemas.microsoft.com/office/spreadsheetml/2009/9/main" objectType="CheckBox" lockText="1" noThreeD="1"/>
</file>

<file path=xl/ctrlProps/ctrlProp1618.xml><?xml version="1.0" encoding="utf-8"?>
<formControlPr xmlns="http://schemas.microsoft.com/office/spreadsheetml/2009/9/main" objectType="CheckBox" fmlaLink="$AO$2" lockText="1" noThreeD="1"/>
</file>

<file path=xl/ctrlProps/ctrlProp1619.xml><?xml version="1.0" encoding="utf-8"?>
<formControlPr xmlns="http://schemas.microsoft.com/office/spreadsheetml/2009/9/main" objectType="CheckBox" fmlaLink="$AO$4" lockText="1" noThreeD="1"/>
</file>

<file path=xl/ctrlProps/ctrlProp1620.xml><?xml version="1.0" encoding="utf-8"?>
<formControlPr xmlns="http://schemas.microsoft.com/office/spreadsheetml/2009/9/main" objectType="CheckBox" fmlaLink="$AP$2" lockText="1" noThreeD="1"/>
</file>

<file path=xl/ctrlProps/ctrlProp1621.xml><?xml version="1.0" encoding="utf-8"?>
<formControlPr xmlns="http://schemas.microsoft.com/office/spreadsheetml/2009/9/main" objectType="CheckBox" fmlaLink="$AP$4" lockText="1" noThreeD="1"/>
</file>

<file path=xl/ctrlProps/ctrlProp1622.xml><?xml version="1.0" encoding="utf-8"?>
<formControlPr xmlns="http://schemas.microsoft.com/office/spreadsheetml/2009/9/main" objectType="CheckBox" fmlaLink="$AQ$2" lockText="1" noThreeD="1"/>
</file>

<file path=xl/ctrlProps/ctrlProp1623.xml><?xml version="1.0" encoding="utf-8"?>
<formControlPr xmlns="http://schemas.microsoft.com/office/spreadsheetml/2009/9/main" objectType="CheckBox" fmlaLink="$AQ$4" lockText="1" noThreeD="1"/>
</file>

<file path=xl/ctrlProps/ctrlProp1624.xml><?xml version="1.0" encoding="utf-8"?>
<formControlPr xmlns="http://schemas.microsoft.com/office/spreadsheetml/2009/9/main" objectType="CheckBox" fmlaLink="$AR$2" lockText="1" noThreeD="1"/>
</file>

<file path=xl/ctrlProps/ctrlProp1625.xml><?xml version="1.0" encoding="utf-8"?>
<formControlPr xmlns="http://schemas.microsoft.com/office/spreadsheetml/2009/9/main" objectType="CheckBox" fmlaLink="$AR$4" lockText="1" noThreeD="1"/>
</file>

<file path=xl/ctrlProps/ctrlProp1626.xml><?xml version="1.0" encoding="utf-8"?>
<formControlPr xmlns="http://schemas.microsoft.com/office/spreadsheetml/2009/9/main" objectType="CheckBox" fmlaLink="$AS$2" lockText="1" noThreeD="1"/>
</file>

<file path=xl/ctrlProps/ctrlProp1627.xml><?xml version="1.0" encoding="utf-8"?>
<formControlPr xmlns="http://schemas.microsoft.com/office/spreadsheetml/2009/9/main" objectType="CheckBox" fmlaLink="$AS$4" lockText="1" noThreeD="1"/>
</file>

<file path=xl/ctrlProps/ctrlProp1628.xml><?xml version="1.0" encoding="utf-8"?>
<formControlPr xmlns="http://schemas.microsoft.com/office/spreadsheetml/2009/9/main" objectType="CheckBox" fmlaLink="$AT$2" lockText="1" noThreeD="1"/>
</file>

<file path=xl/ctrlProps/ctrlProp1629.xml><?xml version="1.0" encoding="utf-8"?>
<formControlPr xmlns="http://schemas.microsoft.com/office/spreadsheetml/2009/9/main" objectType="CheckBox" fmlaLink="$AT$4" lockText="1" noThreeD="1"/>
</file>

<file path=xl/ctrlProps/ctrlProp1630.xml><?xml version="1.0" encoding="utf-8"?>
<formControlPr xmlns="http://schemas.microsoft.com/office/spreadsheetml/2009/9/main" objectType="CheckBox" fmlaLink="$AU$2" lockText="1" noThreeD="1"/>
</file>

<file path=xl/ctrlProps/ctrlProp1631.xml><?xml version="1.0" encoding="utf-8"?>
<formControlPr xmlns="http://schemas.microsoft.com/office/spreadsheetml/2009/9/main" objectType="CheckBox" fmlaLink="$AU$4" lockText="1" noThreeD="1"/>
</file>

<file path=xl/ctrlProps/ctrlProp1632.xml><?xml version="1.0" encoding="utf-8"?>
<formControlPr xmlns="http://schemas.microsoft.com/office/spreadsheetml/2009/9/main" objectType="CheckBox" lockText="1" noThreeD="1"/>
</file>

<file path=xl/ctrlProps/ctrlProp1633.xml><?xml version="1.0" encoding="utf-8"?>
<formControlPr xmlns="http://schemas.microsoft.com/office/spreadsheetml/2009/9/main" objectType="CheckBox" lockText="1" noThreeD="1"/>
</file>

<file path=xl/ctrlProps/ctrlProp1634.xml><?xml version="1.0" encoding="utf-8"?>
<formControlPr xmlns="http://schemas.microsoft.com/office/spreadsheetml/2009/9/main" objectType="CheckBox" lockText="1" noThreeD="1"/>
</file>

<file path=xl/ctrlProps/ctrlProp1635.xml><?xml version="1.0" encoding="utf-8"?>
<formControlPr xmlns="http://schemas.microsoft.com/office/spreadsheetml/2009/9/main" objectType="CheckBox" fmlaLink="$AO$2" lockText="1" noThreeD="1"/>
</file>

<file path=xl/ctrlProps/ctrlProp1636.xml><?xml version="1.0" encoding="utf-8"?>
<formControlPr xmlns="http://schemas.microsoft.com/office/spreadsheetml/2009/9/main" objectType="CheckBox" fmlaLink="$AO$4" lockText="1" noThreeD="1"/>
</file>

<file path=xl/ctrlProps/ctrlProp1637.xml><?xml version="1.0" encoding="utf-8"?>
<formControlPr xmlns="http://schemas.microsoft.com/office/spreadsheetml/2009/9/main" objectType="CheckBox" fmlaLink="$AP$2" lockText="1" noThreeD="1"/>
</file>

<file path=xl/ctrlProps/ctrlProp1638.xml><?xml version="1.0" encoding="utf-8"?>
<formControlPr xmlns="http://schemas.microsoft.com/office/spreadsheetml/2009/9/main" objectType="CheckBox" fmlaLink="$AP$4" lockText="1" noThreeD="1"/>
</file>

<file path=xl/ctrlProps/ctrlProp1639.xml><?xml version="1.0" encoding="utf-8"?>
<formControlPr xmlns="http://schemas.microsoft.com/office/spreadsheetml/2009/9/main" objectType="CheckBox" fmlaLink="$AQ$2" lockText="1" noThreeD="1"/>
</file>

<file path=xl/ctrlProps/ctrlProp1640.xml><?xml version="1.0" encoding="utf-8"?>
<formControlPr xmlns="http://schemas.microsoft.com/office/spreadsheetml/2009/9/main" objectType="CheckBox" fmlaLink="$AQ$4" lockText="1" noThreeD="1"/>
</file>

<file path=xl/ctrlProps/ctrlProp1641.xml><?xml version="1.0" encoding="utf-8"?>
<formControlPr xmlns="http://schemas.microsoft.com/office/spreadsheetml/2009/9/main" objectType="CheckBox" fmlaLink="$AR$2" lockText="1" noThreeD="1"/>
</file>

<file path=xl/ctrlProps/ctrlProp1642.xml><?xml version="1.0" encoding="utf-8"?>
<formControlPr xmlns="http://schemas.microsoft.com/office/spreadsheetml/2009/9/main" objectType="CheckBox" fmlaLink="$AR$4" lockText="1" noThreeD="1"/>
</file>

<file path=xl/ctrlProps/ctrlProp1643.xml><?xml version="1.0" encoding="utf-8"?>
<formControlPr xmlns="http://schemas.microsoft.com/office/spreadsheetml/2009/9/main" objectType="CheckBox" fmlaLink="$AS$2" lockText="1" noThreeD="1"/>
</file>

<file path=xl/ctrlProps/ctrlProp1644.xml><?xml version="1.0" encoding="utf-8"?>
<formControlPr xmlns="http://schemas.microsoft.com/office/spreadsheetml/2009/9/main" objectType="CheckBox" fmlaLink="$AS$4" lockText="1" noThreeD="1"/>
</file>

<file path=xl/ctrlProps/ctrlProp1645.xml><?xml version="1.0" encoding="utf-8"?>
<formControlPr xmlns="http://schemas.microsoft.com/office/spreadsheetml/2009/9/main" objectType="CheckBox" fmlaLink="$AT$2" lockText="1" noThreeD="1"/>
</file>

<file path=xl/ctrlProps/ctrlProp1646.xml><?xml version="1.0" encoding="utf-8"?>
<formControlPr xmlns="http://schemas.microsoft.com/office/spreadsheetml/2009/9/main" objectType="CheckBox" fmlaLink="$AT$4" lockText="1" noThreeD="1"/>
</file>

<file path=xl/ctrlProps/ctrlProp1647.xml><?xml version="1.0" encoding="utf-8"?>
<formControlPr xmlns="http://schemas.microsoft.com/office/spreadsheetml/2009/9/main" objectType="CheckBox" fmlaLink="$AU$2" lockText="1" noThreeD="1"/>
</file>

<file path=xl/ctrlProps/ctrlProp1648.xml><?xml version="1.0" encoding="utf-8"?>
<formControlPr xmlns="http://schemas.microsoft.com/office/spreadsheetml/2009/9/main" objectType="CheckBox" fmlaLink="$AU$4" lockText="1" noThreeD="1"/>
</file>

<file path=xl/ctrlProps/ctrlProp1649.xml><?xml version="1.0" encoding="utf-8"?>
<formControlPr xmlns="http://schemas.microsoft.com/office/spreadsheetml/2009/9/main" objectType="CheckBox" lockText="1" noThreeD="1"/>
</file>

<file path=xl/ctrlProps/ctrlProp1650.xml><?xml version="1.0" encoding="utf-8"?>
<formControlPr xmlns="http://schemas.microsoft.com/office/spreadsheetml/2009/9/main" objectType="CheckBox" lockText="1" noThreeD="1"/>
</file>

<file path=xl/ctrlProps/ctrlProp1651.xml><?xml version="1.0" encoding="utf-8"?>
<formControlPr xmlns="http://schemas.microsoft.com/office/spreadsheetml/2009/9/main" objectType="CheckBox" lockText="1" noThreeD="1"/>
</file>

<file path=xl/ctrlProps/ctrlProp1652.xml><?xml version="1.0" encoding="utf-8"?>
<formControlPr xmlns="http://schemas.microsoft.com/office/spreadsheetml/2009/9/main" objectType="CheckBox" fmlaLink="$AO$2" lockText="1" noThreeD="1"/>
</file>

<file path=xl/ctrlProps/ctrlProp1653.xml><?xml version="1.0" encoding="utf-8"?>
<formControlPr xmlns="http://schemas.microsoft.com/office/spreadsheetml/2009/9/main" objectType="CheckBox" fmlaLink="$AO$4" lockText="1" noThreeD="1"/>
</file>

<file path=xl/ctrlProps/ctrlProp1654.xml><?xml version="1.0" encoding="utf-8"?>
<formControlPr xmlns="http://schemas.microsoft.com/office/spreadsheetml/2009/9/main" objectType="CheckBox" fmlaLink="$AP$2" lockText="1" noThreeD="1"/>
</file>

<file path=xl/ctrlProps/ctrlProp1655.xml><?xml version="1.0" encoding="utf-8"?>
<formControlPr xmlns="http://schemas.microsoft.com/office/spreadsheetml/2009/9/main" objectType="CheckBox" fmlaLink="$AP$4" lockText="1" noThreeD="1"/>
</file>

<file path=xl/ctrlProps/ctrlProp1656.xml><?xml version="1.0" encoding="utf-8"?>
<formControlPr xmlns="http://schemas.microsoft.com/office/spreadsheetml/2009/9/main" objectType="CheckBox" fmlaLink="$AQ$2" lockText="1" noThreeD="1"/>
</file>

<file path=xl/ctrlProps/ctrlProp1657.xml><?xml version="1.0" encoding="utf-8"?>
<formControlPr xmlns="http://schemas.microsoft.com/office/spreadsheetml/2009/9/main" objectType="CheckBox" fmlaLink="$AQ$4" lockText="1" noThreeD="1"/>
</file>

<file path=xl/ctrlProps/ctrlProp1658.xml><?xml version="1.0" encoding="utf-8"?>
<formControlPr xmlns="http://schemas.microsoft.com/office/spreadsheetml/2009/9/main" objectType="CheckBox" fmlaLink="$AR$2" lockText="1" noThreeD="1"/>
</file>

<file path=xl/ctrlProps/ctrlProp1659.xml><?xml version="1.0" encoding="utf-8"?>
<formControlPr xmlns="http://schemas.microsoft.com/office/spreadsheetml/2009/9/main" objectType="CheckBox" fmlaLink="$AR$4" lockText="1" noThreeD="1"/>
</file>

<file path=xl/ctrlProps/ctrlProp1660.xml><?xml version="1.0" encoding="utf-8"?>
<formControlPr xmlns="http://schemas.microsoft.com/office/spreadsheetml/2009/9/main" objectType="CheckBox" fmlaLink="$AS$2" lockText="1" noThreeD="1"/>
</file>

<file path=xl/ctrlProps/ctrlProp1661.xml><?xml version="1.0" encoding="utf-8"?>
<formControlPr xmlns="http://schemas.microsoft.com/office/spreadsheetml/2009/9/main" objectType="CheckBox" fmlaLink="$AS$4" lockText="1" noThreeD="1"/>
</file>

<file path=xl/ctrlProps/ctrlProp1662.xml><?xml version="1.0" encoding="utf-8"?>
<formControlPr xmlns="http://schemas.microsoft.com/office/spreadsheetml/2009/9/main" objectType="CheckBox" fmlaLink="$AT$2" lockText="1" noThreeD="1"/>
</file>

<file path=xl/ctrlProps/ctrlProp1663.xml><?xml version="1.0" encoding="utf-8"?>
<formControlPr xmlns="http://schemas.microsoft.com/office/spreadsheetml/2009/9/main" objectType="CheckBox" fmlaLink="$AT$4" lockText="1" noThreeD="1"/>
</file>

<file path=xl/ctrlProps/ctrlProp1664.xml><?xml version="1.0" encoding="utf-8"?>
<formControlPr xmlns="http://schemas.microsoft.com/office/spreadsheetml/2009/9/main" objectType="CheckBox" fmlaLink="$AU$2" lockText="1" noThreeD="1"/>
</file>

<file path=xl/ctrlProps/ctrlProp1665.xml><?xml version="1.0" encoding="utf-8"?>
<formControlPr xmlns="http://schemas.microsoft.com/office/spreadsheetml/2009/9/main" objectType="CheckBox" fmlaLink="$AU$4" lockText="1" noThreeD="1"/>
</file>

<file path=xl/ctrlProps/ctrlProp1666.xml><?xml version="1.0" encoding="utf-8"?>
<formControlPr xmlns="http://schemas.microsoft.com/office/spreadsheetml/2009/9/main" objectType="CheckBox" lockText="1" noThreeD="1"/>
</file>

<file path=xl/ctrlProps/ctrlProp1667.xml><?xml version="1.0" encoding="utf-8"?>
<formControlPr xmlns="http://schemas.microsoft.com/office/spreadsheetml/2009/9/main" objectType="CheckBox" lockText="1" noThreeD="1"/>
</file>

<file path=xl/ctrlProps/ctrlProp1668.xml><?xml version="1.0" encoding="utf-8"?>
<formControlPr xmlns="http://schemas.microsoft.com/office/spreadsheetml/2009/9/main" objectType="CheckBox" lockText="1" noThreeD="1"/>
</file>

<file path=xl/ctrlProps/ctrlProp1669.xml><?xml version="1.0" encoding="utf-8"?>
<formControlPr xmlns="http://schemas.microsoft.com/office/spreadsheetml/2009/9/main" objectType="CheckBox" fmlaLink="$AO$2" lockText="1" noThreeD="1"/>
</file>

<file path=xl/ctrlProps/ctrlProp1670.xml><?xml version="1.0" encoding="utf-8"?>
<formControlPr xmlns="http://schemas.microsoft.com/office/spreadsheetml/2009/9/main" objectType="CheckBox" fmlaLink="$AO$4" lockText="1" noThreeD="1"/>
</file>

<file path=xl/ctrlProps/ctrlProp1671.xml><?xml version="1.0" encoding="utf-8"?>
<formControlPr xmlns="http://schemas.microsoft.com/office/spreadsheetml/2009/9/main" objectType="CheckBox" fmlaLink="$AP$2" lockText="1" noThreeD="1"/>
</file>

<file path=xl/ctrlProps/ctrlProp1672.xml><?xml version="1.0" encoding="utf-8"?>
<formControlPr xmlns="http://schemas.microsoft.com/office/spreadsheetml/2009/9/main" objectType="CheckBox" fmlaLink="$AP$4" lockText="1" noThreeD="1"/>
</file>

<file path=xl/ctrlProps/ctrlProp1673.xml><?xml version="1.0" encoding="utf-8"?>
<formControlPr xmlns="http://schemas.microsoft.com/office/spreadsheetml/2009/9/main" objectType="CheckBox" fmlaLink="$AQ$2" lockText="1" noThreeD="1"/>
</file>

<file path=xl/ctrlProps/ctrlProp1674.xml><?xml version="1.0" encoding="utf-8"?>
<formControlPr xmlns="http://schemas.microsoft.com/office/spreadsheetml/2009/9/main" objectType="CheckBox" fmlaLink="$AQ$4" lockText="1" noThreeD="1"/>
</file>

<file path=xl/ctrlProps/ctrlProp1675.xml><?xml version="1.0" encoding="utf-8"?>
<formControlPr xmlns="http://schemas.microsoft.com/office/spreadsheetml/2009/9/main" objectType="CheckBox" fmlaLink="$AR$2" lockText="1" noThreeD="1"/>
</file>

<file path=xl/ctrlProps/ctrlProp1676.xml><?xml version="1.0" encoding="utf-8"?>
<formControlPr xmlns="http://schemas.microsoft.com/office/spreadsheetml/2009/9/main" objectType="CheckBox" fmlaLink="$AR$4" lockText="1" noThreeD="1"/>
</file>

<file path=xl/ctrlProps/ctrlProp1677.xml><?xml version="1.0" encoding="utf-8"?>
<formControlPr xmlns="http://schemas.microsoft.com/office/spreadsheetml/2009/9/main" objectType="CheckBox" fmlaLink="$AS$2" lockText="1" noThreeD="1"/>
</file>

<file path=xl/ctrlProps/ctrlProp1678.xml><?xml version="1.0" encoding="utf-8"?>
<formControlPr xmlns="http://schemas.microsoft.com/office/spreadsheetml/2009/9/main" objectType="CheckBox" fmlaLink="$AS$4" lockText="1" noThreeD="1"/>
</file>

<file path=xl/ctrlProps/ctrlProp1679.xml><?xml version="1.0" encoding="utf-8"?>
<formControlPr xmlns="http://schemas.microsoft.com/office/spreadsheetml/2009/9/main" objectType="CheckBox" fmlaLink="$AT$2" lockText="1" noThreeD="1"/>
</file>

<file path=xl/ctrlProps/ctrlProp1680.xml><?xml version="1.0" encoding="utf-8"?>
<formControlPr xmlns="http://schemas.microsoft.com/office/spreadsheetml/2009/9/main" objectType="CheckBox" fmlaLink="$AT$4" lockText="1" noThreeD="1"/>
</file>

<file path=xl/ctrlProps/ctrlProp1681.xml><?xml version="1.0" encoding="utf-8"?>
<formControlPr xmlns="http://schemas.microsoft.com/office/spreadsheetml/2009/9/main" objectType="CheckBox" fmlaLink="$AU$2" lockText="1" noThreeD="1"/>
</file>

<file path=xl/ctrlProps/ctrlProp1682.xml><?xml version="1.0" encoding="utf-8"?>
<formControlPr xmlns="http://schemas.microsoft.com/office/spreadsheetml/2009/9/main" objectType="CheckBox" fmlaLink="$AU$4" lockText="1" noThreeD="1"/>
</file>

<file path=xl/ctrlProps/ctrlProp1683.xml><?xml version="1.0" encoding="utf-8"?>
<formControlPr xmlns="http://schemas.microsoft.com/office/spreadsheetml/2009/9/main" objectType="CheckBox" lockText="1" noThreeD="1"/>
</file>

<file path=xl/ctrlProps/ctrlProp1684.xml><?xml version="1.0" encoding="utf-8"?>
<formControlPr xmlns="http://schemas.microsoft.com/office/spreadsheetml/2009/9/main" objectType="CheckBox" lockText="1" noThreeD="1"/>
</file>

<file path=xl/ctrlProps/ctrlProp1685.xml><?xml version="1.0" encoding="utf-8"?>
<formControlPr xmlns="http://schemas.microsoft.com/office/spreadsheetml/2009/9/main" objectType="CheckBox" lockText="1" noThreeD="1"/>
</file>

<file path=xl/ctrlProps/ctrlProp1686.xml><?xml version="1.0" encoding="utf-8"?>
<formControlPr xmlns="http://schemas.microsoft.com/office/spreadsheetml/2009/9/main" objectType="CheckBox" fmlaLink="$AO$2" lockText="1" noThreeD="1"/>
</file>

<file path=xl/ctrlProps/ctrlProp1687.xml><?xml version="1.0" encoding="utf-8"?>
<formControlPr xmlns="http://schemas.microsoft.com/office/spreadsheetml/2009/9/main" objectType="CheckBox" fmlaLink="$AO$4" lockText="1" noThreeD="1"/>
</file>

<file path=xl/ctrlProps/ctrlProp1688.xml><?xml version="1.0" encoding="utf-8"?>
<formControlPr xmlns="http://schemas.microsoft.com/office/spreadsheetml/2009/9/main" objectType="CheckBox" fmlaLink="$AP$2" lockText="1" noThreeD="1"/>
</file>

<file path=xl/ctrlProps/ctrlProp1689.xml><?xml version="1.0" encoding="utf-8"?>
<formControlPr xmlns="http://schemas.microsoft.com/office/spreadsheetml/2009/9/main" objectType="CheckBox" fmlaLink="$AP$4" lockText="1" noThreeD="1"/>
</file>

<file path=xl/ctrlProps/ctrlProp1690.xml><?xml version="1.0" encoding="utf-8"?>
<formControlPr xmlns="http://schemas.microsoft.com/office/spreadsheetml/2009/9/main" objectType="CheckBox" fmlaLink="$AQ$2" lockText="1" noThreeD="1"/>
</file>

<file path=xl/ctrlProps/ctrlProp1691.xml><?xml version="1.0" encoding="utf-8"?>
<formControlPr xmlns="http://schemas.microsoft.com/office/spreadsheetml/2009/9/main" objectType="CheckBox" fmlaLink="$AQ$4" lockText="1" noThreeD="1"/>
</file>

<file path=xl/ctrlProps/ctrlProp1692.xml><?xml version="1.0" encoding="utf-8"?>
<formControlPr xmlns="http://schemas.microsoft.com/office/spreadsheetml/2009/9/main" objectType="CheckBox" fmlaLink="$AR$2" lockText="1" noThreeD="1"/>
</file>

<file path=xl/ctrlProps/ctrlProp1693.xml><?xml version="1.0" encoding="utf-8"?>
<formControlPr xmlns="http://schemas.microsoft.com/office/spreadsheetml/2009/9/main" objectType="CheckBox" fmlaLink="$AR$4" lockText="1" noThreeD="1"/>
</file>

<file path=xl/ctrlProps/ctrlProp1694.xml><?xml version="1.0" encoding="utf-8"?>
<formControlPr xmlns="http://schemas.microsoft.com/office/spreadsheetml/2009/9/main" objectType="CheckBox" fmlaLink="$AS$2" lockText="1" noThreeD="1"/>
</file>

<file path=xl/ctrlProps/ctrlProp1695.xml><?xml version="1.0" encoding="utf-8"?>
<formControlPr xmlns="http://schemas.microsoft.com/office/spreadsheetml/2009/9/main" objectType="CheckBox" fmlaLink="$AS$4" lockText="1" noThreeD="1"/>
</file>

<file path=xl/ctrlProps/ctrlProp1696.xml><?xml version="1.0" encoding="utf-8"?>
<formControlPr xmlns="http://schemas.microsoft.com/office/spreadsheetml/2009/9/main" objectType="CheckBox" fmlaLink="$AT$2" lockText="1" noThreeD="1"/>
</file>

<file path=xl/ctrlProps/ctrlProp1697.xml><?xml version="1.0" encoding="utf-8"?>
<formControlPr xmlns="http://schemas.microsoft.com/office/spreadsheetml/2009/9/main" objectType="CheckBox" fmlaLink="$AT$4" lockText="1" noThreeD="1"/>
</file>

<file path=xl/ctrlProps/ctrlProp1698.xml><?xml version="1.0" encoding="utf-8"?>
<formControlPr xmlns="http://schemas.microsoft.com/office/spreadsheetml/2009/9/main" objectType="CheckBox" fmlaLink="$AU$2" lockText="1" noThreeD="1"/>
</file>

<file path=xl/ctrlProps/ctrlProp1699.xml><?xml version="1.0" encoding="utf-8"?>
<formControlPr xmlns="http://schemas.microsoft.com/office/spreadsheetml/2009/9/main" objectType="CheckBox" fmlaLink="$AU$4" lockText="1" noThreeD="1"/>
</file>

<file path=xl/ctrlProps/ctrlProp1700.xml><?xml version="1.0" encoding="utf-8"?>
<formControlPr xmlns="http://schemas.microsoft.com/office/spreadsheetml/2009/9/main" objectType="CheckBox" lockText="1" noThreeD="1"/>
</file>

<file path=xl/ctrlProps/ctrlProp1701.xml><?xml version="1.0" encoding="utf-8"?>
<formControlPr xmlns="http://schemas.microsoft.com/office/spreadsheetml/2009/9/main" objectType="CheckBox" lockText="1" noThreeD="1"/>
</file>

<file path=xl/ctrlProps/ctrlProp1702.xml><?xml version="1.0" encoding="utf-8"?>
<formControlPr xmlns="http://schemas.microsoft.com/office/spreadsheetml/2009/9/main" objectType="CheckBox" lockText="1" noThreeD="1"/>
</file>

<file path=xl/ctrlProps/ctrlProp1703.xml><?xml version="1.0" encoding="utf-8"?>
<formControlPr xmlns="http://schemas.microsoft.com/office/spreadsheetml/2009/9/main" objectType="CheckBox" fmlaLink="$AO$2" lockText="1" noThreeD="1"/>
</file>

<file path=xl/ctrlProps/ctrlProp1704.xml><?xml version="1.0" encoding="utf-8"?>
<formControlPr xmlns="http://schemas.microsoft.com/office/spreadsheetml/2009/9/main" objectType="CheckBox" fmlaLink="$AO$4" lockText="1" noThreeD="1"/>
</file>

<file path=xl/ctrlProps/ctrlProp1705.xml><?xml version="1.0" encoding="utf-8"?>
<formControlPr xmlns="http://schemas.microsoft.com/office/spreadsheetml/2009/9/main" objectType="CheckBox" fmlaLink="$AP$2" lockText="1" noThreeD="1"/>
</file>

<file path=xl/ctrlProps/ctrlProp1706.xml><?xml version="1.0" encoding="utf-8"?>
<formControlPr xmlns="http://schemas.microsoft.com/office/spreadsheetml/2009/9/main" objectType="CheckBox" fmlaLink="$AP$4" lockText="1" noThreeD="1"/>
</file>

<file path=xl/ctrlProps/ctrlProp1707.xml><?xml version="1.0" encoding="utf-8"?>
<formControlPr xmlns="http://schemas.microsoft.com/office/spreadsheetml/2009/9/main" objectType="CheckBox" fmlaLink="$AQ$2" lockText="1" noThreeD="1"/>
</file>

<file path=xl/ctrlProps/ctrlProp1708.xml><?xml version="1.0" encoding="utf-8"?>
<formControlPr xmlns="http://schemas.microsoft.com/office/spreadsheetml/2009/9/main" objectType="CheckBox" fmlaLink="$AQ$4" lockText="1" noThreeD="1"/>
</file>

<file path=xl/ctrlProps/ctrlProp1709.xml><?xml version="1.0" encoding="utf-8"?>
<formControlPr xmlns="http://schemas.microsoft.com/office/spreadsheetml/2009/9/main" objectType="CheckBox" fmlaLink="$AR$2" lockText="1" noThreeD="1"/>
</file>

<file path=xl/ctrlProps/ctrlProp1710.xml><?xml version="1.0" encoding="utf-8"?>
<formControlPr xmlns="http://schemas.microsoft.com/office/spreadsheetml/2009/9/main" objectType="CheckBox" fmlaLink="$AR$4" lockText="1" noThreeD="1"/>
</file>

<file path=xl/ctrlProps/ctrlProp1711.xml><?xml version="1.0" encoding="utf-8"?>
<formControlPr xmlns="http://schemas.microsoft.com/office/spreadsheetml/2009/9/main" objectType="CheckBox" fmlaLink="$AS$2" lockText="1" noThreeD="1"/>
</file>

<file path=xl/ctrlProps/ctrlProp1712.xml><?xml version="1.0" encoding="utf-8"?>
<formControlPr xmlns="http://schemas.microsoft.com/office/spreadsheetml/2009/9/main" objectType="CheckBox" fmlaLink="$AS$4" lockText="1" noThreeD="1"/>
</file>

<file path=xl/ctrlProps/ctrlProp1713.xml><?xml version="1.0" encoding="utf-8"?>
<formControlPr xmlns="http://schemas.microsoft.com/office/spreadsheetml/2009/9/main" objectType="CheckBox" fmlaLink="$AT$2" lockText="1" noThreeD="1"/>
</file>

<file path=xl/ctrlProps/ctrlProp1714.xml><?xml version="1.0" encoding="utf-8"?>
<formControlPr xmlns="http://schemas.microsoft.com/office/spreadsheetml/2009/9/main" objectType="CheckBox" fmlaLink="$AT$4" lockText="1" noThreeD="1"/>
</file>

<file path=xl/ctrlProps/ctrlProp1715.xml><?xml version="1.0" encoding="utf-8"?>
<formControlPr xmlns="http://schemas.microsoft.com/office/spreadsheetml/2009/9/main" objectType="CheckBox" fmlaLink="$AU$2" lockText="1" noThreeD="1"/>
</file>

<file path=xl/ctrlProps/ctrlProp1716.xml><?xml version="1.0" encoding="utf-8"?>
<formControlPr xmlns="http://schemas.microsoft.com/office/spreadsheetml/2009/9/main" objectType="CheckBox" fmlaLink="$AU$4" lockText="1" noThreeD="1"/>
</file>

<file path=xl/ctrlProps/ctrlProp1717.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xdr:twoCellAnchor>
    <xdr:from>
      <xdr:col>3</xdr:col>
      <xdr:colOff>695325</xdr:colOff>
      <xdr:row>5</xdr:row>
      <xdr:rowOff>9525</xdr:rowOff>
    </xdr:from>
    <xdr:to>
      <xdr:col>3</xdr:col>
      <xdr:colOff>733425</xdr:colOff>
      <xdr:row>5</xdr:row>
      <xdr:rowOff>104775</xdr:rowOff>
    </xdr:to>
    <xdr:sp macro="" textlink="">
      <xdr:nvSpPr>
        <xdr:cNvPr id="2" name="AutoShape 1"/>
        <xdr:cNvSpPr>
          <a:spLocks noChangeArrowheads="1"/>
        </xdr:cNvSpPr>
      </xdr:nvSpPr>
      <xdr:spPr bwMode="auto">
        <a:xfrm rot="5332396">
          <a:off x="1104900" y="733425"/>
          <a:ext cx="95250" cy="38100"/>
        </a:xfrm>
        <a:prstGeom prst="triangle">
          <a:avLst>
            <a:gd name="adj" fmla="val 50000"/>
          </a:avLst>
        </a:prstGeom>
        <a:solidFill>
          <a:srgbClr val="DCDCDC"/>
        </a:solidFill>
        <a:ln w="9525">
          <a:solidFill>
            <a:srgbClr val="DCDCDC"/>
          </a:solidFill>
          <a:miter lim="800000"/>
          <a:headEnd/>
          <a:tailEnd/>
        </a:ln>
      </xdr:spPr>
    </xdr:sp>
    <xdr:clientData/>
  </xdr:twoCellAnchor>
  <xdr:twoCellAnchor>
    <xdr:from>
      <xdr:col>3</xdr:col>
      <xdr:colOff>695325</xdr:colOff>
      <xdr:row>9</xdr:row>
      <xdr:rowOff>9525</xdr:rowOff>
    </xdr:from>
    <xdr:to>
      <xdr:col>3</xdr:col>
      <xdr:colOff>733425</xdr:colOff>
      <xdr:row>9</xdr:row>
      <xdr:rowOff>104775</xdr:rowOff>
    </xdr:to>
    <xdr:sp macro="" textlink="">
      <xdr:nvSpPr>
        <xdr:cNvPr id="3" name="AutoShape 2"/>
        <xdr:cNvSpPr>
          <a:spLocks noChangeArrowheads="1"/>
        </xdr:cNvSpPr>
      </xdr:nvSpPr>
      <xdr:spPr bwMode="auto">
        <a:xfrm rot="5332396">
          <a:off x="1104900" y="1247775"/>
          <a:ext cx="95250" cy="38100"/>
        </a:xfrm>
        <a:prstGeom prst="triangle">
          <a:avLst>
            <a:gd name="adj" fmla="val 50000"/>
          </a:avLst>
        </a:prstGeom>
        <a:solidFill>
          <a:srgbClr val="DCDCDC"/>
        </a:solidFill>
        <a:ln w="9525">
          <a:solidFill>
            <a:srgbClr val="DCDCDC"/>
          </a:solidFill>
          <a:miter lim="800000"/>
          <a:headEnd/>
          <a:tailEnd/>
        </a:ln>
      </xdr:spPr>
    </xdr:sp>
    <xdr:clientData/>
  </xdr:twoCellAnchor>
  <xdr:twoCellAnchor>
    <xdr:from>
      <xdr:col>3</xdr:col>
      <xdr:colOff>695325</xdr:colOff>
      <xdr:row>12</xdr:row>
      <xdr:rowOff>9525</xdr:rowOff>
    </xdr:from>
    <xdr:to>
      <xdr:col>3</xdr:col>
      <xdr:colOff>733425</xdr:colOff>
      <xdr:row>12</xdr:row>
      <xdr:rowOff>104775</xdr:rowOff>
    </xdr:to>
    <xdr:sp macro="" textlink="">
      <xdr:nvSpPr>
        <xdr:cNvPr id="4" name="AutoShape 3"/>
        <xdr:cNvSpPr>
          <a:spLocks noChangeArrowheads="1"/>
        </xdr:cNvSpPr>
      </xdr:nvSpPr>
      <xdr:spPr bwMode="auto">
        <a:xfrm rot="5332396">
          <a:off x="1104900" y="1524000"/>
          <a:ext cx="95250" cy="38100"/>
        </a:xfrm>
        <a:prstGeom prst="triangle">
          <a:avLst>
            <a:gd name="adj" fmla="val 50000"/>
          </a:avLst>
        </a:prstGeom>
        <a:solidFill>
          <a:srgbClr val="DCDCDC"/>
        </a:solidFill>
        <a:ln w="9525">
          <a:solidFill>
            <a:srgbClr val="DCDCDC"/>
          </a:solidFill>
          <a:miter lim="800000"/>
          <a:headEnd/>
          <a:tailEnd/>
        </a:ln>
      </xdr:spPr>
    </xdr:sp>
    <xdr:clientData/>
  </xdr:twoCellAnchor>
  <xdr:twoCellAnchor>
    <xdr:from>
      <xdr:col>3</xdr:col>
      <xdr:colOff>695325</xdr:colOff>
      <xdr:row>14</xdr:row>
      <xdr:rowOff>9525</xdr:rowOff>
    </xdr:from>
    <xdr:to>
      <xdr:col>3</xdr:col>
      <xdr:colOff>733425</xdr:colOff>
      <xdr:row>14</xdr:row>
      <xdr:rowOff>104775</xdr:rowOff>
    </xdr:to>
    <xdr:sp macro="" textlink="">
      <xdr:nvSpPr>
        <xdr:cNvPr id="5" name="AutoShape 4"/>
        <xdr:cNvSpPr>
          <a:spLocks noChangeArrowheads="1"/>
        </xdr:cNvSpPr>
      </xdr:nvSpPr>
      <xdr:spPr bwMode="auto">
        <a:xfrm rot="5332396">
          <a:off x="1104900" y="1676400"/>
          <a:ext cx="95250" cy="38100"/>
        </a:xfrm>
        <a:prstGeom prst="triangle">
          <a:avLst>
            <a:gd name="adj" fmla="val 50000"/>
          </a:avLst>
        </a:prstGeom>
        <a:solidFill>
          <a:srgbClr val="DCDCDC"/>
        </a:solidFill>
        <a:ln w="9525">
          <a:solidFill>
            <a:srgbClr val="DCDCDC"/>
          </a:solidFill>
          <a:miter lim="800000"/>
          <a:headEnd/>
          <a:tailEnd/>
        </a:ln>
      </xdr:spPr>
    </xdr:sp>
    <xdr:clientData/>
  </xdr:twoCellAnchor>
  <xdr:twoCellAnchor>
    <xdr:from>
      <xdr:col>3</xdr:col>
      <xdr:colOff>695325</xdr:colOff>
      <xdr:row>41</xdr:row>
      <xdr:rowOff>0</xdr:rowOff>
    </xdr:from>
    <xdr:to>
      <xdr:col>3</xdr:col>
      <xdr:colOff>733425</xdr:colOff>
      <xdr:row>41</xdr:row>
      <xdr:rowOff>95250</xdr:rowOff>
    </xdr:to>
    <xdr:sp macro="" textlink="">
      <xdr:nvSpPr>
        <xdr:cNvPr id="6" name="AutoShape 5"/>
        <xdr:cNvSpPr>
          <a:spLocks noChangeArrowheads="1"/>
        </xdr:cNvSpPr>
      </xdr:nvSpPr>
      <xdr:spPr bwMode="auto">
        <a:xfrm rot="5332396">
          <a:off x="1104900" y="5915025"/>
          <a:ext cx="95250" cy="38100"/>
        </a:xfrm>
        <a:prstGeom prst="triangle">
          <a:avLst>
            <a:gd name="adj" fmla="val 50000"/>
          </a:avLst>
        </a:prstGeom>
        <a:solidFill>
          <a:srgbClr val="DCDCDC"/>
        </a:solidFill>
        <a:ln w="9525">
          <a:solidFill>
            <a:srgbClr val="DCDCDC"/>
          </a:solidFill>
          <a:miter lim="800000"/>
          <a:headEnd/>
          <a:tailEnd/>
        </a:ln>
      </xdr:spPr>
    </xdr:sp>
    <xdr:clientData/>
  </xdr:twoCellAnchor>
  <xdr:twoCellAnchor>
    <xdr:from>
      <xdr:col>3</xdr:col>
      <xdr:colOff>695325</xdr:colOff>
      <xdr:row>44</xdr:row>
      <xdr:rowOff>0</xdr:rowOff>
    </xdr:from>
    <xdr:to>
      <xdr:col>3</xdr:col>
      <xdr:colOff>733425</xdr:colOff>
      <xdr:row>44</xdr:row>
      <xdr:rowOff>95250</xdr:rowOff>
    </xdr:to>
    <xdr:sp macro="" textlink="">
      <xdr:nvSpPr>
        <xdr:cNvPr id="7" name="AutoShape 6"/>
        <xdr:cNvSpPr>
          <a:spLocks noChangeArrowheads="1"/>
        </xdr:cNvSpPr>
      </xdr:nvSpPr>
      <xdr:spPr bwMode="auto">
        <a:xfrm rot="5332396">
          <a:off x="1104900" y="6219825"/>
          <a:ext cx="95250" cy="38100"/>
        </a:xfrm>
        <a:prstGeom prst="triangle">
          <a:avLst>
            <a:gd name="adj" fmla="val 50000"/>
          </a:avLst>
        </a:prstGeom>
        <a:solidFill>
          <a:srgbClr val="DCDCDC"/>
        </a:solidFill>
        <a:ln w="9525">
          <a:solidFill>
            <a:srgbClr val="DCDCDC"/>
          </a:solidFill>
          <a:miter lim="800000"/>
          <a:headEnd/>
          <a:tailEnd/>
        </a:ln>
      </xdr:spPr>
    </xdr:sp>
    <xdr:clientData/>
  </xdr:twoCellAnchor>
  <xdr:twoCellAnchor>
    <xdr:from>
      <xdr:col>3</xdr:col>
      <xdr:colOff>695325</xdr:colOff>
      <xdr:row>49</xdr:row>
      <xdr:rowOff>0</xdr:rowOff>
    </xdr:from>
    <xdr:to>
      <xdr:col>3</xdr:col>
      <xdr:colOff>733425</xdr:colOff>
      <xdr:row>49</xdr:row>
      <xdr:rowOff>95250</xdr:rowOff>
    </xdr:to>
    <xdr:sp macro="" textlink="">
      <xdr:nvSpPr>
        <xdr:cNvPr id="8" name="AutoShape 7"/>
        <xdr:cNvSpPr>
          <a:spLocks noChangeArrowheads="1"/>
        </xdr:cNvSpPr>
      </xdr:nvSpPr>
      <xdr:spPr bwMode="auto">
        <a:xfrm rot="5332396">
          <a:off x="1104900" y="6677025"/>
          <a:ext cx="95250" cy="38100"/>
        </a:xfrm>
        <a:prstGeom prst="triangle">
          <a:avLst>
            <a:gd name="adj" fmla="val 50000"/>
          </a:avLst>
        </a:prstGeom>
        <a:solidFill>
          <a:srgbClr val="DCDCDC"/>
        </a:solidFill>
        <a:ln w="9525">
          <a:solidFill>
            <a:srgbClr val="DCDCDC"/>
          </a:solidFill>
          <a:miter lim="800000"/>
          <a:headEnd/>
          <a:tailEnd/>
        </a:ln>
      </xdr:spPr>
    </xdr:sp>
    <xdr:clientData/>
  </xdr:twoCellAnchor>
  <xdr:twoCellAnchor>
    <xdr:from>
      <xdr:col>3</xdr:col>
      <xdr:colOff>447675</xdr:colOff>
      <xdr:row>47</xdr:row>
      <xdr:rowOff>19050</xdr:rowOff>
    </xdr:from>
    <xdr:to>
      <xdr:col>3</xdr:col>
      <xdr:colOff>485775</xdr:colOff>
      <xdr:row>47</xdr:row>
      <xdr:rowOff>114300</xdr:rowOff>
    </xdr:to>
    <xdr:sp macro="" textlink="">
      <xdr:nvSpPr>
        <xdr:cNvPr id="9" name="AutoShape 8"/>
        <xdr:cNvSpPr>
          <a:spLocks noChangeArrowheads="1"/>
        </xdr:cNvSpPr>
      </xdr:nvSpPr>
      <xdr:spPr bwMode="auto">
        <a:xfrm rot="5332396">
          <a:off x="857250" y="6543675"/>
          <a:ext cx="95250" cy="38100"/>
        </a:xfrm>
        <a:prstGeom prst="triangle">
          <a:avLst>
            <a:gd name="adj" fmla="val 50000"/>
          </a:avLst>
        </a:prstGeom>
        <a:solidFill>
          <a:srgbClr val="DCDCDC"/>
        </a:solidFill>
        <a:ln w="9525">
          <a:solidFill>
            <a:srgbClr val="DCDCDC"/>
          </a:solidFill>
          <a:miter lim="800000"/>
          <a:headEnd/>
          <a:tailEnd/>
        </a:ln>
      </xdr:spPr>
    </xdr:sp>
    <xdr:clientData/>
  </xdr:twoCellAnchor>
  <xdr:twoCellAnchor>
    <xdr:from>
      <xdr:col>3</xdr:col>
      <xdr:colOff>695325</xdr:colOff>
      <xdr:row>57</xdr:row>
      <xdr:rowOff>0</xdr:rowOff>
    </xdr:from>
    <xdr:to>
      <xdr:col>3</xdr:col>
      <xdr:colOff>733425</xdr:colOff>
      <xdr:row>57</xdr:row>
      <xdr:rowOff>95250</xdr:rowOff>
    </xdr:to>
    <xdr:sp macro="" textlink="">
      <xdr:nvSpPr>
        <xdr:cNvPr id="10" name="AutoShape 9"/>
        <xdr:cNvSpPr>
          <a:spLocks noChangeArrowheads="1"/>
        </xdr:cNvSpPr>
      </xdr:nvSpPr>
      <xdr:spPr bwMode="auto">
        <a:xfrm rot="5332396">
          <a:off x="1104900" y="7448550"/>
          <a:ext cx="95250" cy="38100"/>
        </a:xfrm>
        <a:prstGeom prst="triangle">
          <a:avLst>
            <a:gd name="adj" fmla="val 50000"/>
          </a:avLst>
        </a:prstGeom>
        <a:solidFill>
          <a:srgbClr val="DCDCDC"/>
        </a:solidFill>
        <a:ln w="9525">
          <a:solidFill>
            <a:srgbClr val="DCDCDC"/>
          </a:solidFill>
          <a:miter lim="800000"/>
          <a:headEnd/>
          <a:tailEnd/>
        </a:ln>
      </xdr:spPr>
    </xdr:sp>
    <xdr:clientData/>
  </xdr:twoCellAnchor>
  <xdr:twoCellAnchor>
    <xdr:from>
      <xdr:col>3</xdr:col>
      <xdr:colOff>495300</xdr:colOff>
      <xdr:row>59</xdr:row>
      <xdr:rowOff>0</xdr:rowOff>
    </xdr:from>
    <xdr:to>
      <xdr:col>3</xdr:col>
      <xdr:colOff>533400</xdr:colOff>
      <xdr:row>59</xdr:row>
      <xdr:rowOff>95250</xdr:rowOff>
    </xdr:to>
    <xdr:sp macro="" textlink="">
      <xdr:nvSpPr>
        <xdr:cNvPr id="11" name="AutoShape 10"/>
        <xdr:cNvSpPr>
          <a:spLocks noChangeArrowheads="1"/>
        </xdr:cNvSpPr>
      </xdr:nvSpPr>
      <xdr:spPr bwMode="auto">
        <a:xfrm rot="5332396">
          <a:off x="904875" y="7600950"/>
          <a:ext cx="95250" cy="38100"/>
        </a:xfrm>
        <a:prstGeom prst="triangle">
          <a:avLst>
            <a:gd name="adj" fmla="val 50000"/>
          </a:avLst>
        </a:prstGeom>
        <a:solidFill>
          <a:srgbClr val="DCDCDC"/>
        </a:solidFill>
        <a:ln w="9525">
          <a:solidFill>
            <a:srgbClr val="DCDCDC"/>
          </a:solidFill>
          <a:miter lim="800000"/>
          <a:headEnd/>
          <a:tailEnd/>
        </a:ln>
      </xdr:spPr>
    </xdr:sp>
    <xdr:clientData/>
  </xdr:twoCellAnchor>
  <xdr:twoCellAnchor>
    <xdr:from>
      <xdr:col>3</xdr:col>
      <xdr:colOff>495300</xdr:colOff>
      <xdr:row>61</xdr:row>
      <xdr:rowOff>123825</xdr:rowOff>
    </xdr:from>
    <xdr:to>
      <xdr:col>3</xdr:col>
      <xdr:colOff>533400</xdr:colOff>
      <xdr:row>62</xdr:row>
      <xdr:rowOff>85725</xdr:rowOff>
    </xdr:to>
    <xdr:sp macro="" textlink="">
      <xdr:nvSpPr>
        <xdr:cNvPr id="12" name="AutoShape 11"/>
        <xdr:cNvSpPr>
          <a:spLocks noChangeArrowheads="1"/>
        </xdr:cNvSpPr>
      </xdr:nvSpPr>
      <xdr:spPr bwMode="auto">
        <a:xfrm rot="5332396">
          <a:off x="904875" y="7886700"/>
          <a:ext cx="95250" cy="38100"/>
        </a:xfrm>
        <a:prstGeom prst="triangle">
          <a:avLst>
            <a:gd name="adj" fmla="val 50000"/>
          </a:avLst>
        </a:prstGeom>
        <a:solidFill>
          <a:srgbClr val="DCDCDC"/>
        </a:solidFill>
        <a:ln w="9525">
          <a:solidFill>
            <a:srgbClr val="DCDCDC"/>
          </a:solidFill>
          <a:miter lim="800000"/>
          <a:headEnd/>
          <a:tailEnd/>
        </a:ln>
      </xdr:spPr>
    </xdr:sp>
    <xdr:clientData/>
  </xdr:twoCellAnchor>
  <xdr:twoCellAnchor>
    <xdr:from>
      <xdr:col>3</xdr:col>
      <xdr:colOff>447675</xdr:colOff>
      <xdr:row>65</xdr:row>
      <xdr:rowOff>19050</xdr:rowOff>
    </xdr:from>
    <xdr:to>
      <xdr:col>3</xdr:col>
      <xdr:colOff>485775</xdr:colOff>
      <xdr:row>65</xdr:row>
      <xdr:rowOff>114300</xdr:rowOff>
    </xdr:to>
    <xdr:sp macro="" textlink="">
      <xdr:nvSpPr>
        <xdr:cNvPr id="13" name="AutoShape 12"/>
        <xdr:cNvSpPr>
          <a:spLocks noChangeArrowheads="1"/>
        </xdr:cNvSpPr>
      </xdr:nvSpPr>
      <xdr:spPr bwMode="auto">
        <a:xfrm rot="5332396">
          <a:off x="857250" y="8191500"/>
          <a:ext cx="95250" cy="38100"/>
        </a:xfrm>
        <a:prstGeom prst="triangle">
          <a:avLst>
            <a:gd name="adj" fmla="val 50000"/>
          </a:avLst>
        </a:prstGeom>
        <a:solidFill>
          <a:srgbClr val="DCDCDC"/>
        </a:solidFill>
        <a:ln w="9525">
          <a:solidFill>
            <a:srgbClr val="DCDCDC"/>
          </a:solidFill>
          <a:miter lim="800000"/>
          <a:headEnd/>
          <a:tailEnd/>
        </a:ln>
      </xdr:spPr>
    </xdr:sp>
    <xdr:clientData/>
  </xdr:twoCellAnchor>
  <xdr:twoCellAnchor>
    <xdr:from>
      <xdr:col>3</xdr:col>
      <xdr:colOff>447675</xdr:colOff>
      <xdr:row>67</xdr:row>
      <xdr:rowOff>9525</xdr:rowOff>
    </xdr:from>
    <xdr:to>
      <xdr:col>3</xdr:col>
      <xdr:colOff>485775</xdr:colOff>
      <xdr:row>67</xdr:row>
      <xdr:rowOff>104775</xdr:rowOff>
    </xdr:to>
    <xdr:sp macro="" textlink="">
      <xdr:nvSpPr>
        <xdr:cNvPr id="14" name="AutoShape 13"/>
        <xdr:cNvSpPr>
          <a:spLocks noChangeArrowheads="1"/>
        </xdr:cNvSpPr>
      </xdr:nvSpPr>
      <xdr:spPr bwMode="auto">
        <a:xfrm rot="5332396">
          <a:off x="857250" y="8343900"/>
          <a:ext cx="95250" cy="38100"/>
        </a:xfrm>
        <a:prstGeom prst="triangle">
          <a:avLst>
            <a:gd name="adj" fmla="val 50000"/>
          </a:avLst>
        </a:prstGeom>
        <a:solidFill>
          <a:srgbClr val="DCDCDC"/>
        </a:solidFill>
        <a:ln w="9525">
          <a:solidFill>
            <a:srgbClr val="DCDCDC"/>
          </a:solidFill>
          <a:miter lim="800000"/>
          <a:headEnd/>
          <a:tailEnd/>
        </a:ln>
      </xdr:spPr>
    </xdr:sp>
    <xdr:clientData/>
  </xdr:twoCellAnchor>
  <xdr:twoCellAnchor>
    <xdr:from>
      <xdr:col>3</xdr:col>
      <xdr:colOff>971550</xdr:colOff>
      <xdr:row>18</xdr:row>
      <xdr:rowOff>28575</xdr:rowOff>
    </xdr:from>
    <xdr:to>
      <xdr:col>3</xdr:col>
      <xdr:colOff>1000125</xdr:colOff>
      <xdr:row>18</xdr:row>
      <xdr:rowOff>57150</xdr:rowOff>
    </xdr:to>
    <xdr:sp macro="" textlink="">
      <xdr:nvSpPr>
        <xdr:cNvPr id="15" name="AutoShape 14"/>
        <xdr:cNvSpPr>
          <a:spLocks noChangeArrowheads="1"/>
        </xdr:cNvSpPr>
      </xdr:nvSpPr>
      <xdr:spPr bwMode="auto">
        <a:xfrm>
          <a:off x="1409700" y="2143125"/>
          <a:ext cx="28575" cy="28575"/>
        </a:xfrm>
        <a:prstGeom prst="flowChartConnector">
          <a:avLst/>
        </a:prstGeom>
        <a:solidFill>
          <a:srgbClr val="DCDCDC"/>
        </a:solidFill>
        <a:ln w="9525">
          <a:solidFill>
            <a:srgbClr val="DCDCDC"/>
          </a:solidFill>
          <a:round/>
          <a:headEnd/>
          <a:tailEnd/>
        </a:ln>
      </xdr:spPr>
    </xdr:sp>
    <xdr:clientData/>
  </xdr:twoCellAnchor>
  <xdr:twoCellAnchor>
    <xdr:from>
      <xdr:col>3</xdr:col>
      <xdr:colOff>971550</xdr:colOff>
      <xdr:row>20</xdr:row>
      <xdr:rowOff>85725</xdr:rowOff>
    </xdr:from>
    <xdr:to>
      <xdr:col>3</xdr:col>
      <xdr:colOff>1000125</xdr:colOff>
      <xdr:row>20</xdr:row>
      <xdr:rowOff>114300</xdr:rowOff>
    </xdr:to>
    <xdr:sp macro="" textlink="">
      <xdr:nvSpPr>
        <xdr:cNvPr id="16" name="AutoShape 15"/>
        <xdr:cNvSpPr>
          <a:spLocks noChangeArrowheads="1"/>
        </xdr:cNvSpPr>
      </xdr:nvSpPr>
      <xdr:spPr bwMode="auto">
        <a:xfrm>
          <a:off x="1409700" y="2476500"/>
          <a:ext cx="28575" cy="28575"/>
        </a:xfrm>
        <a:prstGeom prst="flowChartConnector">
          <a:avLst/>
        </a:prstGeom>
        <a:solidFill>
          <a:srgbClr val="DCDCDC"/>
        </a:solidFill>
        <a:ln w="9525">
          <a:solidFill>
            <a:srgbClr val="DCDCDC"/>
          </a:solidFill>
          <a:round/>
          <a:headEnd/>
          <a:tailEnd/>
        </a:ln>
      </xdr:spPr>
    </xdr:sp>
    <xdr:clientData/>
  </xdr:twoCellAnchor>
  <xdr:twoCellAnchor>
    <xdr:from>
      <xdr:col>3</xdr:col>
      <xdr:colOff>971550</xdr:colOff>
      <xdr:row>19</xdr:row>
      <xdr:rowOff>85725</xdr:rowOff>
    </xdr:from>
    <xdr:to>
      <xdr:col>3</xdr:col>
      <xdr:colOff>1000125</xdr:colOff>
      <xdr:row>19</xdr:row>
      <xdr:rowOff>114300</xdr:rowOff>
    </xdr:to>
    <xdr:sp macro="" textlink="">
      <xdr:nvSpPr>
        <xdr:cNvPr id="17" name="AutoShape 16"/>
        <xdr:cNvSpPr>
          <a:spLocks noChangeArrowheads="1"/>
        </xdr:cNvSpPr>
      </xdr:nvSpPr>
      <xdr:spPr bwMode="auto">
        <a:xfrm>
          <a:off x="1409700" y="2305050"/>
          <a:ext cx="28575" cy="28575"/>
        </a:xfrm>
        <a:prstGeom prst="flowChartConnector">
          <a:avLst/>
        </a:prstGeom>
        <a:solidFill>
          <a:srgbClr val="DCDCDC"/>
        </a:solidFill>
        <a:ln w="9525">
          <a:solidFill>
            <a:srgbClr val="DCDCDC"/>
          </a:solidFill>
          <a:round/>
          <a:headEnd/>
          <a:tailEnd/>
        </a:ln>
      </xdr:spPr>
    </xdr:sp>
    <xdr:clientData/>
  </xdr:twoCellAnchor>
  <xdr:twoCellAnchor>
    <xdr:from>
      <xdr:col>3</xdr:col>
      <xdr:colOff>971550</xdr:colOff>
      <xdr:row>21</xdr:row>
      <xdr:rowOff>85725</xdr:rowOff>
    </xdr:from>
    <xdr:to>
      <xdr:col>3</xdr:col>
      <xdr:colOff>1000125</xdr:colOff>
      <xdr:row>21</xdr:row>
      <xdr:rowOff>114300</xdr:rowOff>
    </xdr:to>
    <xdr:sp macro="" textlink="">
      <xdr:nvSpPr>
        <xdr:cNvPr id="18" name="AutoShape 17"/>
        <xdr:cNvSpPr>
          <a:spLocks noChangeArrowheads="1"/>
        </xdr:cNvSpPr>
      </xdr:nvSpPr>
      <xdr:spPr bwMode="auto">
        <a:xfrm>
          <a:off x="1409700" y="2647950"/>
          <a:ext cx="28575" cy="28575"/>
        </a:xfrm>
        <a:prstGeom prst="flowChartConnector">
          <a:avLst/>
        </a:prstGeom>
        <a:solidFill>
          <a:srgbClr val="DCDCDC"/>
        </a:solidFill>
        <a:ln w="9525">
          <a:solidFill>
            <a:srgbClr val="DCDCDC"/>
          </a:solidFill>
          <a:round/>
          <a:headEnd/>
          <a:tailEnd/>
        </a:ln>
      </xdr:spPr>
    </xdr:sp>
    <xdr:clientData/>
  </xdr:twoCellAnchor>
  <xdr:twoCellAnchor>
    <xdr:from>
      <xdr:col>3</xdr:col>
      <xdr:colOff>971550</xdr:colOff>
      <xdr:row>22</xdr:row>
      <xdr:rowOff>85725</xdr:rowOff>
    </xdr:from>
    <xdr:to>
      <xdr:col>3</xdr:col>
      <xdr:colOff>1000125</xdr:colOff>
      <xdr:row>22</xdr:row>
      <xdr:rowOff>114300</xdr:rowOff>
    </xdr:to>
    <xdr:sp macro="" textlink="">
      <xdr:nvSpPr>
        <xdr:cNvPr id="19" name="AutoShape 18"/>
        <xdr:cNvSpPr>
          <a:spLocks noChangeArrowheads="1"/>
        </xdr:cNvSpPr>
      </xdr:nvSpPr>
      <xdr:spPr bwMode="auto">
        <a:xfrm>
          <a:off x="1409700" y="2819400"/>
          <a:ext cx="28575" cy="28575"/>
        </a:xfrm>
        <a:prstGeom prst="flowChartConnector">
          <a:avLst/>
        </a:prstGeom>
        <a:solidFill>
          <a:srgbClr val="DCDCDC"/>
        </a:solidFill>
        <a:ln w="9525">
          <a:solidFill>
            <a:srgbClr val="DCDCDC"/>
          </a:solidFill>
          <a:round/>
          <a:headEnd/>
          <a:tailEnd/>
        </a:ln>
      </xdr:spPr>
    </xdr:sp>
    <xdr:clientData/>
  </xdr:twoCellAnchor>
  <xdr:twoCellAnchor>
    <xdr:from>
      <xdr:col>3</xdr:col>
      <xdr:colOff>971550</xdr:colOff>
      <xdr:row>23</xdr:row>
      <xdr:rowOff>85725</xdr:rowOff>
    </xdr:from>
    <xdr:to>
      <xdr:col>3</xdr:col>
      <xdr:colOff>1000125</xdr:colOff>
      <xdr:row>23</xdr:row>
      <xdr:rowOff>114300</xdr:rowOff>
    </xdr:to>
    <xdr:sp macro="" textlink="">
      <xdr:nvSpPr>
        <xdr:cNvPr id="20" name="AutoShape 19"/>
        <xdr:cNvSpPr>
          <a:spLocks noChangeArrowheads="1"/>
        </xdr:cNvSpPr>
      </xdr:nvSpPr>
      <xdr:spPr bwMode="auto">
        <a:xfrm>
          <a:off x="1409700" y="2990850"/>
          <a:ext cx="28575" cy="28575"/>
        </a:xfrm>
        <a:prstGeom prst="flowChartConnector">
          <a:avLst/>
        </a:prstGeom>
        <a:solidFill>
          <a:srgbClr val="DCDCDC"/>
        </a:solidFill>
        <a:ln w="9525">
          <a:solidFill>
            <a:srgbClr val="DCDCDC"/>
          </a:solidFill>
          <a:round/>
          <a:headEnd/>
          <a:tailEnd/>
        </a:ln>
      </xdr:spPr>
    </xdr:sp>
    <xdr:clientData/>
  </xdr:twoCellAnchor>
  <xdr:twoCellAnchor>
    <xdr:from>
      <xdr:col>3</xdr:col>
      <xdr:colOff>971550</xdr:colOff>
      <xdr:row>24</xdr:row>
      <xdr:rowOff>85725</xdr:rowOff>
    </xdr:from>
    <xdr:to>
      <xdr:col>3</xdr:col>
      <xdr:colOff>1000125</xdr:colOff>
      <xdr:row>24</xdr:row>
      <xdr:rowOff>114300</xdr:rowOff>
    </xdr:to>
    <xdr:sp macro="" textlink="">
      <xdr:nvSpPr>
        <xdr:cNvPr id="21" name="AutoShape 20"/>
        <xdr:cNvSpPr>
          <a:spLocks noChangeArrowheads="1"/>
        </xdr:cNvSpPr>
      </xdr:nvSpPr>
      <xdr:spPr bwMode="auto">
        <a:xfrm>
          <a:off x="1409700" y="3162300"/>
          <a:ext cx="28575" cy="28575"/>
        </a:xfrm>
        <a:prstGeom prst="flowChartConnector">
          <a:avLst/>
        </a:prstGeom>
        <a:solidFill>
          <a:srgbClr val="DCDCDC"/>
        </a:solidFill>
        <a:ln w="9525">
          <a:solidFill>
            <a:srgbClr val="DCDCDC"/>
          </a:solidFill>
          <a:round/>
          <a:headEnd/>
          <a:tailEnd/>
        </a:ln>
      </xdr:spPr>
    </xdr:sp>
    <xdr:clientData/>
  </xdr:twoCellAnchor>
  <xdr:twoCellAnchor>
    <xdr:from>
      <xdr:col>3</xdr:col>
      <xdr:colOff>152400</xdr:colOff>
      <xdr:row>72</xdr:row>
      <xdr:rowOff>57150</xdr:rowOff>
    </xdr:from>
    <xdr:to>
      <xdr:col>3</xdr:col>
      <xdr:colOff>180975</xdr:colOff>
      <xdr:row>72</xdr:row>
      <xdr:rowOff>85725</xdr:rowOff>
    </xdr:to>
    <xdr:sp macro="" textlink="">
      <xdr:nvSpPr>
        <xdr:cNvPr id="22" name="AutoShape 21"/>
        <xdr:cNvSpPr>
          <a:spLocks noChangeArrowheads="1"/>
        </xdr:cNvSpPr>
      </xdr:nvSpPr>
      <xdr:spPr bwMode="auto">
        <a:xfrm>
          <a:off x="590550" y="8886825"/>
          <a:ext cx="28575" cy="28575"/>
        </a:xfrm>
        <a:prstGeom prst="flowChartConnector">
          <a:avLst/>
        </a:prstGeom>
        <a:solidFill>
          <a:srgbClr val="DCDCDC"/>
        </a:solidFill>
        <a:ln w="9525">
          <a:solidFill>
            <a:srgbClr val="DCDCDC"/>
          </a:solidFill>
          <a:round/>
          <a:headEnd/>
          <a:tailEnd/>
        </a:ln>
      </xdr:spPr>
    </xdr:sp>
    <xdr:clientData/>
  </xdr:twoCellAnchor>
  <xdr:twoCellAnchor>
    <xdr:from>
      <xdr:col>3</xdr:col>
      <xdr:colOff>152400</xdr:colOff>
      <xdr:row>73</xdr:row>
      <xdr:rowOff>57150</xdr:rowOff>
    </xdr:from>
    <xdr:to>
      <xdr:col>3</xdr:col>
      <xdr:colOff>180975</xdr:colOff>
      <xdr:row>73</xdr:row>
      <xdr:rowOff>85725</xdr:rowOff>
    </xdr:to>
    <xdr:sp macro="" textlink="">
      <xdr:nvSpPr>
        <xdr:cNvPr id="23" name="AutoShape 22"/>
        <xdr:cNvSpPr>
          <a:spLocks noChangeArrowheads="1"/>
        </xdr:cNvSpPr>
      </xdr:nvSpPr>
      <xdr:spPr bwMode="auto">
        <a:xfrm>
          <a:off x="590550" y="9039225"/>
          <a:ext cx="28575" cy="28575"/>
        </a:xfrm>
        <a:prstGeom prst="flowChartConnector">
          <a:avLst/>
        </a:prstGeom>
        <a:solidFill>
          <a:srgbClr val="DCDCDC"/>
        </a:solidFill>
        <a:ln w="9525">
          <a:solidFill>
            <a:srgbClr val="DCDCDC"/>
          </a:solidFill>
          <a:round/>
          <a:headEnd/>
          <a:tailEnd/>
        </a:ln>
      </xdr:spPr>
    </xdr:sp>
    <xdr:clientData/>
  </xdr:twoCellAnchor>
  <xdr:twoCellAnchor>
    <xdr:from>
      <xdr:col>3</xdr:col>
      <xdr:colOff>152400</xdr:colOff>
      <xdr:row>77</xdr:row>
      <xdr:rowOff>57150</xdr:rowOff>
    </xdr:from>
    <xdr:to>
      <xdr:col>3</xdr:col>
      <xdr:colOff>180975</xdr:colOff>
      <xdr:row>77</xdr:row>
      <xdr:rowOff>85725</xdr:rowOff>
    </xdr:to>
    <xdr:sp macro="" textlink="">
      <xdr:nvSpPr>
        <xdr:cNvPr id="24" name="AutoShape 23"/>
        <xdr:cNvSpPr>
          <a:spLocks noChangeArrowheads="1"/>
        </xdr:cNvSpPr>
      </xdr:nvSpPr>
      <xdr:spPr bwMode="auto">
        <a:xfrm>
          <a:off x="590550" y="9648825"/>
          <a:ext cx="28575" cy="28575"/>
        </a:xfrm>
        <a:prstGeom prst="flowChartConnector">
          <a:avLst/>
        </a:prstGeom>
        <a:solidFill>
          <a:srgbClr val="DCDCDC"/>
        </a:solidFill>
        <a:ln w="9525">
          <a:solidFill>
            <a:srgbClr val="DCDCDC"/>
          </a:solidFill>
          <a:round/>
          <a:headEnd/>
          <a:tailEnd/>
        </a:ln>
      </xdr:spPr>
    </xdr:sp>
    <xdr:clientData/>
  </xdr:twoCellAnchor>
  <xdr:twoCellAnchor>
    <xdr:from>
      <xdr:col>3</xdr:col>
      <xdr:colOff>152400</xdr:colOff>
      <xdr:row>78</xdr:row>
      <xdr:rowOff>57150</xdr:rowOff>
    </xdr:from>
    <xdr:to>
      <xdr:col>3</xdr:col>
      <xdr:colOff>180975</xdr:colOff>
      <xdr:row>78</xdr:row>
      <xdr:rowOff>85725</xdr:rowOff>
    </xdr:to>
    <xdr:sp macro="" textlink="">
      <xdr:nvSpPr>
        <xdr:cNvPr id="25" name="AutoShape 24"/>
        <xdr:cNvSpPr>
          <a:spLocks noChangeArrowheads="1"/>
        </xdr:cNvSpPr>
      </xdr:nvSpPr>
      <xdr:spPr bwMode="auto">
        <a:xfrm>
          <a:off x="590550" y="9801225"/>
          <a:ext cx="28575" cy="28575"/>
        </a:xfrm>
        <a:prstGeom prst="flowChartConnector">
          <a:avLst/>
        </a:prstGeom>
        <a:solidFill>
          <a:srgbClr val="DCDCDC"/>
        </a:solidFill>
        <a:ln w="9525">
          <a:solidFill>
            <a:srgbClr val="DCDCDC"/>
          </a:solidFill>
          <a:round/>
          <a:headEnd/>
          <a:tailEnd/>
        </a:ln>
      </xdr:spPr>
    </xdr:sp>
    <xdr:clientData/>
  </xdr:twoCellAnchor>
  <xdr:twoCellAnchor>
    <xdr:from>
      <xdr:col>3</xdr:col>
      <xdr:colOff>152400</xdr:colOff>
      <xdr:row>79</xdr:row>
      <xdr:rowOff>57150</xdr:rowOff>
    </xdr:from>
    <xdr:to>
      <xdr:col>3</xdr:col>
      <xdr:colOff>180975</xdr:colOff>
      <xdr:row>79</xdr:row>
      <xdr:rowOff>85725</xdr:rowOff>
    </xdr:to>
    <xdr:sp macro="" textlink="">
      <xdr:nvSpPr>
        <xdr:cNvPr id="26" name="AutoShape 25"/>
        <xdr:cNvSpPr>
          <a:spLocks noChangeArrowheads="1"/>
        </xdr:cNvSpPr>
      </xdr:nvSpPr>
      <xdr:spPr bwMode="auto">
        <a:xfrm>
          <a:off x="590550" y="9953625"/>
          <a:ext cx="28575" cy="28575"/>
        </a:xfrm>
        <a:prstGeom prst="flowChartConnector">
          <a:avLst/>
        </a:prstGeom>
        <a:solidFill>
          <a:srgbClr val="DCDCDC"/>
        </a:solidFill>
        <a:ln w="9525">
          <a:solidFill>
            <a:srgbClr val="DCDCDC"/>
          </a:solidFill>
          <a:round/>
          <a:headEnd/>
          <a:tailEnd/>
        </a:ln>
      </xdr:spPr>
    </xdr:sp>
    <xdr:clientData/>
  </xdr:twoCellAnchor>
  <xdr:twoCellAnchor>
    <xdr:from>
      <xdr:col>3</xdr:col>
      <xdr:colOff>152400</xdr:colOff>
      <xdr:row>80</xdr:row>
      <xdr:rowOff>57150</xdr:rowOff>
    </xdr:from>
    <xdr:to>
      <xdr:col>3</xdr:col>
      <xdr:colOff>180975</xdr:colOff>
      <xdr:row>80</xdr:row>
      <xdr:rowOff>85725</xdr:rowOff>
    </xdr:to>
    <xdr:sp macro="" textlink="">
      <xdr:nvSpPr>
        <xdr:cNvPr id="27" name="AutoShape 26"/>
        <xdr:cNvSpPr>
          <a:spLocks noChangeArrowheads="1"/>
        </xdr:cNvSpPr>
      </xdr:nvSpPr>
      <xdr:spPr bwMode="auto">
        <a:xfrm>
          <a:off x="590550" y="10106025"/>
          <a:ext cx="28575" cy="28575"/>
        </a:xfrm>
        <a:prstGeom prst="flowChartConnector">
          <a:avLst/>
        </a:prstGeom>
        <a:solidFill>
          <a:srgbClr val="DCDCDC"/>
        </a:solidFill>
        <a:ln w="9525">
          <a:solidFill>
            <a:srgbClr val="DCDCDC"/>
          </a:solidFill>
          <a:round/>
          <a:headEnd/>
          <a:tailEnd/>
        </a:ln>
      </xdr:spPr>
    </xdr:sp>
    <xdr:clientData/>
  </xdr:twoCellAnchor>
  <xdr:twoCellAnchor>
    <xdr:from>
      <xdr:col>3</xdr:col>
      <xdr:colOff>152400</xdr:colOff>
      <xdr:row>81</xdr:row>
      <xdr:rowOff>57150</xdr:rowOff>
    </xdr:from>
    <xdr:to>
      <xdr:col>3</xdr:col>
      <xdr:colOff>180975</xdr:colOff>
      <xdr:row>81</xdr:row>
      <xdr:rowOff>85725</xdr:rowOff>
    </xdr:to>
    <xdr:sp macro="" textlink="">
      <xdr:nvSpPr>
        <xdr:cNvPr id="28" name="AutoShape 27"/>
        <xdr:cNvSpPr>
          <a:spLocks noChangeArrowheads="1"/>
        </xdr:cNvSpPr>
      </xdr:nvSpPr>
      <xdr:spPr bwMode="auto">
        <a:xfrm>
          <a:off x="590550" y="10258425"/>
          <a:ext cx="28575" cy="28575"/>
        </a:xfrm>
        <a:prstGeom prst="flowChartConnector">
          <a:avLst/>
        </a:prstGeom>
        <a:solidFill>
          <a:srgbClr val="DCDCDC"/>
        </a:solidFill>
        <a:ln w="9525">
          <a:solidFill>
            <a:srgbClr val="DCDCDC"/>
          </a:solidFill>
          <a:round/>
          <a:headEnd/>
          <a:tailEnd/>
        </a:ln>
      </xdr:spPr>
    </xdr:sp>
    <xdr:clientData/>
  </xdr:twoCellAnchor>
  <xdr:twoCellAnchor>
    <xdr:from>
      <xdr:col>3</xdr:col>
      <xdr:colOff>152400</xdr:colOff>
      <xdr:row>82</xdr:row>
      <xdr:rowOff>57150</xdr:rowOff>
    </xdr:from>
    <xdr:to>
      <xdr:col>3</xdr:col>
      <xdr:colOff>180975</xdr:colOff>
      <xdr:row>82</xdr:row>
      <xdr:rowOff>85725</xdr:rowOff>
    </xdr:to>
    <xdr:sp macro="" textlink="">
      <xdr:nvSpPr>
        <xdr:cNvPr id="29" name="AutoShape 28"/>
        <xdr:cNvSpPr>
          <a:spLocks noChangeArrowheads="1"/>
        </xdr:cNvSpPr>
      </xdr:nvSpPr>
      <xdr:spPr bwMode="auto">
        <a:xfrm>
          <a:off x="590550" y="10410825"/>
          <a:ext cx="28575" cy="28575"/>
        </a:xfrm>
        <a:prstGeom prst="flowChartConnector">
          <a:avLst/>
        </a:prstGeom>
        <a:solidFill>
          <a:srgbClr val="DCDCDC"/>
        </a:solidFill>
        <a:ln w="9525">
          <a:solidFill>
            <a:srgbClr val="DCDCDC"/>
          </a:solidFill>
          <a:round/>
          <a:headEnd/>
          <a:tailEnd/>
        </a:ln>
      </xdr:spPr>
    </xdr:sp>
    <xdr:clientData/>
  </xdr:twoCellAnchor>
  <xdr:twoCellAnchor>
    <xdr:from>
      <xdr:col>3</xdr:col>
      <xdr:colOff>152400</xdr:colOff>
      <xdr:row>83</xdr:row>
      <xdr:rowOff>57150</xdr:rowOff>
    </xdr:from>
    <xdr:to>
      <xdr:col>3</xdr:col>
      <xdr:colOff>180975</xdr:colOff>
      <xdr:row>83</xdr:row>
      <xdr:rowOff>85725</xdr:rowOff>
    </xdr:to>
    <xdr:sp macro="" textlink="">
      <xdr:nvSpPr>
        <xdr:cNvPr id="30" name="AutoShape 29"/>
        <xdr:cNvSpPr>
          <a:spLocks noChangeArrowheads="1"/>
        </xdr:cNvSpPr>
      </xdr:nvSpPr>
      <xdr:spPr bwMode="auto">
        <a:xfrm>
          <a:off x="590550" y="10563225"/>
          <a:ext cx="28575" cy="28575"/>
        </a:xfrm>
        <a:prstGeom prst="flowChartConnector">
          <a:avLst/>
        </a:prstGeom>
        <a:solidFill>
          <a:srgbClr val="DCDCDC"/>
        </a:solidFill>
        <a:ln w="9525">
          <a:solidFill>
            <a:srgbClr val="DCDCDC"/>
          </a:solidFill>
          <a:round/>
          <a:headEnd/>
          <a:tailEnd/>
        </a:ln>
      </xdr:spPr>
    </xdr:sp>
    <xdr:clientData/>
  </xdr:twoCellAnchor>
  <xdr:twoCellAnchor>
    <xdr:from>
      <xdr:col>3</xdr:col>
      <xdr:colOff>152400</xdr:colOff>
      <xdr:row>84</xdr:row>
      <xdr:rowOff>0</xdr:rowOff>
    </xdr:from>
    <xdr:to>
      <xdr:col>3</xdr:col>
      <xdr:colOff>180975</xdr:colOff>
      <xdr:row>84</xdr:row>
      <xdr:rowOff>0</xdr:rowOff>
    </xdr:to>
    <xdr:sp macro="" textlink="">
      <xdr:nvSpPr>
        <xdr:cNvPr id="31" name="AutoShape 30"/>
        <xdr:cNvSpPr>
          <a:spLocks noChangeArrowheads="1"/>
        </xdr:cNvSpPr>
      </xdr:nvSpPr>
      <xdr:spPr bwMode="auto">
        <a:xfrm>
          <a:off x="590550" y="10658475"/>
          <a:ext cx="28575" cy="0"/>
        </a:xfrm>
        <a:prstGeom prst="flowChartConnector">
          <a:avLst/>
        </a:prstGeom>
        <a:solidFill>
          <a:srgbClr val="DCDCDC"/>
        </a:solidFill>
        <a:ln w="9525">
          <a:solidFill>
            <a:srgbClr val="DCDCDC"/>
          </a:solidFill>
          <a:round/>
          <a:headEnd/>
          <a:tailEnd/>
        </a:ln>
      </xdr:spPr>
    </xdr:sp>
    <xdr:clientData/>
  </xdr:twoCellAnchor>
  <xdr:twoCellAnchor>
    <xdr:from>
      <xdr:col>3</xdr:col>
      <xdr:colOff>152400</xdr:colOff>
      <xdr:row>84</xdr:row>
      <xdr:rowOff>0</xdr:rowOff>
    </xdr:from>
    <xdr:to>
      <xdr:col>3</xdr:col>
      <xdr:colOff>180975</xdr:colOff>
      <xdr:row>84</xdr:row>
      <xdr:rowOff>0</xdr:rowOff>
    </xdr:to>
    <xdr:sp macro="" textlink="">
      <xdr:nvSpPr>
        <xdr:cNvPr id="32" name="AutoShape 31"/>
        <xdr:cNvSpPr>
          <a:spLocks noChangeArrowheads="1"/>
        </xdr:cNvSpPr>
      </xdr:nvSpPr>
      <xdr:spPr bwMode="auto">
        <a:xfrm>
          <a:off x="590550" y="10658475"/>
          <a:ext cx="28575" cy="0"/>
        </a:xfrm>
        <a:prstGeom prst="flowChartConnector">
          <a:avLst/>
        </a:prstGeom>
        <a:solidFill>
          <a:srgbClr val="DCDCDC"/>
        </a:solidFill>
        <a:ln w="9525">
          <a:solidFill>
            <a:srgbClr val="DCDCDC"/>
          </a:solidFill>
          <a:round/>
          <a:headEnd/>
          <a:tailEnd/>
        </a:ln>
      </xdr:spPr>
    </xdr:sp>
    <xdr:clientData/>
  </xdr:twoCellAnchor>
  <xdr:twoCellAnchor>
    <xdr:from>
      <xdr:col>3</xdr:col>
      <xdr:colOff>152400</xdr:colOff>
      <xdr:row>74</xdr:row>
      <xdr:rowOff>57150</xdr:rowOff>
    </xdr:from>
    <xdr:to>
      <xdr:col>3</xdr:col>
      <xdr:colOff>180975</xdr:colOff>
      <xdr:row>74</xdr:row>
      <xdr:rowOff>85725</xdr:rowOff>
    </xdr:to>
    <xdr:sp macro="" textlink="">
      <xdr:nvSpPr>
        <xdr:cNvPr id="33" name="AutoShape 32"/>
        <xdr:cNvSpPr>
          <a:spLocks noChangeArrowheads="1"/>
        </xdr:cNvSpPr>
      </xdr:nvSpPr>
      <xdr:spPr bwMode="auto">
        <a:xfrm>
          <a:off x="590550" y="9191625"/>
          <a:ext cx="28575" cy="28575"/>
        </a:xfrm>
        <a:prstGeom prst="flowChartConnector">
          <a:avLst/>
        </a:prstGeom>
        <a:solidFill>
          <a:srgbClr val="DCDCDC"/>
        </a:solidFill>
        <a:ln w="9525">
          <a:solidFill>
            <a:srgbClr val="DCDCDC"/>
          </a:solidFill>
          <a:round/>
          <a:headEnd/>
          <a:tailEnd/>
        </a:ln>
      </xdr:spPr>
    </xdr:sp>
    <xdr:clientData/>
  </xdr:twoCellAnchor>
  <xdr:twoCellAnchor>
    <xdr:from>
      <xdr:col>3</xdr:col>
      <xdr:colOff>152400</xdr:colOff>
      <xdr:row>75</xdr:row>
      <xdr:rowOff>57150</xdr:rowOff>
    </xdr:from>
    <xdr:to>
      <xdr:col>3</xdr:col>
      <xdr:colOff>180975</xdr:colOff>
      <xdr:row>75</xdr:row>
      <xdr:rowOff>85725</xdr:rowOff>
    </xdr:to>
    <xdr:sp macro="" textlink="">
      <xdr:nvSpPr>
        <xdr:cNvPr id="34" name="AutoShape 33"/>
        <xdr:cNvSpPr>
          <a:spLocks noChangeArrowheads="1"/>
        </xdr:cNvSpPr>
      </xdr:nvSpPr>
      <xdr:spPr bwMode="auto">
        <a:xfrm>
          <a:off x="590550" y="9344025"/>
          <a:ext cx="28575" cy="28575"/>
        </a:xfrm>
        <a:prstGeom prst="flowChartConnector">
          <a:avLst/>
        </a:prstGeom>
        <a:solidFill>
          <a:srgbClr val="DCDCDC"/>
        </a:solidFill>
        <a:ln w="9525">
          <a:solidFill>
            <a:srgbClr val="DCDCDC"/>
          </a:solidFill>
          <a:round/>
          <a:headEnd/>
          <a:tailEnd/>
        </a:ln>
      </xdr:spPr>
    </xdr:sp>
    <xdr:clientData/>
  </xdr:twoCellAnchor>
  <xdr:twoCellAnchor>
    <xdr:from>
      <xdr:col>3</xdr:col>
      <xdr:colOff>152400</xdr:colOff>
      <xdr:row>76</xdr:row>
      <xdr:rowOff>57150</xdr:rowOff>
    </xdr:from>
    <xdr:to>
      <xdr:col>3</xdr:col>
      <xdr:colOff>180975</xdr:colOff>
      <xdr:row>76</xdr:row>
      <xdr:rowOff>85725</xdr:rowOff>
    </xdr:to>
    <xdr:sp macro="" textlink="">
      <xdr:nvSpPr>
        <xdr:cNvPr id="35" name="AutoShape 34"/>
        <xdr:cNvSpPr>
          <a:spLocks noChangeArrowheads="1"/>
        </xdr:cNvSpPr>
      </xdr:nvSpPr>
      <xdr:spPr bwMode="auto">
        <a:xfrm>
          <a:off x="590550" y="9496425"/>
          <a:ext cx="28575" cy="28575"/>
        </a:xfrm>
        <a:prstGeom prst="flowChartConnector">
          <a:avLst/>
        </a:prstGeom>
        <a:solidFill>
          <a:srgbClr val="DCDCDC"/>
        </a:solidFill>
        <a:ln w="9525">
          <a:solidFill>
            <a:srgbClr val="DCDCDC"/>
          </a:solidFill>
          <a:round/>
          <a:headEnd/>
          <a:tailEnd/>
        </a:ln>
      </xdr:spPr>
    </xdr:sp>
    <xdr:clientData/>
  </xdr:twoCellAnchor>
</xdr:wsDr>
</file>

<file path=xl/drawings/drawing2.xml><?xml version="1.0" encoding="utf-8"?>
<xdr:wsDr xmlns:xdr="http://schemas.openxmlformats.org/drawingml/2006/spreadsheetDrawing" xmlns:a="http://schemas.openxmlformats.org/drawingml/2006/main">
  <xdr:oneCellAnchor>
    <xdr:from>
      <xdr:col>13</xdr:col>
      <xdr:colOff>323850</xdr:colOff>
      <xdr:row>27</xdr:row>
      <xdr:rowOff>76200</xdr:rowOff>
    </xdr:from>
    <xdr:ext cx="67918" cy="190499"/>
    <xdr:sp macro="" textlink="">
      <xdr:nvSpPr>
        <xdr:cNvPr id="2" name="Text Box 1"/>
        <xdr:cNvSpPr txBox="1">
          <a:spLocks noChangeArrowheads="1"/>
        </xdr:cNvSpPr>
      </xdr:nvSpPr>
      <xdr:spPr bwMode="auto">
        <a:xfrm>
          <a:off x="4486275" y="5419725"/>
          <a:ext cx="67918" cy="190499"/>
        </a:xfrm>
        <a:prstGeom prst="rect">
          <a:avLst/>
        </a:prstGeom>
        <a:noFill/>
        <a:ln w="9525">
          <a:noFill/>
          <a:miter lim="800000"/>
          <a:headEnd/>
          <a:tailEnd/>
        </a:ln>
      </xdr:spPr>
    </xdr:sp>
    <xdr:clientData/>
  </xdr:oneCellAnchor>
  <xdr:oneCellAnchor>
    <xdr:from>
      <xdr:col>13</xdr:col>
      <xdr:colOff>323850</xdr:colOff>
      <xdr:row>27</xdr:row>
      <xdr:rowOff>76200</xdr:rowOff>
    </xdr:from>
    <xdr:ext cx="67918" cy="190499"/>
    <xdr:sp macro="" textlink="">
      <xdr:nvSpPr>
        <xdr:cNvPr id="3" name="Text Box 2"/>
        <xdr:cNvSpPr txBox="1">
          <a:spLocks noChangeArrowheads="1"/>
        </xdr:cNvSpPr>
      </xdr:nvSpPr>
      <xdr:spPr bwMode="auto">
        <a:xfrm>
          <a:off x="4486275" y="5419725"/>
          <a:ext cx="67918" cy="190499"/>
        </a:xfrm>
        <a:prstGeom prst="rect">
          <a:avLst/>
        </a:prstGeom>
        <a:noFill/>
        <a:ln w="9525">
          <a:noFill/>
          <a:miter lim="800000"/>
          <a:headEnd/>
          <a:tailEnd/>
        </a:ln>
      </xdr:spPr>
    </xdr:sp>
    <xdr:clientData/>
  </xdr:oneCellAnchor>
  <xdr:oneCellAnchor>
    <xdr:from>
      <xdr:col>13</xdr:col>
      <xdr:colOff>323850</xdr:colOff>
      <xdr:row>27</xdr:row>
      <xdr:rowOff>76200</xdr:rowOff>
    </xdr:from>
    <xdr:ext cx="67918" cy="190499"/>
    <xdr:sp macro="" textlink="">
      <xdr:nvSpPr>
        <xdr:cNvPr id="4" name="Text Box 3"/>
        <xdr:cNvSpPr txBox="1">
          <a:spLocks noChangeArrowheads="1"/>
        </xdr:cNvSpPr>
      </xdr:nvSpPr>
      <xdr:spPr bwMode="auto">
        <a:xfrm>
          <a:off x="4486275" y="5419725"/>
          <a:ext cx="67918" cy="190499"/>
        </a:xfrm>
        <a:prstGeom prst="rect">
          <a:avLst/>
        </a:prstGeom>
        <a:noFill/>
        <a:ln w="9525">
          <a:noFill/>
          <a:miter lim="800000"/>
          <a:headEnd/>
          <a:tailEnd/>
        </a:ln>
      </xdr:spPr>
    </xdr:sp>
    <xdr:clientData/>
  </xdr:oneCellAnchor>
  <xdr:oneCellAnchor>
    <xdr:from>
      <xdr:col>17</xdr:col>
      <xdr:colOff>114300</xdr:colOff>
      <xdr:row>28</xdr:row>
      <xdr:rowOff>66675</xdr:rowOff>
    </xdr:from>
    <xdr:ext cx="67918" cy="190499"/>
    <xdr:sp macro="" textlink="">
      <xdr:nvSpPr>
        <xdr:cNvPr id="5" name="Text Box 4"/>
        <xdr:cNvSpPr txBox="1">
          <a:spLocks noChangeArrowheads="1"/>
        </xdr:cNvSpPr>
      </xdr:nvSpPr>
      <xdr:spPr bwMode="auto">
        <a:xfrm>
          <a:off x="7115175" y="5619750"/>
          <a:ext cx="67918" cy="190499"/>
        </a:xfrm>
        <a:prstGeom prst="rect">
          <a:avLst/>
        </a:prstGeom>
        <a:noFill/>
        <a:ln w="9525">
          <a:noFill/>
          <a:miter lim="800000"/>
          <a:headEnd/>
          <a:tailEnd/>
        </a:ln>
      </xdr:spPr>
    </xdr:sp>
    <xdr:clientData/>
  </xdr:one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142875</xdr:colOff>
          <xdr:row>0</xdr:row>
          <xdr:rowOff>0</xdr:rowOff>
        </xdr:from>
        <xdr:to>
          <xdr:col>9</xdr:col>
          <xdr:colOff>447675</xdr:colOff>
          <xdr:row>2</xdr:row>
          <xdr:rowOff>9525</xdr:rowOff>
        </xdr:to>
        <xdr:sp macro="" textlink="">
          <xdr:nvSpPr>
            <xdr:cNvPr id="164865" name="Check Box 1" hidden="1">
              <a:extLst>
                <a:ext uri="{63B3BB69-23CF-44E3-9099-C40C66FF867C}">
                  <a14:compatExt spid="_x0000_s1648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0</xdr:row>
          <xdr:rowOff>0</xdr:rowOff>
        </xdr:from>
        <xdr:to>
          <xdr:col>12</xdr:col>
          <xdr:colOff>304800</xdr:colOff>
          <xdr:row>2</xdr:row>
          <xdr:rowOff>9525</xdr:rowOff>
        </xdr:to>
        <xdr:sp macro="" textlink="">
          <xdr:nvSpPr>
            <xdr:cNvPr id="164866" name="Check Box 2" hidden="1">
              <a:extLst>
                <a:ext uri="{63B3BB69-23CF-44E3-9099-C40C66FF867C}">
                  <a14:compatExt spid="_x0000_s1648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0</xdr:row>
          <xdr:rowOff>0</xdr:rowOff>
        </xdr:from>
        <xdr:to>
          <xdr:col>27</xdr:col>
          <xdr:colOff>104775</xdr:colOff>
          <xdr:row>2</xdr:row>
          <xdr:rowOff>9525</xdr:rowOff>
        </xdr:to>
        <xdr:sp macro="" textlink="">
          <xdr:nvSpPr>
            <xdr:cNvPr id="164867" name="Check Box 3" hidden="1">
              <a:extLst>
                <a:ext uri="{63B3BB69-23CF-44E3-9099-C40C66FF867C}">
                  <a14:compatExt spid="_x0000_s1648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0</xdr:row>
          <xdr:rowOff>0</xdr:rowOff>
        </xdr:from>
        <xdr:to>
          <xdr:col>27</xdr:col>
          <xdr:colOff>104775</xdr:colOff>
          <xdr:row>2</xdr:row>
          <xdr:rowOff>9525</xdr:rowOff>
        </xdr:to>
        <xdr:sp macro="" textlink="">
          <xdr:nvSpPr>
            <xdr:cNvPr id="164868" name="Check Box 4" hidden="1">
              <a:extLst>
                <a:ext uri="{63B3BB69-23CF-44E3-9099-C40C66FF867C}">
                  <a14:compatExt spid="_x0000_s1648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0</xdr:row>
          <xdr:rowOff>0</xdr:rowOff>
        </xdr:from>
        <xdr:to>
          <xdr:col>27</xdr:col>
          <xdr:colOff>314325</xdr:colOff>
          <xdr:row>2</xdr:row>
          <xdr:rowOff>9525</xdr:rowOff>
        </xdr:to>
        <xdr:sp macro="" textlink="">
          <xdr:nvSpPr>
            <xdr:cNvPr id="164869" name="Check Box 5" hidden="1">
              <a:extLst>
                <a:ext uri="{63B3BB69-23CF-44E3-9099-C40C66FF867C}">
                  <a14:compatExt spid="_x0000_s1648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0</xdr:row>
          <xdr:rowOff>0</xdr:rowOff>
        </xdr:from>
        <xdr:to>
          <xdr:col>27</xdr:col>
          <xdr:colOff>314325</xdr:colOff>
          <xdr:row>2</xdr:row>
          <xdr:rowOff>9525</xdr:rowOff>
        </xdr:to>
        <xdr:sp macro="" textlink="">
          <xdr:nvSpPr>
            <xdr:cNvPr id="164870" name="Check Box 6" hidden="1">
              <a:extLst>
                <a:ext uri="{63B3BB69-23CF-44E3-9099-C40C66FF867C}">
                  <a14:compatExt spid="_x0000_s1648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0</xdr:row>
          <xdr:rowOff>0</xdr:rowOff>
        </xdr:from>
        <xdr:to>
          <xdr:col>27</xdr:col>
          <xdr:colOff>542925</xdr:colOff>
          <xdr:row>2</xdr:row>
          <xdr:rowOff>9525</xdr:rowOff>
        </xdr:to>
        <xdr:sp macro="" textlink="">
          <xdr:nvSpPr>
            <xdr:cNvPr id="164871" name="Check Box 7" hidden="1">
              <a:extLst>
                <a:ext uri="{63B3BB69-23CF-44E3-9099-C40C66FF867C}">
                  <a14:compatExt spid="_x0000_s1648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0</xdr:row>
          <xdr:rowOff>0</xdr:rowOff>
        </xdr:from>
        <xdr:to>
          <xdr:col>27</xdr:col>
          <xdr:colOff>533400</xdr:colOff>
          <xdr:row>2</xdr:row>
          <xdr:rowOff>9525</xdr:rowOff>
        </xdr:to>
        <xdr:sp macro="" textlink="">
          <xdr:nvSpPr>
            <xdr:cNvPr id="164872" name="Check Box 8" hidden="1">
              <a:extLst>
                <a:ext uri="{63B3BB69-23CF-44E3-9099-C40C66FF867C}">
                  <a14:compatExt spid="_x0000_s1648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0</xdr:row>
          <xdr:rowOff>0</xdr:rowOff>
        </xdr:from>
        <xdr:to>
          <xdr:col>28</xdr:col>
          <xdr:colOff>133350</xdr:colOff>
          <xdr:row>2</xdr:row>
          <xdr:rowOff>9525</xdr:rowOff>
        </xdr:to>
        <xdr:sp macro="" textlink="">
          <xdr:nvSpPr>
            <xdr:cNvPr id="164873" name="Check Box 9" hidden="1">
              <a:extLst>
                <a:ext uri="{63B3BB69-23CF-44E3-9099-C40C66FF867C}">
                  <a14:compatExt spid="_x0000_s1648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0</xdr:row>
          <xdr:rowOff>0</xdr:rowOff>
        </xdr:from>
        <xdr:to>
          <xdr:col>28</xdr:col>
          <xdr:colOff>123825</xdr:colOff>
          <xdr:row>2</xdr:row>
          <xdr:rowOff>9525</xdr:rowOff>
        </xdr:to>
        <xdr:sp macro="" textlink="">
          <xdr:nvSpPr>
            <xdr:cNvPr id="164874" name="Check Box 10" hidden="1">
              <a:extLst>
                <a:ext uri="{63B3BB69-23CF-44E3-9099-C40C66FF867C}">
                  <a14:compatExt spid="_x0000_s1648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0</xdr:row>
          <xdr:rowOff>0</xdr:rowOff>
        </xdr:from>
        <xdr:to>
          <xdr:col>28</xdr:col>
          <xdr:colOff>495300</xdr:colOff>
          <xdr:row>2</xdr:row>
          <xdr:rowOff>9525</xdr:rowOff>
        </xdr:to>
        <xdr:sp macro="" textlink="">
          <xdr:nvSpPr>
            <xdr:cNvPr id="164875" name="Check Box 11" hidden="1">
              <a:extLst>
                <a:ext uri="{63B3BB69-23CF-44E3-9099-C40C66FF867C}">
                  <a14:compatExt spid="_x0000_s1648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0</xdr:row>
          <xdr:rowOff>0</xdr:rowOff>
        </xdr:from>
        <xdr:to>
          <xdr:col>28</xdr:col>
          <xdr:colOff>504825</xdr:colOff>
          <xdr:row>2</xdr:row>
          <xdr:rowOff>9525</xdr:rowOff>
        </xdr:to>
        <xdr:sp macro="" textlink="">
          <xdr:nvSpPr>
            <xdr:cNvPr id="164876" name="Check Box 12" hidden="1">
              <a:extLst>
                <a:ext uri="{63B3BB69-23CF-44E3-9099-C40C66FF867C}">
                  <a14:compatExt spid="_x0000_s1648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0</xdr:row>
          <xdr:rowOff>0</xdr:rowOff>
        </xdr:from>
        <xdr:to>
          <xdr:col>29</xdr:col>
          <xdr:colOff>180975</xdr:colOff>
          <xdr:row>2</xdr:row>
          <xdr:rowOff>9525</xdr:rowOff>
        </xdr:to>
        <xdr:sp macro="" textlink="">
          <xdr:nvSpPr>
            <xdr:cNvPr id="164877" name="Check Box 13" hidden="1">
              <a:extLst>
                <a:ext uri="{63B3BB69-23CF-44E3-9099-C40C66FF867C}">
                  <a14:compatExt spid="_x0000_s1648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0</xdr:row>
          <xdr:rowOff>0</xdr:rowOff>
        </xdr:from>
        <xdr:to>
          <xdr:col>29</xdr:col>
          <xdr:colOff>190500</xdr:colOff>
          <xdr:row>2</xdr:row>
          <xdr:rowOff>9525</xdr:rowOff>
        </xdr:to>
        <xdr:sp macro="" textlink="">
          <xdr:nvSpPr>
            <xdr:cNvPr id="164878" name="Check Box 14" hidden="1">
              <a:extLst>
                <a:ext uri="{63B3BB69-23CF-44E3-9099-C40C66FF867C}">
                  <a14:compatExt spid="_x0000_s1648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0</xdr:row>
          <xdr:rowOff>0</xdr:rowOff>
        </xdr:from>
        <xdr:to>
          <xdr:col>29</xdr:col>
          <xdr:colOff>419100</xdr:colOff>
          <xdr:row>2</xdr:row>
          <xdr:rowOff>9525</xdr:rowOff>
        </xdr:to>
        <xdr:sp macro="" textlink="">
          <xdr:nvSpPr>
            <xdr:cNvPr id="164879" name="Check Box 15" hidden="1">
              <a:extLst>
                <a:ext uri="{63B3BB69-23CF-44E3-9099-C40C66FF867C}">
                  <a14:compatExt spid="_x0000_s1648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0</xdr:row>
          <xdr:rowOff>0</xdr:rowOff>
        </xdr:from>
        <xdr:to>
          <xdr:col>29</xdr:col>
          <xdr:colOff>428625</xdr:colOff>
          <xdr:row>2</xdr:row>
          <xdr:rowOff>9525</xdr:rowOff>
        </xdr:to>
        <xdr:sp macro="" textlink="">
          <xdr:nvSpPr>
            <xdr:cNvPr id="164880" name="Check Box 16" hidden="1">
              <a:extLst>
                <a:ext uri="{63B3BB69-23CF-44E3-9099-C40C66FF867C}">
                  <a14:compatExt spid="_x0000_s1648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0</xdr:row>
          <xdr:rowOff>0</xdr:rowOff>
        </xdr:from>
        <xdr:to>
          <xdr:col>14</xdr:col>
          <xdr:colOff>304800</xdr:colOff>
          <xdr:row>2</xdr:row>
          <xdr:rowOff>9525</xdr:rowOff>
        </xdr:to>
        <xdr:sp macro="" textlink="">
          <xdr:nvSpPr>
            <xdr:cNvPr id="164881" name="Check Box 17" hidden="1">
              <a:extLst>
                <a:ext uri="{63B3BB69-23CF-44E3-9099-C40C66FF867C}">
                  <a14:compatExt spid="_x0000_s1648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67151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68865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1151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75914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77819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79819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73342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371725" y="1762125"/>
          <a:ext cx="190500"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371725" y="1762125"/>
          <a:ext cx="190500"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2049" name="Check Box 1" hidden="1">
              <a:extLst>
                <a:ext uri="{63B3BB69-23CF-44E3-9099-C40C66FF867C}">
                  <a14:compatExt spid="_x0000_s20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2050" name="Check Box 2" hidden="1">
              <a:extLst>
                <a:ext uri="{63B3BB69-23CF-44E3-9099-C40C66FF867C}">
                  <a14:compatExt spid="_x0000_s20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2051" name="Check Box 3" hidden="1">
              <a:extLst>
                <a:ext uri="{63B3BB69-23CF-44E3-9099-C40C66FF867C}">
                  <a14:compatExt spid="_x0000_s20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2052" name="Check Box 4" hidden="1">
              <a:extLst>
                <a:ext uri="{63B3BB69-23CF-44E3-9099-C40C66FF867C}">
                  <a14:compatExt spid="_x0000_s20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2053" name="Check Box 5" hidden="1">
              <a:extLst>
                <a:ext uri="{63B3BB69-23CF-44E3-9099-C40C66FF867C}">
                  <a14:compatExt spid="_x0000_s20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2054" name="Check Box 6" hidden="1">
              <a:extLst>
                <a:ext uri="{63B3BB69-23CF-44E3-9099-C40C66FF867C}">
                  <a14:compatExt spid="_x0000_s20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2055" name="Check Box 7" hidden="1">
              <a:extLst>
                <a:ext uri="{63B3BB69-23CF-44E3-9099-C40C66FF867C}">
                  <a14:compatExt spid="_x0000_s20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2056" name="Check Box 8" hidden="1">
              <a:extLst>
                <a:ext uri="{63B3BB69-23CF-44E3-9099-C40C66FF867C}">
                  <a14:compatExt spid="_x0000_s20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2057" name="Check Box 9" hidden="1">
              <a:extLst>
                <a:ext uri="{63B3BB69-23CF-44E3-9099-C40C66FF867C}">
                  <a14:compatExt spid="_x0000_s20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2058" name="Check Box 10" hidden="1">
              <a:extLst>
                <a:ext uri="{63B3BB69-23CF-44E3-9099-C40C66FF867C}">
                  <a14:compatExt spid="_x0000_s20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2059" name="Check Box 11" hidden="1">
              <a:extLst>
                <a:ext uri="{63B3BB69-23CF-44E3-9099-C40C66FF867C}">
                  <a14:compatExt spid="_x0000_s20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2060" name="Check Box 12" hidden="1">
              <a:extLst>
                <a:ext uri="{63B3BB69-23CF-44E3-9099-C40C66FF867C}">
                  <a14:compatExt spid="_x0000_s20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2061" name="Check Box 13" hidden="1">
              <a:extLst>
                <a:ext uri="{63B3BB69-23CF-44E3-9099-C40C66FF867C}">
                  <a14:compatExt spid="_x0000_s20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2062" name="Check Box 14" hidden="1">
              <a:extLst>
                <a:ext uri="{63B3BB69-23CF-44E3-9099-C40C66FF867C}">
                  <a14:compatExt spid="_x0000_s20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2063" name="Check Box 15" hidden="1">
              <a:extLst>
                <a:ext uri="{63B3BB69-23CF-44E3-9099-C40C66FF867C}">
                  <a14:compatExt spid="_x0000_s20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2064" name="Check Box 16" hidden="1">
              <a:extLst>
                <a:ext uri="{63B3BB69-23CF-44E3-9099-C40C66FF867C}">
                  <a14:compatExt spid="_x0000_s20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2065" name="Check Box 17" hidden="1">
              <a:extLst>
                <a:ext uri="{63B3BB69-23CF-44E3-9099-C40C66FF867C}">
                  <a14:compatExt spid="_x0000_s20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12289" name="Check Box 1" hidden="1">
              <a:extLst>
                <a:ext uri="{63B3BB69-23CF-44E3-9099-C40C66FF867C}">
                  <a14:compatExt spid="_x0000_s12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12290" name="Check Box 2" hidden="1">
              <a:extLst>
                <a:ext uri="{63B3BB69-23CF-44E3-9099-C40C66FF867C}">
                  <a14:compatExt spid="_x0000_s12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12291" name="Check Box 3" hidden="1">
              <a:extLst>
                <a:ext uri="{63B3BB69-23CF-44E3-9099-C40C66FF867C}">
                  <a14:compatExt spid="_x0000_s12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12292" name="Check Box 4" hidden="1">
              <a:extLst>
                <a:ext uri="{63B3BB69-23CF-44E3-9099-C40C66FF867C}">
                  <a14:compatExt spid="_x0000_s12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12293" name="Check Box 5" hidden="1">
              <a:extLst>
                <a:ext uri="{63B3BB69-23CF-44E3-9099-C40C66FF867C}">
                  <a14:compatExt spid="_x0000_s12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12294" name="Check Box 6" hidden="1">
              <a:extLst>
                <a:ext uri="{63B3BB69-23CF-44E3-9099-C40C66FF867C}">
                  <a14:compatExt spid="_x0000_s12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12295" name="Check Box 7" hidden="1">
              <a:extLst>
                <a:ext uri="{63B3BB69-23CF-44E3-9099-C40C66FF867C}">
                  <a14:compatExt spid="_x0000_s12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12296" name="Check Box 8" hidden="1">
              <a:extLst>
                <a:ext uri="{63B3BB69-23CF-44E3-9099-C40C66FF867C}">
                  <a14:compatExt spid="_x0000_s12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12297" name="Check Box 9" hidden="1">
              <a:extLst>
                <a:ext uri="{63B3BB69-23CF-44E3-9099-C40C66FF867C}">
                  <a14:compatExt spid="_x0000_s12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12298" name="Check Box 10" hidden="1">
              <a:extLst>
                <a:ext uri="{63B3BB69-23CF-44E3-9099-C40C66FF867C}">
                  <a14:compatExt spid="_x0000_s12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12299" name="Check Box 11" hidden="1">
              <a:extLst>
                <a:ext uri="{63B3BB69-23CF-44E3-9099-C40C66FF867C}">
                  <a14:compatExt spid="_x0000_s12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12300" name="Check Box 12" hidden="1">
              <a:extLst>
                <a:ext uri="{63B3BB69-23CF-44E3-9099-C40C66FF867C}">
                  <a14:compatExt spid="_x0000_s12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12301" name="Check Box 13" hidden="1">
              <a:extLst>
                <a:ext uri="{63B3BB69-23CF-44E3-9099-C40C66FF867C}">
                  <a14:compatExt spid="_x0000_s12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12302" name="Check Box 14" hidden="1">
              <a:extLst>
                <a:ext uri="{63B3BB69-23CF-44E3-9099-C40C66FF867C}">
                  <a14:compatExt spid="_x0000_s12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12303" name="Check Box 15" hidden="1">
              <a:extLst>
                <a:ext uri="{63B3BB69-23CF-44E3-9099-C40C66FF867C}">
                  <a14:compatExt spid="_x0000_s12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12304" name="Check Box 16" hidden="1">
              <a:extLst>
                <a:ext uri="{63B3BB69-23CF-44E3-9099-C40C66FF867C}">
                  <a14:compatExt spid="_x0000_s12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12305" name="Check Box 17" hidden="1">
              <a:extLst>
                <a:ext uri="{63B3BB69-23CF-44E3-9099-C40C66FF867C}">
                  <a14:compatExt spid="_x0000_s12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13313" name="Check Box 1" hidden="1">
              <a:extLst>
                <a:ext uri="{63B3BB69-23CF-44E3-9099-C40C66FF867C}">
                  <a14:compatExt spid="_x0000_s13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13314" name="Check Box 2" hidden="1">
              <a:extLst>
                <a:ext uri="{63B3BB69-23CF-44E3-9099-C40C66FF867C}">
                  <a14:compatExt spid="_x0000_s133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13315" name="Check Box 3" hidden="1">
              <a:extLst>
                <a:ext uri="{63B3BB69-23CF-44E3-9099-C40C66FF867C}">
                  <a14:compatExt spid="_x0000_s133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13316" name="Check Box 4" hidden="1">
              <a:extLst>
                <a:ext uri="{63B3BB69-23CF-44E3-9099-C40C66FF867C}">
                  <a14:compatExt spid="_x0000_s133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13317" name="Check Box 5" hidden="1">
              <a:extLst>
                <a:ext uri="{63B3BB69-23CF-44E3-9099-C40C66FF867C}">
                  <a14:compatExt spid="_x0000_s133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13318" name="Check Box 6" hidden="1">
              <a:extLst>
                <a:ext uri="{63B3BB69-23CF-44E3-9099-C40C66FF867C}">
                  <a14:compatExt spid="_x0000_s133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13319" name="Check Box 7" hidden="1">
              <a:extLst>
                <a:ext uri="{63B3BB69-23CF-44E3-9099-C40C66FF867C}">
                  <a14:compatExt spid="_x0000_s133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13320" name="Check Box 8" hidden="1">
              <a:extLst>
                <a:ext uri="{63B3BB69-23CF-44E3-9099-C40C66FF867C}">
                  <a14:compatExt spid="_x0000_s133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13321" name="Check Box 9" hidden="1">
              <a:extLst>
                <a:ext uri="{63B3BB69-23CF-44E3-9099-C40C66FF867C}">
                  <a14:compatExt spid="_x0000_s133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13322" name="Check Box 10" hidden="1">
              <a:extLst>
                <a:ext uri="{63B3BB69-23CF-44E3-9099-C40C66FF867C}">
                  <a14:compatExt spid="_x0000_s133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13323" name="Check Box 11" hidden="1">
              <a:extLst>
                <a:ext uri="{63B3BB69-23CF-44E3-9099-C40C66FF867C}">
                  <a14:compatExt spid="_x0000_s133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13324" name="Check Box 12" hidden="1">
              <a:extLst>
                <a:ext uri="{63B3BB69-23CF-44E3-9099-C40C66FF867C}">
                  <a14:compatExt spid="_x0000_s133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13325" name="Check Box 13" hidden="1">
              <a:extLst>
                <a:ext uri="{63B3BB69-23CF-44E3-9099-C40C66FF867C}">
                  <a14:compatExt spid="_x0000_s133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13326" name="Check Box 14" hidden="1">
              <a:extLst>
                <a:ext uri="{63B3BB69-23CF-44E3-9099-C40C66FF867C}">
                  <a14:compatExt spid="_x0000_s133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13327" name="Check Box 15" hidden="1">
              <a:extLst>
                <a:ext uri="{63B3BB69-23CF-44E3-9099-C40C66FF867C}">
                  <a14:compatExt spid="_x0000_s133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13328" name="Check Box 16" hidden="1">
              <a:extLst>
                <a:ext uri="{63B3BB69-23CF-44E3-9099-C40C66FF867C}">
                  <a14:compatExt spid="_x0000_s133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13329" name="Check Box 17" hidden="1">
              <a:extLst>
                <a:ext uri="{63B3BB69-23CF-44E3-9099-C40C66FF867C}">
                  <a14:compatExt spid="_x0000_s133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14337" name="Check Box 1" hidden="1">
              <a:extLst>
                <a:ext uri="{63B3BB69-23CF-44E3-9099-C40C66FF867C}">
                  <a14:compatExt spid="_x0000_s143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14338" name="Check Box 2" hidden="1">
              <a:extLst>
                <a:ext uri="{63B3BB69-23CF-44E3-9099-C40C66FF867C}">
                  <a14:compatExt spid="_x0000_s143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14339" name="Check Box 3" hidden="1">
              <a:extLst>
                <a:ext uri="{63B3BB69-23CF-44E3-9099-C40C66FF867C}">
                  <a14:compatExt spid="_x0000_s143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14340" name="Check Box 4" hidden="1">
              <a:extLst>
                <a:ext uri="{63B3BB69-23CF-44E3-9099-C40C66FF867C}">
                  <a14:compatExt spid="_x0000_s143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14341" name="Check Box 5" hidden="1">
              <a:extLst>
                <a:ext uri="{63B3BB69-23CF-44E3-9099-C40C66FF867C}">
                  <a14:compatExt spid="_x0000_s143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14342" name="Check Box 6" hidden="1">
              <a:extLst>
                <a:ext uri="{63B3BB69-23CF-44E3-9099-C40C66FF867C}">
                  <a14:compatExt spid="_x0000_s143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14343" name="Check Box 7" hidden="1">
              <a:extLst>
                <a:ext uri="{63B3BB69-23CF-44E3-9099-C40C66FF867C}">
                  <a14:compatExt spid="_x0000_s143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14344" name="Check Box 8" hidden="1">
              <a:extLst>
                <a:ext uri="{63B3BB69-23CF-44E3-9099-C40C66FF867C}">
                  <a14:compatExt spid="_x0000_s143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14345" name="Check Box 9" hidden="1">
              <a:extLst>
                <a:ext uri="{63B3BB69-23CF-44E3-9099-C40C66FF867C}">
                  <a14:compatExt spid="_x0000_s143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14346" name="Check Box 10" hidden="1">
              <a:extLst>
                <a:ext uri="{63B3BB69-23CF-44E3-9099-C40C66FF867C}">
                  <a14:compatExt spid="_x0000_s143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14347" name="Check Box 11" hidden="1">
              <a:extLst>
                <a:ext uri="{63B3BB69-23CF-44E3-9099-C40C66FF867C}">
                  <a14:compatExt spid="_x0000_s143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14348" name="Check Box 12" hidden="1">
              <a:extLst>
                <a:ext uri="{63B3BB69-23CF-44E3-9099-C40C66FF867C}">
                  <a14:compatExt spid="_x0000_s143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14349" name="Check Box 13" hidden="1">
              <a:extLst>
                <a:ext uri="{63B3BB69-23CF-44E3-9099-C40C66FF867C}">
                  <a14:compatExt spid="_x0000_s143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14350" name="Check Box 14" hidden="1">
              <a:extLst>
                <a:ext uri="{63B3BB69-23CF-44E3-9099-C40C66FF867C}">
                  <a14:compatExt spid="_x0000_s143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14351" name="Check Box 15" hidden="1">
              <a:extLst>
                <a:ext uri="{63B3BB69-23CF-44E3-9099-C40C66FF867C}">
                  <a14:compatExt spid="_x0000_s143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14352" name="Check Box 16" hidden="1">
              <a:extLst>
                <a:ext uri="{63B3BB69-23CF-44E3-9099-C40C66FF867C}">
                  <a14:compatExt spid="_x0000_s143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14353" name="Check Box 17" hidden="1">
              <a:extLst>
                <a:ext uri="{63B3BB69-23CF-44E3-9099-C40C66FF867C}">
                  <a14:compatExt spid="_x0000_s143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15361" name="Check Box 1" hidden="1">
              <a:extLst>
                <a:ext uri="{63B3BB69-23CF-44E3-9099-C40C66FF867C}">
                  <a14:compatExt spid="_x0000_s153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15362" name="Check Box 2" hidden="1">
              <a:extLst>
                <a:ext uri="{63B3BB69-23CF-44E3-9099-C40C66FF867C}">
                  <a14:compatExt spid="_x0000_s153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15363" name="Check Box 3" hidden="1">
              <a:extLst>
                <a:ext uri="{63B3BB69-23CF-44E3-9099-C40C66FF867C}">
                  <a14:compatExt spid="_x0000_s153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15364" name="Check Box 4" hidden="1">
              <a:extLst>
                <a:ext uri="{63B3BB69-23CF-44E3-9099-C40C66FF867C}">
                  <a14:compatExt spid="_x0000_s153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15365" name="Check Box 5" hidden="1">
              <a:extLst>
                <a:ext uri="{63B3BB69-23CF-44E3-9099-C40C66FF867C}">
                  <a14:compatExt spid="_x0000_s153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15366" name="Check Box 6" hidden="1">
              <a:extLst>
                <a:ext uri="{63B3BB69-23CF-44E3-9099-C40C66FF867C}">
                  <a14:compatExt spid="_x0000_s153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15367" name="Check Box 7" hidden="1">
              <a:extLst>
                <a:ext uri="{63B3BB69-23CF-44E3-9099-C40C66FF867C}">
                  <a14:compatExt spid="_x0000_s153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15368" name="Check Box 8" hidden="1">
              <a:extLst>
                <a:ext uri="{63B3BB69-23CF-44E3-9099-C40C66FF867C}">
                  <a14:compatExt spid="_x0000_s153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15369" name="Check Box 9" hidden="1">
              <a:extLst>
                <a:ext uri="{63B3BB69-23CF-44E3-9099-C40C66FF867C}">
                  <a14:compatExt spid="_x0000_s153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15370" name="Check Box 10" hidden="1">
              <a:extLst>
                <a:ext uri="{63B3BB69-23CF-44E3-9099-C40C66FF867C}">
                  <a14:compatExt spid="_x0000_s153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15371" name="Check Box 11" hidden="1">
              <a:extLst>
                <a:ext uri="{63B3BB69-23CF-44E3-9099-C40C66FF867C}">
                  <a14:compatExt spid="_x0000_s153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15372" name="Check Box 12" hidden="1">
              <a:extLst>
                <a:ext uri="{63B3BB69-23CF-44E3-9099-C40C66FF867C}">
                  <a14:compatExt spid="_x0000_s153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15373" name="Check Box 13" hidden="1">
              <a:extLst>
                <a:ext uri="{63B3BB69-23CF-44E3-9099-C40C66FF867C}">
                  <a14:compatExt spid="_x0000_s153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15374" name="Check Box 14" hidden="1">
              <a:extLst>
                <a:ext uri="{63B3BB69-23CF-44E3-9099-C40C66FF867C}">
                  <a14:compatExt spid="_x0000_s153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15375" name="Check Box 15" hidden="1">
              <a:extLst>
                <a:ext uri="{63B3BB69-23CF-44E3-9099-C40C66FF867C}">
                  <a14:compatExt spid="_x0000_s153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15376" name="Check Box 16" hidden="1">
              <a:extLst>
                <a:ext uri="{63B3BB69-23CF-44E3-9099-C40C66FF867C}">
                  <a14:compatExt spid="_x0000_s153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15377" name="Check Box 17" hidden="1">
              <a:extLst>
                <a:ext uri="{63B3BB69-23CF-44E3-9099-C40C66FF867C}">
                  <a14:compatExt spid="_x0000_s153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16385" name="Check Box 1" hidden="1">
              <a:extLst>
                <a:ext uri="{63B3BB69-23CF-44E3-9099-C40C66FF867C}">
                  <a14:compatExt spid="_x0000_s163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16386" name="Check Box 2" hidden="1">
              <a:extLst>
                <a:ext uri="{63B3BB69-23CF-44E3-9099-C40C66FF867C}">
                  <a14:compatExt spid="_x0000_s163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16387" name="Check Box 3" hidden="1">
              <a:extLst>
                <a:ext uri="{63B3BB69-23CF-44E3-9099-C40C66FF867C}">
                  <a14:compatExt spid="_x0000_s163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16388" name="Check Box 4" hidden="1">
              <a:extLst>
                <a:ext uri="{63B3BB69-23CF-44E3-9099-C40C66FF867C}">
                  <a14:compatExt spid="_x0000_s163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16389" name="Check Box 5" hidden="1">
              <a:extLst>
                <a:ext uri="{63B3BB69-23CF-44E3-9099-C40C66FF867C}">
                  <a14:compatExt spid="_x0000_s163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16390" name="Check Box 6" hidden="1">
              <a:extLst>
                <a:ext uri="{63B3BB69-23CF-44E3-9099-C40C66FF867C}">
                  <a14:compatExt spid="_x0000_s163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16391" name="Check Box 7" hidden="1">
              <a:extLst>
                <a:ext uri="{63B3BB69-23CF-44E3-9099-C40C66FF867C}">
                  <a14:compatExt spid="_x0000_s163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16392" name="Check Box 8" hidden="1">
              <a:extLst>
                <a:ext uri="{63B3BB69-23CF-44E3-9099-C40C66FF867C}">
                  <a14:compatExt spid="_x0000_s163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16393" name="Check Box 9" hidden="1">
              <a:extLst>
                <a:ext uri="{63B3BB69-23CF-44E3-9099-C40C66FF867C}">
                  <a14:compatExt spid="_x0000_s163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16394" name="Check Box 10" hidden="1">
              <a:extLst>
                <a:ext uri="{63B3BB69-23CF-44E3-9099-C40C66FF867C}">
                  <a14:compatExt spid="_x0000_s163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16395" name="Check Box 11" hidden="1">
              <a:extLst>
                <a:ext uri="{63B3BB69-23CF-44E3-9099-C40C66FF867C}">
                  <a14:compatExt spid="_x0000_s163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16396" name="Check Box 12" hidden="1">
              <a:extLst>
                <a:ext uri="{63B3BB69-23CF-44E3-9099-C40C66FF867C}">
                  <a14:compatExt spid="_x0000_s163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16397" name="Check Box 13" hidden="1">
              <a:extLst>
                <a:ext uri="{63B3BB69-23CF-44E3-9099-C40C66FF867C}">
                  <a14:compatExt spid="_x0000_s163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16398" name="Check Box 14" hidden="1">
              <a:extLst>
                <a:ext uri="{63B3BB69-23CF-44E3-9099-C40C66FF867C}">
                  <a14:compatExt spid="_x0000_s163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16399" name="Check Box 15" hidden="1">
              <a:extLst>
                <a:ext uri="{63B3BB69-23CF-44E3-9099-C40C66FF867C}">
                  <a14:compatExt spid="_x0000_s163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16400" name="Check Box 16" hidden="1">
              <a:extLst>
                <a:ext uri="{63B3BB69-23CF-44E3-9099-C40C66FF867C}">
                  <a14:compatExt spid="_x0000_s16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16401" name="Check Box 17" hidden="1">
              <a:extLst>
                <a:ext uri="{63B3BB69-23CF-44E3-9099-C40C66FF867C}">
                  <a14:compatExt spid="_x0000_s164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17409" name="Check Box 1" hidden="1">
              <a:extLst>
                <a:ext uri="{63B3BB69-23CF-44E3-9099-C40C66FF867C}">
                  <a14:compatExt spid="_x0000_s174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17410" name="Check Box 2" hidden="1">
              <a:extLst>
                <a:ext uri="{63B3BB69-23CF-44E3-9099-C40C66FF867C}">
                  <a14:compatExt spid="_x0000_s174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17411" name="Check Box 3" hidden="1">
              <a:extLst>
                <a:ext uri="{63B3BB69-23CF-44E3-9099-C40C66FF867C}">
                  <a14:compatExt spid="_x0000_s174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17412" name="Check Box 4" hidden="1">
              <a:extLst>
                <a:ext uri="{63B3BB69-23CF-44E3-9099-C40C66FF867C}">
                  <a14:compatExt spid="_x0000_s174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17413" name="Check Box 5" hidden="1">
              <a:extLst>
                <a:ext uri="{63B3BB69-23CF-44E3-9099-C40C66FF867C}">
                  <a14:compatExt spid="_x0000_s174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17414" name="Check Box 6" hidden="1">
              <a:extLst>
                <a:ext uri="{63B3BB69-23CF-44E3-9099-C40C66FF867C}">
                  <a14:compatExt spid="_x0000_s174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17415" name="Check Box 7" hidden="1">
              <a:extLst>
                <a:ext uri="{63B3BB69-23CF-44E3-9099-C40C66FF867C}">
                  <a14:compatExt spid="_x0000_s174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17416" name="Check Box 8" hidden="1">
              <a:extLst>
                <a:ext uri="{63B3BB69-23CF-44E3-9099-C40C66FF867C}">
                  <a14:compatExt spid="_x0000_s174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17417" name="Check Box 9" hidden="1">
              <a:extLst>
                <a:ext uri="{63B3BB69-23CF-44E3-9099-C40C66FF867C}">
                  <a14:compatExt spid="_x0000_s174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17418" name="Check Box 10" hidden="1">
              <a:extLst>
                <a:ext uri="{63B3BB69-23CF-44E3-9099-C40C66FF867C}">
                  <a14:compatExt spid="_x0000_s174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17419" name="Check Box 11" hidden="1">
              <a:extLst>
                <a:ext uri="{63B3BB69-23CF-44E3-9099-C40C66FF867C}">
                  <a14:compatExt spid="_x0000_s174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17420" name="Check Box 12" hidden="1">
              <a:extLst>
                <a:ext uri="{63B3BB69-23CF-44E3-9099-C40C66FF867C}">
                  <a14:compatExt spid="_x0000_s174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17421" name="Check Box 13" hidden="1">
              <a:extLst>
                <a:ext uri="{63B3BB69-23CF-44E3-9099-C40C66FF867C}">
                  <a14:compatExt spid="_x0000_s174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17422" name="Check Box 14" hidden="1">
              <a:extLst>
                <a:ext uri="{63B3BB69-23CF-44E3-9099-C40C66FF867C}">
                  <a14:compatExt spid="_x0000_s174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17423" name="Check Box 15" hidden="1">
              <a:extLst>
                <a:ext uri="{63B3BB69-23CF-44E3-9099-C40C66FF867C}">
                  <a14:compatExt spid="_x0000_s174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17424" name="Check Box 16" hidden="1">
              <a:extLst>
                <a:ext uri="{63B3BB69-23CF-44E3-9099-C40C66FF867C}">
                  <a14:compatExt spid="_x0000_s174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17425" name="Check Box 17" hidden="1">
              <a:extLst>
                <a:ext uri="{63B3BB69-23CF-44E3-9099-C40C66FF867C}">
                  <a14:compatExt spid="_x0000_s174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18433" name="Check Box 1" hidden="1">
              <a:extLst>
                <a:ext uri="{63B3BB69-23CF-44E3-9099-C40C66FF867C}">
                  <a14:compatExt spid="_x0000_s184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18434" name="Check Box 2" hidden="1">
              <a:extLst>
                <a:ext uri="{63B3BB69-23CF-44E3-9099-C40C66FF867C}">
                  <a14:compatExt spid="_x0000_s184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18435" name="Check Box 3" hidden="1">
              <a:extLst>
                <a:ext uri="{63B3BB69-23CF-44E3-9099-C40C66FF867C}">
                  <a14:compatExt spid="_x0000_s184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18436" name="Check Box 4" hidden="1">
              <a:extLst>
                <a:ext uri="{63B3BB69-23CF-44E3-9099-C40C66FF867C}">
                  <a14:compatExt spid="_x0000_s184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18437" name="Check Box 5" hidden="1">
              <a:extLst>
                <a:ext uri="{63B3BB69-23CF-44E3-9099-C40C66FF867C}">
                  <a14:compatExt spid="_x0000_s184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18438" name="Check Box 6" hidden="1">
              <a:extLst>
                <a:ext uri="{63B3BB69-23CF-44E3-9099-C40C66FF867C}">
                  <a14:compatExt spid="_x0000_s184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18439" name="Check Box 7" hidden="1">
              <a:extLst>
                <a:ext uri="{63B3BB69-23CF-44E3-9099-C40C66FF867C}">
                  <a14:compatExt spid="_x0000_s184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18440" name="Check Box 8" hidden="1">
              <a:extLst>
                <a:ext uri="{63B3BB69-23CF-44E3-9099-C40C66FF867C}">
                  <a14:compatExt spid="_x0000_s184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18441" name="Check Box 9" hidden="1">
              <a:extLst>
                <a:ext uri="{63B3BB69-23CF-44E3-9099-C40C66FF867C}">
                  <a14:compatExt spid="_x0000_s184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18442" name="Check Box 10" hidden="1">
              <a:extLst>
                <a:ext uri="{63B3BB69-23CF-44E3-9099-C40C66FF867C}">
                  <a14:compatExt spid="_x0000_s184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18443" name="Check Box 11" hidden="1">
              <a:extLst>
                <a:ext uri="{63B3BB69-23CF-44E3-9099-C40C66FF867C}">
                  <a14:compatExt spid="_x0000_s184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18444" name="Check Box 12" hidden="1">
              <a:extLst>
                <a:ext uri="{63B3BB69-23CF-44E3-9099-C40C66FF867C}">
                  <a14:compatExt spid="_x0000_s184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18445" name="Check Box 13" hidden="1">
              <a:extLst>
                <a:ext uri="{63B3BB69-23CF-44E3-9099-C40C66FF867C}">
                  <a14:compatExt spid="_x0000_s184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18446" name="Check Box 14" hidden="1">
              <a:extLst>
                <a:ext uri="{63B3BB69-23CF-44E3-9099-C40C66FF867C}">
                  <a14:compatExt spid="_x0000_s184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18447" name="Check Box 15" hidden="1">
              <a:extLst>
                <a:ext uri="{63B3BB69-23CF-44E3-9099-C40C66FF867C}">
                  <a14:compatExt spid="_x0000_s184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18448" name="Check Box 16" hidden="1">
              <a:extLst>
                <a:ext uri="{63B3BB69-23CF-44E3-9099-C40C66FF867C}">
                  <a14:compatExt spid="_x0000_s184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18449" name="Check Box 17" hidden="1">
              <a:extLst>
                <a:ext uri="{63B3BB69-23CF-44E3-9099-C40C66FF867C}">
                  <a14:compatExt spid="_x0000_s184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19457" name="Check Box 1" hidden="1">
              <a:extLst>
                <a:ext uri="{63B3BB69-23CF-44E3-9099-C40C66FF867C}">
                  <a14:compatExt spid="_x0000_s194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19458" name="Check Box 2" hidden="1">
              <a:extLst>
                <a:ext uri="{63B3BB69-23CF-44E3-9099-C40C66FF867C}">
                  <a14:compatExt spid="_x0000_s194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19459" name="Check Box 3" hidden="1">
              <a:extLst>
                <a:ext uri="{63B3BB69-23CF-44E3-9099-C40C66FF867C}">
                  <a14:compatExt spid="_x0000_s194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19460" name="Check Box 4" hidden="1">
              <a:extLst>
                <a:ext uri="{63B3BB69-23CF-44E3-9099-C40C66FF867C}">
                  <a14:compatExt spid="_x0000_s194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19461" name="Check Box 5" hidden="1">
              <a:extLst>
                <a:ext uri="{63B3BB69-23CF-44E3-9099-C40C66FF867C}">
                  <a14:compatExt spid="_x0000_s194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19462" name="Check Box 6" hidden="1">
              <a:extLst>
                <a:ext uri="{63B3BB69-23CF-44E3-9099-C40C66FF867C}">
                  <a14:compatExt spid="_x0000_s194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19463" name="Check Box 7" hidden="1">
              <a:extLst>
                <a:ext uri="{63B3BB69-23CF-44E3-9099-C40C66FF867C}">
                  <a14:compatExt spid="_x0000_s194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19464" name="Check Box 8" hidden="1">
              <a:extLst>
                <a:ext uri="{63B3BB69-23CF-44E3-9099-C40C66FF867C}">
                  <a14:compatExt spid="_x0000_s194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19465" name="Check Box 9" hidden="1">
              <a:extLst>
                <a:ext uri="{63B3BB69-23CF-44E3-9099-C40C66FF867C}">
                  <a14:compatExt spid="_x0000_s194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19466" name="Check Box 10" hidden="1">
              <a:extLst>
                <a:ext uri="{63B3BB69-23CF-44E3-9099-C40C66FF867C}">
                  <a14:compatExt spid="_x0000_s194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19467" name="Check Box 11" hidden="1">
              <a:extLst>
                <a:ext uri="{63B3BB69-23CF-44E3-9099-C40C66FF867C}">
                  <a14:compatExt spid="_x0000_s194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19468" name="Check Box 12" hidden="1">
              <a:extLst>
                <a:ext uri="{63B3BB69-23CF-44E3-9099-C40C66FF867C}">
                  <a14:compatExt spid="_x0000_s194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19469" name="Check Box 13" hidden="1">
              <a:extLst>
                <a:ext uri="{63B3BB69-23CF-44E3-9099-C40C66FF867C}">
                  <a14:compatExt spid="_x0000_s194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19470" name="Check Box 14" hidden="1">
              <a:extLst>
                <a:ext uri="{63B3BB69-23CF-44E3-9099-C40C66FF867C}">
                  <a14:compatExt spid="_x0000_s194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19471" name="Check Box 15" hidden="1">
              <a:extLst>
                <a:ext uri="{63B3BB69-23CF-44E3-9099-C40C66FF867C}">
                  <a14:compatExt spid="_x0000_s194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19472" name="Check Box 16" hidden="1">
              <a:extLst>
                <a:ext uri="{63B3BB69-23CF-44E3-9099-C40C66FF867C}">
                  <a14:compatExt spid="_x0000_s194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19473" name="Check Box 17" hidden="1">
              <a:extLst>
                <a:ext uri="{63B3BB69-23CF-44E3-9099-C40C66FF867C}">
                  <a14:compatExt spid="_x0000_s194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20481" name="Check Box 1" hidden="1">
              <a:extLst>
                <a:ext uri="{63B3BB69-23CF-44E3-9099-C40C66FF867C}">
                  <a14:compatExt spid="_x0000_s204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20482" name="Check Box 2" hidden="1">
              <a:extLst>
                <a:ext uri="{63B3BB69-23CF-44E3-9099-C40C66FF867C}">
                  <a14:compatExt spid="_x0000_s204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20483" name="Check Box 3" hidden="1">
              <a:extLst>
                <a:ext uri="{63B3BB69-23CF-44E3-9099-C40C66FF867C}">
                  <a14:compatExt spid="_x0000_s204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20484" name="Check Box 4" hidden="1">
              <a:extLst>
                <a:ext uri="{63B3BB69-23CF-44E3-9099-C40C66FF867C}">
                  <a14:compatExt spid="_x0000_s204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20485" name="Check Box 5" hidden="1">
              <a:extLst>
                <a:ext uri="{63B3BB69-23CF-44E3-9099-C40C66FF867C}">
                  <a14:compatExt spid="_x0000_s204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20486" name="Check Box 6" hidden="1">
              <a:extLst>
                <a:ext uri="{63B3BB69-23CF-44E3-9099-C40C66FF867C}">
                  <a14:compatExt spid="_x0000_s204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20487" name="Check Box 7" hidden="1">
              <a:extLst>
                <a:ext uri="{63B3BB69-23CF-44E3-9099-C40C66FF867C}">
                  <a14:compatExt spid="_x0000_s204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20488" name="Check Box 8" hidden="1">
              <a:extLst>
                <a:ext uri="{63B3BB69-23CF-44E3-9099-C40C66FF867C}">
                  <a14:compatExt spid="_x0000_s204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20489" name="Check Box 9" hidden="1">
              <a:extLst>
                <a:ext uri="{63B3BB69-23CF-44E3-9099-C40C66FF867C}">
                  <a14:compatExt spid="_x0000_s204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20490" name="Check Box 10" hidden="1">
              <a:extLst>
                <a:ext uri="{63B3BB69-23CF-44E3-9099-C40C66FF867C}">
                  <a14:compatExt spid="_x0000_s204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20491" name="Check Box 11" hidden="1">
              <a:extLst>
                <a:ext uri="{63B3BB69-23CF-44E3-9099-C40C66FF867C}">
                  <a14:compatExt spid="_x0000_s204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20492" name="Check Box 12" hidden="1">
              <a:extLst>
                <a:ext uri="{63B3BB69-23CF-44E3-9099-C40C66FF867C}">
                  <a14:compatExt spid="_x0000_s204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20493" name="Check Box 13" hidden="1">
              <a:extLst>
                <a:ext uri="{63B3BB69-23CF-44E3-9099-C40C66FF867C}">
                  <a14:compatExt spid="_x0000_s204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20494" name="Check Box 14" hidden="1">
              <a:extLst>
                <a:ext uri="{63B3BB69-23CF-44E3-9099-C40C66FF867C}">
                  <a14:compatExt spid="_x0000_s204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20495" name="Check Box 15" hidden="1">
              <a:extLst>
                <a:ext uri="{63B3BB69-23CF-44E3-9099-C40C66FF867C}">
                  <a14:compatExt spid="_x0000_s204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20496" name="Check Box 16" hidden="1">
              <a:extLst>
                <a:ext uri="{63B3BB69-23CF-44E3-9099-C40C66FF867C}">
                  <a14:compatExt spid="_x0000_s204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20497" name="Check Box 17" hidden="1">
              <a:extLst>
                <a:ext uri="{63B3BB69-23CF-44E3-9099-C40C66FF867C}">
                  <a14:compatExt spid="_x0000_s204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21505" name="Check Box 1" hidden="1">
              <a:extLst>
                <a:ext uri="{63B3BB69-23CF-44E3-9099-C40C66FF867C}">
                  <a14:compatExt spid="_x0000_s215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21506" name="Check Box 2" hidden="1">
              <a:extLst>
                <a:ext uri="{63B3BB69-23CF-44E3-9099-C40C66FF867C}">
                  <a14:compatExt spid="_x0000_s215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21507" name="Check Box 3" hidden="1">
              <a:extLst>
                <a:ext uri="{63B3BB69-23CF-44E3-9099-C40C66FF867C}">
                  <a14:compatExt spid="_x0000_s215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21508" name="Check Box 4" hidden="1">
              <a:extLst>
                <a:ext uri="{63B3BB69-23CF-44E3-9099-C40C66FF867C}">
                  <a14:compatExt spid="_x0000_s215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21509" name="Check Box 5" hidden="1">
              <a:extLst>
                <a:ext uri="{63B3BB69-23CF-44E3-9099-C40C66FF867C}">
                  <a14:compatExt spid="_x0000_s215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21510" name="Check Box 6" hidden="1">
              <a:extLst>
                <a:ext uri="{63B3BB69-23CF-44E3-9099-C40C66FF867C}">
                  <a14:compatExt spid="_x0000_s215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21511" name="Check Box 7" hidden="1">
              <a:extLst>
                <a:ext uri="{63B3BB69-23CF-44E3-9099-C40C66FF867C}">
                  <a14:compatExt spid="_x0000_s215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21512" name="Check Box 8" hidden="1">
              <a:extLst>
                <a:ext uri="{63B3BB69-23CF-44E3-9099-C40C66FF867C}">
                  <a14:compatExt spid="_x0000_s215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21513" name="Check Box 9" hidden="1">
              <a:extLst>
                <a:ext uri="{63B3BB69-23CF-44E3-9099-C40C66FF867C}">
                  <a14:compatExt spid="_x0000_s215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21514" name="Check Box 10" hidden="1">
              <a:extLst>
                <a:ext uri="{63B3BB69-23CF-44E3-9099-C40C66FF867C}">
                  <a14:compatExt spid="_x0000_s215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21515" name="Check Box 11" hidden="1">
              <a:extLst>
                <a:ext uri="{63B3BB69-23CF-44E3-9099-C40C66FF867C}">
                  <a14:compatExt spid="_x0000_s215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21516" name="Check Box 12" hidden="1">
              <a:extLst>
                <a:ext uri="{63B3BB69-23CF-44E3-9099-C40C66FF867C}">
                  <a14:compatExt spid="_x0000_s215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21517" name="Check Box 13" hidden="1">
              <a:extLst>
                <a:ext uri="{63B3BB69-23CF-44E3-9099-C40C66FF867C}">
                  <a14:compatExt spid="_x0000_s215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21518" name="Check Box 14" hidden="1">
              <a:extLst>
                <a:ext uri="{63B3BB69-23CF-44E3-9099-C40C66FF867C}">
                  <a14:compatExt spid="_x0000_s215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21519" name="Check Box 15" hidden="1">
              <a:extLst>
                <a:ext uri="{63B3BB69-23CF-44E3-9099-C40C66FF867C}">
                  <a14:compatExt spid="_x0000_s215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21520" name="Check Box 16" hidden="1">
              <a:extLst>
                <a:ext uri="{63B3BB69-23CF-44E3-9099-C40C66FF867C}">
                  <a14:compatExt spid="_x0000_s215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21521" name="Check Box 17" hidden="1">
              <a:extLst>
                <a:ext uri="{63B3BB69-23CF-44E3-9099-C40C66FF867C}">
                  <a14:compatExt spid="_x0000_s215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22529" name="Check Box 1" hidden="1">
              <a:extLst>
                <a:ext uri="{63B3BB69-23CF-44E3-9099-C40C66FF867C}">
                  <a14:compatExt spid="_x0000_s225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22530" name="Check Box 2" hidden="1">
              <a:extLst>
                <a:ext uri="{63B3BB69-23CF-44E3-9099-C40C66FF867C}">
                  <a14:compatExt spid="_x0000_s225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22531" name="Check Box 3" hidden="1">
              <a:extLst>
                <a:ext uri="{63B3BB69-23CF-44E3-9099-C40C66FF867C}">
                  <a14:compatExt spid="_x0000_s225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22532" name="Check Box 4" hidden="1">
              <a:extLst>
                <a:ext uri="{63B3BB69-23CF-44E3-9099-C40C66FF867C}">
                  <a14:compatExt spid="_x0000_s225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22533" name="Check Box 5" hidden="1">
              <a:extLst>
                <a:ext uri="{63B3BB69-23CF-44E3-9099-C40C66FF867C}">
                  <a14:compatExt spid="_x0000_s225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22534" name="Check Box 6" hidden="1">
              <a:extLst>
                <a:ext uri="{63B3BB69-23CF-44E3-9099-C40C66FF867C}">
                  <a14:compatExt spid="_x0000_s225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22535" name="Check Box 7" hidden="1">
              <a:extLst>
                <a:ext uri="{63B3BB69-23CF-44E3-9099-C40C66FF867C}">
                  <a14:compatExt spid="_x0000_s225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22536" name="Check Box 8" hidden="1">
              <a:extLst>
                <a:ext uri="{63B3BB69-23CF-44E3-9099-C40C66FF867C}">
                  <a14:compatExt spid="_x0000_s225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22537" name="Check Box 9" hidden="1">
              <a:extLst>
                <a:ext uri="{63B3BB69-23CF-44E3-9099-C40C66FF867C}">
                  <a14:compatExt spid="_x0000_s225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22538" name="Check Box 10" hidden="1">
              <a:extLst>
                <a:ext uri="{63B3BB69-23CF-44E3-9099-C40C66FF867C}">
                  <a14:compatExt spid="_x0000_s225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22539" name="Check Box 11" hidden="1">
              <a:extLst>
                <a:ext uri="{63B3BB69-23CF-44E3-9099-C40C66FF867C}">
                  <a14:compatExt spid="_x0000_s225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22540" name="Check Box 12" hidden="1">
              <a:extLst>
                <a:ext uri="{63B3BB69-23CF-44E3-9099-C40C66FF867C}">
                  <a14:compatExt spid="_x0000_s225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22541" name="Check Box 13" hidden="1">
              <a:extLst>
                <a:ext uri="{63B3BB69-23CF-44E3-9099-C40C66FF867C}">
                  <a14:compatExt spid="_x0000_s225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22542" name="Check Box 14" hidden="1">
              <a:extLst>
                <a:ext uri="{63B3BB69-23CF-44E3-9099-C40C66FF867C}">
                  <a14:compatExt spid="_x0000_s225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22543" name="Check Box 15" hidden="1">
              <a:extLst>
                <a:ext uri="{63B3BB69-23CF-44E3-9099-C40C66FF867C}">
                  <a14:compatExt spid="_x0000_s225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22544" name="Check Box 16" hidden="1">
              <a:extLst>
                <a:ext uri="{63B3BB69-23CF-44E3-9099-C40C66FF867C}">
                  <a14:compatExt spid="_x0000_s225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22545" name="Check Box 17" hidden="1">
              <a:extLst>
                <a:ext uri="{63B3BB69-23CF-44E3-9099-C40C66FF867C}">
                  <a14:compatExt spid="_x0000_s225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23553" name="Check Box 1" hidden="1">
              <a:extLst>
                <a:ext uri="{63B3BB69-23CF-44E3-9099-C40C66FF867C}">
                  <a14:compatExt spid="_x0000_s235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23554" name="Check Box 2" hidden="1">
              <a:extLst>
                <a:ext uri="{63B3BB69-23CF-44E3-9099-C40C66FF867C}">
                  <a14:compatExt spid="_x0000_s235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23555" name="Check Box 3" hidden="1">
              <a:extLst>
                <a:ext uri="{63B3BB69-23CF-44E3-9099-C40C66FF867C}">
                  <a14:compatExt spid="_x0000_s235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23556" name="Check Box 4" hidden="1">
              <a:extLst>
                <a:ext uri="{63B3BB69-23CF-44E3-9099-C40C66FF867C}">
                  <a14:compatExt spid="_x0000_s235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23557" name="Check Box 5" hidden="1">
              <a:extLst>
                <a:ext uri="{63B3BB69-23CF-44E3-9099-C40C66FF867C}">
                  <a14:compatExt spid="_x0000_s235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23558" name="Check Box 6" hidden="1">
              <a:extLst>
                <a:ext uri="{63B3BB69-23CF-44E3-9099-C40C66FF867C}">
                  <a14:compatExt spid="_x0000_s235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23559" name="Check Box 7" hidden="1">
              <a:extLst>
                <a:ext uri="{63B3BB69-23CF-44E3-9099-C40C66FF867C}">
                  <a14:compatExt spid="_x0000_s235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23560" name="Check Box 8" hidden="1">
              <a:extLst>
                <a:ext uri="{63B3BB69-23CF-44E3-9099-C40C66FF867C}">
                  <a14:compatExt spid="_x0000_s235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23561" name="Check Box 9" hidden="1">
              <a:extLst>
                <a:ext uri="{63B3BB69-23CF-44E3-9099-C40C66FF867C}">
                  <a14:compatExt spid="_x0000_s235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23562" name="Check Box 10" hidden="1">
              <a:extLst>
                <a:ext uri="{63B3BB69-23CF-44E3-9099-C40C66FF867C}">
                  <a14:compatExt spid="_x0000_s235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23563" name="Check Box 11" hidden="1">
              <a:extLst>
                <a:ext uri="{63B3BB69-23CF-44E3-9099-C40C66FF867C}">
                  <a14:compatExt spid="_x0000_s235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23564" name="Check Box 12" hidden="1">
              <a:extLst>
                <a:ext uri="{63B3BB69-23CF-44E3-9099-C40C66FF867C}">
                  <a14:compatExt spid="_x0000_s235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23565" name="Check Box 13" hidden="1">
              <a:extLst>
                <a:ext uri="{63B3BB69-23CF-44E3-9099-C40C66FF867C}">
                  <a14:compatExt spid="_x0000_s235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23566" name="Check Box 14" hidden="1">
              <a:extLst>
                <a:ext uri="{63B3BB69-23CF-44E3-9099-C40C66FF867C}">
                  <a14:compatExt spid="_x0000_s235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23567" name="Check Box 15" hidden="1">
              <a:extLst>
                <a:ext uri="{63B3BB69-23CF-44E3-9099-C40C66FF867C}">
                  <a14:compatExt spid="_x0000_s235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23568" name="Check Box 16" hidden="1">
              <a:extLst>
                <a:ext uri="{63B3BB69-23CF-44E3-9099-C40C66FF867C}">
                  <a14:compatExt spid="_x0000_s235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23569" name="Check Box 17" hidden="1">
              <a:extLst>
                <a:ext uri="{63B3BB69-23CF-44E3-9099-C40C66FF867C}">
                  <a14:compatExt spid="_x0000_s235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24577" name="Check Box 1" hidden="1">
              <a:extLst>
                <a:ext uri="{63B3BB69-23CF-44E3-9099-C40C66FF867C}">
                  <a14:compatExt spid="_x0000_s245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24578" name="Check Box 2" hidden="1">
              <a:extLst>
                <a:ext uri="{63B3BB69-23CF-44E3-9099-C40C66FF867C}">
                  <a14:compatExt spid="_x0000_s245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24579" name="Check Box 3" hidden="1">
              <a:extLst>
                <a:ext uri="{63B3BB69-23CF-44E3-9099-C40C66FF867C}">
                  <a14:compatExt spid="_x0000_s245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24580" name="Check Box 4" hidden="1">
              <a:extLst>
                <a:ext uri="{63B3BB69-23CF-44E3-9099-C40C66FF867C}">
                  <a14:compatExt spid="_x0000_s245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24581" name="Check Box 5" hidden="1">
              <a:extLst>
                <a:ext uri="{63B3BB69-23CF-44E3-9099-C40C66FF867C}">
                  <a14:compatExt spid="_x0000_s245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24582" name="Check Box 6" hidden="1">
              <a:extLst>
                <a:ext uri="{63B3BB69-23CF-44E3-9099-C40C66FF867C}">
                  <a14:compatExt spid="_x0000_s245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24583" name="Check Box 7" hidden="1">
              <a:extLst>
                <a:ext uri="{63B3BB69-23CF-44E3-9099-C40C66FF867C}">
                  <a14:compatExt spid="_x0000_s245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24584" name="Check Box 8" hidden="1">
              <a:extLst>
                <a:ext uri="{63B3BB69-23CF-44E3-9099-C40C66FF867C}">
                  <a14:compatExt spid="_x0000_s245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24585" name="Check Box 9" hidden="1">
              <a:extLst>
                <a:ext uri="{63B3BB69-23CF-44E3-9099-C40C66FF867C}">
                  <a14:compatExt spid="_x0000_s245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24586" name="Check Box 10" hidden="1">
              <a:extLst>
                <a:ext uri="{63B3BB69-23CF-44E3-9099-C40C66FF867C}">
                  <a14:compatExt spid="_x0000_s245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24587" name="Check Box 11" hidden="1">
              <a:extLst>
                <a:ext uri="{63B3BB69-23CF-44E3-9099-C40C66FF867C}">
                  <a14:compatExt spid="_x0000_s245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24588" name="Check Box 12" hidden="1">
              <a:extLst>
                <a:ext uri="{63B3BB69-23CF-44E3-9099-C40C66FF867C}">
                  <a14:compatExt spid="_x0000_s245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24589" name="Check Box 13" hidden="1">
              <a:extLst>
                <a:ext uri="{63B3BB69-23CF-44E3-9099-C40C66FF867C}">
                  <a14:compatExt spid="_x0000_s245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24590" name="Check Box 14" hidden="1">
              <a:extLst>
                <a:ext uri="{63B3BB69-23CF-44E3-9099-C40C66FF867C}">
                  <a14:compatExt spid="_x0000_s245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24591" name="Check Box 15" hidden="1">
              <a:extLst>
                <a:ext uri="{63B3BB69-23CF-44E3-9099-C40C66FF867C}">
                  <a14:compatExt spid="_x0000_s245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24592" name="Check Box 16" hidden="1">
              <a:extLst>
                <a:ext uri="{63B3BB69-23CF-44E3-9099-C40C66FF867C}">
                  <a14:compatExt spid="_x0000_s245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24593" name="Check Box 17" hidden="1">
              <a:extLst>
                <a:ext uri="{63B3BB69-23CF-44E3-9099-C40C66FF867C}">
                  <a14:compatExt spid="_x0000_s245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25601" name="Check Box 1" hidden="1">
              <a:extLst>
                <a:ext uri="{63B3BB69-23CF-44E3-9099-C40C66FF867C}">
                  <a14:compatExt spid="_x0000_s256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25602" name="Check Box 2" hidden="1">
              <a:extLst>
                <a:ext uri="{63B3BB69-23CF-44E3-9099-C40C66FF867C}">
                  <a14:compatExt spid="_x0000_s256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25603" name="Check Box 3" hidden="1">
              <a:extLst>
                <a:ext uri="{63B3BB69-23CF-44E3-9099-C40C66FF867C}">
                  <a14:compatExt spid="_x0000_s256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25604" name="Check Box 4" hidden="1">
              <a:extLst>
                <a:ext uri="{63B3BB69-23CF-44E3-9099-C40C66FF867C}">
                  <a14:compatExt spid="_x0000_s256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25605" name="Check Box 5" hidden="1">
              <a:extLst>
                <a:ext uri="{63B3BB69-23CF-44E3-9099-C40C66FF867C}">
                  <a14:compatExt spid="_x0000_s256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25606" name="Check Box 6" hidden="1">
              <a:extLst>
                <a:ext uri="{63B3BB69-23CF-44E3-9099-C40C66FF867C}">
                  <a14:compatExt spid="_x0000_s256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25607" name="Check Box 7" hidden="1">
              <a:extLst>
                <a:ext uri="{63B3BB69-23CF-44E3-9099-C40C66FF867C}">
                  <a14:compatExt spid="_x0000_s256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25608" name="Check Box 8" hidden="1">
              <a:extLst>
                <a:ext uri="{63B3BB69-23CF-44E3-9099-C40C66FF867C}">
                  <a14:compatExt spid="_x0000_s256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25609" name="Check Box 9" hidden="1">
              <a:extLst>
                <a:ext uri="{63B3BB69-23CF-44E3-9099-C40C66FF867C}">
                  <a14:compatExt spid="_x0000_s256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25610" name="Check Box 10" hidden="1">
              <a:extLst>
                <a:ext uri="{63B3BB69-23CF-44E3-9099-C40C66FF867C}">
                  <a14:compatExt spid="_x0000_s256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25611" name="Check Box 11" hidden="1">
              <a:extLst>
                <a:ext uri="{63B3BB69-23CF-44E3-9099-C40C66FF867C}">
                  <a14:compatExt spid="_x0000_s256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25612" name="Check Box 12" hidden="1">
              <a:extLst>
                <a:ext uri="{63B3BB69-23CF-44E3-9099-C40C66FF867C}">
                  <a14:compatExt spid="_x0000_s256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25613" name="Check Box 13" hidden="1">
              <a:extLst>
                <a:ext uri="{63B3BB69-23CF-44E3-9099-C40C66FF867C}">
                  <a14:compatExt spid="_x0000_s256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25614" name="Check Box 14" hidden="1">
              <a:extLst>
                <a:ext uri="{63B3BB69-23CF-44E3-9099-C40C66FF867C}">
                  <a14:compatExt spid="_x0000_s256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25615" name="Check Box 15" hidden="1">
              <a:extLst>
                <a:ext uri="{63B3BB69-23CF-44E3-9099-C40C66FF867C}">
                  <a14:compatExt spid="_x0000_s256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25616" name="Check Box 16" hidden="1">
              <a:extLst>
                <a:ext uri="{63B3BB69-23CF-44E3-9099-C40C66FF867C}">
                  <a14:compatExt spid="_x0000_s256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25617" name="Check Box 17" hidden="1">
              <a:extLst>
                <a:ext uri="{63B3BB69-23CF-44E3-9099-C40C66FF867C}">
                  <a14:compatExt spid="_x0000_s256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26625" name="Check Box 1" hidden="1">
              <a:extLst>
                <a:ext uri="{63B3BB69-23CF-44E3-9099-C40C66FF867C}">
                  <a14:compatExt spid="_x0000_s266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26626" name="Check Box 2" hidden="1">
              <a:extLst>
                <a:ext uri="{63B3BB69-23CF-44E3-9099-C40C66FF867C}">
                  <a14:compatExt spid="_x0000_s266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26627" name="Check Box 3" hidden="1">
              <a:extLst>
                <a:ext uri="{63B3BB69-23CF-44E3-9099-C40C66FF867C}">
                  <a14:compatExt spid="_x0000_s266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26628" name="Check Box 4" hidden="1">
              <a:extLst>
                <a:ext uri="{63B3BB69-23CF-44E3-9099-C40C66FF867C}">
                  <a14:compatExt spid="_x0000_s266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26629" name="Check Box 5" hidden="1">
              <a:extLst>
                <a:ext uri="{63B3BB69-23CF-44E3-9099-C40C66FF867C}">
                  <a14:compatExt spid="_x0000_s266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26630" name="Check Box 6" hidden="1">
              <a:extLst>
                <a:ext uri="{63B3BB69-23CF-44E3-9099-C40C66FF867C}">
                  <a14:compatExt spid="_x0000_s266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26631" name="Check Box 7" hidden="1">
              <a:extLst>
                <a:ext uri="{63B3BB69-23CF-44E3-9099-C40C66FF867C}">
                  <a14:compatExt spid="_x0000_s266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26632" name="Check Box 8" hidden="1">
              <a:extLst>
                <a:ext uri="{63B3BB69-23CF-44E3-9099-C40C66FF867C}">
                  <a14:compatExt spid="_x0000_s266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26633" name="Check Box 9" hidden="1">
              <a:extLst>
                <a:ext uri="{63B3BB69-23CF-44E3-9099-C40C66FF867C}">
                  <a14:compatExt spid="_x0000_s266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26634" name="Check Box 10" hidden="1">
              <a:extLst>
                <a:ext uri="{63B3BB69-23CF-44E3-9099-C40C66FF867C}">
                  <a14:compatExt spid="_x0000_s266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26635" name="Check Box 11" hidden="1">
              <a:extLst>
                <a:ext uri="{63B3BB69-23CF-44E3-9099-C40C66FF867C}">
                  <a14:compatExt spid="_x0000_s266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26636" name="Check Box 12" hidden="1">
              <a:extLst>
                <a:ext uri="{63B3BB69-23CF-44E3-9099-C40C66FF867C}">
                  <a14:compatExt spid="_x0000_s266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26637" name="Check Box 13" hidden="1">
              <a:extLst>
                <a:ext uri="{63B3BB69-23CF-44E3-9099-C40C66FF867C}">
                  <a14:compatExt spid="_x0000_s266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26638" name="Check Box 14" hidden="1">
              <a:extLst>
                <a:ext uri="{63B3BB69-23CF-44E3-9099-C40C66FF867C}">
                  <a14:compatExt spid="_x0000_s266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26639" name="Check Box 15" hidden="1">
              <a:extLst>
                <a:ext uri="{63B3BB69-23CF-44E3-9099-C40C66FF867C}">
                  <a14:compatExt spid="_x0000_s266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26640" name="Check Box 16" hidden="1">
              <a:extLst>
                <a:ext uri="{63B3BB69-23CF-44E3-9099-C40C66FF867C}">
                  <a14:compatExt spid="_x0000_s266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26641" name="Check Box 17" hidden="1">
              <a:extLst>
                <a:ext uri="{63B3BB69-23CF-44E3-9099-C40C66FF867C}">
                  <a14:compatExt spid="_x0000_s266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27649" name="Check Box 1" hidden="1">
              <a:extLst>
                <a:ext uri="{63B3BB69-23CF-44E3-9099-C40C66FF867C}">
                  <a14:compatExt spid="_x0000_s276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27650" name="Check Box 2" hidden="1">
              <a:extLst>
                <a:ext uri="{63B3BB69-23CF-44E3-9099-C40C66FF867C}">
                  <a14:compatExt spid="_x0000_s276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27651" name="Check Box 3" hidden="1">
              <a:extLst>
                <a:ext uri="{63B3BB69-23CF-44E3-9099-C40C66FF867C}">
                  <a14:compatExt spid="_x0000_s276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27652" name="Check Box 4" hidden="1">
              <a:extLst>
                <a:ext uri="{63B3BB69-23CF-44E3-9099-C40C66FF867C}">
                  <a14:compatExt spid="_x0000_s276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27653" name="Check Box 5" hidden="1">
              <a:extLst>
                <a:ext uri="{63B3BB69-23CF-44E3-9099-C40C66FF867C}">
                  <a14:compatExt spid="_x0000_s276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27654" name="Check Box 6" hidden="1">
              <a:extLst>
                <a:ext uri="{63B3BB69-23CF-44E3-9099-C40C66FF867C}">
                  <a14:compatExt spid="_x0000_s276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27655" name="Check Box 7" hidden="1">
              <a:extLst>
                <a:ext uri="{63B3BB69-23CF-44E3-9099-C40C66FF867C}">
                  <a14:compatExt spid="_x0000_s276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27656" name="Check Box 8" hidden="1">
              <a:extLst>
                <a:ext uri="{63B3BB69-23CF-44E3-9099-C40C66FF867C}">
                  <a14:compatExt spid="_x0000_s276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27657" name="Check Box 9" hidden="1">
              <a:extLst>
                <a:ext uri="{63B3BB69-23CF-44E3-9099-C40C66FF867C}">
                  <a14:compatExt spid="_x0000_s276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27658" name="Check Box 10" hidden="1">
              <a:extLst>
                <a:ext uri="{63B3BB69-23CF-44E3-9099-C40C66FF867C}">
                  <a14:compatExt spid="_x0000_s276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27659" name="Check Box 11" hidden="1">
              <a:extLst>
                <a:ext uri="{63B3BB69-23CF-44E3-9099-C40C66FF867C}">
                  <a14:compatExt spid="_x0000_s276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27660" name="Check Box 12" hidden="1">
              <a:extLst>
                <a:ext uri="{63B3BB69-23CF-44E3-9099-C40C66FF867C}">
                  <a14:compatExt spid="_x0000_s276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27661" name="Check Box 13" hidden="1">
              <a:extLst>
                <a:ext uri="{63B3BB69-23CF-44E3-9099-C40C66FF867C}">
                  <a14:compatExt spid="_x0000_s276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27662" name="Check Box 14" hidden="1">
              <a:extLst>
                <a:ext uri="{63B3BB69-23CF-44E3-9099-C40C66FF867C}">
                  <a14:compatExt spid="_x0000_s276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27663" name="Check Box 15" hidden="1">
              <a:extLst>
                <a:ext uri="{63B3BB69-23CF-44E3-9099-C40C66FF867C}">
                  <a14:compatExt spid="_x0000_s276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27664" name="Check Box 16" hidden="1">
              <a:extLst>
                <a:ext uri="{63B3BB69-23CF-44E3-9099-C40C66FF867C}">
                  <a14:compatExt spid="_x0000_s276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27665" name="Check Box 17" hidden="1">
              <a:extLst>
                <a:ext uri="{63B3BB69-23CF-44E3-9099-C40C66FF867C}">
                  <a14:compatExt spid="_x0000_s276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28673" name="Check Box 1" hidden="1">
              <a:extLst>
                <a:ext uri="{63B3BB69-23CF-44E3-9099-C40C66FF867C}">
                  <a14:compatExt spid="_x0000_s286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28674" name="Check Box 2" hidden="1">
              <a:extLst>
                <a:ext uri="{63B3BB69-23CF-44E3-9099-C40C66FF867C}">
                  <a14:compatExt spid="_x0000_s286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28675" name="Check Box 3" hidden="1">
              <a:extLst>
                <a:ext uri="{63B3BB69-23CF-44E3-9099-C40C66FF867C}">
                  <a14:compatExt spid="_x0000_s28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28676" name="Check Box 4" hidden="1">
              <a:extLst>
                <a:ext uri="{63B3BB69-23CF-44E3-9099-C40C66FF867C}">
                  <a14:compatExt spid="_x0000_s28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28677" name="Check Box 5" hidden="1">
              <a:extLst>
                <a:ext uri="{63B3BB69-23CF-44E3-9099-C40C66FF867C}">
                  <a14:compatExt spid="_x0000_s286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28678" name="Check Box 6" hidden="1">
              <a:extLst>
                <a:ext uri="{63B3BB69-23CF-44E3-9099-C40C66FF867C}">
                  <a14:compatExt spid="_x0000_s28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28679" name="Check Box 7" hidden="1">
              <a:extLst>
                <a:ext uri="{63B3BB69-23CF-44E3-9099-C40C66FF867C}">
                  <a14:compatExt spid="_x0000_s286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28680" name="Check Box 8" hidden="1">
              <a:extLst>
                <a:ext uri="{63B3BB69-23CF-44E3-9099-C40C66FF867C}">
                  <a14:compatExt spid="_x0000_s286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28681" name="Check Box 9" hidden="1">
              <a:extLst>
                <a:ext uri="{63B3BB69-23CF-44E3-9099-C40C66FF867C}">
                  <a14:compatExt spid="_x0000_s286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28682" name="Check Box 10" hidden="1">
              <a:extLst>
                <a:ext uri="{63B3BB69-23CF-44E3-9099-C40C66FF867C}">
                  <a14:compatExt spid="_x0000_s286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28683" name="Check Box 11" hidden="1">
              <a:extLst>
                <a:ext uri="{63B3BB69-23CF-44E3-9099-C40C66FF867C}">
                  <a14:compatExt spid="_x0000_s286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28684" name="Check Box 12" hidden="1">
              <a:extLst>
                <a:ext uri="{63B3BB69-23CF-44E3-9099-C40C66FF867C}">
                  <a14:compatExt spid="_x0000_s286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28685" name="Check Box 13" hidden="1">
              <a:extLst>
                <a:ext uri="{63B3BB69-23CF-44E3-9099-C40C66FF867C}">
                  <a14:compatExt spid="_x0000_s286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28686" name="Check Box 14" hidden="1">
              <a:extLst>
                <a:ext uri="{63B3BB69-23CF-44E3-9099-C40C66FF867C}">
                  <a14:compatExt spid="_x0000_s286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28687" name="Check Box 15" hidden="1">
              <a:extLst>
                <a:ext uri="{63B3BB69-23CF-44E3-9099-C40C66FF867C}">
                  <a14:compatExt spid="_x0000_s286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28688" name="Check Box 16" hidden="1">
              <a:extLst>
                <a:ext uri="{63B3BB69-23CF-44E3-9099-C40C66FF867C}">
                  <a14:compatExt spid="_x0000_s286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28689" name="Check Box 17" hidden="1">
              <a:extLst>
                <a:ext uri="{63B3BB69-23CF-44E3-9099-C40C66FF867C}">
                  <a14:compatExt spid="_x0000_s286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29697" name="Check Box 1" hidden="1">
              <a:extLst>
                <a:ext uri="{63B3BB69-23CF-44E3-9099-C40C66FF867C}">
                  <a14:compatExt spid="_x0000_s296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29698" name="Check Box 2" hidden="1">
              <a:extLst>
                <a:ext uri="{63B3BB69-23CF-44E3-9099-C40C66FF867C}">
                  <a14:compatExt spid="_x0000_s296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29699" name="Check Box 3" hidden="1">
              <a:extLst>
                <a:ext uri="{63B3BB69-23CF-44E3-9099-C40C66FF867C}">
                  <a14:compatExt spid="_x0000_s296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29700" name="Check Box 4" hidden="1">
              <a:extLst>
                <a:ext uri="{63B3BB69-23CF-44E3-9099-C40C66FF867C}">
                  <a14:compatExt spid="_x0000_s297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29701" name="Check Box 5" hidden="1">
              <a:extLst>
                <a:ext uri="{63B3BB69-23CF-44E3-9099-C40C66FF867C}">
                  <a14:compatExt spid="_x0000_s297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29702" name="Check Box 6" hidden="1">
              <a:extLst>
                <a:ext uri="{63B3BB69-23CF-44E3-9099-C40C66FF867C}">
                  <a14:compatExt spid="_x0000_s297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29703" name="Check Box 7" hidden="1">
              <a:extLst>
                <a:ext uri="{63B3BB69-23CF-44E3-9099-C40C66FF867C}">
                  <a14:compatExt spid="_x0000_s297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29704" name="Check Box 8" hidden="1">
              <a:extLst>
                <a:ext uri="{63B3BB69-23CF-44E3-9099-C40C66FF867C}">
                  <a14:compatExt spid="_x0000_s297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29705" name="Check Box 9" hidden="1">
              <a:extLst>
                <a:ext uri="{63B3BB69-23CF-44E3-9099-C40C66FF867C}">
                  <a14:compatExt spid="_x0000_s297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29706" name="Check Box 10" hidden="1">
              <a:extLst>
                <a:ext uri="{63B3BB69-23CF-44E3-9099-C40C66FF867C}">
                  <a14:compatExt spid="_x0000_s297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29707" name="Check Box 11" hidden="1">
              <a:extLst>
                <a:ext uri="{63B3BB69-23CF-44E3-9099-C40C66FF867C}">
                  <a14:compatExt spid="_x0000_s297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29708" name="Check Box 12" hidden="1">
              <a:extLst>
                <a:ext uri="{63B3BB69-23CF-44E3-9099-C40C66FF867C}">
                  <a14:compatExt spid="_x0000_s297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29709" name="Check Box 13" hidden="1">
              <a:extLst>
                <a:ext uri="{63B3BB69-23CF-44E3-9099-C40C66FF867C}">
                  <a14:compatExt spid="_x0000_s297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29710" name="Check Box 14" hidden="1">
              <a:extLst>
                <a:ext uri="{63B3BB69-23CF-44E3-9099-C40C66FF867C}">
                  <a14:compatExt spid="_x0000_s297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29711" name="Check Box 15" hidden="1">
              <a:extLst>
                <a:ext uri="{63B3BB69-23CF-44E3-9099-C40C66FF867C}">
                  <a14:compatExt spid="_x0000_s297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29712" name="Check Box 16" hidden="1">
              <a:extLst>
                <a:ext uri="{63B3BB69-23CF-44E3-9099-C40C66FF867C}">
                  <a14:compatExt spid="_x0000_s297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29713" name="Check Box 17" hidden="1">
              <a:extLst>
                <a:ext uri="{63B3BB69-23CF-44E3-9099-C40C66FF867C}">
                  <a14:compatExt spid="_x0000_s297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30721" name="Check Box 1" hidden="1">
              <a:extLst>
                <a:ext uri="{63B3BB69-23CF-44E3-9099-C40C66FF867C}">
                  <a14:compatExt spid="_x0000_s307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30722" name="Check Box 2" hidden="1">
              <a:extLst>
                <a:ext uri="{63B3BB69-23CF-44E3-9099-C40C66FF867C}">
                  <a14:compatExt spid="_x0000_s307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30723" name="Check Box 3" hidden="1">
              <a:extLst>
                <a:ext uri="{63B3BB69-23CF-44E3-9099-C40C66FF867C}">
                  <a14:compatExt spid="_x0000_s307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30724" name="Check Box 4" hidden="1">
              <a:extLst>
                <a:ext uri="{63B3BB69-23CF-44E3-9099-C40C66FF867C}">
                  <a14:compatExt spid="_x0000_s307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30725" name="Check Box 5" hidden="1">
              <a:extLst>
                <a:ext uri="{63B3BB69-23CF-44E3-9099-C40C66FF867C}">
                  <a14:compatExt spid="_x0000_s307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30726" name="Check Box 6" hidden="1">
              <a:extLst>
                <a:ext uri="{63B3BB69-23CF-44E3-9099-C40C66FF867C}">
                  <a14:compatExt spid="_x0000_s307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30727" name="Check Box 7" hidden="1">
              <a:extLst>
                <a:ext uri="{63B3BB69-23CF-44E3-9099-C40C66FF867C}">
                  <a14:compatExt spid="_x0000_s307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30728" name="Check Box 8" hidden="1">
              <a:extLst>
                <a:ext uri="{63B3BB69-23CF-44E3-9099-C40C66FF867C}">
                  <a14:compatExt spid="_x0000_s307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30729" name="Check Box 9" hidden="1">
              <a:extLst>
                <a:ext uri="{63B3BB69-23CF-44E3-9099-C40C66FF867C}">
                  <a14:compatExt spid="_x0000_s307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30730" name="Check Box 10" hidden="1">
              <a:extLst>
                <a:ext uri="{63B3BB69-23CF-44E3-9099-C40C66FF867C}">
                  <a14:compatExt spid="_x0000_s307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30731" name="Check Box 11" hidden="1">
              <a:extLst>
                <a:ext uri="{63B3BB69-23CF-44E3-9099-C40C66FF867C}">
                  <a14:compatExt spid="_x0000_s307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30732" name="Check Box 12" hidden="1">
              <a:extLst>
                <a:ext uri="{63B3BB69-23CF-44E3-9099-C40C66FF867C}">
                  <a14:compatExt spid="_x0000_s307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30733" name="Check Box 13" hidden="1">
              <a:extLst>
                <a:ext uri="{63B3BB69-23CF-44E3-9099-C40C66FF867C}">
                  <a14:compatExt spid="_x0000_s307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30734" name="Check Box 14" hidden="1">
              <a:extLst>
                <a:ext uri="{63B3BB69-23CF-44E3-9099-C40C66FF867C}">
                  <a14:compatExt spid="_x0000_s307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30735" name="Check Box 15" hidden="1">
              <a:extLst>
                <a:ext uri="{63B3BB69-23CF-44E3-9099-C40C66FF867C}">
                  <a14:compatExt spid="_x0000_s307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30736" name="Check Box 16" hidden="1">
              <a:extLst>
                <a:ext uri="{63B3BB69-23CF-44E3-9099-C40C66FF867C}">
                  <a14:compatExt spid="_x0000_s307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30737" name="Check Box 17" hidden="1">
              <a:extLst>
                <a:ext uri="{63B3BB69-23CF-44E3-9099-C40C66FF867C}">
                  <a14:compatExt spid="_x0000_s307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31745" name="Check Box 1" hidden="1">
              <a:extLst>
                <a:ext uri="{63B3BB69-23CF-44E3-9099-C40C66FF867C}">
                  <a14:compatExt spid="_x0000_s317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31746" name="Check Box 2" hidden="1">
              <a:extLst>
                <a:ext uri="{63B3BB69-23CF-44E3-9099-C40C66FF867C}">
                  <a14:compatExt spid="_x0000_s317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31747" name="Check Box 3" hidden="1">
              <a:extLst>
                <a:ext uri="{63B3BB69-23CF-44E3-9099-C40C66FF867C}">
                  <a14:compatExt spid="_x0000_s317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31748" name="Check Box 4" hidden="1">
              <a:extLst>
                <a:ext uri="{63B3BB69-23CF-44E3-9099-C40C66FF867C}">
                  <a14:compatExt spid="_x0000_s317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31749" name="Check Box 5" hidden="1">
              <a:extLst>
                <a:ext uri="{63B3BB69-23CF-44E3-9099-C40C66FF867C}">
                  <a14:compatExt spid="_x0000_s317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31750" name="Check Box 6" hidden="1">
              <a:extLst>
                <a:ext uri="{63B3BB69-23CF-44E3-9099-C40C66FF867C}">
                  <a14:compatExt spid="_x0000_s317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31751" name="Check Box 7" hidden="1">
              <a:extLst>
                <a:ext uri="{63B3BB69-23CF-44E3-9099-C40C66FF867C}">
                  <a14:compatExt spid="_x0000_s317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31752" name="Check Box 8" hidden="1">
              <a:extLst>
                <a:ext uri="{63B3BB69-23CF-44E3-9099-C40C66FF867C}">
                  <a14:compatExt spid="_x0000_s317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31753" name="Check Box 9" hidden="1">
              <a:extLst>
                <a:ext uri="{63B3BB69-23CF-44E3-9099-C40C66FF867C}">
                  <a14:compatExt spid="_x0000_s317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31754" name="Check Box 10" hidden="1">
              <a:extLst>
                <a:ext uri="{63B3BB69-23CF-44E3-9099-C40C66FF867C}">
                  <a14:compatExt spid="_x0000_s317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31755" name="Check Box 11" hidden="1">
              <a:extLst>
                <a:ext uri="{63B3BB69-23CF-44E3-9099-C40C66FF867C}">
                  <a14:compatExt spid="_x0000_s317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31756" name="Check Box 12" hidden="1">
              <a:extLst>
                <a:ext uri="{63B3BB69-23CF-44E3-9099-C40C66FF867C}">
                  <a14:compatExt spid="_x0000_s317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31757" name="Check Box 13" hidden="1">
              <a:extLst>
                <a:ext uri="{63B3BB69-23CF-44E3-9099-C40C66FF867C}">
                  <a14:compatExt spid="_x0000_s317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31758" name="Check Box 14" hidden="1">
              <a:extLst>
                <a:ext uri="{63B3BB69-23CF-44E3-9099-C40C66FF867C}">
                  <a14:compatExt spid="_x0000_s317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31759" name="Check Box 15" hidden="1">
              <a:extLst>
                <a:ext uri="{63B3BB69-23CF-44E3-9099-C40C66FF867C}">
                  <a14:compatExt spid="_x0000_s317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31760" name="Check Box 16" hidden="1">
              <a:extLst>
                <a:ext uri="{63B3BB69-23CF-44E3-9099-C40C66FF867C}">
                  <a14:compatExt spid="_x0000_s317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31761" name="Check Box 17" hidden="1">
              <a:extLst>
                <a:ext uri="{63B3BB69-23CF-44E3-9099-C40C66FF867C}">
                  <a14:compatExt spid="_x0000_s317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32769" name="Check Box 1" hidden="1">
              <a:extLst>
                <a:ext uri="{63B3BB69-23CF-44E3-9099-C40C66FF867C}">
                  <a14:compatExt spid="_x0000_s327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32770" name="Check Box 2" hidden="1">
              <a:extLst>
                <a:ext uri="{63B3BB69-23CF-44E3-9099-C40C66FF867C}">
                  <a14:compatExt spid="_x0000_s327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32771" name="Check Box 3" hidden="1">
              <a:extLst>
                <a:ext uri="{63B3BB69-23CF-44E3-9099-C40C66FF867C}">
                  <a14:compatExt spid="_x0000_s327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32772" name="Check Box 4" hidden="1">
              <a:extLst>
                <a:ext uri="{63B3BB69-23CF-44E3-9099-C40C66FF867C}">
                  <a14:compatExt spid="_x0000_s327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32773" name="Check Box 5" hidden="1">
              <a:extLst>
                <a:ext uri="{63B3BB69-23CF-44E3-9099-C40C66FF867C}">
                  <a14:compatExt spid="_x0000_s327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32774" name="Check Box 6" hidden="1">
              <a:extLst>
                <a:ext uri="{63B3BB69-23CF-44E3-9099-C40C66FF867C}">
                  <a14:compatExt spid="_x0000_s327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32775" name="Check Box 7" hidden="1">
              <a:extLst>
                <a:ext uri="{63B3BB69-23CF-44E3-9099-C40C66FF867C}">
                  <a14:compatExt spid="_x0000_s327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32776" name="Check Box 8" hidden="1">
              <a:extLst>
                <a:ext uri="{63B3BB69-23CF-44E3-9099-C40C66FF867C}">
                  <a14:compatExt spid="_x0000_s327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32777" name="Check Box 9" hidden="1">
              <a:extLst>
                <a:ext uri="{63B3BB69-23CF-44E3-9099-C40C66FF867C}">
                  <a14:compatExt spid="_x0000_s327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32778" name="Check Box 10" hidden="1">
              <a:extLst>
                <a:ext uri="{63B3BB69-23CF-44E3-9099-C40C66FF867C}">
                  <a14:compatExt spid="_x0000_s327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32779" name="Check Box 11" hidden="1">
              <a:extLst>
                <a:ext uri="{63B3BB69-23CF-44E3-9099-C40C66FF867C}">
                  <a14:compatExt spid="_x0000_s327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32780" name="Check Box 12" hidden="1">
              <a:extLst>
                <a:ext uri="{63B3BB69-23CF-44E3-9099-C40C66FF867C}">
                  <a14:compatExt spid="_x0000_s327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32781" name="Check Box 13" hidden="1">
              <a:extLst>
                <a:ext uri="{63B3BB69-23CF-44E3-9099-C40C66FF867C}">
                  <a14:compatExt spid="_x0000_s327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32782" name="Check Box 14" hidden="1">
              <a:extLst>
                <a:ext uri="{63B3BB69-23CF-44E3-9099-C40C66FF867C}">
                  <a14:compatExt spid="_x0000_s327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32783" name="Check Box 15" hidden="1">
              <a:extLst>
                <a:ext uri="{63B3BB69-23CF-44E3-9099-C40C66FF867C}">
                  <a14:compatExt spid="_x0000_s327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32784" name="Check Box 16" hidden="1">
              <a:extLst>
                <a:ext uri="{63B3BB69-23CF-44E3-9099-C40C66FF867C}">
                  <a14:compatExt spid="_x0000_s327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32785" name="Check Box 17" hidden="1">
              <a:extLst>
                <a:ext uri="{63B3BB69-23CF-44E3-9099-C40C66FF867C}">
                  <a14:compatExt spid="_x0000_s327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33793" name="Check Box 1" hidden="1">
              <a:extLst>
                <a:ext uri="{63B3BB69-23CF-44E3-9099-C40C66FF867C}">
                  <a14:compatExt spid="_x0000_s337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33794" name="Check Box 2" hidden="1">
              <a:extLst>
                <a:ext uri="{63B3BB69-23CF-44E3-9099-C40C66FF867C}">
                  <a14:compatExt spid="_x0000_s337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33795" name="Check Box 3" hidden="1">
              <a:extLst>
                <a:ext uri="{63B3BB69-23CF-44E3-9099-C40C66FF867C}">
                  <a14:compatExt spid="_x0000_s337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33796" name="Check Box 4" hidden="1">
              <a:extLst>
                <a:ext uri="{63B3BB69-23CF-44E3-9099-C40C66FF867C}">
                  <a14:compatExt spid="_x0000_s337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33797" name="Check Box 5" hidden="1">
              <a:extLst>
                <a:ext uri="{63B3BB69-23CF-44E3-9099-C40C66FF867C}">
                  <a14:compatExt spid="_x0000_s337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33798" name="Check Box 6" hidden="1">
              <a:extLst>
                <a:ext uri="{63B3BB69-23CF-44E3-9099-C40C66FF867C}">
                  <a14:compatExt spid="_x0000_s337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33799" name="Check Box 7" hidden="1">
              <a:extLst>
                <a:ext uri="{63B3BB69-23CF-44E3-9099-C40C66FF867C}">
                  <a14:compatExt spid="_x0000_s337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33800" name="Check Box 8" hidden="1">
              <a:extLst>
                <a:ext uri="{63B3BB69-23CF-44E3-9099-C40C66FF867C}">
                  <a14:compatExt spid="_x0000_s338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33801" name="Check Box 9" hidden="1">
              <a:extLst>
                <a:ext uri="{63B3BB69-23CF-44E3-9099-C40C66FF867C}">
                  <a14:compatExt spid="_x0000_s338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33802" name="Check Box 10" hidden="1">
              <a:extLst>
                <a:ext uri="{63B3BB69-23CF-44E3-9099-C40C66FF867C}">
                  <a14:compatExt spid="_x0000_s338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33803" name="Check Box 11" hidden="1">
              <a:extLst>
                <a:ext uri="{63B3BB69-23CF-44E3-9099-C40C66FF867C}">
                  <a14:compatExt spid="_x0000_s338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33804" name="Check Box 12" hidden="1">
              <a:extLst>
                <a:ext uri="{63B3BB69-23CF-44E3-9099-C40C66FF867C}">
                  <a14:compatExt spid="_x0000_s338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33805" name="Check Box 13" hidden="1">
              <a:extLst>
                <a:ext uri="{63B3BB69-23CF-44E3-9099-C40C66FF867C}">
                  <a14:compatExt spid="_x0000_s338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33806" name="Check Box 14" hidden="1">
              <a:extLst>
                <a:ext uri="{63B3BB69-23CF-44E3-9099-C40C66FF867C}">
                  <a14:compatExt spid="_x0000_s338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33807" name="Check Box 15" hidden="1">
              <a:extLst>
                <a:ext uri="{63B3BB69-23CF-44E3-9099-C40C66FF867C}">
                  <a14:compatExt spid="_x0000_s338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33808" name="Check Box 16" hidden="1">
              <a:extLst>
                <a:ext uri="{63B3BB69-23CF-44E3-9099-C40C66FF867C}">
                  <a14:compatExt spid="_x0000_s338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33809" name="Check Box 17" hidden="1">
              <a:extLst>
                <a:ext uri="{63B3BB69-23CF-44E3-9099-C40C66FF867C}">
                  <a14:compatExt spid="_x0000_s338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34817" name="Check Box 1" hidden="1">
              <a:extLst>
                <a:ext uri="{63B3BB69-23CF-44E3-9099-C40C66FF867C}">
                  <a14:compatExt spid="_x0000_s348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34818" name="Check Box 2" hidden="1">
              <a:extLst>
                <a:ext uri="{63B3BB69-23CF-44E3-9099-C40C66FF867C}">
                  <a14:compatExt spid="_x0000_s348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34819" name="Check Box 3" hidden="1">
              <a:extLst>
                <a:ext uri="{63B3BB69-23CF-44E3-9099-C40C66FF867C}">
                  <a14:compatExt spid="_x0000_s348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34820" name="Check Box 4" hidden="1">
              <a:extLst>
                <a:ext uri="{63B3BB69-23CF-44E3-9099-C40C66FF867C}">
                  <a14:compatExt spid="_x0000_s348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34821" name="Check Box 5" hidden="1">
              <a:extLst>
                <a:ext uri="{63B3BB69-23CF-44E3-9099-C40C66FF867C}">
                  <a14:compatExt spid="_x0000_s348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34822" name="Check Box 6" hidden="1">
              <a:extLst>
                <a:ext uri="{63B3BB69-23CF-44E3-9099-C40C66FF867C}">
                  <a14:compatExt spid="_x0000_s348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34823" name="Check Box 7" hidden="1">
              <a:extLst>
                <a:ext uri="{63B3BB69-23CF-44E3-9099-C40C66FF867C}">
                  <a14:compatExt spid="_x0000_s348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34824" name="Check Box 8" hidden="1">
              <a:extLst>
                <a:ext uri="{63B3BB69-23CF-44E3-9099-C40C66FF867C}">
                  <a14:compatExt spid="_x0000_s348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34825" name="Check Box 9" hidden="1">
              <a:extLst>
                <a:ext uri="{63B3BB69-23CF-44E3-9099-C40C66FF867C}">
                  <a14:compatExt spid="_x0000_s348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34826" name="Check Box 10" hidden="1">
              <a:extLst>
                <a:ext uri="{63B3BB69-23CF-44E3-9099-C40C66FF867C}">
                  <a14:compatExt spid="_x0000_s348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34827" name="Check Box 11" hidden="1">
              <a:extLst>
                <a:ext uri="{63B3BB69-23CF-44E3-9099-C40C66FF867C}">
                  <a14:compatExt spid="_x0000_s348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34828" name="Check Box 12" hidden="1">
              <a:extLst>
                <a:ext uri="{63B3BB69-23CF-44E3-9099-C40C66FF867C}">
                  <a14:compatExt spid="_x0000_s348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34829" name="Check Box 13" hidden="1">
              <a:extLst>
                <a:ext uri="{63B3BB69-23CF-44E3-9099-C40C66FF867C}">
                  <a14:compatExt spid="_x0000_s348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34830" name="Check Box 14" hidden="1">
              <a:extLst>
                <a:ext uri="{63B3BB69-23CF-44E3-9099-C40C66FF867C}">
                  <a14:compatExt spid="_x0000_s348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34831" name="Check Box 15" hidden="1">
              <a:extLst>
                <a:ext uri="{63B3BB69-23CF-44E3-9099-C40C66FF867C}">
                  <a14:compatExt spid="_x0000_s348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34832" name="Check Box 16" hidden="1">
              <a:extLst>
                <a:ext uri="{63B3BB69-23CF-44E3-9099-C40C66FF867C}">
                  <a14:compatExt spid="_x0000_s348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34833" name="Check Box 17" hidden="1">
              <a:extLst>
                <a:ext uri="{63B3BB69-23CF-44E3-9099-C40C66FF867C}">
                  <a14:compatExt spid="_x0000_s348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35841" name="Check Box 1" hidden="1">
              <a:extLst>
                <a:ext uri="{63B3BB69-23CF-44E3-9099-C40C66FF867C}">
                  <a14:compatExt spid="_x0000_s358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35842" name="Check Box 2" hidden="1">
              <a:extLst>
                <a:ext uri="{63B3BB69-23CF-44E3-9099-C40C66FF867C}">
                  <a14:compatExt spid="_x0000_s358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35843" name="Check Box 3" hidden="1">
              <a:extLst>
                <a:ext uri="{63B3BB69-23CF-44E3-9099-C40C66FF867C}">
                  <a14:compatExt spid="_x0000_s358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35844" name="Check Box 4" hidden="1">
              <a:extLst>
                <a:ext uri="{63B3BB69-23CF-44E3-9099-C40C66FF867C}">
                  <a14:compatExt spid="_x0000_s358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35845" name="Check Box 5" hidden="1">
              <a:extLst>
                <a:ext uri="{63B3BB69-23CF-44E3-9099-C40C66FF867C}">
                  <a14:compatExt spid="_x0000_s358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35846" name="Check Box 6" hidden="1">
              <a:extLst>
                <a:ext uri="{63B3BB69-23CF-44E3-9099-C40C66FF867C}">
                  <a14:compatExt spid="_x0000_s358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35847" name="Check Box 7" hidden="1">
              <a:extLst>
                <a:ext uri="{63B3BB69-23CF-44E3-9099-C40C66FF867C}">
                  <a14:compatExt spid="_x0000_s358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35848" name="Check Box 8" hidden="1">
              <a:extLst>
                <a:ext uri="{63B3BB69-23CF-44E3-9099-C40C66FF867C}">
                  <a14:compatExt spid="_x0000_s358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35849" name="Check Box 9" hidden="1">
              <a:extLst>
                <a:ext uri="{63B3BB69-23CF-44E3-9099-C40C66FF867C}">
                  <a14:compatExt spid="_x0000_s358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35850" name="Check Box 10" hidden="1">
              <a:extLst>
                <a:ext uri="{63B3BB69-23CF-44E3-9099-C40C66FF867C}">
                  <a14:compatExt spid="_x0000_s358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35851" name="Check Box 11" hidden="1">
              <a:extLst>
                <a:ext uri="{63B3BB69-23CF-44E3-9099-C40C66FF867C}">
                  <a14:compatExt spid="_x0000_s358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35852" name="Check Box 12" hidden="1">
              <a:extLst>
                <a:ext uri="{63B3BB69-23CF-44E3-9099-C40C66FF867C}">
                  <a14:compatExt spid="_x0000_s358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35853" name="Check Box 13" hidden="1">
              <a:extLst>
                <a:ext uri="{63B3BB69-23CF-44E3-9099-C40C66FF867C}">
                  <a14:compatExt spid="_x0000_s358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35854" name="Check Box 14" hidden="1">
              <a:extLst>
                <a:ext uri="{63B3BB69-23CF-44E3-9099-C40C66FF867C}">
                  <a14:compatExt spid="_x0000_s358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35855" name="Check Box 15" hidden="1">
              <a:extLst>
                <a:ext uri="{63B3BB69-23CF-44E3-9099-C40C66FF867C}">
                  <a14:compatExt spid="_x0000_s358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35856" name="Check Box 16" hidden="1">
              <a:extLst>
                <a:ext uri="{63B3BB69-23CF-44E3-9099-C40C66FF867C}">
                  <a14:compatExt spid="_x0000_s358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35857" name="Check Box 17" hidden="1">
              <a:extLst>
                <a:ext uri="{63B3BB69-23CF-44E3-9099-C40C66FF867C}">
                  <a14:compatExt spid="_x0000_s358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36865" name="Check Box 1" hidden="1">
              <a:extLst>
                <a:ext uri="{63B3BB69-23CF-44E3-9099-C40C66FF867C}">
                  <a14:compatExt spid="_x0000_s368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36866" name="Check Box 2" hidden="1">
              <a:extLst>
                <a:ext uri="{63B3BB69-23CF-44E3-9099-C40C66FF867C}">
                  <a14:compatExt spid="_x0000_s368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36867" name="Check Box 3" hidden="1">
              <a:extLst>
                <a:ext uri="{63B3BB69-23CF-44E3-9099-C40C66FF867C}">
                  <a14:compatExt spid="_x0000_s368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36868" name="Check Box 4" hidden="1">
              <a:extLst>
                <a:ext uri="{63B3BB69-23CF-44E3-9099-C40C66FF867C}">
                  <a14:compatExt spid="_x0000_s368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36869" name="Check Box 5" hidden="1">
              <a:extLst>
                <a:ext uri="{63B3BB69-23CF-44E3-9099-C40C66FF867C}">
                  <a14:compatExt spid="_x0000_s368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36870" name="Check Box 6" hidden="1">
              <a:extLst>
                <a:ext uri="{63B3BB69-23CF-44E3-9099-C40C66FF867C}">
                  <a14:compatExt spid="_x0000_s368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36871" name="Check Box 7" hidden="1">
              <a:extLst>
                <a:ext uri="{63B3BB69-23CF-44E3-9099-C40C66FF867C}">
                  <a14:compatExt spid="_x0000_s368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36872" name="Check Box 8" hidden="1">
              <a:extLst>
                <a:ext uri="{63B3BB69-23CF-44E3-9099-C40C66FF867C}">
                  <a14:compatExt spid="_x0000_s368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36873" name="Check Box 9" hidden="1">
              <a:extLst>
                <a:ext uri="{63B3BB69-23CF-44E3-9099-C40C66FF867C}">
                  <a14:compatExt spid="_x0000_s368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36874" name="Check Box 10" hidden="1">
              <a:extLst>
                <a:ext uri="{63B3BB69-23CF-44E3-9099-C40C66FF867C}">
                  <a14:compatExt spid="_x0000_s368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36875" name="Check Box 11" hidden="1">
              <a:extLst>
                <a:ext uri="{63B3BB69-23CF-44E3-9099-C40C66FF867C}">
                  <a14:compatExt spid="_x0000_s368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36876" name="Check Box 12" hidden="1">
              <a:extLst>
                <a:ext uri="{63B3BB69-23CF-44E3-9099-C40C66FF867C}">
                  <a14:compatExt spid="_x0000_s368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36877" name="Check Box 13" hidden="1">
              <a:extLst>
                <a:ext uri="{63B3BB69-23CF-44E3-9099-C40C66FF867C}">
                  <a14:compatExt spid="_x0000_s368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36878" name="Check Box 14" hidden="1">
              <a:extLst>
                <a:ext uri="{63B3BB69-23CF-44E3-9099-C40C66FF867C}">
                  <a14:compatExt spid="_x0000_s368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36879" name="Check Box 15" hidden="1">
              <a:extLst>
                <a:ext uri="{63B3BB69-23CF-44E3-9099-C40C66FF867C}">
                  <a14:compatExt spid="_x0000_s368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36880" name="Check Box 16" hidden="1">
              <a:extLst>
                <a:ext uri="{63B3BB69-23CF-44E3-9099-C40C66FF867C}">
                  <a14:compatExt spid="_x0000_s368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36881" name="Check Box 17" hidden="1">
              <a:extLst>
                <a:ext uri="{63B3BB69-23CF-44E3-9099-C40C66FF867C}">
                  <a14:compatExt spid="_x0000_s368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37889" name="Check Box 1" hidden="1">
              <a:extLst>
                <a:ext uri="{63B3BB69-23CF-44E3-9099-C40C66FF867C}">
                  <a14:compatExt spid="_x0000_s378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37890" name="Check Box 2" hidden="1">
              <a:extLst>
                <a:ext uri="{63B3BB69-23CF-44E3-9099-C40C66FF867C}">
                  <a14:compatExt spid="_x0000_s378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37891" name="Check Box 3" hidden="1">
              <a:extLst>
                <a:ext uri="{63B3BB69-23CF-44E3-9099-C40C66FF867C}">
                  <a14:compatExt spid="_x0000_s378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37892" name="Check Box 4" hidden="1">
              <a:extLst>
                <a:ext uri="{63B3BB69-23CF-44E3-9099-C40C66FF867C}">
                  <a14:compatExt spid="_x0000_s378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37893" name="Check Box 5" hidden="1">
              <a:extLst>
                <a:ext uri="{63B3BB69-23CF-44E3-9099-C40C66FF867C}">
                  <a14:compatExt spid="_x0000_s378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37894" name="Check Box 6" hidden="1">
              <a:extLst>
                <a:ext uri="{63B3BB69-23CF-44E3-9099-C40C66FF867C}">
                  <a14:compatExt spid="_x0000_s378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37895" name="Check Box 7" hidden="1">
              <a:extLst>
                <a:ext uri="{63B3BB69-23CF-44E3-9099-C40C66FF867C}">
                  <a14:compatExt spid="_x0000_s378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37896" name="Check Box 8" hidden="1">
              <a:extLst>
                <a:ext uri="{63B3BB69-23CF-44E3-9099-C40C66FF867C}">
                  <a14:compatExt spid="_x0000_s378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37897" name="Check Box 9" hidden="1">
              <a:extLst>
                <a:ext uri="{63B3BB69-23CF-44E3-9099-C40C66FF867C}">
                  <a14:compatExt spid="_x0000_s378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37898" name="Check Box 10" hidden="1">
              <a:extLst>
                <a:ext uri="{63B3BB69-23CF-44E3-9099-C40C66FF867C}">
                  <a14:compatExt spid="_x0000_s378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37899" name="Check Box 11" hidden="1">
              <a:extLst>
                <a:ext uri="{63B3BB69-23CF-44E3-9099-C40C66FF867C}">
                  <a14:compatExt spid="_x0000_s378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37900" name="Check Box 12" hidden="1">
              <a:extLst>
                <a:ext uri="{63B3BB69-23CF-44E3-9099-C40C66FF867C}">
                  <a14:compatExt spid="_x0000_s379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37901" name="Check Box 13" hidden="1">
              <a:extLst>
                <a:ext uri="{63B3BB69-23CF-44E3-9099-C40C66FF867C}">
                  <a14:compatExt spid="_x0000_s379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37902" name="Check Box 14" hidden="1">
              <a:extLst>
                <a:ext uri="{63B3BB69-23CF-44E3-9099-C40C66FF867C}">
                  <a14:compatExt spid="_x0000_s379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37903" name="Check Box 15" hidden="1">
              <a:extLst>
                <a:ext uri="{63B3BB69-23CF-44E3-9099-C40C66FF867C}">
                  <a14:compatExt spid="_x0000_s379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37904" name="Check Box 16" hidden="1">
              <a:extLst>
                <a:ext uri="{63B3BB69-23CF-44E3-9099-C40C66FF867C}">
                  <a14:compatExt spid="_x0000_s379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37905" name="Check Box 17" hidden="1">
              <a:extLst>
                <a:ext uri="{63B3BB69-23CF-44E3-9099-C40C66FF867C}">
                  <a14:compatExt spid="_x0000_s379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38913" name="Check Box 1" hidden="1">
              <a:extLst>
                <a:ext uri="{63B3BB69-23CF-44E3-9099-C40C66FF867C}">
                  <a14:compatExt spid="_x0000_s389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38914" name="Check Box 2" hidden="1">
              <a:extLst>
                <a:ext uri="{63B3BB69-23CF-44E3-9099-C40C66FF867C}">
                  <a14:compatExt spid="_x0000_s389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38915" name="Check Box 3" hidden="1">
              <a:extLst>
                <a:ext uri="{63B3BB69-23CF-44E3-9099-C40C66FF867C}">
                  <a14:compatExt spid="_x0000_s389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38916" name="Check Box 4" hidden="1">
              <a:extLst>
                <a:ext uri="{63B3BB69-23CF-44E3-9099-C40C66FF867C}">
                  <a14:compatExt spid="_x0000_s389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38917" name="Check Box 5" hidden="1">
              <a:extLst>
                <a:ext uri="{63B3BB69-23CF-44E3-9099-C40C66FF867C}">
                  <a14:compatExt spid="_x0000_s389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38918" name="Check Box 6" hidden="1">
              <a:extLst>
                <a:ext uri="{63B3BB69-23CF-44E3-9099-C40C66FF867C}">
                  <a14:compatExt spid="_x0000_s389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38919" name="Check Box 7" hidden="1">
              <a:extLst>
                <a:ext uri="{63B3BB69-23CF-44E3-9099-C40C66FF867C}">
                  <a14:compatExt spid="_x0000_s389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38920" name="Check Box 8" hidden="1">
              <a:extLst>
                <a:ext uri="{63B3BB69-23CF-44E3-9099-C40C66FF867C}">
                  <a14:compatExt spid="_x0000_s389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38921" name="Check Box 9" hidden="1">
              <a:extLst>
                <a:ext uri="{63B3BB69-23CF-44E3-9099-C40C66FF867C}">
                  <a14:compatExt spid="_x0000_s389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38922" name="Check Box 10" hidden="1">
              <a:extLst>
                <a:ext uri="{63B3BB69-23CF-44E3-9099-C40C66FF867C}">
                  <a14:compatExt spid="_x0000_s389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38923" name="Check Box 11" hidden="1">
              <a:extLst>
                <a:ext uri="{63B3BB69-23CF-44E3-9099-C40C66FF867C}">
                  <a14:compatExt spid="_x0000_s389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38924" name="Check Box 12" hidden="1">
              <a:extLst>
                <a:ext uri="{63B3BB69-23CF-44E3-9099-C40C66FF867C}">
                  <a14:compatExt spid="_x0000_s389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38925" name="Check Box 13" hidden="1">
              <a:extLst>
                <a:ext uri="{63B3BB69-23CF-44E3-9099-C40C66FF867C}">
                  <a14:compatExt spid="_x0000_s389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38926" name="Check Box 14" hidden="1">
              <a:extLst>
                <a:ext uri="{63B3BB69-23CF-44E3-9099-C40C66FF867C}">
                  <a14:compatExt spid="_x0000_s389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38927" name="Check Box 15" hidden="1">
              <a:extLst>
                <a:ext uri="{63B3BB69-23CF-44E3-9099-C40C66FF867C}">
                  <a14:compatExt spid="_x0000_s389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38928" name="Check Box 16" hidden="1">
              <a:extLst>
                <a:ext uri="{63B3BB69-23CF-44E3-9099-C40C66FF867C}">
                  <a14:compatExt spid="_x0000_s389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38929" name="Check Box 17" hidden="1">
              <a:extLst>
                <a:ext uri="{63B3BB69-23CF-44E3-9099-C40C66FF867C}">
                  <a14:compatExt spid="_x0000_s389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39937" name="Check Box 1" hidden="1">
              <a:extLst>
                <a:ext uri="{63B3BB69-23CF-44E3-9099-C40C66FF867C}">
                  <a14:compatExt spid="_x0000_s399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39938" name="Check Box 2" hidden="1">
              <a:extLst>
                <a:ext uri="{63B3BB69-23CF-44E3-9099-C40C66FF867C}">
                  <a14:compatExt spid="_x0000_s399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39939" name="Check Box 3" hidden="1">
              <a:extLst>
                <a:ext uri="{63B3BB69-23CF-44E3-9099-C40C66FF867C}">
                  <a14:compatExt spid="_x0000_s399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39940" name="Check Box 4" hidden="1">
              <a:extLst>
                <a:ext uri="{63B3BB69-23CF-44E3-9099-C40C66FF867C}">
                  <a14:compatExt spid="_x0000_s399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39941" name="Check Box 5" hidden="1">
              <a:extLst>
                <a:ext uri="{63B3BB69-23CF-44E3-9099-C40C66FF867C}">
                  <a14:compatExt spid="_x0000_s399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39942" name="Check Box 6" hidden="1">
              <a:extLst>
                <a:ext uri="{63B3BB69-23CF-44E3-9099-C40C66FF867C}">
                  <a14:compatExt spid="_x0000_s399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39943" name="Check Box 7" hidden="1">
              <a:extLst>
                <a:ext uri="{63B3BB69-23CF-44E3-9099-C40C66FF867C}">
                  <a14:compatExt spid="_x0000_s399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39944" name="Check Box 8" hidden="1">
              <a:extLst>
                <a:ext uri="{63B3BB69-23CF-44E3-9099-C40C66FF867C}">
                  <a14:compatExt spid="_x0000_s399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39945" name="Check Box 9" hidden="1">
              <a:extLst>
                <a:ext uri="{63B3BB69-23CF-44E3-9099-C40C66FF867C}">
                  <a14:compatExt spid="_x0000_s399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39946" name="Check Box 10" hidden="1">
              <a:extLst>
                <a:ext uri="{63B3BB69-23CF-44E3-9099-C40C66FF867C}">
                  <a14:compatExt spid="_x0000_s399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39947" name="Check Box 11" hidden="1">
              <a:extLst>
                <a:ext uri="{63B3BB69-23CF-44E3-9099-C40C66FF867C}">
                  <a14:compatExt spid="_x0000_s399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39948" name="Check Box 12" hidden="1">
              <a:extLst>
                <a:ext uri="{63B3BB69-23CF-44E3-9099-C40C66FF867C}">
                  <a14:compatExt spid="_x0000_s399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39949" name="Check Box 13" hidden="1">
              <a:extLst>
                <a:ext uri="{63B3BB69-23CF-44E3-9099-C40C66FF867C}">
                  <a14:compatExt spid="_x0000_s399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39950" name="Check Box 14" hidden="1">
              <a:extLst>
                <a:ext uri="{63B3BB69-23CF-44E3-9099-C40C66FF867C}">
                  <a14:compatExt spid="_x0000_s399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39951" name="Check Box 15" hidden="1">
              <a:extLst>
                <a:ext uri="{63B3BB69-23CF-44E3-9099-C40C66FF867C}">
                  <a14:compatExt spid="_x0000_s399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39952" name="Check Box 16" hidden="1">
              <a:extLst>
                <a:ext uri="{63B3BB69-23CF-44E3-9099-C40C66FF867C}">
                  <a14:compatExt spid="_x0000_s399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39953" name="Check Box 17" hidden="1">
              <a:extLst>
                <a:ext uri="{63B3BB69-23CF-44E3-9099-C40C66FF867C}">
                  <a14:compatExt spid="_x0000_s399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40961" name="Check Box 1" hidden="1">
              <a:extLst>
                <a:ext uri="{63B3BB69-23CF-44E3-9099-C40C66FF867C}">
                  <a14:compatExt spid="_x0000_s409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40962" name="Check Box 2" hidden="1">
              <a:extLst>
                <a:ext uri="{63B3BB69-23CF-44E3-9099-C40C66FF867C}">
                  <a14:compatExt spid="_x0000_s409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40963" name="Check Box 3" hidden="1">
              <a:extLst>
                <a:ext uri="{63B3BB69-23CF-44E3-9099-C40C66FF867C}">
                  <a14:compatExt spid="_x0000_s409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40964" name="Check Box 4" hidden="1">
              <a:extLst>
                <a:ext uri="{63B3BB69-23CF-44E3-9099-C40C66FF867C}">
                  <a14:compatExt spid="_x0000_s409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40965" name="Check Box 5" hidden="1">
              <a:extLst>
                <a:ext uri="{63B3BB69-23CF-44E3-9099-C40C66FF867C}">
                  <a14:compatExt spid="_x0000_s409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40966" name="Check Box 6" hidden="1">
              <a:extLst>
                <a:ext uri="{63B3BB69-23CF-44E3-9099-C40C66FF867C}">
                  <a14:compatExt spid="_x0000_s409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40967" name="Check Box 7" hidden="1">
              <a:extLst>
                <a:ext uri="{63B3BB69-23CF-44E3-9099-C40C66FF867C}">
                  <a14:compatExt spid="_x0000_s409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40968" name="Check Box 8" hidden="1">
              <a:extLst>
                <a:ext uri="{63B3BB69-23CF-44E3-9099-C40C66FF867C}">
                  <a14:compatExt spid="_x0000_s409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40969" name="Check Box 9" hidden="1">
              <a:extLst>
                <a:ext uri="{63B3BB69-23CF-44E3-9099-C40C66FF867C}">
                  <a14:compatExt spid="_x0000_s409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40970" name="Check Box 10" hidden="1">
              <a:extLst>
                <a:ext uri="{63B3BB69-23CF-44E3-9099-C40C66FF867C}">
                  <a14:compatExt spid="_x0000_s409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40971" name="Check Box 11" hidden="1">
              <a:extLst>
                <a:ext uri="{63B3BB69-23CF-44E3-9099-C40C66FF867C}">
                  <a14:compatExt spid="_x0000_s409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40972" name="Check Box 12" hidden="1">
              <a:extLst>
                <a:ext uri="{63B3BB69-23CF-44E3-9099-C40C66FF867C}">
                  <a14:compatExt spid="_x0000_s409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40973" name="Check Box 13" hidden="1">
              <a:extLst>
                <a:ext uri="{63B3BB69-23CF-44E3-9099-C40C66FF867C}">
                  <a14:compatExt spid="_x0000_s409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40974" name="Check Box 14" hidden="1">
              <a:extLst>
                <a:ext uri="{63B3BB69-23CF-44E3-9099-C40C66FF867C}">
                  <a14:compatExt spid="_x0000_s409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40975" name="Check Box 15" hidden="1">
              <a:extLst>
                <a:ext uri="{63B3BB69-23CF-44E3-9099-C40C66FF867C}">
                  <a14:compatExt spid="_x0000_s409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40976" name="Check Box 16" hidden="1">
              <a:extLst>
                <a:ext uri="{63B3BB69-23CF-44E3-9099-C40C66FF867C}">
                  <a14:compatExt spid="_x0000_s409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40977" name="Check Box 17" hidden="1">
              <a:extLst>
                <a:ext uri="{63B3BB69-23CF-44E3-9099-C40C66FF867C}">
                  <a14:compatExt spid="_x0000_s409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41985" name="Check Box 1" hidden="1">
              <a:extLst>
                <a:ext uri="{63B3BB69-23CF-44E3-9099-C40C66FF867C}">
                  <a14:compatExt spid="_x0000_s419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41986" name="Check Box 2" hidden="1">
              <a:extLst>
                <a:ext uri="{63B3BB69-23CF-44E3-9099-C40C66FF867C}">
                  <a14:compatExt spid="_x0000_s419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41987" name="Check Box 3" hidden="1">
              <a:extLst>
                <a:ext uri="{63B3BB69-23CF-44E3-9099-C40C66FF867C}">
                  <a14:compatExt spid="_x0000_s419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41988" name="Check Box 4" hidden="1">
              <a:extLst>
                <a:ext uri="{63B3BB69-23CF-44E3-9099-C40C66FF867C}">
                  <a14:compatExt spid="_x0000_s419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41989" name="Check Box 5" hidden="1">
              <a:extLst>
                <a:ext uri="{63B3BB69-23CF-44E3-9099-C40C66FF867C}">
                  <a14:compatExt spid="_x0000_s419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41990" name="Check Box 6" hidden="1">
              <a:extLst>
                <a:ext uri="{63B3BB69-23CF-44E3-9099-C40C66FF867C}">
                  <a14:compatExt spid="_x0000_s419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41991" name="Check Box 7" hidden="1">
              <a:extLst>
                <a:ext uri="{63B3BB69-23CF-44E3-9099-C40C66FF867C}">
                  <a14:compatExt spid="_x0000_s419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41992" name="Check Box 8" hidden="1">
              <a:extLst>
                <a:ext uri="{63B3BB69-23CF-44E3-9099-C40C66FF867C}">
                  <a14:compatExt spid="_x0000_s419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41993" name="Check Box 9" hidden="1">
              <a:extLst>
                <a:ext uri="{63B3BB69-23CF-44E3-9099-C40C66FF867C}">
                  <a14:compatExt spid="_x0000_s419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41994" name="Check Box 10" hidden="1">
              <a:extLst>
                <a:ext uri="{63B3BB69-23CF-44E3-9099-C40C66FF867C}">
                  <a14:compatExt spid="_x0000_s419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41995" name="Check Box 11" hidden="1">
              <a:extLst>
                <a:ext uri="{63B3BB69-23CF-44E3-9099-C40C66FF867C}">
                  <a14:compatExt spid="_x0000_s419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41996" name="Check Box 12" hidden="1">
              <a:extLst>
                <a:ext uri="{63B3BB69-23CF-44E3-9099-C40C66FF867C}">
                  <a14:compatExt spid="_x0000_s419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41997" name="Check Box 13" hidden="1">
              <a:extLst>
                <a:ext uri="{63B3BB69-23CF-44E3-9099-C40C66FF867C}">
                  <a14:compatExt spid="_x0000_s419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41998" name="Check Box 14" hidden="1">
              <a:extLst>
                <a:ext uri="{63B3BB69-23CF-44E3-9099-C40C66FF867C}">
                  <a14:compatExt spid="_x0000_s419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41999" name="Check Box 15" hidden="1">
              <a:extLst>
                <a:ext uri="{63B3BB69-23CF-44E3-9099-C40C66FF867C}">
                  <a14:compatExt spid="_x0000_s419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42000" name="Check Box 16" hidden="1">
              <a:extLst>
                <a:ext uri="{63B3BB69-23CF-44E3-9099-C40C66FF867C}">
                  <a14:compatExt spid="_x0000_s42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42001" name="Check Box 17" hidden="1">
              <a:extLst>
                <a:ext uri="{63B3BB69-23CF-44E3-9099-C40C66FF867C}">
                  <a14:compatExt spid="_x0000_s420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43009" name="Check Box 1" hidden="1">
              <a:extLst>
                <a:ext uri="{63B3BB69-23CF-44E3-9099-C40C66FF867C}">
                  <a14:compatExt spid="_x0000_s430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43010" name="Check Box 2" hidden="1">
              <a:extLst>
                <a:ext uri="{63B3BB69-23CF-44E3-9099-C40C66FF867C}">
                  <a14:compatExt spid="_x0000_s430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43011" name="Check Box 3" hidden="1">
              <a:extLst>
                <a:ext uri="{63B3BB69-23CF-44E3-9099-C40C66FF867C}">
                  <a14:compatExt spid="_x0000_s430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43012" name="Check Box 4" hidden="1">
              <a:extLst>
                <a:ext uri="{63B3BB69-23CF-44E3-9099-C40C66FF867C}">
                  <a14:compatExt spid="_x0000_s430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43013" name="Check Box 5" hidden="1">
              <a:extLst>
                <a:ext uri="{63B3BB69-23CF-44E3-9099-C40C66FF867C}">
                  <a14:compatExt spid="_x0000_s430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43014" name="Check Box 6" hidden="1">
              <a:extLst>
                <a:ext uri="{63B3BB69-23CF-44E3-9099-C40C66FF867C}">
                  <a14:compatExt spid="_x0000_s430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43015" name="Check Box 7" hidden="1">
              <a:extLst>
                <a:ext uri="{63B3BB69-23CF-44E3-9099-C40C66FF867C}">
                  <a14:compatExt spid="_x0000_s430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43016" name="Check Box 8" hidden="1">
              <a:extLst>
                <a:ext uri="{63B3BB69-23CF-44E3-9099-C40C66FF867C}">
                  <a14:compatExt spid="_x0000_s430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43017" name="Check Box 9" hidden="1">
              <a:extLst>
                <a:ext uri="{63B3BB69-23CF-44E3-9099-C40C66FF867C}">
                  <a14:compatExt spid="_x0000_s430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43018" name="Check Box 10" hidden="1">
              <a:extLst>
                <a:ext uri="{63B3BB69-23CF-44E3-9099-C40C66FF867C}">
                  <a14:compatExt spid="_x0000_s430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43019" name="Check Box 11" hidden="1">
              <a:extLst>
                <a:ext uri="{63B3BB69-23CF-44E3-9099-C40C66FF867C}">
                  <a14:compatExt spid="_x0000_s430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43020" name="Check Box 12" hidden="1">
              <a:extLst>
                <a:ext uri="{63B3BB69-23CF-44E3-9099-C40C66FF867C}">
                  <a14:compatExt spid="_x0000_s430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43021" name="Check Box 13" hidden="1">
              <a:extLst>
                <a:ext uri="{63B3BB69-23CF-44E3-9099-C40C66FF867C}">
                  <a14:compatExt spid="_x0000_s430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43022" name="Check Box 14" hidden="1">
              <a:extLst>
                <a:ext uri="{63B3BB69-23CF-44E3-9099-C40C66FF867C}">
                  <a14:compatExt spid="_x0000_s430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43023" name="Check Box 15" hidden="1">
              <a:extLst>
                <a:ext uri="{63B3BB69-23CF-44E3-9099-C40C66FF867C}">
                  <a14:compatExt spid="_x0000_s430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43024" name="Check Box 16" hidden="1">
              <a:extLst>
                <a:ext uri="{63B3BB69-23CF-44E3-9099-C40C66FF867C}">
                  <a14:compatExt spid="_x0000_s430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43025" name="Check Box 17" hidden="1">
              <a:extLst>
                <a:ext uri="{63B3BB69-23CF-44E3-9099-C40C66FF867C}">
                  <a14:compatExt spid="_x0000_s430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6.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44033" name="Check Box 1" hidden="1">
              <a:extLst>
                <a:ext uri="{63B3BB69-23CF-44E3-9099-C40C66FF867C}">
                  <a14:compatExt spid="_x0000_s440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44034" name="Check Box 2" hidden="1">
              <a:extLst>
                <a:ext uri="{63B3BB69-23CF-44E3-9099-C40C66FF867C}">
                  <a14:compatExt spid="_x0000_s440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44035" name="Check Box 3" hidden="1">
              <a:extLst>
                <a:ext uri="{63B3BB69-23CF-44E3-9099-C40C66FF867C}">
                  <a14:compatExt spid="_x0000_s440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44036" name="Check Box 4" hidden="1">
              <a:extLst>
                <a:ext uri="{63B3BB69-23CF-44E3-9099-C40C66FF867C}">
                  <a14:compatExt spid="_x0000_s440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44037" name="Check Box 5" hidden="1">
              <a:extLst>
                <a:ext uri="{63B3BB69-23CF-44E3-9099-C40C66FF867C}">
                  <a14:compatExt spid="_x0000_s440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44038" name="Check Box 6" hidden="1">
              <a:extLst>
                <a:ext uri="{63B3BB69-23CF-44E3-9099-C40C66FF867C}">
                  <a14:compatExt spid="_x0000_s440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44039" name="Check Box 7" hidden="1">
              <a:extLst>
                <a:ext uri="{63B3BB69-23CF-44E3-9099-C40C66FF867C}">
                  <a14:compatExt spid="_x0000_s440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44040" name="Check Box 8" hidden="1">
              <a:extLst>
                <a:ext uri="{63B3BB69-23CF-44E3-9099-C40C66FF867C}">
                  <a14:compatExt spid="_x0000_s440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44041" name="Check Box 9" hidden="1">
              <a:extLst>
                <a:ext uri="{63B3BB69-23CF-44E3-9099-C40C66FF867C}">
                  <a14:compatExt spid="_x0000_s440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44042" name="Check Box 10" hidden="1">
              <a:extLst>
                <a:ext uri="{63B3BB69-23CF-44E3-9099-C40C66FF867C}">
                  <a14:compatExt spid="_x0000_s440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44043" name="Check Box 11" hidden="1">
              <a:extLst>
                <a:ext uri="{63B3BB69-23CF-44E3-9099-C40C66FF867C}">
                  <a14:compatExt spid="_x0000_s440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44044" name="Check Box 12" hidden="1">
              <a:extLst>
                <a:ext uri="{63B3BB69-23CF-44E3-9099-C40C66FF867C}">
                  <a14:compatExt spid="_x0000_s440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44045" name="Check Box 13" hidden="1">
              <a:extLst>
                <a:ext uri="{63B3BB69-23CF-44E3-9099-C40C66FF867C}">
                  <a14:compatExt spid="_x0000_s440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44046" name="Check Box 14" hidden="1">
              <a:extLst>
                <a:ext uri="{63B3BB69-23CF-44E3-9099-C40C66FF867C}">
                  <a14:compatExt spid="_x0000_s440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44047" name="Check Box 15" hidden="1">
              <a:extLst>
                <a:ext uri="{63B3BB69-23CF-44E3-9099-C40C66FF867C}">
                  <a14:compatExt spid="_x0000_s440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44048" name="Check Box 16" hidden="1">
              <a:extLst>
                <a:ext uri="{63B3BB69-23CF-44E3-9099-C40C66FF867C}">
                  <a14:compatExt spid="_x0000_s440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44049" name="Check Box 17" hidden="1">
              <a:extLst>
                <a:ext uri="{63B3BB69-23CF-44E3-9099-C40C66FF867C}">
                  <a14:compatExt spid="_x0000_s440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7.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45057" name="Check Box 1" hidden="1">
              <a:extLst>
                <a:ext uri="{63B3BB69-23CF-44E3-9099-C40C66FF867C}">
                  <a14:compatExt spid="_x0000_s450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45058" name="Check Box 2" hidden="1">
              <a:extLst>
                <a:ext uri="{63B3BB69-23CF-44E3-9099-C40C66FF867C}">
                  <a14:compatExt spid="_x0000_s450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45059" name="Check Box 3" hidden="1">
              <a:extLst>
                <a:ext uri="{63B3BB69-23CF-44E3-9099-C40C66FF867C}">
                  <a14:compatExt spid="_x0000_s450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45060" name="Check Box 4" hidden="1">
              <a:extLst>
                <a:ext uri="{63B3BB69-23CF-44E3-9099-C40C66FF867C}">
                  <a14:compatExt spid="_x0000_s450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45061" name="Check Box 5" hidden="1">
              <a:extLst>
                <a:ext uri="{63B3BB69-23CF-44E3-9099-C40C66FF867C}">
                  <a14:compatExt spid="_x0000_s450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45062" name="Check Box 6" hidden="1">
              <a:extLst>
                <a:ext uri="{63B3BB69-23CF-44E3-9099-C40C66FF867C}">
                  <a14:compatExt spid="_x0000_s450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45063" name="Check Box 7" hidden="1">
              <a:extLst>
                <a:ext uri="{63B3BB69-23CF-44E3-9099-C40C66FF867C}">
                  <a14:compatExt spid="_x0000_s450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45064" name="Check Box 8" hidden="1">
              <a:extLst>
                <a:ext uri="{63B3BB69-23CF-44E3-9099-C40C66FF867C}">
                  <a14:compatExt spid="_x0000_s450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45065" name="Check Box 9" hidden="1">
              <a:extLst>
                <a:ext uri="{63B3BB69-23CF-44E3-9099-C40C66FF867C}">
                  <a14:compatExt spid="_x0000_s450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45066" name="Check Box 10" hidden="1">
              <a:extLst>
                <a:ext uri="{63B3BB69-23CF-44E3-9099-C40C66FF867C}">
                  <a14:compatExt spid="_x0000_s450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45067" name="Check Box 11" hidden="1">
              <a:extLst>
                <a:ext uri="{63B3BB69-23CF-44E3-9099-C40C66FF867C}">
                  <a14:compatExt spid="_x0000_s450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45068" name="Check Box 12" hidden="1">
              <a:extLst>
                <a:ext uri="{63B3BB69-23CF-44E3-9099-C40C66FF867C}">
                  <a14:compatExt spid="_x0000_s450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45069" name="Check Box 13" hidden="1">
              <a:extLst>
                <a:ext uri="{63B3BB69-23CF-44E3-9099-C40C66FF867C}">
                  <a14:compatExt spid="_x0000_s450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45070" name="Check Box 14" hidden="1">
              <a:extLst>
                <a:ext uri="{63B3BB69-23CF-44E3-9099-C40C66FF867C}">
                  <a14:compatExt spid="_x0000_s450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45071" name="Check Box 15" hidden="1">
              <a:extLst>
                <a:ext uri="{63B3BB69-23CF-44E3-9099-C40C66FF867C}">
                  <a14:compatExt spid="_x0000_s450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45072" name="Check Box 16" hidden="1">
              <a:extLst>
                <a:ext uri="{63B3BB69-23CF-44E3-9099-C40C66FF867C}">
                  <a14:compatExt spid="_x0000_s450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45073" name="Check Box 17" hidden="1">
              <a:extLst>
                <a:ext uri="{63B3BB69-23CF-44E3-9099-C40C66FF867C}">
                  <a14:compatExt spid="_x0000_s450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8.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46081" name="Check Box 1" hidden="1">
              <a:extLst>
                <a:ext uri="{63B3BB69-23CF-44E3-9099-C40C66FF867C}">
                  <a14:compatExt spid="_x0000_s460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46082" name="Check Box 2" hidden="1">
              <a:extLst>
                <a:ext uri="{63B3BB69-23CF-44E3-9099-C40C66FF867C}">
                  <a14:compatExt spid="_x0000_s460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46083" name="Check Box 3" hidden="1">
              <a:extLst>
                <a:ext uri="{63B3BB69-23CF-44E3-9099-C40C66FF867C}">
                  <a14:compatExt spid="_x0000_s460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46084" name="Check Box 4" hidden="1">
              <a:extLst>
                <a:ext uri="{63B3BB69-23CF-44E3-9099-C40C66FF867C}">
                  <a14:compatExt spid="_x0000_s460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46085" name="Check Box 5" hidden="1">
              <a:extLst>
                <a:ext uri="{63B3BB69-23CF-44E3-9099-C40C66FF867C}">
                  <a14:compatExt spid="_x0000_s460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46086" name="Check Box 6" hidden="1">
              <a:extLst>
                <a:ext uri="{63B3BB69-23CF-44E3-9099-C40C66FF867C}">
                  <a14:compatExt spid="_x0000_s460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46087" name="Check Box 7" hidden="1">
              <a:extLst>
                <a:ext uri="{63B3BB69-23CF-44E3-9099-C40C66FF867C}">
                  <a14:compatExt spid="_x0000_s460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46088" name="Check Box 8" hidden="1">
              <a:extLst>
                <a:ext uri="{63B3BB69-23CF-44E3-9099-C40C66FF867C}">
                  <a14:compatExt spid="_x0000_s460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46089" name="Check Box 9" hidden="1">
              <a:extLst>
                <a:ext uri="{63B3BB69-23CF-44E3-9099-C40C66FF867C}">
                  <a14:compatExt spid="_x0000_s460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46090" name="Check Box 10" hidden="1">
              <a:extLst>
                <a:ext uri="{63B3BB69-23CF-44E3-9099-C40C66FF867C}">
                  <a14:compatExt spid="_x0000_s460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46091" name="Check Box 11" hidden="1">
              <a:extLst>
                <a:ext uri="{63B3BB69-23CF-44E3-9099-C40C66FF867C}">
                  <a14:compatExt spid="_x0000_s460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46092" name="Check Box 12" hidden="1">
              <a:extLst>
                <a:ext uri="{63B3BB69-23CF-44E3-9099-C40C66FF867C}">
                  <a14:compatExt spid="_x0000_s460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46093" name="Check Box 13" hidden="1">
              <a:extLst>
                <a:ext uri="{63B3BB69-23CF-44E3-9099-C40C66FF867C}">
                  <a14:compatExt spid="_x0000_s460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46094" name="Check Box 14" hidden="1">
              <a:extLst>
                <a:ext uri="{63B3BB69-23CF-44E3-9099-C40C66FF867C}">
                  <a14:compatExt spid="_x0000_s460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46095" name="Check Box 15" hidden="1">
              <a:extLst>
                <a:ext uri="{63B3BB69-23CF-44E3-9099-C40C66FF867C}">
                  <a14:compatExt spid="_x0000_s460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46096" name="Check Box 16" hidden="1">
              <a:extLst>
                <a:ext uri="{63B3BB69-23CF-44E3-9099-C40C66FF867C}">
                  <a14:compatExt spid="_x0000_s460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46097" name="Check Box 17" hidden="1">
              <a:extLst>
                <a:ext uri="{63B3BB69-23CF-44E3-9099-C40C66FF867C}">
                  <a14:compatExt spid="_x0000_s460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9.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47105" name="Check Box 1" hidden="1">
              <a:extLst>
                <a:ext uri="{63B3BB69-23CF-44E3-9099-C40C66FF867C}">
                  <a14:compatExt spid="_x0000_s471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47106" name="Check Box 2" hidden="1">
              <a:extLst>
                <a:ext uri="{63B3BB69-23CF-44E3-9099-C40C66FF867C}">
                  <a14:compatExt spid="_x0000_s471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47107" name="Check Box 3" hidden="1">
              <a:extLst>
                <a:ext uri="{63B3BB69-23CF-44E3-9099-C40C66FF867C}">
                  <a14:compatExt spid="_x0000_s471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47108" name="Check Box 4" hidden="1">
              <a:extLst>
                <a:ext uri="{63B3BB69-23CF-44E3-9099-C40C66FF867C}">
                  <a14:compatExt spid="_x0000_s471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47109" name="Check Box 5" hidden="1">
              <a:extLst>
                <a:ext uri="{63B3BB69-23CF-44E3-9099-C40C66FF867C}">
                  <a14:compatExt spid="_x0000_s471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47110" name="Check Box 6" hidden="1">
              <a:extLst>
                <a:ext uri="{63B3BB69-23CF-44E3-9099-C40C66FF867C}">
                  <a14:compatExt spid="_x0000_s471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47111" name="Check Box 7" hidden="1">
              <a:extLst>
                <a:ext uri="{63B3BB69-23CF-44E3-9099-C40C66FF867C}">
                  <a14:compatExt spid="_x0000_s471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47112" name="Check Box 8" hidden="1">
              <a:extLst>
                <a:ext uri="{63B3BB69-23CF-44E3-9099-C40C66FF867C}">
                  <a14:compatExt spid="_x0000_s471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47113" name="Check Box 9" hidden="1">
              <a:extLst>
                <a:ext uri="{63B3BB69-23CF-44E3-9099-C40C66FF867C}">
                  <a14:compatExt spid="_x0000_s471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47114" name="Check Box 10" hidden="1">
              <a:extLst>
                <a:ext uri="{63B3BB69-23CF-44E3-9099-C40C66FF867C}">
                  <a14:compatExt spid="_x0000_s471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47115" name="Check Box 11" hidden="1">
              <a:extLst>
                <a:ext uri="{63B3BB69-23CF-44E3-9099-C40C66FF867C}">
                  <a14:compatExt spid="_x0000_s471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47116" name="Check Box 12" hidden="1">
              <a:extLst>
                <a:ext uri="{63B3BB69-23CF-44E3-9099-C40C66FF867C}">
                  <a14:compatExt spid="_x0000_s471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47117" name="Check Box 13" hidden="1">
              <a:extLst>
                <a:ext uri="{63B3BB69-23CF-44E3-9099-C40C66FF867C}">
                  <a14:compatExt spid="_x0000_s471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47118" name="Check Box 14" hidden="1">
              <a:extLst>
                <a:ext uri="{63B3BB69-23CF-44E3-9099-C40C66FF867C}">
                  <a14:compatExt spid="_x0000_s471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47119" name="Check Box 15" hidden="1">
              <a:extLst>
                <a:ext uri="{63B3BB69-23CF-44E3-9099-C40C66FF867C}">
                  <a14:compatExt spid="_x0000_s471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47120" name="Check Box 16" hidden="1">
              <a:extLst>
                <a:ext uri="{63B3BB69-23CF-44E3-9099-C40C66FF867C}">
                  <a14:compatExt spid="_x0000_s471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47121" name="Check Box 17" hidden="1">
              <a:extLst>
                <a:ext uri="{63B3BB69-23CF-44E3-9099-C40C66FF867C}">
                  <a14:compatExt spid="_x0000_s471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0.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48129" name="Check Box 1" hidden="1">
              <a:extLst>
                <a:ext uri="{63B3BB69-23CF-44E3-9099-C40C66FF867C}">
                  <a14:compatExt spid="_x0000_s481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48130" name="Check Box 2" hidden="1">
              <a:extLst>
                <a:ext uri="{63B3BB69-23CF-44E3-9099-C40C66FF867C}">
                  <a14:compatExt spid="_x0000_s481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48131" name="Check Box 3" hidden="1">
              <a:extLst>
                <a:ext uri="{63B3BB69-23CF-44E3-9099-C40C66FF867C}">
                  <a14:compatExt spid="_x0000_s481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48132" name="Check Box 4" hidden="1">
              <a:extLst>
                <a:ext uri="{63B3BB69-23CF-44E3-9099-C40C66FF867C}">
                  <a14:compatExt spid="_x0000_s481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48133" name="Check Box 5" hidden="1">
              <a:extLst>
                <a:ext uri="{63B3BB69-23CF-44E3-9099-C40C66FF867C}">
                  <a14:compatExt spid="_x0000_s481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48134" name="Check Box 6" hidden="1">
              <a:extLst>
                <a:ext uri="{63B3BB69-23CF-44E3-9099-C40C66FF867C}">
                  <a14:compatExt spid="_x0000_s481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48135" name="Check Box 7" hidden="1">
              <a:extLst>
                <a:ext uri="{63B3BB69-23CF-44E3-9099-C40C66FF867C}">
                  <a14:compatExt spid="_x0000_s481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48136" name="Check Box 8" hidden="1">
              <a:extLst>
                <a:ext uri="{63B3BB69-23CF-44E3-9099-C40C66FF867C}">
                  <a14:compatExt spid="_x0000_s481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48137" name="Check Box 9" hidden="1">
              <a:extLst>
                <a:ext uri="{63B3BB69-23CF-44E3-9099-C40C66FF867C}">
                  <a14:compatExt spid="_x0000_s481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48138" name="Check Box 10" hidden="1">
              <a:extLst>
                <a:ext uri="{63B3BB69-23CF-44E3-9099-C40C66FF867C}">
                  <a14:compatExt spid="_x0000_s481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48139" name="Check Box 11" hidden="1">
              <a:extLst>
                <a:ext uri="{63B3BB69-23CF-44E3-9099-C40C66FF867C}">
                  <a14:compatExt spid="_x0000_s481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48140" name="Check Box 12" hidden="1">
              <a:extLst>
                <a:ext uri="{63B3BB69-23CF-44E3-9099-C40C66FF867C}">
                  <a14:compatExt spid="_x0000_s481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48141" name="Check Box 13" hidden="1">
              <a:extLst>
                <a:ext uri="{63B3BB69-23CF-44E3-9099-C40C66FF867C}">
                  <a14:compatExt spid="_x0000_s481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48142" name="Check Box 14" hidden="1">
              <a:extLst>
                <a:ext uri="{63B3BB69-23CF-44E3-9099-C40C66FF867C}">
                  <a14:compatExt spid="_x0000_s481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48143" name="Check Box 15" hidden="1">
              <a:extLst>
                <a:ext uri="{63B3BB69-23CF-44E3-9099-C40C66FF867C}">
                  <a14:compatExt spid="_x0000_s481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48144" name="Check Box 16" hidden="1">
              <a:extLst>
                <a:ext uri="{63B3BB69-23CF-44E3-9099-C40C66FF867C}">
                  <a14:compatExt spid="_x0000_s481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48145" name="Check Box 17" hidden="1">
              <a:extLst>
                <a:ext uri="{63B3BB69-23CF-44E3-9099-C40C66FF867C}">
                  <a14:compatExt spid="_x0000_s481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1.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49153" name="Check Box 1" hidden="1">
              <a:extLst>
                <a:ext uri="{63B3BB69-23CF-44E3-9099-C40C66FF867C}">
                  <a14:compatExt spid="_x0000_s491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49154" name="Check Box 2" hidden="1">
              <a:extLst>
                <a:ext uri="{63B3BB69-23CF-44E3-9099-C40C66FF867C}">
                  <a14:compatExt spid="_x0000_s491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49155" name="Check Box 3" hidden="1">
              <a:extLst>
                <a:ext uri="{63B3BB69-23CF-44E3-9099-C40C66FF867C}">
                  <a14:compatExt spid="_x0000_s491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49156" name="Check Box 4" hidden="1">
              <a:extLst>
                <a:ext uri="{63B3BB69-23CF-44E3-9099-C40C66FF867C}">
                  <a14:compatExt spid="_x0000_s491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49157" name="Check Box 5" hidden="1">
              <a:extLst>
                <a:ext uri="{63B3BB69-23CF-44E3-9099-C40C66FF867C}">
                  <a14:compatExt spid="_x0000_s491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49158" name="Check Box 6" hidden="1">
              <a:extLst>
                <a:ext uri="{63B3BB69-23CF-44E3-9099-C40C66FF867C}">
                  <a14:compatExt spid="_x0000_s491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49159" name="Check Box 7" hidden="1">
              <a:extLst>
                <a:ext uri="{63B3BB69-23CF-44E3-9099-C40C66FF867C}">
                  <a14:compatExt spid="_x0000_s491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49160" name="Check Box 8" hidden="1">
              <a:extLst>
                <a:ext uri="{63B3BB69-23CF-44E3-9099-C40C66FF867C}">
                  <a14:compatExt spid="_x0000_s491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49161" name="Check Box 9" hidden="1">
              <a:extLst>
                <a:ext uri="{63B3BB69-23CF-44E3-9099-C40C66FF867C}">
                  <a14:compatExt spid="_x0000_s491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49162" name="Check Box 10" hidden="1">
              <a:extLst>
                <a:ext uri="{63B3BB69-23CF-44E3-9099-C40C66FF867C}">
                  <a14:compatExt spid="_x0000_s491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49163" name="Check Box 11" hidden="1">
              <a:extLst>
                <a:ext uri="{63B3BB69-23CF-44E3-9099-C40C66FF867C}">
                  <a14:compatExt spid="_x0000_s491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49164" name="Check Box 12" hidden="1">
              <a:extLst>
                <a:ext uri="{63B3BB69-23CF-44E3-9099-C40C66FF867C}">
                  <a14:compatExt spid="_x0000_s491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49165" name="Check Box 13" hidden="1">
              <a:extLst>
                <a:ext uri="{63B3BB69-23CF-44E3-9099-C40C66FF867C}">
                  <a14:compatExt spid="_x0000_s491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49166" name="Check Box 14" hidden="1">
              <a:extLst>
                <a:ext uri="{63B3BB69-23CF-44E3-9099-C40C66FF867C}">
                  <a14:compatExt spid="_x0000_s491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49167" name="Check Box 15" hidden="1">
              <a:extLst>
                <a:ext uri="{63B3BB69-23CF-44E3-9099-C40C66FF867C}">
                  <a14:compatExt spid="_x0000_s491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49168" name="Check Box 16" hidden="1">
              <a:extLst>
                <a:ext uri="{63B3BB69-23CF-44E3-9099-C40C66FF867C}">
                  <a14:compatExt spid="_x0000_s491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49169" name="Check Box 17" hidden="1">
              <a:extLst>
                <a:ext uri="{63B3BB69-23CF-44E3-9099-C40C66FF867C}">
                  <a14:compatExt spid="_x0000_s491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2.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50177" name="Check Box 1" hidden="1">
              <a:extLst>
                <a:ext uri="{63B3BB69-23CF-44E3-9099-C40C66FF867C}">
                  <a14:compatExt spid="_x0000_s501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50178" name="Check Box 2" hidden="1">
              <a:extLst>
                <a:ext uri="{63B3BB69-23CF-44E3-9099-C40C66FF867C}">
                  <a14:compatExt spid="_x0000_s501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50179" name="Check Box 3" hidden="1">
              <a:extLst>
                <a:ext uri="{63B3BB69-23CF-44E3-9099-C40C66FF867C}">
                  <a14:compatExt spid="_x0000_s501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50180" name="Check Box 4" hidden="1">
              <a:extLst>
                <a:ext uri="{63B3BB69-23CF-44E3-9099-C40C66FF867C}">
                  <a14:compatExt spid="_x0000_s501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50181" name="Check Box 5" hidden="1">
              <a:extLst>
                <a:ext uri="{63B3BB69-23CF-44E3-9099-C40C66FF867C}">
                  <a14:compatExt spid="_x0000_s501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50182" name="Check Box 6" hidden="1">
              <a:extLst>
                <a:ext uri="{63B3BB69-23CF-44E3-9099-C40C66FF867C}">
                  <a14:compatExt spid="_x0000_s501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50183" name="Check Box 7" hidden="1">
              <a:extLst>
                <a:ext uri="{63B3BB69-23CF-44E3-9099-C40C66FF867C}">
                  <a14:compatExt spid="_x0000_s501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50184" name="Check Box 8" hidden="1">
              <a:extLst>
                <a:ext uri="{63B3BB69-23CF-44E3-9099-C40C66FF867C}">
                  <a14:compatExt spid="_x0000_s501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50185" name="Check Box 9" hidden="1">
              <a:extLst>
                <a:ext uri="{63B3BB69-23CF-44E3-9099-C40C66FF867C}">
                  <a14:compatExt spid="_x0000_s501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50186" name="Check Box 10" hidden="1">
              <a:extLst>
                <a:ext uri="{63B3BB69-23CF-44E3-9099-C40C66FF867C}">
                  <a14:compatExt spid="_x0000_s501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50187" name="Check Box 11" hidden="1">
              <a:extLst>
                <a:ext uri="{63B3BB69-23CF-44E3-9099-C40C66FF867C}">
                  <a14:compatExt spid="_x0000_s501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50188" name="Check Box 12" hidden="1">
              <a:extLst>
                <a:ext uri="{63B3BB69-23CF-44E3-9099-C40C66FF867C}">
                  <a14:compatExt spid="_x0000_s501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50189" name="Check Box 13" hidden="1">
              <a:extLst>
                <a:ext uri="{63B3BB69-23CF-44E3-9099-C40C66FF867C}">
                  <a14:compatExt spid="_x0000_s501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50190" name="Check Box 14" hidden="1">
              <a:extLst>
                <a:ext uri="{63B3BB69-23CF-44E3-9099-C40C66FF867C}">
                  <a14:compatExt spid="_x0000_s501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50191" name="Check Box 15" hidden="1">
              <a:extLst>
                <a:ext uri="{63B3BB69-23CF-44E3-9099-C40C66FF867C}">
                  <a14:compatExt spid="_x0000_s501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50192" name="Check Box 16" hidden="1">
              <a:extLst>
                <a:ext uri="{63B3BB69-23CF-44E3-9099-C40C66FF867C}">
                  <a14:compatExt spid="_x0000_s501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50193" name="Check Box 17" hidden="1">
              <a:extLst>
                <a:ext uri="{63B3BB69-23CF-44E3-9099-C40C66FF867C}">
                  <a14:compatExt spid="_x0000_s501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3.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51201" name="Check Box 1" hidden="1">
              <a:extLst>
                <a:ext uri="{63B3BB69-23CF-44E3-9099-C40C66FF867C}">
                  <a14:compatExt spid="_x0000_s512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51202" name="Check Box 2" hidden="1">
              <a:extLst>
                <a:ext uri="{63B3BB69-23CF-44E3-9099-C40C66FF867C}">
                  <a14:compatExt spid="_x0000_s512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51203" name="Check Box 3" hidden="1">
              <a:extLst>
                <a:ext uri="{63B3BB69-23CF-44E3-9099-C40C66FF867C}">
                  <a14:compatExt spid="_x0000_s512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51204" name="Check Box 4" hidden="1">
              <a:extLst>
                <a:ext uri="{63B3BB69-23CF-44E3-9099-C40C66FF867C}">
                  <a14:compatExt spid="_x0000_s512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51205" name="Check Box 5" hidden="1">
              <a:extLst>
                <a:ext uri="{63B3BB69-23CF-44E3-9099-C40C66FF867C}">
                  <a14:compatExt spid="_x0000_s512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51206" name="Check Box 6" hidden="1">
              <a:extLst>
                <a:ext uri="{63B3BB69-23CF-44E3-9099-C40C66FF867C}">
                  <a14:compatExt spid="_x0000_s512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51207" name="Check Box 7" hidden="1">
              <a:extLst>
                <a:ext uri="{63B3BB69-23CF-44E3-9099-C40C66FF867C}">
                  <a14:compatExt spid="_x0000_s512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51208" name="Check Box 8" hidden="1">
              <a:extLst>
                <a:ext uri="{63B3BB69-23CF-44E3-9099-C40C66FF867C}">
                  <a14:compatExt spid="_x0000_s512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51209" name="Check Box 9" hidden="1">
              <a:extLst>
                <a:ext uri="{63B3BB69-23CF-44E3-9099-C40C66FF867C}">
                  <a14:compatExt spid="_x0000_s512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51210" name="Check Box 10" hidden="1">
              <a:extLst>
                <a:ext uri="{63B3BB69-23CF-44E3-9099-C40C66FF867C}">
                  <a14:compatExt spid="_x0000_s512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51211" name="Check Box 11" hidden="1">
              <a:extLst>
                <a:ext uri="{63B3BB69-23CF-44E3-9099-C40C66FF867C}">
                  <a14:compatExt spid="_x0000_s512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51212" name="Check Box 12" hidden="1">
              <a:extLst>
                <a:ext uri="{63B3BB69-23CF-44E3-9099-C40C66FF867C}">
                  <a14:compatExt spid="_x0000_s512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51213" name="Check Box 13" hidden="1">
              <a:extLst>
                <a:ext uri="{63B3BB69-23CF-44E3-9099-C40C66FF867C}">
                  <a14:compatExt spid="_x0000_s512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51214" name="Check Box 14" hidden="1">
              <a:extLst>
                <a:ext uri="{63B3BB69-23CF-44E3-9099-C40C66FF867C}">
                  <a14:compatExt spid="_x0000_s512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51215" name="Check Box 15" hidden="1">
              <a:extLst>
                <a:ext uri="{63B3BB69-23CF-44E3-9099-C40C66FF867C}">
                  <a14:compatExt spid="_x0000_s512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51216" name="Check Box 16" hidden="1">
              <a:extLst>
                <a:ext uri="{63B3BB69-23CF-44E3-9099-C40C66FF867C}">
                  <a14:compatExt spid="_x0000_s512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51217" name="Check Box 17" hidden="1">
              <a:extLst>
                <a:ext uri="{63B3BB69-23CF-44E3-9099-C40C66FF867C}">
                  <a14:compatExt spid="_x0000_s512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4.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52225" name="Check Box 1" hidden="1">
              <a:extLst>
                <a:ext uri="{63B3BB69-23CF-44E3-9099-C40C66FF867C}">
                  <a14:compatExt spid="_x0000_s522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52226" name="Check Box 2" hidden="1">
              <a:extLst>
                <a:ext uri="{63B3BB69-23CF-44E3-9099-C40C66FF867C}">
                  <a14:compatExt spid="_x0000_s522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52227" name="Check Box 3" hidden="1">
              <a:extLst>
                <a:ext uri="{63B3BB69-23CF-44E3-9099-C40C66FF867C}">
                  <a14:compatExt spid="_x0000_s522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52228" name="Check Box 4" hidden="1">
              <a:extLst>
                <a:ext uri="{63B3BB69-23CF-44E3-9099-C40C66FF867C}">
                  <a14:compatExt spid="_x0000_s522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52229" name="Check Box 5" hidden="1">
              <a:extLst>
                <a:ext uri="{63B3BB69-23CF-44E3-9099-C40C66FF867C}">
                  <a14:compatExt spid="_x0000_s522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52230" name="Check Box 6" hidden="1">
              <a:extLst>
                <a:ext uri="{63B3BB69-23CF-44E3-9099-C40C66FF867C}">
                  <a14:compatExt spid="_x0000_s522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52231" name="Check Box 7" hidden="1">
              <a:extLst>
                <a:ext uri="{63B3BB69-23CF-44E3-9099-C40C66FF867C}">
                  <a14:compatExt spid="_x0000_s522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52232" name="Check Box 8" hidden="1">
              <a:extLst>
                <a:ext uri="{63B3BB69-23CF-44E3-9099-C40C66FF867C}">
                  <a14:compatExt spid="_x0000_s522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52233" name="Check Box 9" hidden="1">
              <a:extLst>
                <a:ext uri="{63B3BB69-23CF-44E3-9099-C40C66FF867C}">
                  <a14:compatExt spid="_x0000_s522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52234" name="Check Box 10" hidden="1">
              <a:extLst>
                <a:ext uri="{63B3BB69-23CF-44E3-9099-C40C66FF867C}">
                  <a14:compatExt spid="_x0000_s522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52235" name="Check Box 11" hidden="1">
              <a:extLst>
                <a:ext uri="{63B3BB69-23CF-44E3-9099-C40C66FF867C}">
                  <a14:compatExt spid="_x0000_s522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52236" name="Check Box 12" hidden="1">
              <a:extLst>
                <a:ext uri="{63B3BB69-23CF-44E3-9099-C40C66FF867C}">
                  <a14:compatExt spid="_x0000_s522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52237" name="Check Box 13" hidden="1">
              <a:extLst>
                <a:ext uri="{63B3BB69-23CF-44E3-9099-C40C66FF867C}">
                  <a14:compatExt spid="_x0000_s522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52238" name="Check Box 14" hidden="1">
              <a:extLst>
                <a:ext uri="{63B3BB69-23CF-44E3-9099-C40C66FF867C}">
                  <a14:compatExt spid="_x0000_s522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52239" name="Check Box 15" hidden="1">
              <a:extLst>
                <a:ext uri="{63B3BB69-23CF-44E3-9099-C40C66FF867C}">
                  <a14:compatExt spid="_x0000_s522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52240" name="Check Box 16" hidden="1">
              <a:extLst>
                <a:ext uri="{63B3BB69-23CF-44E3-9099-C40C66FF867C}">
                  <a14:compatExt spid="_x0000_s522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52241" name="Check Box 17" hidden="1">
              <a:extLst>
                <a:ext uri="{63B3BB69-23CF-44E3-9099-C40C66FF867C}">
                  <a14:compatExt spid="_x0000_s522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5.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53249" name="Check Box 1" hidden="1">
              <a:extLst>
                <a:ext uri="{63B3BB69-23CF-44E3-9099-C40C66FF867C}">
                  <a14:compatExt spid="_x0000_s532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53250" name="Check Box 2" hidden="1">
              <a:extLst>
                <a:ext uri="{63B3BB69-23CF-44E3-9099-C40C66FF867C}">
                  <a14:compatExt spid="_x0000_s532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53251" name="Check Box 3" hidden="1">
              <a:extLst>
                <a:ext uri="{63B3BB69-23CF-44E3-9099-C40C66FF867C}">
                  <a14:compatExt spid="_x0000_s532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53252" name="Check Box 4" hidden="1">
              <a:extLst>
                <a:ext uri="{63B3BB69-23CF-44E3-9099-C40C66FF867C}">
                  <a14:compatExt spid="_x0000_s532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53253" name="Check Box 5" hidden="1">
              <a:extLst>
                <a:ext uri="{63B3BB69-23CF-44E3-9099-C40C66FF867C}">
                  <a14:compatExt spid="_x0000_s532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53254" name="Check Box 6" hidden="1">
              <a:extLst>
                <a:ext uri="{63B3BB69-23CF-44E3-9099-C40C66FF867C}">
                  <a14:compatExt spid="_x0000_s532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53255" name="Check Box 7" hidden="1">
              <a:extLst>
                <a:ext uri="{63B3BB69-23CF-44E3-9099-C40C66FF867C}">
                  <a14:compatExt spid="_x0000_s532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53256" name="Check Box 8" hidden="1">
              <a:extLst>
                <a:ext uri="{63B3BB69-23CF-44E3-9099-C40C66FF867C}">
                  <a14:compatExt spid="_x0000_s532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53257" name="Check Box 9" hidden="1">
              <a:extLst>
                <a:ext uri="{63B3BB69-23CF-44E3-9099-C40C66FF867C}">
                  <a14:compatExt spid="_x0000_s53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53258" name="Check Box 10" hidden="1">
              <a:extLst>
                <a:ext uri="{63B3BB69-23CF-44E3-9099-C40C66FF867C}">
                  <a14:compatExt spid="_x0000_s53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53259" name="Check Box 11" hidden="1">
              <a:extLst>
                <a:ext uri="{63B3BB69-23CF-44E3-9099-C40C66FF867C}">
                  <a14:compatExt spid="_x0000_s53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53260" name="Check Box 12" hidden="1">
              <a:extLst>
                <a:ext uri="{63B3BB69-23CF-44E3-9099-C40C66FF867C}">
                  <a14:compatExt spid="_x0000_s53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53261" name="Check Box 13" hidden="1">
              <a:extLst>
                <a:ext uri="{63B3BB69-23CF-44E3-9099-C40C66FF867C}">
                  <a14:compatExt spid="_x0000_s53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53262" name="Check Box 14" hidden="1">
              <a:extLst>
                <a:ext uri="{63B3BB69-23CF-44E3-9099-C40C66FF867C}">
                  <a14:compatExt spid="_x0000_s53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53263" name="Check Box 15" hidden="1">
              <a:extLst>
                <a:ext uri="{63B3BB69-23CF-44E3-9099-C40C66FF867C}">
                  <a14:compatExt spid="_x0000_s53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53264" name="Check Box 16" hidden="1">
              <a:extLst>
                <a:ext uri="{63B3BB69-23CF-44E3-9099-C40C66FF867C}">
                  <a14:compatExt spid="_x0000_s53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53265" name="Check Box 17" hidden="1">
              <a:extLst>
                <a:ext uri="{63B3BB69-23CF-44E3-9099-C40C66FF867C}">
                  <a14:compatExt spid="_x0000_s53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6.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54273" name="Check Box 1" hidden="1">
              <a:extLst>
                <a:ext uri="{63B3BB69-23CF-44E3-9099-C40C66FF867C}">
                  <a14:compatExt spid="_x0000_s5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54274" name="Check Box 2" hidden="1">
              <a:extLst>
                <a:ext uri="{63B3BB69-23CF-44E3-9099-C40C66FF867C}">
                  <a14:compatExt spid="_x0000_s5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54275" name="Check Box 3" hidden="1">
              <a:extLst>
                <a:ext uri="{63B3BB69-23CF-44E3-9099-C40C66FF867C}">
                  <a14:compatExt spid="_x0000_s5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54276" name="Check Box 4" hidden="1">
              <a:extLst>
                <a:ext uri="{63B3BB69-23CF-44E3-9099-C40C66FF867C}">
                  <a14:compatExt spid="_x0000_s5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54277" name="Check Box 5" hidden="1">
              <a:extLst>
                <a:ext uri="{63B3BB69-23CF-44E3-9099-C40C66FF867C}">
                  <a14:compatExt spid="_x0000_s5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54278" name="Check Box 6" hidden="1">
              <a:extLst>
                <a:ext uri="{63B3BB69-23CF-44E3-9099-C40C66FF867C}">
                  <a14:compatExt spid="_x0000_s5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54279" name="Check Box 7" hidden="1">
              <a:extLst>
                <a:ext uri="{63B3BB69-23CF-44E3-9099-C40C66FF867C}">
                  <a14:compatExt spid="_x0000_s5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54280" name="Check Box 8" hidden="1">
              <a:extLst>
                <a:ext uri="{63B3BB69-23CF-44E3-9099-C40C66FF867C}">
                  <a14:compatExt spid="_x0000_s5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54281" name="Check Box 9" hidden="1">
              <a:extLst>
                <a:ext uri="{63B3BB69-23CF-44E3-9099-C40C66FF867C}">
                  <a14:compatExt spid="_x0000_s5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54282" name="Check Box 10" hidden="1">
              <a:extLst>
                <a:ext uri="{63B3BB69-23CF-44E3-9099-C40C66FF867C}">
                  <a14:compatExt spid="_x0000_s5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54283" name="Check Box 11" hidden="1">
              <a:extLst>
                <a:ext uri="{63B3BB69-23CF-44E3-9099-C40C66FF867C}">
                  <a14:compatExt spid="_x0000_s5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54284" name="Check Box 12" hidden="1">
              <a:extLst>
                <a:ext uri="{63B3BB69-23CF-44E3-9099-C40C66FF867C}">
                  <a14:compatExt spid="_x0000_s5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54285" name="Check Box 13" hidden="1">
              <a:extLst>
                <a:ext uri="{63B3BB69-23CF-44E3-9099-C40C66FF867C}">
                  <a14:compatExt spid="_x0000_s5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54286" name="Check Box 14" hidden="1">
              <a:extLst>
                <a:ext uri="{63B3BB69-23CF-44E3-9099-C40C66FF867C}">
                  <a14:compatExt spid="_x0000_s5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54287" name="Check Box 15" hidden="1">
              <a:extLst>
                <a:ext uri="{63B3BB69-23CF-44E3-9099-C40C66FF867C}">
                  <a14:compatExt spid="_x0000_s5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54288" name="Check Box 16" hidden="1">
              <a:extLst>
                <a:ext uri="{63B3BB69-23CF-44E3-9099-C40C66FF867C}">
                  <a14:compatExt spid="_x0000_s5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54289" name="Check Box 17" hidden="1">
              <a:extLst>
                <a:ext uri="{63B3BB69-23CF-44E3-9099-C40C66FF867C}">
                  <a14:compatExt spid="_x0000_s5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7.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55297" name="Check Box 1" hidden="1">
              <a:extLst>
                <a:ext uri="{63B3BB69-23CF-44E3-9099-C40C66FF867C}">
                  <a14:compatExt spid="_x0000_s55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55298" name="Check Box 2" hidden="1">
              <a:extLst>
                <a:ext uri="{63B3BB69-23CF-44E3-9099-C40C66FF867C}">
                  <a14:compatExt spid="_x0000_s55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55299" name="Check Box 3" hidden="1">
              <a:extLst>
                <a:ext uri="{63B3BB69-23CF-44E3-9099-C40C66FF867C}">
                  <a14:compatExt spid="_x0000_s55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55300" name="Check Box 4" hidden="1">
              <a:extLst>
                <a:ext uri="{63B3BB69-23CF-44E3-9099-C40C66FF867C}">
                  <a14:compatExt spid="_x0000_s55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55301" name="Check Box 5" hidden="1">
              <a:extLst>
                <a:ext uri="{63B3BB69-23CF-44E3-9099-C40C66FF867C}">
                  <a14:compatExt spid="_x0000_s55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55302" name="Check Box 6" hidden="1">
              <a:extLst>
                <a:ext uri="{63B3BB69-23CF-44E3-9099-C40C66FF867C}">
                  <a14:compatExt spid="_x0000_s55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55303" name="Check Box 7" hidden="1">
              <a:extLst>
                <a:ext uri="{63B3BB69-23CF-44E3-9099-C40C66FF867C}">
                  <a14:compatExt spid="_x0000_s55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55304" name="Check Box 8" hidden="1">
              <a:extLst>
                <a:ext uri="{63B3BB69-23CF-44E3-9099-C40C66FF867C}">
                  <a14:compatExt spid="_x0000_s55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55305" name="Check Box 9" hidden="1">
              <a:extLst>
                <a:ext uri="{63B3BB69-23CF-44E3-9099-C40C66FF867C}">
                  <a14:compatExt spid="_x0000_s55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55306" name="Check Box 10" hidden="1">
              <a:extLst>
                <a:ext uri="{63B3BB69-23CF-44E3-9099-C40C66FF867C}">
                  <a14:compatExt spid="_x0000_s55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55307" name="Check Box 11" hidden="1">
              <a:extLst>
                <a:ext uri="{63B3BB69-23CF-44E3-9099-C40C66FF867C}">
                  <a14:compatExt spid="_x0000_s55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55308" name="Check Box 12" hidden="1">
              <a:extLst>
                <a:ext uri="{63B3BB69-23CF-44E3-9099-C40C66FF867C}">
                  <a14:compatExt spid="_x0000_s55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55309" name="Check Box 13" hidden="1">
              <a:extLst>
                <a:ext uri="{63B3BB69-23CF-44E3-9099-C40C66FF867C}">
                  <a14:compatExt spid="_x0000_s55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55310" name="Check Box 14" hidden="1">
              <a:extLst>
                <a:ext uri="{63B3BB69-23CF-44E3-9099-C40C66FF867C}">
                  <a14:compatExt spid="_x0000_s55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55311" name="Check Box 15" hidden="1">
              <a:extLst>
                <a:ext uri="{63B3BB69-23CF-44E3-9099-C40C66FF867C}">
                  <a14:compatExt spid="_x0000_s55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55312" name="Check Box 16" hidden="1">
              <a:extLst>
                <a:ext uri="{63B3BB69-23CF-44E3-9099-C40C66FF867C}">
                  <a14:compatExt spid="_x0000_s55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55313" name="Check Box 17" hidden="1">
              <a:extLst>
                <a:ext uri="{63B3BB69-23CF-44E3-9099-C40C66FF867C}">
                  <a14:compatExt spid="_x0000_s55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8.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56321" name="Check Box 1" hidden="1">
              <a:extLst>
                <a:ext uri="{63B3BB69-23CF-44E3-9099-C40C66FF867C}">
                  <a14:compatExt spid="_x0000_s563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56322" name="Check Box 2" hidden="1">
              <a:extLst>
                <a:ext uri="{63B3BB69-23CF-44E3-9099-C40C66FF867C}">
                  <a14:compatExt spid="_x0000_s563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56323" name="Check Box 3" hidden="1">
              <a:extLst>
                <a:ext uri="{63B3BB69-23CF-44E3-9099-C40C66FF867C}">
                  <a14:compatExt spid="_x0000_s563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56324" name="Check Box 4" hidden="1">
              <a:extLst>
                <a:ext uri="{63B3BB69-23CF-44E3-9099-C40C66FF867C}">
                  <a14:compatExt spid="_x0000_s563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56325" name="Check Box 5" hidden="1">
              <a:extLst>
                <a:ext uri="{63B3BB69-23CF-44E3-9099-C40C66FF867C}">
                  <a14:compatExt spid="_x0000_s563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56326" name="Check Box 6" hidden="1">
              <a:extLst>
                <a:ext uri="{63B3BB69-23CF-44E3-9099-C40C66FF867C}">
                  <a14:compatExt spid="_x0000_s563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56327" name="Check Box 7" hidden="1">
              <a:extLst>
                <a:ext uri="{63B3BB69-23CF-44E3-9099-C40C66FF867C}">
                  <a14:compatExt spid="_x0000_s563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56328" name="Check Box 8" hidden="1">
              <a:extLst>
                <a:ext uri="{63B3BB69-23CF-44E3-9099-C40C66FF867C}">
                  <a14:compatExt spid="_x0000_s563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56329" name="Check Box 9" hidden="1">
              <a:extLst>
                <a:ext uri="{63B3BB69-23CF-44E3-9099-C40C66FF867C}">
                  <a14:compatExt spid="_x0000_s563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56330" name="Check Box 10" hidden="1">
              <a:extLst>
                <a:ext uri="{63B3BB69-23CF-44E3-9099-C40C66FF867C}">
                  <a14:compatExt spid="_x0000_s563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56331" name="Check Box 11" hidden="1">
              <a:extLst>
                <a:ext uri="{63B3BB69-23CF-44E3-9099-C40C66FF867C}">
                  <a14:compatExt spid="_x0000_s563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56332" name="Check Box 12" hidden="1">
              <a:extLst>
                <a:ext uri="{63B3BB69-23CF-44E3-9099-C40C66FF867C}">
                  <a14:compatExt spid="_x0000_s563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56333" name="Check Box 13" hidden="1">
              <a:extLst>
                <a:ext uri="{63B3BB69-23CF-44E3-9099-C40C66FF867C}">
                  <a14:compatExt spid="_x0000_s563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56334" name="Check Box 14" hidden="1">
              <a:extLst>
                <a:ext uri="{63B3BB69-23CF-44E3-9099-C40C66FF867C}">
                  <a14:compatExt spid="_x0000_s563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56335" name="Check Box 15" hidden="1">
              <a:extLst>
                <a:ext uri="{63B3BB69-23CF-44E3-9099-C40C66FF867C}">
                  <a14:compatExt spid="_x0000_s563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56336" name="Check Box 16" hidden="1">
              <a:extLst>
                <a:ext uri="{63B3BB69-23CF-44E3-9099-C40C66FF867C}">
                  <a14:compatExt spid="_x0000_s563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56337" name="Check Box 17" hidden="1">
              <a:extLst>
                <a:ext uri="{63B3BB69-23CF-44E3-9099-C40C66FF867C}">
                  <a14:compatExt spid="_x0000_s563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9.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57345" name="Check Box 1" hidden="1">
              <a:extLst>
                <a:ext uri="{63B3BB69-23CF-44E3-9099-C40C66FF867C}">
                  <a14:compatExt spid="_x0000_s573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57346" name="Check Box 2" hidden="1">
              <a:extLst>
                <a:ext uri="{63B3BB69-23CF-44E3-9099-C40C66FF867C}">
                  <a14:compatExt spid="_x0000_s573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57347" name="Check Box 3" hidden="1">
              <a:extLst>
                <a:ext uri="{63B3BB69-23CF-44E3-9099-C40C66FF867C}">
                  <a14:compatExt spid="_x0000_s573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57348" name="Check Box 4" hidden="1">
              <a:extLst>
                <a:ext uri="{63B3BB69-23CF-44E3-9099-C40C66FF867C}">
                  <a14:compatExt spid="_x0000_s573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57349" name="Check Box 5" hidden="1">
              <a:extLst>
                <a:ext uri="{63B3BB69-23CF-44E3-9099-C40C66FF867C}">
                  <a14:compatExt spid="_x0000_s573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57350" name="Check Box 6" hidden="1">
              <a:extLst>
                <a:ext uri="{63B3BB69-23CF-44E3-9099-C40C66FF867C}">
                  <a14:compatExt spid="_x0000_s573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57351" name="Check Box 7" hidden="1">
              <a:extLst>
                <a:ext uri="{63B3BB69-23CF-44E3-9099-C40C66FF867C}">
                  <a14:compatExt spid="_x0000_s573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57352" name="Check Box 8" hidden="1">
              <a:extLst>
                <a:ext uri="{63B3BB69-23CF-44E3-9099-C40C66FF867C}">
                  <a14:compatExt spid="_x0000_s573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57353" name="Check Box 9" hidden="1">
              <a:extLst>
                <a:ext uri="{63B3BB69-23CF-44E3-9099-C40C66FF867C}">
                  <a14:compatExt spid="_x0000_s573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57354" name="Check Box 10" hidden="1">
              <a:extLst>
                <a:ext uri="{63B3BB69-23CF-44E3-9099-C40C66FF867C}">
                  <a14:compatExt spid="_x0000_s573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57355" name="Check Box 11" hidden="1">
              <a:extLst>
                <a:ext uri="{63B3BB69-23CF-44E3-9099-C40C66FF867C}">
                  <a14:compatExt spid="_x0000_s573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57356" name="Check Box 12" hidden="1">
              <a:extLst>
                <a:ext uri="{63B3BB69-23CF-44E3-9099-C40C66FF867C}">
                  <a14:compatExt spid="_x0000_s573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57357" name="Check Box 13" hidden="1">
              <a:extLst>
                <a:ext uri="{63B3BB69-23CF-44E3-9099-C40C66FF867C}">
                  <a14:compatExt spid="_x0000_s573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57358" name="Check Box 14" hidden="1">
              <a:extLst>
                <a:ext uri="{63B3BB69-23CF-44E3-9099-C40C66FF867C}">
                  <a14:compatExt spid="_x0000_s573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57359" name="Check Box 15" hidden="1">
              <a:extLst>
                <a:ext uri="{63B3BB69-23CF-44E3-9099-C40C66FF867C}">
                  <a14:compatExt spid="_x0000_s573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57360" name="Check Box 16" hidden="1">
              <a:extLst>
                <a:ext uri="{63B3BB69-23CF-44E3-9099-C40C66FF867C}">
                  <a14:compatExt spid="_x0000_s573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57361" name="Check Box 17" hidden="1">
              <a:extLst>
                <a:ext uri="{63B3BB69-23CF-44E3-9099-C40C66FF867C}">
                  <a14:compatExt spid="_x0000_s573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0.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58369" name="Check Box 1" hidden="1">
              <a:extLst>
                <a:ext uri="{63B3BB69-23CF-44E3-9099-C40C66FF867C}">
                  <a14:compatExt spid="_x0000_s583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58370" name="Check Box 2" hidden="1">
              <a:extLst>
                <a:ext uri="{63B3BB69-23CF-44E3-9099-C40C66FF867C}">
                  <a14:compatExt spid="_x0000_s583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58371" name="Check Box 3" hidden="1">
              <a:extLst>
                <a:ext uri="{63B3BB69-23CF-44E3-9099-C40C66FF867C}">
                  <a14:compatExt spid="_x0000_s583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58372" name="Check Box 4" hidden="1">
              <a:extLst>
                <a:ext uri="{63B3BB69-23CF-44E3-9099-C40C66FF867C}">
                  <a14:compatExt spid="_x0000_s583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58373" name="Check Box 5" hidden="1">
              <a:extLst>
                <a:ext uri="{63B3BB69-23CF-44E3-9099-C40C66FF867C}">
                  <a14:compatExt spid="_x0000_s583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58374" name="Check Box 6" hidden="1">
              <a:extLst>
                <a:ext uri="{63B3BB69-23CF-44E3-9099-C40C66FF867C}">
                  <a14:compatExt spid="_x0000_s583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58375" name="Check Box 7" hidden="1">
              <a:extLst>
                <a:ext uri="{63B3BB69-23CF-44E3-9099-C40C66FF867C}">
                  <a14:compatExt spid="_x0000_s583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58376" name="Check Box 8" hidden="1">
              <a:extLst>
                <a:ext uri="{63B3BB69-23CF-44E3-9099-C40C66FF867C}">
                  <a14:compatExt spid="_x0000_s583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58377" name="Check Box 9" hidden="1">
              <a:extLst>
                <a:ext uri="{63B3BB69-23CF-44E3-9099-C40C66FF867C}">
                  <a14:compatExt spid="_x0000_s583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58378" name="Check Box 10" hidden="1">
              <a:extLst>
                <a:ext uri="{63B3BB69-23CF-44E3-9099-C40C66FF867C}">
                  <a14:compatExt spid="_x0000_s583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58379" name="Check Box 11" hidden="1">
              <a:extLst>
                <a:ext uri="{63B3BB69-23CF-44E3-9099-C40C66FF867C}">
                  <a14:compatExt spid="_x0000_s583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58380" name="Check Box 12" hidden="1">
              <a:extLst>
                <a:ext uri="{63B3BB69-23CF-44E3-9099-C40C66FF867C}">
                  <a14:compatExt spid="_x0000_s583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58381" name="Check Box 13" hidden="1">
              <a:extLst>
                <a:ext uri="{63B3BB69-23CF-44E3-9099-C40C66FF867C}">
                  <a14:compatExt spid="_x0000_s583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58382" name="Check Box 14" hidden="1">
              <a:extLst>
                <a:ext uri="{63B3BB69-23CF-44E3-9099-C40C66FF867C}">
                  <a14:compatExt spid="_x0000_s583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58383" name="Check Box 15" hidden="1">
              <a:extLst>
                <a:ext uri="{63B3BB69-23CF-44E3-9099-C40C66FF867C}">
                  <a14:compatExt spid="_x0000_s583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58384" name="Check Box 16" hidden="1">
              <a:extLst>
                <a:ext uri="{63B3BB69-23CF-44E3-9099-C40C66FF867C}">
                  <a14:compatExt spid="_x0000_s583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58385" name="Check Box 17" hidden="1">
              <a:extLst>
                <a:ext uri="{63B3BB69-23CF-44E3-9099-C40C66FF867C}">
                  <a14:compatExt spid="_x0000_s583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1.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59393" name="Check Box 1" hidden="1">
              <a:extLst>
                <a:ext uri="{63B3BB69-23CF-44E3-9099-C40C66FF867C}">
                  <a14:compatExt spid="_x0000_s593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59394" name="Check Box 2" hidden="1">
              <a:extLst>
                <a:ext uri="{63B3BB69-23CF-44E3-9099-C40C66FF867C}">
                  <a14:compatExt spid="_x0000_s593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59395" name="Check Box 3" hidden="1">
              <a:extLst>
                <a:ext uri="{63B3BB69-23CF-44E3-9099-C40C66FF867C}">
                  <a14:compatExt spid="_x0000_s593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59396" name="Check Box 4" hidden="1">
              <a:extLst>
                <a:ext uri="{63B3BB69-23CF-44E3-9099-C40C66FF867C}">
                  <a14:compatExt spid="_x0000_s593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59397" name="Check Box 5" hidden="1">
              <a:extLst>
                <a:ext uri="{63B3BB69-23CF-44E3-9099-C40C66FF867C}">
                  <a14:compatExt spid="_x0000_s593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59398" name="Check Box 6" hidden="1">
              <a:extLst>
                <a:ext uri="{63B3BB69-23CF-44E3-9099-C40C66FF867C}">
                  <a14:compatExt spid="_x0000_s593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59399" name="Check Box 7" hidden="1">
              <a:extLst>
                <a:ext uri="{63B3BB69-23CF-44E3-9099-C40C66FF867C}">
                  <a14:compatExt spid="_x0000_s593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59400" name="Check Box 8" hidden="1">
              <a:extLst>
                <a:ext uri="{63B3BB69-23CF-44E3-9099-C40C66FF867C}">
                  <a14:compatExt spid="_x0000_s59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59401" name="Check Box 9" hidden="1">
              <a:extLst>
                <a:ext uri="{63B3BB69-23CF-44E3-9099-C40C66FF867C}">
                  <a14:compatExt spid="_x0000_s594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59402" name="Check Box 10" hidden="1">
              <a:extLst>
                <a:ext uri="{63B3BB69-23CF-44E3-9099-C40C66FF867C}">
                  <a14:compatExt spid="_x0000_s594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59403" name="Check Box 11" hidden="1">
              <a:extLst>
                <a:ext uri="{63B3BB69-23CF-44E3-9099-C40C66FF867C}">
                  <a14:compatExt spid="_x0000_s594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59404" name="Check Box 12" hidden="1">
              <a:extLst>
                <a:ext uri="{63B3BB69-23CF-44E3-9099-C40C66FF867C}">
                  <a14:compatExt spid="_x0000_s594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59405" name="Check Box 13" hidden="1">
              <a:extLst>
                <a:ext uri="{63B3BB69-23CF-44E3-9099-C40C66FF867C}">
                  <a14:compatExt spid="_x0000_s594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59406" name="Check Box 14" hidden="1">
              <a:extLst>
                <a:ext uri="{63B3BB69-23CF-44E3-9099-C40C66FF867C}">
                  <a14:compatExt spid="_x0000_s594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59407" name="Check Box 15" hidden="1">
              <a:extLst>
                <a:ext uri="{63B3BB69-23CF-44E3-9099-C40C66FF867C}">
                  <a14:compatExt spid="_x0000_s594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59408" name="Check Box 16" hidden="1">
              <a:extLst>
                <a:ext uri="{63B3BB69-23CF-44E3-9099-C40C66FF867C}">
                  <a14:compatExt spid="_x0000_s594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59409" name="Check Box 17" hidden="1">
              <a:extLst>
                <a:ext uri="{63B3BB69-23CF-44E3-9099-C40C66FF867C}">
                  <a14:compatExt spid="_x0000_s594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2.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60417" name="Check Box 1" hidden="1">
              <a:extLst>
                <a:ext uri="{63B3BB69-23CF-44E3-9099-C40C66FF867C}">
                  <a14:compatExt spid="_x0000_s604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60418" name="Check Box 2" hidden="1">
              <a:extLst>
                <a:ext uri="{63B3BB69-23CF-44E3-9099-C40C66FF867C}">
                  <a14:compatExt spid="_x0000_s604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60419" name="Check Box 3" hidden="1">
              <a:extLst>
                <a:ext uri="{63B3BB69-23CF-44E3-9099-C40C66FF867C}">
                  <a14:compatExt spid="_x0000_s604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60420" name="Check Box 4" hidden="1">
              <a:extLst>
                <a:ext uri="{63B3BB69-23CF-44E3-9099-C40C66FF867C}">
                  <a14:compatExt spid="_x0000_s604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60421" name="Check Box 5" hidden="1">
              <a:extLst>
                <a:ext uri="{63B3BB69-23CF-44E3-9099-C40C66FF867C}">
                  <a14:compatExt spid="_x0000_s604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60422" name="Check Box 6" hidden="1">
              <a:extLst>
                <a:ext uri="{63B3BB69-23CF-44E3-9099-C40C66FF867C}">
                  <a14:compatExt spid="_x0000_s604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60423" name="Check Box 7" hidden="1">
              <a:extLst>
                <a:ext uri="{63B3BB69-23CF-44E3-9099-C40C66FF867C}">
                  <a14:compatExt spid="_x0000_s604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60424" name="Check Box 8" hidden="1">
              <a:extLst>
                <a:ext uri="{63B3BB69-23CF-44E3-9099-C40C66FF867C}">
                  <a14:compatExt spid="_x0000_s604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60425" name="Check Box 9" hidden="1">
              <a:extLst>
                <a:ext uri="{63B3BB69-23CF-44E3-9099-C40C66FF867C}">
                  <a14:compatExt spid="_x0000_s604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60426" name="Check Box 10" hidden="1">
              <a:extLst>
                <a:ext uri="{63B3BB69-23CF-44E3-9099-C40C66FF867C}">
                  <a14:compatExt spid="_x0000_s604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60427" name="Check Box 11" hidden="1">
              <a:extLst>
                <a:ext uri="{63B3BB69-23CF-44E3-9099-C40C66FF867C}">
                  <a14:compatExt spid="_x0000_s604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60428" name="Check Box 12" hidden="1">
              <a:extLst>
                <a:ext uri="{63B3BB69-23CF-44E3-9099-C40C66FF867C}">
                  <a14:compatExt spid="_x0000_s604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60429" name="Check Box 13" hidden="1">
              <a:extLst>
                <a:ext uri="{63B3BB69-23CF-44E3-9099-C40C66FF867C}">
                  <a14:compatExt spid="_x0000_s604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60430" name="Check Box 14" hidden="1">
              <a:extLst>
                <a:ext uri="{63B3BB69-23CF-44E3-9099-C40C66FF867C}">
                  <a14:compatExt spid="_x0000_s604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60431" name="Check Box 15" hidden="1">
              <a:extLst>
                <a:ext uri="{63B3BB69-23CF-44E3-9099-C40C66FF867C}">
                  <a14:compatExt spid="_x0000_s604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60432" name="Check Box 16" hidden="1">
              <a:extLst>
                <a:ext uri="{63B3BB69-23CF-44E3-9099-C40C66FF867C}">
                  <a14:compatExt spid="_x0000_s604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60433" name="Check Box 17" hidden="1">
              <a:extLst>
                <a:ext uri="{63B3BB69-23CF-44E3-9099-C40C66FF867C}">
                  <a14:compatExt spid="_x0000_s604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3.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61441" name="Check Box 1" hidden="1">
              <a:extLst>
                <a:ext uri="{63B3BB69-23CF-44E3-9099-C40C66FF867C}">
                  <a14:compatExt spid="_x0000_s614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61442" name="Check Box 2" hidden="1">
              <a:extLst>
                <a:ext uri="{63B3BB69-23CF-44E3-9099-C40C66FF867C}">
                  <a14:compatExt spid="_x0000_s614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61443" name="Check Box 3" hidden="1">
              <a:extLst>
                <a:ext uri="{63B3BB69-23CF-44E3-9099-C40C66FF867C}">
                  <a14:compatExt spid="_x0000_s614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61444" name="Check Box 4" hidden="1">
              <a:extLst>
                <a:ext uri="{63B3BB69-23CF-44E3-9099-C40C66FF867C}">
                  <a14:compatExt spid="_x0000_s614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61445" name="Check Box 5" hidden="1">
              <a:extLst>
                <a:ext uri="{63B3BB69-23CF-44E3-9099-C40C66FF867C}">
                  <a14:compatExt spid="_x0000_s614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61446" name="Check Box 6" hidden="1">
              <a:extLst>
                <a:ext uri="{63B3BB69-23CF-44E3-9099-C40C66FF867C}">
                  <a14:compatExt spid="_x0000_s614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61447" name="Check Box 7" hidden="1">
              <a:extLst>
                <a:ext uri="{63B3BB69-23CF-44E3-9099-C40C66FF867C}">
                  <a14:compatExt spid="_x0000_s614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61448" name="Check Box 8" hidden="1">
              <a:extLst>
                <a:ext uri="{63B3BB69-23CF-44E3-9099-C40C66FF867C}">
                  <a14:compatExt spid="_x0000_s614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61449" name="Check Box 9" hidden="1">
              <a:extLst>
                <a:ext uri="{63B3BB69-23CF-44E3-9099-C40C66FF867C}">
                  <a14:compatExt spid="_x0000_s614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61450" name="Check Box 10" hidden="1">
              <a:extLst>
                <a:ext uri="{63B3BB69-23CF-44E3-9099-C40C66FF867C}">
                  <a14:compatExt spid="_x0000_s614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61451" name="Check Box 11" hidden="1">
              <a:extLst>
                <a:ext uri="{63B3BB69-23CF-44E3-9099-C40C66FF867C}">
                  <a14:compatExt spid="_x0000_s614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61452" name="Check Box 12" hidden="1">
              <a:extLst>
                <a:ext uri="{63B3BB69-23CF-44E3-9099-C40C66FF867C}">
                  <a14:compatExt spid="_x0000_s614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61453" name="Check Box 13" hidden="1">
              <a:extLst>
                <a:ext uri="{63B3BB69-23CF-44E3-9099-C40C66FF867C}">
                  <a14:compatExt spid="_x0000_s614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61454" name="Check Box 14" hidden="1">
              <a:extLst>
                <a:ext uri="{63B3BB69-23CF-44E3-9099-C40C66FF867C}">
                  <a14:compatExt spid="_x0000_s614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61455" name="Check Box 15" hidden="1">
              <a:extLst>
                <a:ext uri="{63B3BB69-23CF-44E3-9099-C40C66FF867C}">
                  <a14:compatExt spid="_x0000_s614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61456" name="Check Box 16" hidden="1">
              <a:extLst>
                <a:ext uri="{63B3BB69-23CF-44E3-9099-C40C66FF867C}">
                  <a14:compatExt spid="_x0000_s614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61457" name="Check Box 17" hidden="1">
              <a:extLst>
                <a:ext uri="{63B3BB69-23CF-44E3-9099-C40C66FF867C}">
                  <a14:compatExt spid="_x0000_s614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4.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62465" name="Check Box 1" hidden="1">
              <a:extLst>
                <a:ext uri="{63B3BB69-23CF-44E3-9099-C40C66FF867C}">
                  <a14:compatExt spid="_x0000_s624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62466" name="Check Box 2" hidden="1">
              <a:extLst>
                <a:ext uri="{63B3BB69-23CF-44E3-9099-C40C66FF867C}">
                  <a14:compatExt spid="_x0000_s624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62467" name="Check Box 3" hidden="1">
              <a:extLst>
                <a:ext uri="{63B3BB69-23CF-44E3-9099-C40C66FF867C}">
                  <a14:compatExt spid="_x0000_s624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62468" name="Check Box 4" hidden="1">
              <a:extLst>
                <a:ext uri="{63B3BB69-23CF-44E3-9099-C40C66FF867C}">
                  <a14:compatExt spid="_x0000_s624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62469" name="Check Box 5" hidden="1">
              <a:extLst>
                <a:ext uri="{63B3BB69-23CF-44E3-9099-C40C66FF867C}">
                  <a14:compatExt spid="_x0000_s624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62470" name="Check Box 6" hidden="1">
              <a:extLst>
                <a:ext uri="{63B3BB69-23CF-44E3-9099-C40C66FF867C}">
                  <a14:compatExt spid="_x0000_s624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62471" name="Check Box 7" hidden="1">
              <a:extLst>
                <a:ext uri="{63B3BB69-23CF-44E3-9099-C40C66FF867C}">
                  <a14:compatExt spid="_x0000_s624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62472" name="Check Box 8" hidden="1">
              <a:extLst>
                <a:ext uri="{63B3BB69-23CF-44E3-9099-C40C66FF867C}">
                  <a14:compatExt spid="_x0000_s624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62473" name="Check Box 9" hidden="1">
              <a:extLst>
                <a:ext uri="{63B3BB69-23CF-44E3-9099-C40C66FF867C}">
                  <a14:compatExt spid="_x0000_s624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62474" name="Check Box 10" hidden="1">
              <a:extLst>
                <a:ext uri="{63B3BB69-23CF-44E3-9099-C40C66FF867C}">
                  <a14:compatExt spid="_x0000_s624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62475" name="Check Box 11" hidden="1">
              <a:extLst>
                <a:ext uri="{63B3BB69-23CF-44E3-9099-C40C66FF867C}">
                  <a14:compatExt spid="_x0000_s624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62476" name="Check Box 12" hidden="1">
              <a:extLst>
                <a:ext uri="{63B3BB69-23CF-44E3-9099-C40C66FF867C}">
                  <a14:compatExt spid="_x0000_s624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62477" name="Check Box 13" hidden="1">
              <a:extLst>
                <a:ext uri="{63B3BB69-23CF-44E3-9099-C40C66FF867C}">
                  <a14:compatExt spid="_x0000_s624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62478" name="Check Box 14" hidden="1">
              <a:extLst>
                <a:ext uri="{63B3BB69-23CF-44E3-9099-C40C66FF867C}">
                  <a14:compatExt spid="_x0000_s624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62479" name="Check Box 15" hidden="1">
              <a:extLst>
                <a:ext uri="{63B3BB69-23CF-44E3-9099-C40C66FF867C}">
                  <a14:compatExt spid="_x0000_s624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62480" name="Check Box 16" hidden="1">
              <a:extLst>
                <a:ext uri="{63B3BB69-23CF-44E3-9099-C40C66FF867C}">
                  <a14:compatExt spid="_x0000_s624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62481" name="Check Box 17" hidden="1">
              <a:extLst>
                <a:ext uri="{63B3BB69-23CF-44E3-9099-C40C66FF867C}">
                  <a14:compatExt spid="_x0000_s624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5.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63489" name="Check Box 1" hidden="1">
              <a:extLst>
                <a:ext uri="{63B3BB69-23CF-44E3-9099-C40C66FF867C}">
                  <a14:compatExt spid="_x0000_s634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63490" name="Check Box 2" hidden="1">
              <a:extLst>
                <a:ext uri="{63B3BB69-23CF-44E3-9099-C40C66FF867C}">
                  <a14:compatExt spid="_x0000_s634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63491" name="Check Box 3" hidden="1">
              <a:extLst>
                <a:ext uri="{63B3BB69-23CF-44E3-9099-C40C66FF867C}">
                  <a14:compatExt spid="_x0000_s634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63492" name="Check Box 4" hidden="1">
              <a:extLst>
                <a:ext uri="{63B3BB69-23CF-44E3-9099-C40C66FF867C}">
                  <a14:compatExt spid="_x0000_s634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63493" name="Check Box 5" hidden="1">
              <a:extLst>
                <a:ext uri="{63B3BB69-23CF-44E3-9099-C40C66FF867C}">
                  <a14:compatExt spid="_x0000_s634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63494" name="Check Box 6" hidden="1">
              <a:extLst>
                <a:ext uri="{63B3BB69-23CF-44E3-9099-C40C66FF867C}">
                  <a14:compatExt spid="_x0000_s634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63495" name="Check Box 7" hidden="1">
              <a:extLst>
                <a:ext uri="{63B3BB69-23CF-44E3-9099-C40C66FF867C}">
                  <a14:compatExt spid="_x0000_s634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63496" name="Check Box 8" hidden="1">
              <a:extLst>
                <a:ext uri="{63B3BB69-23CF-44E3-9099-C40C66FF867C}">
                  <a14:compatExt spid="_x0000_s634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63497" name="Check Box 9" hidden="1">
              <a:extLst>
                <a:ext uri="{63B3BB69-23CF-44E3-9099-C40C66FF867C}">
                  <a14:compatExt spid="_x0000_s634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63498" name="Check Box 10" hidden="1">
              <a:extLst>
                <a:ext uri="{63B3BB69-23CF-44E3-9099-C40C66FF867C}">
                  <a14:compatExt spid="_x0000_s634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63499" name="Check Box 11" hidden="1">
              <a:extLst>
                <a:ext uri="{63B3BB69-23CF-44E3-9099-C40C66FF867C}">
                  <a14:compatExt spid="_x0000_s634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63500" name="Check Box 12" hidden="1">
              <a:extLst>
                <a:ext uri="{63B3BB69-23CF-44E3-9099-C40C66FF867C}">
                  <a14:compatExt spid="_x0000_s63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63501" name="Check Box 13" hidden="1">
              <a:extLst>
                <a:ext uri="{63B3BB69-23CF-44E3-9099-C40C66FF867C}">
                  <a14:compatExt spid="_x0000_s635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63502" name="Check Box 14" hidden="1">
              <a:extLst>
                <a:ext uri="{63B3BB69-23CF-44E3-9099-C40C66FF867C}">
                  <a14:compatExt spid="_x0000_s635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63503" name="Check Box 15" hidden="1">
              <a:extLst>
                <a:ext uri="{63B3BB69-23CF-44E3-9099-C40C66FF867C}">
                  <a14:compatExt spid="_x0000_s635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63504" name="Check Box 16" hidden="1">
              <a:extLst>
                <a:ext uri="{63B3BB69-23CF-44E3-9099-C40C66FF867C}">
                  <a14:compatExt spid="_x0000_s635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63505" name="Check Box 17" hidden="1">
              <a:extLst>
                <a:ext uri="{63B3BB69-23CF-44E3-9099-C40C66FF867C}">
                  <a14:compatExt spid="_x0000_s635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6.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64513" name="Check Box 1" hidden="1">
              <a:extLst>
                <a:ext uri="{63B3BB69-23CF-44E3-9099-C40C66FF867C}">
                  <a14:compatExt spid="_x0000_s645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64514" name="Check Box 2" hidden="1">
              <a:extLst>
                <a:ext uri="{63B3BB69-23CF-44E3-9099-C40C66FF867C}">
                  <a14:compatExt spid="_x0000_s645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64515" name="Check Box 3" hidden="1">
              <a:extLst>
                <a:ext uri="{63B3BB69-23CF-44E3-9099-C40C66FF867C}">
                  <a14:compatExt spid="_x0000_s645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64516" name="Check Box 4" hidden="1">
              <a:extLst>
                <a:ext uri="{63B3BB69-23CF-44E3-9099-C40C66FF867C}">
                  <a14:compatExt spid="_x0000_s645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64517" name="Check Box 5" hidden="1">
              <a:extLst>
                <a:ext uri="{63B3BB69-23CF-44E3-9099-C40C66FF867C}">
                  <a14:compatExt spid="_x0000_s645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64518" name="Check Box 6" hidden="1">
              <a:extLst>
                <a:ext uri="{63B3BB69-23CF-44E3-9099-C40C66FF867C}">
                  <a14:compatExt spid="_x0000_s645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64519" name="Check Box 7" hidden="1">
              <a:extLst>
                <a:ext uri="{63B3BB69-23CF-44E3-9099-C40C66FF867C}">
                  <a14:compatExt spid="_x0000_s645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64520" name="Check Box 8" hidden="1">
              <a:extLst>
                <a:ext uri="{63B3BB69-23CF-44E3-9099-C40C66FF867C}">
                  <a14:compatExt spid="_x0000_s645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64521" name="Check Box 9" hidden="1">
              <a:extLst>
                <a:ext uri="{63B3BB69-23CF-44E3-9099-C40C66FF867C}">
                  <a14:compatExt spid="_x0000_s645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64522" name="Check Box 10" hidden="1">
              <a:extLst>
                <a:ext uri="{63B3BB69-23CF-44E3-9099-C40C66FF867C}">
                  <a14:compatExt spid="_x0000_s645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64523" name="Check Box 11" hidden="1">
              <a:extLst>
                <a:ext uri="{63B3BB69-23CF-44E3-9099-C40C66FF867C}">
                  <a14:compatExt spid="_x0000_s645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64524" name="Check Box 12" hidden="1">
              <a:extLst>
                <a:ext uri="{63B3BB69-23CF-44E3-9099-C40C66FF867C}">
                  <a14:compatExt spid="_x0000_s645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64525" name="Check Box 13" hidden="1">
              <a:extLst>
                <a:ext uri="{63B3BB69-23CF-44E3-9099-C40C66FF867C}">
                  <a14:compatExt spid="_x0000_s645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64526" name="Check Box 14" hidden="1">
              <a:extLst>
                <a:ext uri="{63B3BB69-23CF-44E3-9099-C40C66FF867C}">
                  <a14:compatExt spid="_x0000_s645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64527" name="Check Box 15" hidden="1">
              <a:extLst>
                <a:ext uri="{63B3BB69-23CF-44E3-9099-C40C66FF867C}">
                  <a14:compatExt spid="_x0000_s645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64528" name="Check Box 16" hidden="1">
              <a:extLst>
                <a:ext uri="{63B3BB69-23CF-44E3-9099-C40C66FF867C}">
                  <a14:compatExt spid="_x0000_s645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64529" name="Check Box 17" hidden="1">
              <a:extLst>
                <a:ext uri="{63B3BB69-23CF-44E3-9099-C40C66FF867C}">
                  <a14:compatExt spid="_x0000_s645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7.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65537" name="Check Box 1" hidden="1">
              <a:extLst>
                <a:ext uri="{63B3BB69-23CF-44E3-9099-C40C66FF867C}">
                  <a14:compatExt spid="_x0000_s655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65538" name="Check Box 2" hidden="1">
              <a:extLst>
                <a:ext uri="{63B3BB69-23CF-44E3-9099-C40C66FF867C}">
                  <a14:compatExt spid="_x0000_s655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65539" name="Check Box 3" hidden="1">
              <a:extLst>
                <a:ext uri="{63B3BB69-23CF-44E3-9099-C40C66FF867C}">
                  <a14:compatExt spid="_x0000_s655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65540" name="Check Box 4" hidden="1">
              <a:extLst>
                <a:ext uri="{63B3BB69-23CF-44E3-9099-C40C66FF867C}">
                  <a14:compatExt spid="_x0000_s655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65541" name="Check Box 5" hidden="1">
              <a:extLst>
                <a:ext uri="{63B3BB69-23CF-44E3-9099-C40C66FF867C}">
                  <a14:compatExt spid="_x0000_s655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65542" name="Check Box 6" hidden="1">
              <a:extLst>
                <a:ext uri="{63B3BB69-23CF-44E3-9099-C40C66FF867C}">
                  <a14:compatExt spid="_x0000_s655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65543" name="Check Box 7" hidden="1">
              <a:extLst>
                <a:ext uri="{63B3BB69-23CF-44E3-9099-C40C66FF867C}">
                  <a14:compatExt spid="_x0000_s655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65544" name="Check Box 8" hidden="1">
              <a:extLst>
                <a:ext uri="{63B3BB69-23CF-44E3-9099-C40C66FF867C}">
                  <a14:compatExt spid="_x0000_s655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65545" name="Check Box 9" hidden="1">
              <a:extLst>
                <a:ext uri="{63B3BB69-23CF-44E3-9099-C40C66FF867C}">
                  <a14:compatExt spid="_x0000_s655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65546" name="Check Box 10" hidden="1">
              <a:extLst>
                <a:ext uri="{63B3BB69-23CF-44E3-9099-C40C66FF867C}">
                  <a14:compatExt spid="_x0000_s655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65547" name="Check Box 11" hidden="1">
              <a:extLst>
                <a:ext uri="{63B3BB69-23CF-44E3-9099-C40C66FF867C}">
                  <a14:compatExt spid="_x0000_s655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65548" name="Check Box 12" hidden="1">
              <a:extLst>
                <a:ext uri="{63B3BB69-23CF-44E3-9099-C40C66FF867C}">
                  <a14:compatExt spid="_x0000_s655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65549" name="Check Box 13" hidden="1">
              <a:extLst>
                <a:ext uri="{63B3BB69-23CF-44E3-9099-C40C66FF867C}">
                  <a14:compatExt spid="_x0000_s655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65550" name="Check Box 14" hidden="1">
              <a:extLst>
                <a:ext uri="{63B3BB69-23CF-44E3-9099-C40C66FF867C}">
                  <a14:compatExt spid="_x0000_s655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65551" name="Check Box 15" hidden="1">
              <a:extLst>
                <a:ext uri="{63B3BB69-23CF-44E3-9099-C40C66FF867C}">
                  <a14:compatExt spid="_x0000_s655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65552" name="Check Box 16" hidden="1">
              <a:extLst>
                <a:ext uri="{63B3BB69-23CF-44E3-9099-C40C66FF867C}">
                  <a14:compatExt spid="_x0000_s655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65553" name="Check Box 17" hidden="1">
              <a:extLst>
                <a:ext uri="{63B3BB69-23CF-44E3-9099-C40C66FF867C}">
                  <a14:compatExt spid="_x0000_s655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8.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66561" name="Check Box 1" hidden="1">
              <a:extLst>
                <a:ext uri="{63B3BB69-23CF-44E3-9099-C40C66FF867C}">
                  <a14:compatExt spid="_x0000_s665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66562" name="Check Box 2" hidden="1">
              <a:extLst>
                <a:ext uri="{63B3BB69-23CF-44E3-9099-C40C66FF867C}">
                  <a14:compatExt spid="_x0000_s665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66563" name="Check Box 3" hidden="1">
              <a:extLst>
                <a:ext uri="{63B3BB69-23CF-44E3-9099-C40C66FF867C}">
                  <a14:compatExt spid="_x0000_s665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66564" name="Check Box 4" hidden="1">
              <a:extLst>
                <a:ext uri="{63B3BB69-23CF-44E3-9099-C40C66FF867C}">
                  <a14:compatExt spid="_x0000_s665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66565" name="Check Box 5" hidden="1">
              <a:extLst>
                <a:ext uri="{63B3BB69-23CF-44E3-9099-C40C66FF867C}">
                  <a14:compatExt spid="_x0000_s665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66566" name="Check Box 6" hidden="1">
              <a:extLst>
                <a:ext uri="{63B3BB69-23CF-44E3-9099-C40C66FF867C}">
                  <a14:compatExt spid="_x0000_s665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66567" name="Check Box 7" hidden="1">
              <a:extLst>
                <a:ext uri="{63B3BB69-23CF-44E3-9099-C40C66FF867C}">
                  <a14:compatExt spid="_x0000_s665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66568" name="Check Box 8" hidden="1">
              <a:extLst>
                <a:ext uri="{63B3BB69-23CF-44E3-9099-C40C66FF867C}">
                  <a14:compatExt spid="_x0000_s665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66569" name="Check Box 9" hidden="1">
              <a:extLst>
                <a:ext uri="{63B3BB69-23CF-44E3-9099-C40C66FF867C}">
                  <a14:compatExt spid="_x0000_s665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66570" name="Check Box 10" hidden="1">
              <a:extLst>
                <a:ext uri="{63B3BB69-23CF-44E3-9099-C40C66FF867C}">
                  <a14:compatExt spid="_x0000_s665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66571" name="Check Box 11" hidden="1">
              <a:extLst>
                <a:ext uri="{63B3BB69-23CF-44E3-9099-C40C66FF867C}">
                  <a14:compatExt spid="_x0000_s665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66572" name="Check Box 12" hidden="1">
              <a:extLst>
                <a:ext uri="{63B3BB69-23CF-44E3-9099-C40C66FF867C}">
                  <a14:compatExt spid="_x0000_s665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66573" name="Check Box 13" hidden="1">
              <a:extLst>
                <a:ext uri="{63B3BB69-23CF-44E3-9099-C40C66FF867C}">
                  <a14:compatExt spid="_x0000_s665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66574" name="Check Box 14" hidden="1">
              <a:extLst>
                <a:ext uri="{63B3BB69-23CF-44E3-9099-C40C66FF867C}">
                  <a14:compatExt spid="_x0000_s665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66575" name="Check Box 15" hidden="1">
              <a:extLst>
                <a:ext uri="{63B3BB69-23CF-44E3-9099-C40C66FF867C}">
                  <a14:compatExt spid="_x0000_s665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66576" name="Check Box 16" hidden="1">
              <a:extLst>
                <a:ext uri="{63B3BB69-23CF-44E3-9099-C40C66FF867C}">
                  <a14:compatExt spid="_x0000_s665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66577" name="Check Box 17" hidden="1">
              <a:extLst>
                <a:ext uri="{63B3BB69-23CF-44E3-9099-C40C66FF867C}">
                  <a14:compatExt spid="_x0000_s665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9.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67585" name="Check Box 1" hidden="1">
              <a:extLst>
                <a:ext uri="{63B3BB69-23CF-44E3-9099-C40C66FF867C}">
                  <a14:compatExt spid="_x0000_s675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67586" name="Check Box 2" hidden="1">
              <a:extLst>
                <a:ext uri="{63B3BB69-23CF-44E3-9099-C40C66FF867C}">
                  <a14:compatExt spid="_x0000_s675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67587" name="Check Box 3" hidden="1">
              <a:extLst>
                <a:ext uri="{63B3BB69-23CF-44E3-9099-C40C66FF867C}">
                  <a14:compatExt spid="_x0000_s675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67588" name="Check Box 4" hidden="1">
              <a:extLst>
                <a:ext uri="{63B3BB69-23CF-44E3-9099-C40C66FF867C}">
                  <a14:compatExt spid="_x0000_s675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67589" name="Check Box 5" hidden="1">
              <a:extLst>
                <a:ext uri="{63B3BB69-23CF-44E3-9099-C40C66FF867C}">
                  <a14:compatExt spid="_x0000_s675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67590" name="Check Box 6" hidden="1">
              <a:extLst>
                <a:ext uri="{63B3BB69-23CF-44E3-9099-C40C66FF867C}">
                  <a14:compatExt spid="_x0000_s675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67591" name="Check Box 7" hidden="1">
              <a:extLst>
                <a:ext uri="{63B3BB69-23CF-44E3-9099-C40C66FF867C}">
                  <a14:compatExt spid="_x0000_s675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67592" name="Check Box 8" hidden="1">
              <a:extLst>
                <a:ext uri="{63B3BB69-23CF-44E3-9099-C40C66FF867C}">
                  <a14:compatExt spid="_x0000_s675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67593" name="Check Box 9" hidden="1">
              <a:extLst>
                <a:ext uri="{63B3BB69-23CF-44E3-9099-C40C66FF867C}">
                  <a14:compatExt spid="_x0000_s675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67594" name="Check Box 10" hidden="1">
              <a:extLst>
                <a:ext uri="{63B3BB69-23CF-44E3-9099-C40C66FF867C}">
                  <a14:compatExt spid="_x0000_s675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67595" name="Check Box 11" hidden="1">
              <a:extLst>
                <a:ext uri="{63B3BB69-23CF-44E3-9099-C40C66FF867C}">
                  <a14:compatExt spid="_x0000_s675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67596" name="Check Box 12" hidden="1">
              <a:extLst>
                <a:ext uri="{63B3BB69-23CF-44E3-9099-C40C66FF867C}">
                  <a14:compatExt spid="_x0000_s675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67597" name="Check Box 13" hidden="1">
              <a:extLst>
                <a:ext uri="{63B3BB69-23CF-44E3-9099-C40C66FF867C}">
                  <a14:compatExt spid="_x0000_s675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67598" name="Check Box 14" hidden="1">
              <a:extLst>
                <a:ext uri="{63B3BB69-23CF-44E3-9099-C40C66FF867C}">
                  <a14:compatExt spid="_x0000_s675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67599" name="Check Box 15" hidden="1">
              <a:extLst>
                <a:ext uri="{63B3BB69-23CF-44E3-9099-C40C66FF867C}">
                  <a14:compatExt spid="_x0000_s675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67600" name="Check Box 16" hidden="1">
              <a:extLst>
                <a:ext uri="{63B3BB69-23CF-44E3-9099-C40C66FF867C}">
                  <a14:compatExt spid="_x0000_s67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67601" name="Check Box 17" hidden="1">
              <a:extLst>
                <a:ext uri="{63B3BB69-23CF-44E3-9099-C40C66FF867C}">
                  <a14:compatExt spid="_x0000_s676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0.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68609" name="Check Box 1" hidden="1">
              <a:extLst>
                <a:ext uri="{63B3BB69-23CF-44E3-9099-C40C66FF867C}">
                  <a14:compatExt spid="_x0000_s686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68610" name="Check Box 2" hidden="1">
              <a:extLst>
                <a:ext uri="{63B3BB69-23CF-44E3-9099-C40C66FF867C}">
                  <a14:compatExt spid="_x0000_s686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68611" name="Check Box 3" hidden="1">
              <a:extLst>
                <a:ext uri="{63B3BB69-23CF-44E3-9099-C40C66FF867C}">
                  <a14:compatExt spid="_x0000_s686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68612" name="Check Box 4" hidden="1">
              <a:extLst>
                <a:ext uri="{63B3BB69-23CF-44E3-9099-C40C66FF867C}">
                  <a14:compatExt spid="_x0000_s686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68613" name="Check Box 5" hidden="1">
              <a:extLst>
                <a:ext uri="{63B3BB69-23CF-44E3-9099-C40C66FF867C}">
                  <a14:compatExt spid="_x0000_s686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68614" name="Check Box 6" hidden="1">
              <a:extLst>
                <a:ext uri="{63B3BB69-23CF-44E3-9099-C40C66FF867C}">
                  <a14:compatExt spid="_x0000_s686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68615" name="Check Box 7" hidden="1">
              <a:extLst>
                <a:ext uri="{63B3BB69-23CF-44E3-9099-C40C66FF867C}">
                  <a14:compatExt spid="_x0000_s686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68616" name="Check Box 8" hidden="1">
              <a:extLst>
                <a:ext uri="{63B3BB69-23CF-44E3-9099-C40C66FF867C}">
                  <a14:compatExt spid="_x0000_s686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68617" name="Check Box 9" hidden="1">
              <a:extLst>
                <a:ext uri="{63B3BB69-23CF-44E3-9099-C40C66FF867C}">
                  <a14:compatExt spid="_x0000_s686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68618" name="Check Box 10" hidden="1">
              <a:extLst>
                <a:ext uri="{63B3BB69-23CF-44E3-9099-C40C66FF867C}">
                  <a14:compatExt spid="_x0000_s686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68619" name="Check Box 11" hidden="1">
              <a:extLst>
                <a:ext uri="{63B3BB69-23CF-44E3-9099-C40C66FF867C}">
                  <a14:compatExt spid="_x0000_s686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68620" name="Check Box 12" hidden="1">
              <a:extLst>
                <a:ext uri="{63B3BB69-23CF-44E3-9099-C40C66FF867C}">
                  <a14:compatExt spid="_x0000_s686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68621" name="Check Box 13" hidden="1">
              <a:extLst>
                <a:ext uri="{63B3BB69-23CF-44E3-9099-C40C66FF867C}">
                  <a14:compatExt spid="_x0000_s686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68622" name="Check Box 14" hidden="1">
              <a:extLst>
                <a:ext uri="{63B3BB69-23CF-44E3-9099-C40C66FF867C}">
                  <a14:compatExt spid="_x0000_s686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68623" name="Check Box 15" hidden="1">
              <a:extLst>
                <a:ext uri="{63B3BB69-23CF-44E3-9099-C40C66FF867C}">
                  <a14:compatExt spid="_x0000_s686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68624" name="Check Box 16" hidden="1">
              <a:extLst>
                <a:ext uri="{63B3BB69-23CF-44E3-9099-C40C66FF867C}">
                  <a14:compatExt spid="_x0000_s686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68625" name="Check Box 17" hidden="1">
              <a:extLst>
                <a:ext uri="{63B3BB69-23CF-44E3-9099-C40C66FF867C}">
                  <a14:compatExt spid="_x0000_s686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1.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69633" name="Check Box 1" hidden="1">
              <a:extLst>
                <a:ext uri="{63B3BB69-23CF-44E3-9099-C40C66FF867C}">
                  <a14:compatExt spid="_x0000_s696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69634" name="Check Box 2" hidden="1">
              <a:extLst>
                <a:ext uri="{63B3BB69-23CF-44E3-9099-C40C66FF867C}">
                  <a14:compatExt spid="_x0000_s696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69635" name="Check Box 3" hidden="1">
              <a:extLst>
                <a:ext uri="{63B3BB69-23CF-44E3-9099-C40C66FF867C}">
                  <a14:compatExt spid="_x0000_s696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69636" name="Check Box 4" hidden="1">
              <a:extLst>
                <a:ext uri="{63B3BB69-23CF-44E3-9099-C40C66FF867C}">
                  <a14:compatExt spid="_x0000_s696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69637" name="Check Box 5" hidden="1">
              <a:extLst>
                <a:ext uri="{63B3BB69-23CF-44E3-9099-C40C66FF867C}">
                  <a14:compatExt spid="_x0000_s696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69638" name="Check Box 6" hidden="1">
              <a:extLst>
                <a:ext uri="{63B3BB69-23CF-44E3-9099-C40C66FF867C}">
                  <a14:compatExt spid="_x0000_s696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69639" name="Check Box 7" hidden="1">
              <a:extLst>
                <a:ext uri="{63B3BB69-23CF-44E3-9099-C40C66FF867C}">
                  <a14:compatExt spid="_x0000_s696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69640" name="Check Box 8" hidden="1">
              <a:extLst>
                <a:ext uri="{63B3BB69-23CF-44E3-9099-C40C66FF867C}">
                  <a14:compatExt spid="_x0000_s696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69641" name="Check Box 9" hidden="1">
              <a:extLst>
                <a:ext uri="{63B3BB69-23CF-44E3-9099-C40C66FF867C}">
                  <a14:compatExt spid="_x0000_s696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69642" name="Check Box 10" hidden="1">
              <a:extLst>
                <a:ext uri="{63B3BB69-23CF-44E3-9099-C40C66FF867C}">
                  <a14:compatExt spid="_x0000_s696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69643" name="Check Box 11" hidden="1">
              <a:extLst>
                <a:ext uri="{63B3BB69-23CF-44E3-9099-C40C66FF867C}">
                  <a14:compatExt spid="_x0000_s696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69644" name="Check Box 12" hidden="1">
              <a:extLst>
                <a:ext uri="{63B3BB69-23CF-44E3-9099-C40C66FF867C}">
                  <a14:compatExt spid="_x0000_s696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69645" name="Check Box 13" hidden="1">
              <a:extLst>
                <a:ext uri="{63B3BB69-23CF-44E3-9099-C40C66FF867C}">
                  <a14:compatExt spid="_x0000_s696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69646" name="Check Box 14" hidden="1">
              <a:extLst>
                <a:ext uri="{63B3BB69-23CF-44E3-9099-C40C66FF867C}">
                  <a14:compatExt spid="_x0000_s696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69647" name="Check Box 15" hidden="1">
              <a:extLst>
                <a:ext uri="{63B3BB69-23CF-44E3-9099-C40C66FF867C}">
                  <a14:compatExt spid="_x0000_s696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69648" name="Check Box 16" hidden="1">
              <a:extLst>
                <a:ext uri="{63B3BB69-23CF-44E3-9099-C40C66FF867C}">
                  <a14:compatExt spid="_x0000_s696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69649" name="Check Box 17" hidden="1">
              <a:extLst>
                <a:ext uri="{63B3BB69-23CF-44E3-9099-C40C66FF867C}">
                  <a14:compatExt spid="_x0000_s696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2.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70657" name="Check Box 1" hidden="1">
              <a:extLst>
                <a:ext uri="{63B3BB69-23CF-44E3-9099-C40C66FF867C}">
                  <a14:compatExt spid="_x0000_s706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70658" name="Check Box 2" hidden="1">
              <a:extLst>
                <a:ext uri="{63B3BB69-23CF-44E3-9099-C40C66FF867C}">
                  <a14:compatExt spid="_x0000_s706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70659" name="Check Box 3" hidden="1">
              <a:extLst>
                <a:ext uri="{63B3BB69-23CF-44E3-9099-C40C66FF867C}">
                  <a14:compatExt spid="_x0000_s706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70660" name="Check Box 4" hidden="1">
              <a:extLst>
                <a:ext uri="{63B3BB69-23CF-44E3-9099-C40C66FF867C}">
                  <a14:compatExt spid="_x0000_s706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70661" name="Check Box 5" hidden="1">
              <a:extLst>
                <a:ext uri="{63B3BB69-23CF-44E3-9099-C40C66FF867C}">
                  <a14:compatExt spid="_x0000_s706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70662" name="Check Box 6" hidden="1">
              <a:extLst>
                <a:ext uri="{63B3BB69-23CF-44E3-9099-C40C66FF867C}">
                  <a14:compatExt spid="_x0000_s706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70663" name="Check Box 7" hidden="1">
              <a:extLst>
                <a:ext uri="{63B3BB69-23CF-44E3-9099-C40C66FF867C}">
                  <a14:compatExt spid="_x0000_s706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70664" name="Check Box 8" hidden="1">
              <a:extLst>
                <a:ext uri="{63B3BB69-23CF-44E3-9099-C40C66FF867C}">
                  <a14:compatExt spid="_x0000_s706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70665" name="Check Box 9" hidden="1">
              <a:extLst>
                <a:ext uri="{63B3BB69-23CF-44E3-9099-C40C66FF867C}">
                  <a14:compatExt spid="_x0000_s706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70666" name="Check Box 10" hidden="1">
              <a:extLst>
                <a:ext uri="{63B3BB69-23CF-44E3-9099-C40C66FF867C}">
                  <a14:compatExt spid="_x0000_s706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70667" name="Check Box 11" hidden="1">
              <a:extLst>
                <a:ext uri="{63B3BB69-23CF-44E3-9099-C40C66FF867C}">
                  <a14:compatExt spid="_x0000_s706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70668" name="Check Box 12" hidden="1">
              <a:extLst>
                <a:ext uri="{63B3BB69-23CF-44E3-9099-C40C66FF867C}">
                  <a14:compatExt spid="_x0000_s706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70669" name="Check Box 13" hidden="1">
              <a:extLst>
                <a:ext uri="{63B3BB69-23CF-44E3-9099-C40C66FF867C}">
                  <a14:compatExt spid="_x0000_s706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70670" name="Check Box 14" hidden="1">
              <a:extLst>
                <a:ext uri="{63B3BB69-23CF-44E3-9099-C40C66FF867C}">
                  <a14:compatExt spid="_x0000_s706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70671" name="Check Box 15" hidden="1">
              <a:extLst>
                <a:ext uri="{63B3BB69-23CF-44E3-9099-C40C66FF867C}">
                  <a14:compatExt spid="_x0000_s706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70672" name="Check Box 16" hidden="1">
              <a:extLst>
                <a:ext uri="{63B3BB69-23CF-44E3-9099-C40C66FF867C}">
                  <a14:compatExt spid="_x0000_s706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70673" name="Check Box 17" hidden="1">
              <a:extLst>
                <a:ext uri="{63B3BB69-23CF-44E3-9099-C40C66FF867C}">
                  <a14:compatExt spid="_x0000_s706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3.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71681" name="Check Box 1" hidden="1">
              <a:extLst>
                <a:ext uri="{63B3BB69-23CF-44E3-9099-C40C66FF867C}">
                  <a14:compatExt spid="_x0000_s716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71682" name="Check Box 2" hidden="1">
              <a:extLst>
                <a:ext uri="{63B3BB69-23CF-44E3-9099-C40C66FF867C}">
                  <a14:compatExt spid="_x0000_s716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71683" name="Check Box 3" hidden="1">
              <a:extLst>
                <a:ext uri="{63B3BB69-23CF-44E3-9099-C40C66FF867C}">
                  <a14:compatExt spid="_x0000_s716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71684" name="Check Box 4" hidden="1">
              <a:extLst>
                <a:ext uri="{63B3BB69-23CF-44E3-9099-C40C66FF867C}">
                  <a14:compatExt spid="_x0000_s716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71685" name="Check Box 5" hidden="1">
              <a:extLst>
                <a:ext uri="{63B3BB69-23CF-44E3-9099-C40C66FF867C}">
                  <a14:compatExt spid="_x0000_s716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71686" name="Check Box 6" hidden="1">
              <a:extLst>
                <a:ext uri="{63B3BB69-23CF-44E3-9099-C40C66FF867C}">
                  <a14:compatExt spid="_x0000_s716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71687" name="Check Box 7" hidden="1">
              <a:extLst>
                <a:ext uri="{63B3BB69-23CF-44E3-9099-C40C66FF867C}">
                  <a14:compatExt spid="_x0000_s716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71688" name="Check Box 8" hidden="1">
              <a:extLst>
                <a:ext uri="{63B3BB69-23CF-44E3-9099-C40C66FF867C}">
                  <a14:compatExt spid="_x0000_s716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71689" name="Check Box 9" hidden="1">
              <a:extLst>
                <a:ext uri="{63B3BB69-23CF-44E3-9099-C40C66FF867C}">
                  <a14:compatExt spid="_x0000_s716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71690" name="Check Box 10" hidden="1">
              <a:extLst>
                <a:ext uri="{63B3BB69-23CF-44E3-9099-C40C66FF867C}">
                  <a14:compatExt spid="_x0000_s716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71691" name="Check Box 11" hidden="1">
              <a:extLst>
                <a:ext uri="{63B3BB69-23CF-44E3-9099-C40C66FF867C}">
                  <a14:compatExt spid="_x0000_s716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71692" name="Check Box 12" hidden="1">
              <a:extLst>
                <a:ext uri="{63B3BB69-23CF-44E3-9099-C40C66FF867C}">
                  <a14:compatExt spid="_x0000_s716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71693" name="Check Box 13" hidden="1">
              <a:extLst>
                <a:ext uri="{63B3BB69-23CF-44E3-9099-C40C66FF867C}">
                  <a14:compatExt spid="_x0000_s716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71694" name="Check Box 14" hidden="1">
              <a:extLst>
                <a:ext uri="{63B3BB69-23CF-44E3-9099-C40C66FF867C}">
                  <a14:compatExt spid="_x0000_s716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71695" name="Check Box 15" hidden="1">
              <a:extLst>
                <a:ext uri="{63B3BB69-23CF-44E3-9099-C40C66FF867C}">
                  <a14:compatExt spid="_x0000_s716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71696" name="Check Box 16" hidden="1">
              <a:extLst>
                <a:ext uri="{63B3BB69-23CF-44E3-9099-C40C66FF867C}">
                  <a14:compatExt spid="_x0000_s716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71697" name="Check Box 17" hidden="1">
              <a:extLst>
                <a:ext uri="{63B3BB69-23CF-44E3-9099-C40C66FF867C}">
                  <a14:compatExt spid="_x0000_s716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4.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72705" name="Check Box 1" hidden="1">
              <a:extLst>
                <a:ext uri="{63B3BB69-23CF-44E3-9099-C40C66FF867C}">
                  <a14:compatExt spid="_x0000_s727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72706" name="Check Box 2" hidden="1">
              <a:extLst>
                <a:ext uri="{63B3BB69-23CF-44E3-9099-C40C66FF867C}">
                  <a14:compatExt spid="_x0000_s727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72707" name="Check Box 3" hidden="1">
              <a:extLst>
                <a:ext uri="{63B3BB69-23CF-44E3-9099-C40C66FF867C}">
                  <a14:compatExt spid="_x0000_s727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72708" name="Check Box 4" hidden="1">
              <a:extLst>
                <a:ext uri="{63B3BB69-23CF-44E3-9099-C40C66FF867C}">
                  <a14:compatExt spid="_x0000_s727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72709" name="Check Box 5" hidden="1">
              <a:extLst>
                <a:ext uri="{63B3BB69-23CF-44E3-9099-C40C66FF867C}">
                  <a14:compatExt spid="_x0000_s727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72710" name="Check Box 6" hidden="1">
              <a:extLst>
                <a:ext uri="{63B3BB69-23CF-44E3-9099-C40C66FF867C}">
                  <a14:compatExt spid="_x0000_s727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72711" name="Check Box 7" hidden="1">
              <a:extLst>
                <a:ext uri="{63B3BB69-23CF-44E3-9099-C40C66FF867C}">
                  <a14:compatExt spid="_x0000_s727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72712" name="Check Box 8" hidden="1">
              <a:extLst>
                <a:ext uri="{63B3BB69-23CF-44E3-9099-C40C66FF867C}">
                  <a14:compatExt spid="_x0000_s727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72713" name="Check Box 9" hidden="1">
              <a:extLst>
                <a:ext uri="{63B3BB69-23CF-44E3-9099-C40C66FF867C}">
                  <a14:compatExt spid="_x0000_s727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72714" name="Check Box 10" hidden="1">
              <a:extLst>
                <a:ext uri="{63B3BB69-23CF-44E3-9099-C40C66FF867C}">
                  <a14:compatExt spid="_x0000_s727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72715" name="Check Box 11" hidden="1">
              <a:extLst>
                <a:ext uri="{63B3BB69-23CF-44E3-9099-C40C66FF867C}">
                  <a14:compatExt spid="_x0000_s727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72716" name="Check Box 12" hidden="1">
              <a:extLst>
                <a:ext uri="{63B3BB69-23CF-44E3-9099-C40C66FF867C}">
                  <a14:compatExt spid="_x0000_s727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72717" name="Check Box 13" hidden="1">
              <a:extLst>
                <a:ext uri="{63B3BB69-23CF-44E3-9099-C40C66FF867C}">
                  <a14:compatExt spid="_x0000_s727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72718" name="Check Box 14" hidden="1">
              <a:extLst>
                <a:ext uri="{63B3BB69-23CF-44E3-9099-C40C66FF867C}">
                  <a14:compatExt spid="_x0000_s727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72719" name="Check Box 15" hidden="1">
              <a:extLst>
                <a:ext uri="{63B3BB69-23CF-44E3-9099-C40C66FF867C}">
                  <a14:compatExt spid="_x0000_s727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72720" name="Check Box 16" hidden="1">
              <a:extLst>
                <a:ext uri="{63B3BB69-23CF-44E3-9099-C40C66FF867C}">
                  <a14:compatExt spid="_x0000_s727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72721" name="Check Box 17" hidden="1">
              <a:extLst>
                <a:ext uri="{63B3BB69-23CF-44E3-9099-C40C66FF867C}">
                  <a14:compatExt spid="_x0000_s727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5.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73729" name="Check Box 1" hidden="1">
              <a:extLst>
                <a:ext uri="{63B3BB69-23CF-44E3-9099-C40C66FF867C}">
                  <a14:compatExt spid="_x0000_s737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73730" name="Check Box 2" hidden="1">
              <a:extLst>
                <a:ext uri="{63B3BB69-23CF-44E3-9099-C40C66FF867C}">
                  <a14:compatExt spid="_x0000_s737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73731" name="Check Box 3" hidden="1">
              <a:extLst>
                <a:ext uri="{63B3BB69-23CF-44E3-9099-C40C66FF867C}">
                  <a14:compatExt spid="_x0000_s737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73732" name="Check Box 4" hidden="1">
              <a:extLst>
                <a:ext uri="{63B3BB69-23CF-44E3-9099-C40C66FF867C}">
                  <a14:compatExt spid="_x0000_s737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73733" name="Check Box 5" hidden="1">
              <a:extLst>
                <a:ext uri="{63B3BB69-23CF-44E3-9099-C40C66FF867C}">
                  <a14:compatExt spid="_x0000_s737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73734" name="Check Box 6" hidden="1">
              <a:extLst>
                <a:ext uri="{63B3BB69-23CF-44E3-9099-C40C66FF867C}">
                  <a14:compatExt spid="_x0000_s737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73735" name="Check Box 7" hidden="1">
              <a:extLst>
                <a:ext uri="{63B3BB69-23CF-44E3-9099-C40C66FF867C}">
                  <a14:compatExt spid="_x0000_s737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73736" name="Check Box 8" hidden="1">
              <a:extLst>
                <a:ext uri="{63B3BB69-23CF-44E3-9099-C40C66FF867C}">
                  <a14:compatExt spid="_x0000_s737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73737" name="Check Box 9" hidden="1">
              <a:extLst>
                <a:ext uri="{63B3BB69-23CF-44E3-9099-C40C66FF867C}">
                  <a14:compatExt spid="_x0000_s737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73738" name="Check Box 10" hidden="1">
              <a:extLst>
                <a:ext uri="{63B3BB69-23CF-44E3-9099-C40C66FF867C}">
                  <a14:compatExt spid="_x0000_s737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73739" name="Check Box 11" hidden="1">
              <a:extLst>
                <a:ext uri="{63B3BB69-23CF-44E3-9099-C40C66FF867C}">
                  <a14:compatExt spid="_x0000_s737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73740" name="Check Box 12" hidden="1">
              <a:extLst>
                <a:ext uri="{63B3BB69-23CF-44E3-9099-C40C66FF867C}">
                  <a14:compatExt spid="_x0000_s737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73741" name="Check Box 13" hidden="1">
              <a:extLst>
                <a:ext uri="{63B3BB69-23CF-44E3-9099-C40C66FF867C}">
                  <a14:compatExt spid="_x0000_s737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73742" name="Check Box 14" hidden="1">
              <a:extLst>
                <a:ext uri="{63B3BB69-23CF-44E3-9099-C40C66FF867C}">
                  <a14:compatExt spid="_x0000_s737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73743" name="Check Box 15" hidden="1">
              <a:extLst>
                <a:ext uri="{63B3BB69-23CF-44E3-9099-C40C66FF867C}">
                  <a14:compatExt spid="_x0000_s737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73744" name="Check Box 16" hidden="1">
              <a:extLst>
                <a:ext uri="{63B3BB69-23CF-44E3-9099-C40C66FF867C}">
                  <a14:compatExt spid="_x0000_s737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73745" name="Check Box 17" hidden="1">
              <a:extLst>
                <a:ext uri="{63B3BB69-23CF-44E3-9099-C40C66FF867C}">
                  <a14:compatExt spid="_x0000_s737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6.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74753" name="Check Box 1" hidden="1">
              <a:extLst>
                <a:ext uri="{63B3BB69-23CF-44E3-9099-C40C66FF867C}">
                  <a14:compatExt spid="_x0000_s747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74754" name="Check Box 2" hidden="1">
              <a:extLst>
                <a:ext uri="{63B3BB69-23CF-44E3-9099-C40C66FF867C}">
                  <a14:compatExt spid="_x0000_s747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74755" name="Check Box 3" hidden="1">
              <a:extLst>
                <a:ext uri="{63B3BB69-23CF-44E3-9099-C40C66FF867C}">
                  <a14:compatExt spid="_x0000_s747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74756" name="Check Box 4" hidden="1">
              <a:extLst>
                <a:ext uri="{63B3BB69-23CF-44E3-9099-C40C66FF867C}">
                  <a14:compatExt spid="_x0000_s747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74757" name="Check Box 5" hidden="1">
              <a:extLst>
                <a:ext uri="{63B3BB69-23CF-44E3-9099-C40C66FF867C}">
                  <a14:compatExt spid="_x0000_s747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74758" name="Check Box 6" hidden="1">
              <a:extLst>
                <a:ext uri="{63B3BB69-23CF-44E3-9099-C40C66FF867C}">
                  <a14:compatExt spid="_x0000_s747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74759" name="Check Box 7" hidden="1">
              <a:extLst>
                <a:ext uri="{63B3BB69-23CF-44E3-9099-C40C66FF867C}">
                  <a14:compatExt spid="_x0000_s747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74760" name="Check Box 8" hidden="1">
              <a:extLst>
                <a:ext uri="{63B3BB69-23CF-44E3-9099-C40C66FF867C}">
                  <a14:compatExt spid="_x0000_s747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74761" name="Check Box 9" hidden="1">
              <a:extLst>
                <a:ext uri="{63B3BB69-23CF-44E3-9099-C40C66FF867C}">
                  <a14:compatExt spid="_x0000_s747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74762" name="Check Box 10" hidden="1">
              <a:extLst>
                <a:ext uri="{63B3BB69-23CF-44E3-9099-C40C66FF867C}">
                  <a14:compatExt spid="_x0000_s747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74763" name="Check Box 11" hidden="1">
              <a:extLst>
                <a:ext uri="{63B3BB69-23CF-44E3-9099-C40C66FF867C}">
                  <a14:compatExt spid="_x0000_s747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74764" name="Check Box 12" hidden="1">
              <a:extLst>
                <a:ext uri="{63B3BB69-23CF-44E3-9099-C40C66FF867C}">
                  <a14:compatExt spid="_x0000_s747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74765" name="Check Box 13" hidden="1">
              <a:extLst>
                <a:ext uri="{63B3BB69-23CF-44E3-9099-C40C66FF867C}">
                  <a14:compatExt spid="_x0000_s747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74766" name="Check Box 14" hidden="1">
              <a:extLst>
                <a:ext uri="{63B3BB69-23CF-44E3-9099-C40C66FF867C}">
                  <a14:compatExt spid="_x0000_s747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74767" name="Check Box 15" hidden="1">
              <a:extLst>
                <a:ext uri="{63B3BB69-23CF-44E3-9099-C40C66FF867C}">
                  <a14:compatExt spid="_x0000_s747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74768" name="Check Box 16" hidden="1">
              <a:extLst>
                <a:ext uri="{63B3BB69-23CF-44E3-9099-C40C66FF867C}">
                  <a14:compatExt spid="_x0000_s747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74769" name="Check Box 17" hidden="1">
              <a:extLst>
                <a:ext uri="{63B3BB69-23CF-44E3-9099-C40C66FF867C}">
                  <a14:compatExt spid="_x0000_s747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7.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75777" name="Check Box 1" hidden="1">
              <a:extLst>
                <a:ext uri="{63B3BB69-23CF-44E3-9099-C40C66FF867C}">
                  <a14:compatExt spid="_x0000_s757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75778" name="Check Box 2" hidden="1">
              <a:extLst>
                <a:ext uri="{63B3BB69-23CF-44E3-9099-C40C66FF867C}">
                  <a14:compatExt spid="_x0000_s757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75779" name="Check Box 3" hidden="1">
              <a:extLst>
                <a:ext uri="{63B3BB69-23CF-44E3-9099-C40C66FF867C}">
                  <a14:compatExt spid="_x0000_s757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75780" name="Check Box 4" hidden="1">
              <a:extLst>
                <a:ext uri="{63B3BB69-23CF-44E3-9099-C40C66FF867C}">
                  <a14:compatExt spid="_x0000_s757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75781" name="Check Box 5" hidden="1">
              <a:extLst>
                <a:ext uri="{63B3BB69-23CF-44E3-9099-C40C66FF867C}">
                  <a14:compatExt spid="_x0000_s757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75782" name="Check Box 6" hidden="1">
              <a:extLst>
                <a:ext uri="{63B3BB69-23CF-44E3-9099-C40C66FF867C}">
                  <a14:compatExt spid="_x0000_s757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75783" name="Check Box 7" hidden="1">
              <a:extLst>
                <a:ext uri="{63B3BB69-23CF-44E3-9099-C40C66FF867C}">
                  <a14:compatExt spid="_x0000_s757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75784" name="Check Box 8" hidden="1">
              <a:extLst>
                <a:ext uri="{63B3BB69-23CF-44E3-9099-C40C66FF867C}">
                  <a14:compatExt spid="_x0000_s757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75785" name="Check Box 9" hidden="1">
              <a:extLst>
                <a:ext uri="{63B3BB69-23CF-44E3-9099-C40C66FF867C}">
                  <a14:compatExt spid="_x0000_s757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75786" name="Check Box 10" hidden="1">
              <a:extLst>
                <a:ext uri="{63B3BB69-23CF-44E3-9099-C40C66FF867C}">
                  <a14:compatExt spid="_x0000_s757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75787" name="Check Box 11" hidden="1">
              <a:extLst>
                <a:ext uri="{63B3BB69-23CF-44E3-9099-C40C66FF867C}">
                  <a14:compatExt spid="_x0000_s757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75788" name="Check Box 12" hidden="1">
              <a:extLst>
                <a:ext uri="{63B3BB69-23CF-44E3-9099-C40C66FF867C}">
                  <a14:compatExt spid="_x0000_s757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75789" name="Check Box 13" hidden="1">
              <a:extLst>
                <a:ext uri="{63B3BB69-23CF-44E3-9099-C40C66FF867C}">
                  <a14:compatExt spid="_x0000_s757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75790" name="Check Box 14" hidden="1">
              <a:extLst>
                <a:ext uri="{63B3BB69-23CF-44E3-9099-C40C66FF867C}">
                  <a14:compatExt spid="_x0000_s757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75791" name="Check Box 15" hidden="1">
              <a:extLst>
                <a:ext uri="{63B3BB69-23CF-44E3-9099-C40C66FF867C}">
                  <a14:compatExt spid="_x0000_s757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75792" name="Check Box 16" hidden="1">
              <a:extLst>
                <a:ext uri="{63B3BB69-23CF-44E3-9099-C40C66FF867C}">
                  <a14:compatExt spid="_x0000_s757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75793" name="Check Box 17" hidden="1">
              <a:extLst>
                <a:ext uri="{63B3BB69-23CF-44E3-9099-C40C66FF867C}">
                  <a14:compatExt spid="_x0000_s757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8.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76801" name="Check Box 1" hidden="1">
              <a:extLst>
                <a:ext uri="{63B3BB69-23CF-44E3-9099-C40C66FF867C}">
                  <a14:compatExt spid="_x0000_s768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76802" name="Check Box 2" hidden="1">
              <a:extLst>
                <a:ext uri="{63B3BB69-23CF-44E3-9099-C40C66FF867C}">
                  <a14:compatExt spid="_x0000_s768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76803" name="Check Box 3" hidden="1">
              <a:extLst>
                <a:ext uri="{63B3BB69-23CF-44E3-9099-C40C66FF867C}">
                  <a14:compatExt spid="_x0000_s768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76804" name="Check Box 4" hidden="1">
              <a:extLst>
                <a:ext uri="{63B3BB69-23CF-44E3-9099-C40C66FF867C}">
                  <a14:compatExt spid="_x0000_s768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76805" name="Check Box 5" hidden="1">
              <a:extLst>
                <a:ext uri="{63B3BB69-23CF-44E3-9099-C40C66FF867C}">
                  <a14:compatExt spid="_x0000_s768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76806" name="Check Box 6" hidden="1">
              <a:extLst>
                <a:ext uri="{63B3BB69-23CF-44E3-9099-C40C66FF867C}">
                  <a14:compatExt spid="_x0000_s768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76807" name="Check Box 7" hidden="1">
              <a:extLst>
                <a:ext uri="{63B3BB69-23CF-44E3-9099-C40C66FF867C}">
                  <a14:compatExt spid="_x0000_s768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76808" name="Check Box 8" hidden="1">
              <a:extLst>
                <a:ext uri="{63B3BB69-23CF-44E3-9099-C40C66FF867C}">
                  <a14:compatExt spid="_x0000_s768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76809" name="Check Box 9" hidden="1">
              <a:extLst>
                <a:ext uri="{63B3BB69-23CF-44E3-9099-C40C66FF867C}">
                  <a14:compatExt spid="_x0000_s768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76810" name="Check Box 10" hidden="1">
              <a:extLst>
                <a:ext uri="{63B3BB69-23CF-44E3-9099-C40C66FF867C}">
                  <a14:compatExt spid="_x0000_s768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76811" name="Check Box 11" hidden="1">
              <a:extLst>
                <a:ext uri="{63B3BB69-23CF-44E3-9099-C40C66FF867C}">
                  <a14:compatExt spid="_x0000_s768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76812" name="Check Box 12" hidden="1">
              <a:extLst>
                <a:ext uri="{63B3BB69-23CF-44E3-9099-C40C66FF867C}">
                  <a14:compatExt spid="_x0000_s768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76813" name="Check Box 13" hidden="1">
              <a:extLst>
                <a:ext uri="{63B3BB69-23CF-44E3-9099-C40C66FF867C}">
                  <a14:compatExt spid="_x0000_s768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76814" name="Check Box 14" hidden="1">
              <a:extLst>
                <a:ext uri="{63B3BB69-23CF-44E3-9099-C40C66FF867C}">
                  <a14:compatExt spid="_x0000_s768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76815" name="Check Box 15" hidden="1">
              <a:extLst>
                <a:ext uri="{63B3BB69-23CF-44E3-9099-C40C66FF867C}">
                  <a14:compatExt spid="_x0000_s768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76816" name="Check Box 16" hidden="1">
              <a:extLst>
                <a:ext uri="{63B3BB69-23CF-44E3-9099-C40C66FF867C}">
                  <a14:compatExt spid="_x0000_s768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76817" name="Check Box 17" hidden="1">
              <a:extLst>
                <a:ext uri="{63B3BB69-23CF-44E3-9099-C40C66FF867C}">
                  <a14:compatExt spid="_x0000_s768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9.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77825" name="Check Box 1" hidden="1">
              <a:extLst>
                <a:ext uri="{63B3BB69-23CF-44E3-9099-C40C66FF867C}">
                  <a14:compatExt spid="_x0000_s778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77826" name="Check Box 2" hidden="1">
              <a:extLst>
                <a:ext uri="{63B3BB69-23CF-44E3-9099-C40C66FF867C}">
                  <a14:compatExt spid="_x0000_s778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77827" name="Check Box 3" hidden="1">
              <a:extLst>
                <a:ext uri="{63B3BB69-23CF-44E3-9099-C40C66FF867C}">
                  <a14:compatExt spid="_x0000_s778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77828" name="Check Box 4" hidden="1">
              <a:extLst>
                <a:ext uri="{63B3BB69-23CF-44E3-9099-C40C66FF867C}">
                  <a14:compatExt spid="_x0000_s778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77829" name="Check Box 5" hidden="1">
              <a:extLst>
                <a:ext uri="{63B3BB69-23CF-44E3-9099-C40C66FF867C}">
                  <a14:compatExt spid="_x0000_s778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77830" name="Check Box 6" hidden="1">
              <a:extLst>
                <a:ext uri="{63B3BB69-23CF-44E3-9099-C40C66FF867C}">
                  <a14:compatExt spid="_x0000_s778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77831" name="Check Box 7" hidden="1">
              <a:extLst>
                <a:ext uri="{63B3BB69-23CF-44E3-9099-C40C66FF867C}">
                  <a14:compatExt spid="_x0000_s778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77832" name="Check Box 8" hidden="1">
              <a:extLst>
                <a:ext uri="{63B3BB69-23CF-44E3-9099-C40C66FF867C}">
                  <a14:compatExt spid="_x0000_s778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77833" name="Check Box 9" hidden="1">
              <a:extLst>
                <a:ext uri="{63B3BB69-23CF-44E3-9099-C40C66FF867C}">
                  <a14:compatExt spid="_x0000_s778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77834" name="Check Box 10" hidden="1">
              <a:extLst>
                <a:ext uri="{63B3BB69-23CF-44E3-9099-C40C66FF867C}">
                  <a14:compatExt spid="_x0000_s778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77835" name="Check Box 11" hidden="1">
              <a:extLst>
                <a:ext uri="{63B3BB69-23CF-44E3-9099-C40C66FF867C}">
                  <a14:compatExt spid="_x0000_s778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77836" name="Check Box 12" hidden="1">
              <a:extLst>
                <a:ext uri="{63B3BB69-23CF-44E3-9099-C40C66FF867C}">
                  <a14:compatExt spid="_x0000_s778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77837" name="Check Box 13" hidden="1">
              <a:extLst>
                <a:ext uri="{63B3BB69-23CF-44E3-9099-C40C66FF867C}">
                  <a14:compatExt spid="_x0000_s778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77838" name="Check Box 14" hidden="1">
              <a:extLst>
                <a:ext uri="{63B3BB69-23CF-44E3-9099-C40C66FF867C}">
                  <a14:compatExt spid="_x0000_s778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77839" name="Check Box 15" hidden="1">
              <a:extLst>
                <a:ext uri="{63B3BB69-23CF-44E3-9099-C40C66FF867C}">
                  <a14:compatExt spid="_x0000_s778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77840" name="Check Box 16" hidden="1">
              <a:extLst>
                <a:ext uri="{63B3BB69-23CF-44E3-9099-C40C66FF867C}">
                  <a14:compatExt spid="_x0000_s778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77841" name="Check Box 17" hidden="1">
              <a:extLst>
                <a:ext uri="{63B3BB69-23CF-44E3-9099-C40C66FF867C}">
                  <a14:compatExt spid="_x0000_s778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0.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78849" name="Check Box 1" hidden="1">
              <a:extLst>
                <a:ext uri="{63B3BB69-23CF-44E3-9099-C40C66FF867C}">
                  <a14:compatExt spid="_x0000_s788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78850" name="Check Box 2" hidden="1">
              <a:extLst>
                <a:ext uri="{63B3BB69-23CF-44E3-9099-C40C66FF867C}">
                  <a14:compatExt spid="_x0000_s788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78851" name="Check Box 3" hidden="1">
              <a:extLst>
                <a:ext uri="{63B3BB69-23CF-44E3-9099-C40C66FF867C}">
                  <a14:compatExt spid="_x0000_s788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78852" name="Check Box 4" hidden="1">
              <a:extLst>
                <a:ext uri="{63B3BB69-23CF-44E3-9099-C40C66FF867C}">
                  <a14:compatExt spid="_x0000_s788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78853" name="Check Box 5" hidden="1">
              <a:extLst>
                <a:ext uri="{63B3BB69-23CF-44E3-9099-C40C66FF867C}">
                  <a14:compatExt spid="_x0000_s788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78854" name="Check Box 6" hidden="1">
              <a:extLst>
                <a:ext uri="{63B3BB69-23CF-44E3-9099-C40C66FF867C}">
                  <a14:compatExt spid="_x0000_s788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78855" name="Check Box 7" hidden="1">
              <a:extLst>
                <a:ext uri="{63B3BB69-23CF-44E3-9099-C40C66FF867C}">
                  <a14:compatExt spid="_x0000_s788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78856" name="Check Box 8" hidden="1">
              <a:extLst>
                <a:ext uri="{63B3BB69-23CF-44E3-9099-C40C66FF867C}">
                  <a14:compatExt spid="_x0000_s788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78857" name="Check Box 9" hidden="1">
              <a:extLst>
                <a:ext uri="{63B3BB69-23CF-44E3-9099-C40C66FF867C}">
                  <a14:compatExt spid="_x0000_s788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78858" name="Check Box 10" hidden="1">
              <a:extLst>
                <a:ext uri="{63B3BB69-23CF-44E3-9099-C40C66FF867C}">
                  <a14:compatExt spid="_x0000_s788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78859" name="Check Box 11" hidden="1">
              <a:extLst>
                <a:ext uri="{63B3BB69-23CF-44E3-9099-C40C66FF867C}">
                  <a14:compatExt spid="_x0000_s788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78860" name="Check Box 12" hidden="1">
              <a:extLst>
                <a:ext uri="{63B3BB69-23CF-44E3-9099-C40C66FF867C}">
                  <a14:compatExt spid="_x0000_s788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78861" name="Check Box 13" hidden="1">
              <a:extLst>
                <a:ext uri="{63B3BB69-23CF-44E3-9099-C40C66FF867C}">
                  <a14:compatExt spid="_x0000_s788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78862" name="Check Box 14" hidden="1">
              <a:extLst>
                <a:ext uri="{63B3BB69-23CF-44E3-9099-C40C66FF867C}">
                  <a14:compatExt spid="_x0000_s788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78863" name="Check Box 15" hidden="1">
              <a:extLst>
                <a:ext uri="{63B3BB69-23CF-44E3-9099-C40C66FF867C}">
                  <a14:compatExt spid="_x0000_s788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78864" name="Check Box 16" hidden="1">
              <a:extLst>
                <a:ext uri="{63B3BB69-23CF-44E3-9099-C40C66FF867C}">
                  <a14:compatExt spid="_x0000_s788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78865" name="Check Box 17" hidden="1">
              <a:extLst>
                <a:ext uri="{63B3BB69-23CF-44E3-9099-C40C66FF867C}">
                  <a14:compatExt spid="_x0000_s788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1.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79873" name="Check Box 1" hidden="1">
              <a:extLst>
                <a:ext uri="{63B3BB69-23CF-44E3-9099-C40C66FF867C}">
                  <a14:compatExt spid="_x0000_s798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79874" name="Check Box 2" hidden="1">
              <a:extLst>
                <a:ext uri="{63B3BB69-23CF-44E3-9099-C40C66FF867C}">
                  <a14:compatExt spid="_x0000_s798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79875" name="Check Box 3" hidden="1">
              <a:extLst>
                <a:ext uri="{63B3BB69-23CF-44E3-9099-C40C66FF867C}">
                  <a14:compatExt spid="_x0000_s798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79876" name="Check Box 4" hidden="1">
              <a:extLst>
                <a:ext uri="{63B3BB69-23CF-44E3-9099-C40C66FF867C}">
                  <a14:compatExt spid="_x0000_s798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79877" name="Check Box 5" hidden="1">
              <a:extLst>
                <a:ext uri="{63B3BB69-23CF-44E3-9099-C40C66FF867C}">
                  <a14:compatExt spid="_x0000_s798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79878" name="Check Box 6" hidden="1">
              <a:extLst>
                <a:ext uri="{63B3BB69-23CF-44E3-9099-C40C66FF867C}">
                  <a14:compatExt spid="_x0000_s798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79879" name="Check Box 7" hidden="1">
              <a:extLst>
                <a:ext uri="{63B3BB69-23CF-44E3-9099-C40C66FF867C}">
                  <a14:compatExt spid="_x0000_s798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79880" name="Check Box 8" hidden="1">
              <a:extLst>
                <a:ext uri="{63B3BB69-23CF-44E3-9099-C40C66FF867C}">
                  <a14:compatExt spid="_x0000_s798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79881" name="Check Box 9" hidden="1">
              <a:extLst>
                <a:ext uri="{63B3BB69-23CF-44E3-9099-C40C66FF867C}">
                  <a14:compatExt spid="_x0000_s798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79882" name="Check Box 10" hidden="1">
              <a:extLst>
                <a:ext uri="{63B3BB69-23CF-44E3-9099-C40C66FF867C}">
                  <a14:compatExt spid="_x0000_s798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79883" name="Check Box 11" hidden="1">
              <a:extLst>
                <a:ext uri="{63B3BB69-23CF-44E3-9099-C40C66FF867C}">
                  <a14:compatExt spid="_x0000_s798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79884" name="Check Box 12" hidden="1">
              <a:extLst>
                <a:ext uri="{63B3BB69-23CF-44E3-9099-C40C66FF867C}">
                  <a14:compatExt spid="_x0000_s798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79885" name="Check Box 13" hidden="1">
              <a:extLst>
                <a:ext uri="{63B3BB69-23CF-44E3-9099-C40C66FF867C}">
                  <a14:compatExt spid="_x0000_s798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79886" name="Check Box 14" hidden="1">
              <a:extLst>
                <a:ext uri="{63B3BB69-23CF-44E3-9099-C40C66FF867C}">
                  <a14:compatExt spid="_x0000_s798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79887" name="Check Box 15" hidden="1">
              <a:extLst>
                <a:ext uri="{63B3BB69-23CF-44E3-9099-C40C66FF867C}">
                  <a14:compatExt spid="_x0000_s798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79888" name="Check Box 16" hidden="1">
              <a:extLst>
                <a:ext uri="{63B3BB69-23CF-44E3-9099-C40C66FF867C}">
                  <a14:compatExt spid="_x0000_s798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79889" name="Check Box 17" hidden="1">
              <a:extLst>
                <a:ext uri="{63B3BB69-23CF-44E3-9099-C40C66FF867C}">
                  <a14:compatExt spid="_x0000_s798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2.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80897" name="Check Box 1" hidden="1">
              <a:extLst>
                <a:ext uri="{63B3BB69-23CF-44E3-9099-C40C66FF867C}">
                  <a14:compatExt spid="_x0000_s808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80898" name="Check Box 2" hidden="1">
              <a:extLst>
                <a:ext uri="{63B3BB69-23CF-44E3-9099-C40C66FF867C}">
                  <a14:compatExt spid="_x0000_s808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80899" name="Check Box 3" hidden="1">
              <a:extLst>
                <a:ext uri="{63B3BB69-23CF-44E3-9099-C40C66FF867C}">
                  <a14:compatExt spid="_x0000_s808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80900" name="Check Box 4" hidden="1">
              <a:extLst>
                <a:ext uri="{63B3BB69-23CF-44E3-9099-C40C66FF867C}">
                  <a14:compatExt spid="_x0000_s809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80901" name="Check Box 5" hidden="1">
              <a:extLst>
                <a:ext uri="{63B3BB69-23CF-44E3-9099-C40C66FF867C}">
                  <a14:compatExt spid="_x0000_s809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80902" name="Check Box 6" hidden="1">
              <a:extLst>
                <a:ext uri="{63B3BB69-23CF-44E3-9099-C40C66FF867C}">
                  <a14:compatExt spid="_x0000_s809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80903" name="Check Box 7" hidden="1">
              <a:extLst>
                <a:ext uri="{63B3BB69-23CF-44E3-9099-C40C66FF867C}">
                  <a14:compatExt spid="_x0000_s809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80904" name="Check Box 8" hidden="1">
              <a:extLst>
                <a:ext uri="{63B3BB69-23CF-44E3-9099-C40C66FF867C}">
                  <a14:compatExt spid="_x0000_s809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80905" name="Check Box 9" hidden="1">
              <a:extLst>
                <a:ext uri="{63B3BB69-23CF-44E3-9099-C40C66FF867C}">
                  <a14:compatExt spid="_x0000_s809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80906" name="Check Box 10" hidden="1">
              <a:extLst>
                <a:ext uri="{63B3BB69-23CF-44E3-9099-C40C66FF867C}">
                  <a14:compatExt spid="_x0000_s809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80907" name="Check Box 11" hidden="1">
              <a:extLst>
                <a:ext uri="{63B3BB69-23CF-44E3-9099-C40C66FF867C}">
                  <a14:compatExt spid="_x0000_s809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80908" name="Check Box 12" hidden="1">
              <a:extLst>
                <a:ext uri="{63B3BB69-23CF-44E3-9099-C40C66FF867C}">
                  <a14:compatExt spid="_x0000_s809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80909" name="Check Box 13" hidden="1">
              <a:extLst>
                <a:ext uri="{63B3BB69-23CF-44E3-9099-C40C66FF867C}">
                  <a14:compatExt spid="_x0000_s809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80910" name="Check Box 14" hidden="1">
              <a:extLst>
                <a:ext uri="{63B3BB69-23CF-44E3-9099-C40C66FF867C}">
                  <a14:compatExt spid="_x0000_s809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80911" name="Check Box 15" hidden="1">
              <a:extLst>
                <a:ext uri="{63B3BB69-23CF-44E3-9099-C40C66FF867C}">
                  <a14:compatExt spid="_x0000_s809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80912" name="Check Box 16" hidden="1">
              <a:extLst>
                <a:ext uri="{63B3BB69-23CF-44E3-9099-C40C66FF867C}">
                  <a14:compatExt spid="_x0000_s809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80913" name="Check Box 17" hidden="1">
              <a:extLst>
                <a:ext uri="{63B3BB69-23CF-44E3-9099-C40C66FF867C}">
                  <a14:compatExt spid="_x0000_s809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3.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81921" name="Check Box 1" hidden="1">
              <a:extLst>
                <a:ext uri="{63B3BB69-23CF-44E3-9099-C40C66FF867C}">
                  <a14:compatExt spid="_x0000_s819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81922" name="Check Box 2" hidden="1">
              <a:extLst>
                <a:ext uri="{63B3BB69-23CF-44E3-9099-C40C66FF867C}">
                  <a14:compatExt spid="_x0000_s819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81923" name="Check Box 3" hidden="1">
              <a:extLst>
                <a:ext uri="{63B3BB69-23CF-44E3-9099-C40C66FF867C}">
                  <a14:compatExt spid="_x0000_s819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81924" name="Check Box 4" hidden="1">
              <a:extLst>
                <a:ext uri="{63B3BB69-23CF-44E3-9099-C40C66FF867C}">
                  <a14:compatExt spid="_x0000_s819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81925" name="Check Box 5" hidden="1">
              <a:extLst>
                <a:ext uri="{63B3BB69-23CF-44E3-9099-C40C66FF867C}">
                  <a14:compatExt spid="_x0000_s819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81926" name="Check Box 6" hidden="1">
              <a:extLst>
                <a:ext uri="{63B3BB69-23CF-44E3-9099-C40C66FF867C}">
                  <a14:compatExt spid="_x0000_s819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81927" name="Check Box 7" hidden="1">
              <a:extLst>
                <a:ext uri="{63B3BB69-23CF-44E3-9099-C40C66FF867C}">
                  <a14:compatExt spid="_x0000_s819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81928" name="Check Box 8" hidden="1">
              <a:extLst>
                <a:ext uri="{63B3BB69-23CF-44E3-9099-C40C66FF867C}">
                  <a14:compatExt spid="_x0000_s819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81929" name="Check Box 9" hidden="1">
              <a:extLst>
                <a:ext uri="{63B3BB69-23CF-44E3-9099-C40C66FF867C}">
                  <a14:compatExt spid="_x0000_s819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81930" name="Check Box 10" hidden="1">
              <a:extLst>
                <a:ext uri="{63B3BB69-23CF-44E3-9099-C40C66FF867C}">
                  <a14:compatExt spid="_x0000_s819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81931" name="Check Box 11" hidden="1">
              <a:extLst>
                <a:ext uri="{63B3BB69-23CF-44E3-9099-C40C66FF867C}">
                  <a14:compatExt spid="_x0000_s819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81932" name="Check Box 12" hidden="1">
              <a:extLst>
                <a:ext uri="{63B3BB69-23CF-44E3-9099-C40C66FF867C}">
                  <a14:compatExt spid="_x0000_s819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81933" name="Check Box 13" hidden="1">
              <a:extLst>
                <a:ext uri="{63B3BB69-23CF-44E3-9099-C40C66FF867C}">
                  <a14:compatExt spid="_x0000_s819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81934" name="Check Box 14" hidden="1">
              <a:extLst>
                <a:ext uri="{63B3BB69-23CF-44E3-9099-C40C66FF867C}">
                  <a14:compatExt spid="_x0000_s819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81935" name="Check Box 15" hidden="1">
              <a:extLst>
                <a:ext uri="{63B3BB69-23CF-44E3-9099-C40C66FF867C}">
                  <a14:compatExt spid="_x0000_s819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81936" name="Check Box 16" hidden="1">
              <a:extLst>
                <a:ext uri="{63B3BB69-23CF-44E3-9099-C40C66FF867C}">
                  <a14:compatExt spid="_x0000_s819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81937" name="Check Box 17" hidden="1">
              <a:extLst>
                <a:ext uri="{63B3BB69-23CF-44E3-9099-C40C66FF867C}">
                  <a14:compatExt spid="_x0000_s819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4.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82945" name="Check Box 1" hidden="1">
              <a:extLst>
                <a:ext uri="{63B3BB69-23CF-44E3-9099-C40C66FF867C}">
                  <a14:compatExt spid="_x0000_s829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82946" name="Check Box 2" hidden="1">
              <a:extLst>
                <a:ext uri="{63B3BB69-23CF-44E3-9099-C40C66FF867C}">
                  <a14:compatExt spid="_x0000_s829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82947" name="Check Box 3" hidden="1">
              <a:extLst>
                <a:ext uri="{63B3BB69-23CF-44E3-9099-C40C66FF867C}">
                  <a14:compatExt spid="_x0000_s829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82948" name="Check Box 4" hidden="1">
              <a:extLst>
                <a:ext uri="{63B3BB69-23CF-44E3-9099-C40C66FF867C}">
                  <a14:compatExt spid="_x0000_s829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82949" name="Check Box 5" hidden="1">
              <a:extLst>
                <a:ext uri="{63B3BB69-23CF-44E3-9099-C40C66FF867C}">
                  <a14:compatExt spid="_x0000_s829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82950" name="Check Box 6" hidden="1">
              <a:extLst>
                <a:ext uri="{63B3BB69-23CF-44E3-9099-C40C66FF867C}">
                  <a14:compatExt spid="_x0000_s829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82951" name="Check Box 7" hidden="1">
              <a:extLst>
                <a:ext uri="{63B3BB69-23CF-44E3-9099-C40C66FF867C}">
                  <a14:compatExt spid="_x0000_s829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82952" name="Check Box 8" hidden="1">
              <a:extLst>
                <a:ext uri="{63B3BB69-23CF-44E3-9099-C40C66FF867C}">
                  <a14:compatExt spid="_x0000_s829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82953" name="Check Box 9" hidden="1">
              <a:extLst>
                <a:ext uri="{63B3BB69-23CF-44E3-9099-C40C66FF867C}">
                  <a14:compatExt spid="_x0000_s829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82954" name="Check Box 10" hidden="1">
              <a:extLst>
                <a:ext uri="{63B3BB69-23CF-44E3-9099-C40C66FF867C}">
                  <a14:compatExt spid="_x0000_s829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82955" name="Check Box 11" hidden="1">
              <a:extLst>
                <a:ext uri="{63B3BB69-23CF-44E3-9099-C40C66FF867C}">
                  <a14:compatExt spid="_x0000_s829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82956" name="Check Box 12" hidden="1">
              <a:extLst>
                <a:ext uri="{63B3BB69-23CF-44E3-9099-C40C66FF867C}">
                  <a14:compatExt spid="_x0000_s829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82957" name="Check Box 13" hidden="1">
              <a:extLst>
                <a:ext uri="{63B3BB69-23CF-44E3-9099-C40C66FF867C}">
                  <a14:compatExt spid="_x0000_s829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82958" name="Check Box 14" hidden="1">
              <a:extLst>
                <a:ext uri="{63B3BB69-23CF-44E3-9099-C40C66FF867C}">
                  <a14:compatExt spid="_x0000_s829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82959" name="Check Box 15" hidden="1">
              <a:extLst>
                <a:ext uri="{63B3BB69-23CF-44E3-9099-C40C66FF867C}">
                  <a14:compatExt spid="_x0000_s829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82960" name="Check Box 16" hidden="1">
              <a:extLst>
                <a:ext uri="{63B3BB69-23CF-44E3-9099-C40C66FF867C}">
                  <a14:compatExt spid="_x0000_s829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82961" name="Check Box 17" hidden="1">
              <a:extLst>
                <a:ext uri="{63B3BB69-23CF-44E3-9099-C40C66FF867C}">
                  <a14:compatExt spid="_x0000_s829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5.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83969" name="Check Box 1" hidden="1">
              <a:extLst>
                <a:ext uri="{63B3BB69-23CF-44E3-9099-C40C66FF867C}">
                  <a14:compatExt spid="_x0000_s839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83970" name="Check Box 2" hidden="1">
              <a:extLst>
                <a:ext uri="{63B3BB69-23CF-44E3-9099-C40C66FF867C}">
                  <a14:compatExt spid="_x0000_s839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83971" name="Check Box 3" hidden="1">
              <a:extLst>
                <a:ext uri="{63B3BB69-23CF-44E3-9099-C40C66FF867C}">
                  <a14:compatExt spid="_x0000_s839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83972" name="Check Box 4" hidden="1">
              <a:extLst>
                <a:ext uri="{63B3BB69-23CF-44E3-9099-C40C66FF867C}">
                  <a14:compatExt spid="_x0000_s839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83973" name="Check Box 5" hidden="1">
              <a:extLst>
                <a:ext uri="{63B3BB69-23CF-44E3-9099-C40C66FF867C}">
                  <a14:compatExt spid="_x0000_s839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83974" name="Check Box 6" hidden="1">
              <a:extLst>
                <a:ext uri="{63B3BB69-23CF-44E3-9099-C40C66FF867C}">
                  <a14:compatExt spid="_x0000_s839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83975" name="Check Box 7" hidden="1">
              <a:extLst>
                <a:ext uri="{63B3BB69-23CF-44E3-9099-C40C66FF867C}">
                  <a14:compatExt spid="_x0000_s839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83976" name="Check Box 8" hidden="1">
              <a:extLst>
                <a:ext uri="{63B3BB69-23CF-44E3-9099-C40C66FF867C}">
                  <a14:compatExt spid="_x0000_s839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83977" name="Check Box 9" hidden="1">
              <a:extLst>
                <a:ext uri="{63B3BB69-23CF-44E3-9099-C40C66FF867C}">
                  <a14:compatExt spid="_x0000_s839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83978" name="Check Box 10" hidden="1">
              <a:extLst>
                <a:ext uri="{63B3BB69-23CF-44E3-9099-C40C66FF867C}">
                  <a14:compatExt spid="_x0000_s839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83979" name="Check Box 11" hidden="1">
              <a:extLst>
                <a:ext uri="{63B3BB69-23CF-44E3-9099-C40C66FF867C}">
                  <a14:compatExt spid="_x0000_s839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83980" name="Check Box 12" hidden="1">
              <a:extLst>
                <a:ext uri="{63B3BB69-23CF-44E3-9099-C40C66FF867C}">
                  <a14:compatExt spid="_x0000_s839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83981" name="Check Box 13" hidden="1">
              <a:extLst>
                <a:ext uri="{63B3BB69-23CF-44E3-9099-C40C66FF867C}">
                  <a14:compatExt spid="_x0000_s839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83982" name="Check Box 14" hidden="1">
              <a:extLst>
                <a:ext uri="{63B3BB69-23CF-44E3-9099-C40C66FF867C}">
                  <a14:compatExt spid="_x0000_s839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83983" name="Check Box 15" hidden="1">
              <a:extLst>
                <a:ext uri="{63B3BB69-23CF-44E3-9099-C40C66FF867C}">
                  <a14:compatExt spid="_x0000_s839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83984" name="Check Box 16" hidden="1">
              <a:extLst>
                <a:ext uri="{63B3BB69-23CF-44E3-9099-C40C66FF867C}">
                  <a14:compatExt spid="_x0000_s839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83985" name="Check Box 17" hidden="1">
              <a:extLst>
                <a:ext uri="{63B3BB69-23CF-44E3-9099-C40C66FF867C}">
                  <a14:compatExt spid="_x0000_s839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6.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84993" name="Check Box 1" hidden="1">
              <a:extLst>
                <a:ext uri="{63B3BB69-23CF-44E3-9099-C40C66FF867C}">
                  <a14:compatExt spid="_x0000_s849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84994" name="Check Box 2" hidden="1">
              <a:extLst>
                <a:ext uri="{63B3BB69-23CF-44E3-9099-C40C66FF867C}">
                  <a14:compatExt spid="_x0000_s849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84995" name="Check Box 3" hidden="1">
              <a:extLst>
                <a:ext uri="{63B3BB69-23CF-44E3-9099-C40C66FF867C}">
                  <a14:compatExt spid="_x0000_s849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84996" name="Check Box 4" hidden="1">
              <a:extLst>
                <a:ext uri="{63B3BB69-23CF-44E3-9099-C40C66FF867C}">
                  <a14:compatExt spid="_x0000_s849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84997" name="Check Box 5" hidden="1">
              <a:extLst>
                <a:ext uri="{63B3BB69-23CF-44E3-9099-C40C66FF867C}">
                  <a14:compatExt spid="_x0000_s849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84998" name="Check Box 6" hidden="1">
              <a:extLst>
                <a:ext uri="{63B3BB69-23CF-44E3-9099-C40C66FF867C}">
                  <a14:compatExt spid="_x0000_s849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84999" name="Check Box 7" hidden="1">
              <a:extLst>
                <a:ext uri="{63B3BB69-23CF-44E3-9099-C40C66FF867C}">
                  <a14:compatExt spid="_x0000_s849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85000" name="Check Box 8" hidden="1">
              <a:extLst>
                <a:ext uri="{63B3BB69-23CF-44E3-9099-C40C66FF867C}">
                  <a14:compatExt spid="_x0000_s85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85001" name="Check Box 9" hidden="1">
              <a:extLst>
                <a:ext uri="{63B3BB69-23CF-44E3-9099-C40C66FF867C}">
                  <a14:compatExt spid="_x0000_s850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85002" name="Check Box 10" hidden="1">
              <a:extLst>
                <a:ext uri="{63B3BB69-23CF-44E3-9099-C40C66FF867C}">
                  <a14:compatExt spid="_x0000_s850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85003" name="Check Box 11" hidden="1">
              <a:extLst>
                <a:ext uri="{63B3BB69-23CF-44E3-9099-C40C66FF867C}">
                  <a14:compatExt spid="_x0000_s850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85004" name="Check Box 12" hidden="1">
              <a:extLst>
                <a:ext uri="{63B3BB69-23CF-44E3-9099-C40C66FF867C}">
                  <a14:compatExt spid="_x0000_s850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85005" name="Check Box 13" hidden="1">
              <a:extLst>
                <a:ext uri="{63B3BB69-23CF-44E3-9099-C40C66FF867C}">
                  <a14:compatExt spid="_x0000_s850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85006" name="Check Box 14" hidden="1">
              <a:extLst>
                <a:ext uri="{63B3BB69-23CF-44E3-9099-C40C66FF867C}">
                  <a14:compatExt spid="_x0000_s850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85007" name="Check Box 15" hidden="1">
              <a:extLst>
                <a:ext uri="{63B3BB69-23CF-44E3-9099-C40C66FF867C}">
                  <a14:compatExt spid="_x0000_s850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85008" name="Check Box 16" hidden="1">
              <a:extLst>
                <a:ext uri="{63B3BB69-23CF-44E3-9099-C40C66FF867C}">
                  <a14:compatExt spid="_x0000_s850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85009" name="Check Box 17" hidden="1">
              <a:extLst>
                <a:ext uri="{63B3BB69-23CF-44E3-9099-C40C66FF867C}">
                  <a14:compatExt spid="_x0000_s850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7.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86017" name="Check Box 1" hidden="1">
              <a:extLst>
                <a:ext uri="{63B3BB69-23CF-44E3-9099-C40C66FF867C}">
                  <a14:compatExt spid="_x0000_s860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86018" name="Check Box 2" hidden="1">
              <a:extLst>
                <a:ext uri="{63B3BB69-23CF-44E3-9099-C40C66FF867C}">
                  <a14:compatExt spid="_x0000_s860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86019" name="Check Box 3" hidden="1">
              <a:extLst>
                <a:ext uri="{63B3BB69-23CF-44E3-9099-C40C66FF867C}">
                  <a14:compatExt spid="_x0000_s860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86020" name="Check Box 4" hidden="1">
              <a:extLst>
                <a:ext uri="{63B3BB69-23CF-44E3-9099-C40C66FF867C}">
                  <a14:compatExt spid="_x0000_s860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86021" name="Check Box 5" hidden="1">
              <a:extLst>
                <a:ext uri="{63B3BB69-23CF-44E3-9099-C40C66FF867C}">
                  <a14:compatExt spid="_x0000_s860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86022" name="Check Box 6" hidden="1">
              <a:extLst>
                <a:ext uri="{63B3BB69-23CF-44E3-9099-C40C66FF867C}">
                  <a14:compatExt spid="_x0000_s860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86023" name="Check Box 7" hidden="1">
              <a:extLst>
                <a:ext uri="{63B3BB69-23CF-44E3-9099-C40C66FF867C}">
                  <a14:compatExt spid="_x0000_s860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86024" name="Check Box 8" hidden="1">
              <a:extLst>
                <a:ext uri="{63B3BB69-23CF-44E3-9099-C40C66FF867C}">
                  <a14:compatExt spid="_x0000_s860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86025" name="Check Box 9" hidden="1">
              <a:extLst>
                <a:ext uri="{63B3BB69-23CF-44E3-9099-C40C66FF867C}">
                  <a14:compatExt spid="_x0000_s860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86026" name="Check Box 10" hidden="1">
              <a:extLst>
                <a:ext uri="{63B3BB69-23CF-44E3-9099-C40C66FF867C}">
                  <a14:compatExt spid="_x0000_s860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86027" name="Check Box 11" hidden="1">
              <a:extLst>
                <a:ext uri="{63B3BB69-23CF-44E3-9099-C40C66FF867C}">
                  <a14:compatExt spid="_x0000_s860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86028" name="Check Box 12" hidden="1">
              <a:extLst>
                <a:ext uri="{63B3BB69-23CF-44E3-9099-C40C66FF867C}">
                  <a14:compatExt spid="_x0000_s860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86029" name="Check Box 13" hidden="1">
              <a:extLst>
                <a:ext uri="{63B3BB69-23CF-44E3-9099-C40C66FF867C}">
                  <a14:compatExt spid="_x0000_s860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86030" name="Check Box 14" hidden="1">
              <a:extLst>
                <a:ext uri="{63B3BB69-23CF-44E3-9099-C40C66FF867C}">
                  <a14:compatExt spid="_x0000_s860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86031" name="Check Box 15" hidden="1">
              <a:extLst>
                <a:ext uri="{63B3BB69-23CF-44E3-9099-C40C66FF867C}">
                  <a14:compatExt spid="_x0000_s860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86032" name="Check Box 16" hidden="1">
              <a:extLst>
                <a:ext uri="{63B3BB69-23CF-44E3-9099-C40C66FF867C}">
                  <a14:compatExt spid="_x0000_s860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86033" name="Check Box 17" hidden="1">
              <a:extLst>
                <a:ext uri="{63B3BB69-23CF-44E3-9099-C40C66FF867C}">
                  <a14:compatExt spid="_x0000_s860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8.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87041" name="Check Box 1" hidden="1">
              <a:extLst>
                <a:ext uri="{63B3BB69-23CF-44E3-9099-C40C66FF867C}">
                  <a14:compatExt spid="_x0000_s870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87042" name="Check Box 2" hidden="1">
              <a:extLst>
                <a:ext uri="{63B3BB69-23CF-44E3-9099-C40C66FF867C}">
                  <a14:compatExt spid="_x0000_s870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87043" name="Check Box 3" hidden="1">
              <a:extLst>
                <a:ext uri="{63B3BB69-23CF-44E3-9099-C40C66FF867C}">
                  <a14:compatExt spid="_x0000_s870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87044" name="Check Box 4" hidden="1">
              <a:extLst>
                <a:ext uri="{63B3BB69-23CF-44E3-9099-C40C66FF867C}">
                  <a14:compatExt spid="_x0000_s870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87045" name="Check Box 5" hidden="1">
              <a:extLst>
                <a:ext uri="{63B3BB69-23CF-44E3-9099-C40C66FF867C}">
                  <a14:compatExt spid="_x0000_s870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87046" name="Check Box 6" hidden="1">
              <a:extLst>
                <a:ext uri="{63B3BB69-23CF-44E3-9099-C40C66FF867C}">
                  <a14:compatExt spid="_x0000_s870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87047" name="Check Box 7" hidden="1">
              <a:extLst>
                <a:ext uri="{63B3BB69-23CF-44E3-9099-C40C66FF867C}">
                  <a14:compatExt spid="_x0000_s870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87048" name="Check Box 8" hidden="1">
              <a:extLst>
                <a:ext uri="{63B3BB69-23CF-44E3-9099-C40C66FF867C}">
                  <a14:compatExt spid="_x0000_s870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87049" name="Check Box 9" hidden="1">
              <a:extLst>
                <a:ext uri="{63B3BB69-23CF-44E3-9099-C40C66FF867C}">
                  <a14:compatExt spid="_x0000_s870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87050" name="Check Box 10" hidden="1">
              <a:extLst>
                <a:ext uri="{63B3BB69-23CF-44E3-9099-C40C66FF867C}">
                  <a14:compatExt spid="_x0000_s870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87051" name="Check Box 11" hidden="1">
              <a:extLst>
                <a:ext uri="{63B3BB69-23CF-44E3-9099-C40C66FF867C}">
                  <a14:compatExt spid="_x0000_s870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87052" name="Check Box 12" hidden="1">
              <a:extLst>
                <a:ext uri="{63B3BB69-23CF-44E3-9099-C40C66FF867C}">
                  <a14:compatExt spid="_x0000_s870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87053" name="Check Box 13" hidden="1">
              <a:extLst>
                <a:ext uri="{63B3BB69-23CF-44E3-9099-C40C66FF867C}">
                  <a14:compatExt spid="_x0000_s870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87054" name="Check Box 14" hidden="1">
              <a:extLst>
                <a:ext uri="{63B3BB69-23CF-44E3-9099-C40C66FF867C}">
                  <a14:compatExt spid="_x0000_s870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87055" name="Check Box 15" hidden="1">
              <a:extLst>
                <a:ext uri="{63B3BB69-23CF-44E3-9099-C40C66FF867C}">
                  <a14:compatExt spid="_x0000_s870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87056" name="Check Box 16" hidden="1">
              <a:extLst>
                <a:ext uri="{63B3BB69-23CF-44E3-9099-C40C66FF867C}">
                  <a14:compatExt spid="_x0000_s870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87057" name="Check Box 17" hidden="1">
              <a:extLst>
                <a:ext uri="{63B3BB69-23CF-44E3-9099-C40C66FF867C}">
                  <a14:compatExt spid="_x0000_s870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9.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88065" name="Check Box 1" hidden="1">
              <a:extLst>
                <a:ext uri="{63B3BB69-23CF-44E3-9099-C40C66FF867C}">
                  <a14:compatExt spid="_x0000_s880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88066" name="Check Box 2" hidden="1">
              <a:extLst>
                <a:ext uri="{63B3BB69-23CF-44E3-9099-C40C66FF867C}">
                  <a14:compatExt spid="_x0000_s880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88067" name="Check Box 3" hidden="1">
              <a:extLst>
                <a:ext uri="{63B3BB69-23CF-44E3-9099-C40C66FF867C}">
                  <a14:compatExt spid="_x0000_s880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88068" name="Check Box 4" hidden="1">
              <a:extLst>
                <a:ext uri="{63B3BB69-23CF-44E3-9099-C40C66FF867C}">
                  <a14:compatExt spid="_x0000_s880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88069" name="Check Box 5" hidden="1">
              <a:extLst>
                <a:ext uri="{63B3BB69-23CF-44E3-9099-C40C66FF867C}">
                  <a14:compatExt spid="_x0000_s880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88070" name="Check Box 6" hidden="1">
              <a:extLst>
                <a:ext uri="{63B3BB69-23CF-44E3-9099-C40C66FF867C}">
                  <a14:compatExt spid="_x0000_s880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88071" name="Check Box 7" hidden="1">
              <a:extLst>
                <a:ext uri="{63B3BB69-23CF-44E3-9099-C40C66FF867C}">
                  <a14:compatExt spid="_x0000_s880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88072" name="Check Box 8" hidden="1">
              <a:extLst>
                <a:ext uri="{63B3BB69-23CF-44E3-9099-C40C66FF867C}">
                  <a14:compatExt spid="_x0000_s880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88073" name="Check Box 9" hidden="1">
              <a:extLst>
                <a:ext uri="{63B3BB69-23CF-44E3-9099-C40C66FF867C}">
                  <a14:compatExt spid="_x0000_s880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88074" name="Check Box 10" hidden="1">
              <a:extLst>
                <a:ext uri="{63B3BB69-23CF-44E3-9099-C40C66FF867C}">
                  <a14:compatExt spid="_x0000_s880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88075" name="Check Box 11" hidden="1">
              <a:extLst>
                <a:ext uri="{63B3BB69-23CF-44E3-9099-C40C66FF867C}">
                  <a14:compatExt spid="_x0000_s880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88076" name="Check Box 12" hidden="1">
              <a:extLst>
                <a:ext uri="{63B3BB69-23CF-44E3-9099-C40C66FF867C}">
                  <a14:compatExt spid="_x0000_s880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88077" name="Check Box 13" hidden="1">
              <a:extLst>
                <a:ext uri="{63B3BB69-23CF-44E3-9099-C40C66FF867C}">
                  <a14:compatExt spid="_x0000_s880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88078" name="Check Box 14" hidden="1">
              <a:extLst>
                <a:ext uri="{63B3BB69-23CF-44E3-9099-C40C66FF867C}">
                  <a14:compatExt spid="_x0000_s880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88079" name="Check Box 15" hidden="1">
              <a:extLst>
                <a:ext uri="{63B3BB69-23CF-44E3-9099-C40C66FF867C}">
                  <a14:compatExt spid="_x0000_s880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88080" name="Check Box 16" hidden="1">
              <a:extLst>
                <a:ext uri="{63B3BB69-23CF-44E3-9099-C40C66FF867C}">
                  <a14:compatExt spid="_x0000_s880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88081" name="Check Box 17" hidden="1">
              <a:extLst>
                <a:ext uri="{63B3BB69-23CF-44E3-9099-C40C66FF867C}">
                  <a14:compatExt spid="_x0000_s880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0.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89089" name="Check Box 1" hidden="1">
              <a:extLst>
                <a:ext uri="{63B3BB69-23CF-44E3-9099-C40C66FF867C}">
                  <a14:compatExt spid="_x0000_s890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89090" name="Check Box 2" hidden="1">
              <a:extLst>
                <a:ext uri="{63B3BB69-23CF-44E3-9099-C40C66FF867C}">
                  <a14:compatExt spid="_x0000_s890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89091" name="Check Box 3" hidden="1">
              <a:extLst>
                <a:ext uri="{63B3BB69-23CF-44E3-9099-C40C66FF867C}">
                  <a14:compatExt spid="_x0000_s890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89092" name="Check Box 4" hidden="1">
              <a:extLst>
                <a:ext uri="{63B3BB69-23CF-44E3-9099-C40C66FF867C}">
                  <a14:compatExt spid="_x0000_s890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89093" name="Check Box 5" hidden="1">
              <a:extLst>
                <a:ext uri="{63B3BB69-23CF-44E3-9099-C40C66FF867C}">
                  <a14:compatExt spid="_x0000_s890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89094" name="Check Box 6" hidden="1">
              <a:extLst>
                <a:ext uri="{63B3BB69-23CF-44E3-9099-C40C66FF867C}">
                  <a14:compatExt spid="_x0000_s890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89095" name="Check Box 7" hidden="1">
              <a:extLst>
                <a:ext uri="{63B3BB69-23CF-44E3-9099-C40C66FF867C}">
                  <a14:compatExt spid="_x0000_s890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89096" name="Check Box 8" hidden="1">
              <a:extLst>
                <a:ext uri="{63B3BB69-23CF-44E3-9099-C40C66FF867C}">
                  <a14:compatExt spid="_x0000_s890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89097" name="Check Box 9" hidden="1">
              <a:extLst>
                <a:ext uri="{63B3BB69-23CF-44E3-9099-C40C66FF867C}">
                  <a14:compatExt spid="_x0000_s890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89098" name="Check Box 10" hidden="1">
              <a:extLst>
                <a:ext uri="{63B3BB69-23CF-44E3-9099-C40C66FF867C}">
                  <a14:compatExt spid="_x0000_s890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89099" name="Check Box 11" hidden="1">
              <a:extLst>
                <a:ext uri="{63B3BB69-23CF-44E3-9099-C40C66FF867C}">
                  <a14:compatExt spid="_x0000_s890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89100" name="Check Box 12" hidden="1">
              <a:extLst>
                <a:ext uri="{63B3BB69-23CF-44E3-9099-C40C66FF867C}">
                  <a14:compatExt spid="_x0000_s89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89101" name="Check Box 13" hidden="1">
              <a:extLst>
                <a:ext uri="{63B3BB69-23CF-44E3-9099-C40C66FF867C}">
                  <a14:compatExt spid="_x0000_s891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89102" name="Check Box 14" hidden="1">
              <a:extLst>
                <a:ext uri="{63B3BB69-23CF-44E3-9099-C40C66FF867C}">
                  <a14:compatExt spid="_x0000_s891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89103" name="Check Box 15" hidden="1">
              <a:extLst>
                <a:ext uri="{63B3BB69-23CF-44E3-9099-C40C66FF867C}">
                  <a14:compatExt spid="_x0000_s891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89104" name="Check Box 16" hidden="1">
              <a:extLst>
                <a:ext uri="{63B3BB69-23CF-44E3-9099-C40C66FF867C}">
                  <a14:compatExt spid="_x0000_s891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89105" name="Check Box 17" hidden="1">
              <a:extLst>
                <a:ext uri="{63B3BB69-23CF-44E3-9099-C40C66FF867C}">
                  <a14:compatExt spid="_x0000_s891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1.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90113" name="Check Box 1" hidden="1">
              <a:extLst>
                <a:ext uri="{63B3BB69-23CF-44E3-9099-C40C66FF867C}">
                  <a14:compatExt spid="_x0000_s901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90114" name="Check Box 2" hidden="1">
              <a:extLst>
                <a:ext uri="{63B3BB69-23CF-44E3-9099-C40C66FF867C}">
                  <a14:compatExt spid="_x0000_s901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90115" name="Check Box 3" hidden="1">
              <a:extLst>
                <a:ext uri="{63B3BB69-23CF-44E3-9099-C40C66FF867C}">
                  <a14:compatExt spid="_x0000_s901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90116" name="Check Box 4" hidden="1">
              <a:extLst>
                <a:ext uri="{63B3BB69-23CF-44E3-9099-C40C66FF867C}">
                  <a14:compatExt spid="_x0000_s901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90117" name="Check Box 5" hidden="1">
              <a:extLst>
                <a:ext uri="{63B3BB69-23CF-44E3-9099-C40C66FF867C}">
                  <a14:compatExt spid="_x0000_s901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90118" name="Check Box 6" hidden="1">
              <a:extLst>
                <a:ext uri="{63B3BB69-23CF-44E3-9099-C40C66FF867C}">
                  <a14:compatExt spid="_x0000_s901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90119" name="Check Box 7" hidden="1">
              <a:extLst>
                <a:ext uri="{63B3BB69-23CF-44E3-9099-C40C66FF867C}">
                  <a14:compatExt spid="_x0000_s901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90120" name="Check Box 8" hidden="1">
              <a:extLst>
                <a:ext uri="{63B3BB69-23CF-44E3-9099-C40C66FF867C}">
                  <a14:compatExt spid="_x0000_s901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90121" name="Check Box 9" hidden="1">
              <a:extLst>
                <a:ext uri="{63B3BB69-23CF-44E3-9099-C40C66FF867C}">
                  <a14:compatExt spid="_x0000_s901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90122" name="Check Box 10" hidden="1">
              <a:extLst>
                <a:ext uri="{63B3BB69-23CF-44E3-9099-C40C66FF867C}">
                  <a14:compatExt spid="_x0000_s901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90123" name="Check Box 11" hidden="1">
              <a:extLst>
                <a:ext uri="{63B3BB69-23CF-44E3-9099-C40C66FF867C}">
                  <a14:compatExt spid="_x0000_s901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90124" name="Check Box 12" hidden="1">
              <a:extLst>
                <a:ext uri="{63B3BB69-23CF-44E3-9099-C40C66FF867C}">
                  <a14:compatExt spid="_x0000_s901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90125" name="Check Box 13" hidden="1">
              <a:extLst>
                <a:ext uri="{63B3BB69-23CF-44E3-9099-C40C66FF867C}">
                  <a14:compatExt spid="_x0000_s901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90126" name="Check Box 14" hidden="1">
              <a:extLst>
                <a:ext uri="{63B3BB69-23CF-44E3-9099-C40C66FF867C}">
                  <a14:compatExt spid="_x0000_s901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90127" name="Check Box 15" hidden="1">
              <a:extLst>
                <a:ext uri="{63B3BB69-23CF-44E3-9099-C40C66FF867C}">
                  <a14:compatExt spid="_x0000_s901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90128" name="Check Box 16" hidden="1">
              <a:extLst>
                <a:ext uri="{63B3BB69-23CF-44E3-9099-C40C66FF867C}">
                  <a14:compatExt spid="_x0000_s901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90129" name="Check Box 17" hidden="1">
              <a:extLst>
                <a:ext uri="{63B3BB69-23CF-44E3-9099-C40C66FF867C}">
                  <a14:compatExt spid="_x0000_s901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2.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91137" name="Check Box 1" hidden="1">
              <a:extLst>
                <a:ext uri="{63B3BB69-23CF-44E3-9099-C40C66FF867C}">
                  <a14:compatExt spid="_x0000_s911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91138" name="Check Box 2" hidden="1">
              <a:extLst>
                <a:ext uri="{63B3BB69-23CF-44E3-9099-C40C66FF867C}">
                  <a14:compatExt spid="_x0000_s911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91139" name="Check Box 3" hidden="1">
              <a:extLst>
                <a:ext uri="{63B3BB69-23CF-44E3-9099-C40C66FF867C}">
                  <a14:compatExt spid="_x0000_s911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91140" name="Check Box 4" hidden="1">
              <a:extLst>
                <a:ext uri="{63B3BB69-23CF-44E3-9099-C40C66FF867C}">
                  <a14:compatExt spid="_x0000_s911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91141" name="Check Box 5" hidden="1">
              <a:extLst>
                <a:ext uri="{63B3BB69-23CF-44E3-9099-C40C66FF867C}">
                  <a14:compatExt spid="_x0000_s911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91142" name="Check Box 6" hidden="1">
              <a:extLst>
                <a:ext uri="{63B3BB69-23CF-44E3-9099-C40C66FF867C}">
                  <a14:compatExt spid="_x0000_s911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91143" name="Check Box 7" hidden="1">
              <a:extLst>
                <a:ext uri="{63B3BB69-23CF-44E3-9099-C40C66FF867C}">
                  <a14:compatExt spid="_x0000_s911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91144" name="Check Box 8" hidden="1">
              <a:extLst>
                <a:ext uri="{63B3BB69-23CF-44E3-9099-C40C66FF867C}">
                  <a14:compatExt spid="_x0000_s911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91145" name="Check Box 9" hidden="1">
              <a:extLst>
                <a:ext uri="{63B3BB69-23CF-44E3-9099-C40C66FF867C}">
                  <a14:compatExt spid="_x0000_s911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91146" name="Check Box 10" hidden="1">
              <a:extLst>
                <a:ext uri="{63B3BB69-23CF-44E3-9099-C40C66FF867C}">
                  <a14:compatExt spid="_x0000_s911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91147" name="Check Box 11" hidden="1">
              <a:extLst>
                <a:ext uri="{63B3BB69-23CF-44E3-9099-C40C66FF867C}">
                  <a14:compatExt spid="_x0000_s911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91148" name="Check Box 12" hidden="1">
              <a:extLst>
                <a:ext uri="{63B3BB69-23CF-44E3-9099-C40C66FF867C}">
                  <a14:compatExt spid="_x0000_s911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91149" name="Check Box 13" hidden="1">
              <a:extLst>
                <a:ext uri="{63B3BB69-23CF-44E3-9099-C40C66FF867C}">
                  <a14:compatExt spid="_x0000_s911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91150" name="Check Box 14" hidden="1">
              <a:extLst>
                <a:ext uri="{63B3BB69-23CF-44E3-9099-C40C66FF867C}">
                  <a14:compatExt spid="_x0000_s911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91151" name="Check Box 15" hidden="1">
              <a:extLst>
                <a:ext uri="{63B3BB69-23CF-44E3-9099-C40C66FF867C}">
                  <a14:compatExt spid="_x0000_s911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91152" name="Check Box 16" hidden="1">
              <a:extLst>
                <a:ext uri="{63B3BB69-23CF-44E3-9099-C40C66FF867C}">
                  <a14:compatExt spid="_x0000_s911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91153" name="Check Box 17" hidden="1">
              <a:extLst>
                <a:ext uri="{63B3BB69-23CF-44E3-9099-C40C66FF867C}">
                  <a14:compatExt spid="_x0000_s911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3.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92161" name="Check Box 1" hidden="1">
              <a:extLst>
                <a:ext uri="{63B3BB69-23CF-44E3-9099-C40C66FF867C}">
                  <a14:compatExt spid="_x0000_s921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92162" name="Check Box 2" hidden="1">
              <a:extLst>
                <a:ext uri="{63B3BB69-23CF-44E3-9099-C40C66FF867C}">
                  <a14:compatExt spid="_x0000_s921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92163" name="Check Box 3" hidden="1">
              <a:extLst>
                <a:ext uri="{63B3BB69-23CF-44E3-9099-C40C66FF867C}">
                  <a14:compatExt spid="_x0000_s921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92164" name="Check Box 4" hidden="1">
              <a:extLst>
                <a:ext uri="{63B3BB69-23CF-44E3-9099-C40C66FF867C}">
                  <a14:compatExt spid="_x0000_s921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92165" name="Check Box 5" hidden="1">
              <a:extLst>
                <a:ext uri="{63B3BB69-23CF-44E3-9099-C40C66FF867C}">
                  <a14:compatExt spid="_x0000_s921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92166" name="Check Box 6" hidden="1">
              <a:extLst>
                <a:ext uri="{63B3BB69-23CF-44E3-9099-C40C66FF867C}">
                  <a14:compatExt spid="_x0000_s921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92167" name="Check Box 7" hidden="1">
              <a:extLst>
                <a:ext uri="{63B3BB69-23CF-44E3-9099-C40C66FF867C}">
                  <a14:compatExt spid="_x0000_s921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92168" name="Check Box 8" hidden="1">
              <a:extLst>
                <a:ext uri="{63B3BB69-23CF-44E3-9099-C40C66FF867C}">
                  <a14:compatExt spid="_x0000_s921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92169" name="Check Box 9" hidden="1">
              <a:extLst>
                <a:ext uri="{63B3BB69-23CF-44E3-9099-C40C66FF867C}">
                  <a14:compatExt spid="_x0000_s921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92170" name="Check Box 10" hidden="1">
              <a:extLst>
                <a:ext uri="{63B3BB69-23CF-44E3-9099-C40C66FF867C}">
                  <a14:compatExt spid="_x0000_s921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92171" name="Check Box 11" hidden="1">
              <a:extLst>
                <a:ext uri="{63B3BB69-23CF-44E3-9099-C40C66FF867C}">
                  <a14:compatExt spid="_x0000_s921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92172" name="Check Box 12" hidden="1">
              <a:extLst>
                <a:ext uri="{63B3BB69-23CF-44E3-9099-C40C66FF867C}">
                  <a14:compatExt spid="_x0000_s921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92173" name="Check Box 13" hidden="1">
              <a:extLst>
                <a:ext uri="{63B3BB69-23CF-44E3-9099-C40C66FF867C}">
                  <a14:compatExt spid="_x0000_s921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92174" name="Check Box 14" hidden="1">
              <a:extLst>
                <a:ext uri="{63B3BB69-23CF-44E3-9099-C40C66FF867C}">
                  <a14:compatExt spid="_x0000_s921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92175" name="Check Box 15" hidden="1">
              <a:extLst>
                <a:ext uri="{63B3BB69-23CF-44E3-9099-C40C66FF867C}">
                  <a14:compatExt spid="_x0000_s921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92176" name="Check Box 16" hidden="1">
              <a:extLst>
                <a:ext uri="{63B3BB69-23CF-44E3-9099-C40C66FF867C}">
                  <a14:compatExt spid="_x0000_s921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92177" name="Check Box 17" hidden="1">
              <a:extLst>
                <a:ext uri="{63B3BB69-23CF-44E3-9099-C40C66FF867C}">
                  <a14:compatExt spid="_x0000_s921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4.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93185" name="Check Box 1" hidden="1">
              <a:extLst>
                <a:ext uri="{63B3BB69-23CF-44E3-9099-C40C66FF867C}">
                  <a14:compatExt spid="_x0000_s931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93186" name="Check Box 2" hidden="1">
              <a:extLst>
                <a:ext uri="{63B3BB69-23CF-44E3-9099-C40C66FF867C}">
                  <a14:compatExt spid="_x0000_s931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93187" name="Check Box 3" hidden="1">
              <a:extLst>
                <a:ext uri="{63B3BB69-23CF-44E3-9099-C40C66FF867C}">
                  <a14:compatExt spid="_x0000_s931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93188" name="Check Box 4" hidden="1">
              <a:extLst>
                <a:ext uri="{63B3BB69-23CF-44E3-9099-C40C66FF867C}">
                  <a14:compatExt spid="_x0000_s931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93189" name="Check Box 5" hidden="1">
              <a:extLst>
                <a:ext uri="{63B3BB69-23CF-44E3-9099-C40C66FF867C}">
                  <a14:compatExt spid="_x0000_s931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93190" name="Check Box 6" hidden="1">
              <a:extLst>
                <a:ext uri="{63B3BB69-23CF-44E3-9099-C40C66FF867C}">
                  <a14:compatExt spid="_x0000_s931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93191" name="Check Box 7" hidden="1">
              <a:extLst>
                <a:ext uri="{63B3BB69-23CF-44E3-9099-C40C66FF867C}">
                  <a14:compatExt spid="_x0000_s931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93192" name="Check Box 8" hidden="1">
              <a:extLst>
                <a:ext uri="{63B3BB69-23CF-44E3-9099-C40C66FF867C}">
                  <a14:compatExt spid="_x0000_s931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93193" name="Check Box 9" hidden="1">
              <a:extLst>
                <a:ext uri="{63B3BB69-23CF-44E3-9099-C40C66FF867C}">
                  <a14:compatExt spid="_x0000_s931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93194" name="Check Box 10" hidden="1">
              <a:extLst>
                <a:ext uri="{63B3BB69-23CF-44E3-9099-C40C66FF867C}">
                  <a14:compatExt spid="_x0000_s931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93195" name="Check Box 11" hidden="1">
              <a:extLst>
                <a:ext uri="{63B3BB69-23CF-44E3-9099-C40C66FF867C}">
                  <a14:compatExt spid="_x0000_s931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93196" name="Check Box 12" hidden="1">
              <a:extLst>
                <a:ext uri="{63B3BB69-23CF-44E3-9099-C40C66FF867C}">
                  <a14:compatExt spid="_x0000_s931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93197" name="Check Box 13" hidden="1">
              <a:extLst>
                <a:ext uri="{63B3BB69-23CF-44E3-9099-C40C66FF867C}">
                  <a14:compatExt spid="_x0000_s931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93198" name="Check Box 14" hidden="1">
              <a:extLst>
                <a:ext uri="{63B3BB69-23CF-44E3-9099-C40C66FF867C}">
                  <a14:compatExt spid="_x0000_s931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93199" name="Check Box 15" hidden="1">
              <a:extLst>
                <a:ext uri="{63B3BB69-23CF-44E3-9099-C40C66FF867C}">
                  <a14:compatExt spid="_x0000_s931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93200" name="Check Box 16" hidden="1">
              <a:extLst>
                <a:ext uri="{63B3BB69-23CF-44E3-9099-C40C66FF867C}">
                  <a14:compatExt spid="_x0000_s93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93201" name="Check Box 17" hidden="1">
              <a:extLst>
                <a:ext uri="{63B3BB69-23CF-44E3-9099-C40C66FF867C}">
                  <a14:compatExt spid="_x0000_s932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5.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94209" name="Check Box 1" hidden="1">
              <a:extLst>
                <a:ext uri="{63B3BB69-23CF-44E3-9099-C40C66FF867C}">
                  <a14:compatExt spid="_x0000_s942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94210" name="Check Box 2" hidden="1">
              <a:extLst>
                <a:ext uri="{63B3BB69-23CF-44E3-9099-C40C66FF867C}">
                  <a14:compatExt spid="_x0000_s942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94211" name="Check Box 3" hidden="1">
              <a:extLst>
                <a:ext uri="{63B3BB69-23CF-44E3-9099-C40C66FF867C}">
                  <a14:compatExt spid="_x0000_s942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94212" name="Check Box 4" hidden="1">
              <a:extLst>
                <a:ext uri="{63B3BB69-23CF-44E3-9099-C40C66FF867C}">
                  <a14:compatExt spid="_x0000_s942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94213" name="Check Box 5" hidden="1">
              <a:extLst>
                <a:ext uri="{63B3BB69-23CF-44E3-9099-C40C66FF867C}">
                  <a14:compatExt spid="_x0000_s942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94214" name="Check Box 6" hidden="1">
              <a:extLst>
                <a:ext uri="{63B3BB69-23CF-44E3-9099-C40C66FF867C}">
                  <a14:compatExt spid="_x0000_s942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94215" name="Check Box 7" hidden="1">
              <a:extLst>
                <a:ext uri="{63B3BB69-23CF-44E3-9099-C40C66FF867C}">
                  <a14:compatExt spid="_x0000_s942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94216" name="Check Box 8" hidden="1">
              <a:extLst>
                <a:ext uri="{63B3BB69-23CF-44E3-9099-C40C66FF867C}">
                  <a14:compatExt spid="_x0000_s942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94217" name="Check Box 9" hidden="1">
              <a:extLst>
                <a:ext uri="{63B3BB69-23CF-44E3-9099-C40C66FF867C}">
                  <a14:compatExt spid="_x0000_s942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94218" name="Check Box 10" hidden="1">
              <a:extLst>
                <a:ext uri="{63B3BB69-23CF-44E3-9099-C40C66FF867C}">
                  <a14:compatExt spid="_x0000_s942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94219" name="Check Box 11" hidden="1">
              <a:extLst>
                <a:ext uri="{63B3BB69-23CF-44E3-9099-C40C66FF867C}">
                  <a14:compatExt spid="_x0000_s942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94220" name="Check Box 12" hidden="1">
              <a:extLst>
                <a:ext uri="{63B3BB69-23CF-44E3-9099-C40C66FF867C}">
                  <a14:compatExt spid="_x0000_s942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94221" name="Check Box 13" hidden="1">
              <a:extLst>
                <a:ext uri="{63B3BB69-23CF-44E3-9099-C40C66FF867C}">
                  <a14:compatExt spid="_x0000_s942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94222" name="Check Box 14" hidden="1">
              <a:extLst>
                <a:ext uri="{63B3BB69-23CF-44E3-9099-C40C66FF867C}">
                  <a14:compatExt spid="_x0000_s942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94223" name="Check Box 15" hidden="1">
              <a:extLst>
                <a:ext uri="{63B3BB69-23CF-44E3-9099-C40C66FF867C}">
                  <a14:compatExt spid="_x0000_s942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94224" name="Check Box 16" hidden="1">
              <a:extLst>
                <a:ext uri="{63B3BB69-23CF-44E3-9099-C40C66FF867C}">
                  <a14:compatExt spid="_x0000_s942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94225" name="Check Box 17" hidden="1">
              <a:extLst>
                <a:ext uri="{63B3BB69-23CF-44E3-9099-C40C66FF867C}">
                  <a14:compatExt spid="_x0000_s942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6.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95233" name="Check Box 1" hidden="1">
              <a:extLst>
                <a:ext uri="{63B3BB69-23CF-44E3-9099-C40C66FF867C}">
                  <a14:compatExt spid="_x0000_s952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95234" name="Check Box 2" hidden="1">
              <a:extLst>
                <a:ext uri="{63B3BB69-23CF-44E3-9099-C40C66FF867C}">
                  <a14:compatExt spid="_x0000_s952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95235" name="Check Box 3" hidden="1">
              <a:extLst>
                <a:ext uri="{63B3BB69-23CF-44E3-9099-C40C66FF867C}">
                  <a14:compatExt spid="_x0000_s952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95236" name="Check Box 4" hidden="1">
              <a:extLst>
                <a:ext uri="{63B3BB69-23CF-44E3-9099-C40C66FF867C}">
                  <a14:compatExt spid="_x0000_s952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95237" name="Check Box 5" hidden="1">
              <a:extLst>
                <a:ext uri="{63B3BB69-23CF-44E3-9099-C40C66FF867C}">
                  <a14:compatExt spid="_x0000_s952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95238" name="Check Box 6" hidden="1">
              <a:extLst>
                <a:ext uri="{63B3BB69-23CF-44E3-9099-C40C66FF867C}">
                  <a14:compatExt spid="_x0000_s952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95239" name="Check Box 7" hidden="1">
              <a:extLst>
                <a:ext uri="{63B3BB69-23CF-44E3-9099-C40C66FF867C}">
                  <a14:compatExt spid="_x0000_s952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95240" name="Check Box 8" hidden="1">
              <a:extLst>
                <a:ext uri="{63B3BB69-23CF-44E3-9099-C40C66FF867C}">
                  <a14:compatExt spid="_x0000_s952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95241" name="Check Box 9" hidden="1">
              <a:extLst>
                <a:ext uri="{63B3BB69-23CF-44E3-9099-C40C66FF867C}">
                  <a14:compatExt spid="_x0000_s952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95242" name="Check Box 10" hidden="1">
              <a:extLst>
                <a:ext uri="{63B3BB69-23CF-44E3-9099-C40C66FF867C}">
                  <a14:compatExt spid="_x0000_s952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95243" name="Check Box 11" hidden="1">
              <a:extLst>
                <a:ext uri="{63B3BB69-23CF-44E3-9099-C40C66FF867C}">
                  <a14:compatExt spid="_x0000_s952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95244" name="Check Box 12" hidden="1">
              <a:extLst>
                <a:ext uri="{63B3BB69-23CF-44E3-9099-C40C66FF867C}">
                  <a14:compatExt spid="_x0000_s952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95245" name="Check Box 13" hidden="1">
              <a:extLst>
                <a:ext uri="{63B3BB69-23CF-44E3-9099-C40C66FF867C}">
                  <a14:compatExt spid="_x0000_s952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95246" name="Check Box 14" hidden="1">
              <a:extLst>
                <a:ext uri="{63B3BB69-23CF-44E3-9099-C40C66FF867C}">
                  <a14:compatExt spid="_x0000_s952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95247" name="Check Box 15" hidden="1">
              <a:extLst>
                <a:ext uri="{63B3BB69-23CF-44E3-9099-C40C66FF867C}">
                  <a14:compatExt spid="_x0000_s952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95248" name="Check Box 16" hidden="1">
              <a:extLst>
                <a:ext uri="{63B3BB69-23CF-44E3-9099-C40C66FF867C}">
                  <a14:compatExt spid="_x0000_s952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95249" name="Check Box 17" hidden="1">
              <a:extLst>
                <a:ext uri="{63B3BB69-23CF-44E3-9099-C40C66FF867C}">
                  <a14:compatExt spid="_x0000_s952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7.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96257" name="Check Box 1" hidden="1">
              <a:extLst>
                <a:ext uri="{63B3BB69-23CF-44E3-9099-C40C66FF867C}">
                  <a14:compatExt spid="_x0000_s96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96258" name="Check Box 2" hidden="1">
              <a:extLst>
                <a:ext uri="{63B3BB69-23CF-44E3-9099-C40C66FF867C}">
                  <a14:compatExt spid="_x0000_s96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96259" name="Check Box 3" hidden="1">
              <a:extLst>
                <a:ext uri="{63B3BB69-23CF-44E3-9099-C40C66FF867C}">
                  <a14:compatExt spid="_x0000_s96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96260" name="Check Box 4" hidden="1">
              <a:extLst>
                <a:ext uri="{63B3BB69-23CF-44E3-9099-C40C66FF867C}">
                  <a14:compatExt spid="_x0000_s96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96261" name="Check Box 5" hidden="1">
              <a:extLst>
                <a:ext uri="{63B3BB69-23CF-44E3-9099-C40C66FF867C}">
                  <a14:compatExt spid="_x0000_s96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96262" name="Check Box 6" hidden="1">
              <a:extLst>
                <a:ext uri="{63B3BB69-23CF-44E3-9099-C40C66FF867C}">
                  <a14:compatExt spid="_x0000_s96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96263" name="Check Box 7" hidden="1">
              <a:extLst>
                <a:ext uri="{63B3BB69-23CF-44E3-9099-C40C66FF867C}">
                  <a14:compatExt spid="_x0000_s96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96264" name="Check Box 8" hidden="1">
              <a:extLst>
                <a:ext uri="{63B3BB69-23CF-44E3-9099-C40C66FF867C}">
                  <a14:compatExt spid="_x0000_s96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96265" name="Check Box 9" hidden="1">
              <a:extLst>
                <a:ext uri="{63B3BB69-23CF-44E3-9099-C40C66FF867C}">
                  <a14:compatExt spid="_x0000_s96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96266" name="Check Box 10" hidden="1">
              <a:extLst>
                <a:ext uri="{63B3BB69-23CF-44E3-9099-C40C66FF867C}">
                  <a14:compatExt spid="_x0000_s96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96267" name="Check Box 11" hidden="1">
              <a:extLst>
                <a:ext uri="{63B3BB69-23CF-44E3-9099-C40C66FF867C}">
                  <a14:compatExt spid="_x0000_s96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96268" name="Check Box 12" hidden="1">
              <a:extLst>
                <a:ext uri="{63B3BB69-23CF-44E3-9099-C40C66FF867C}">
                  <a14:compatExt spid="_x0000_s96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96269" name="Check Box 13" hidden="1">
              <a:extLst>
                <a:ext uri="{63B3BB69-23CF-44E3-9099-C40C66FF867C}">
                  <a14:compatExt spid="_x0000_s96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96270" name="Check Box 14" hidden="1">
              <a:extLst>
                <a:ext uri="{63B3BB69-23CF-44E3-9099-C40C66FF867C}">
                  <a14:compatExt spid="_x0000_s96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96271" name="Check Box 15" hidden="1">
              <a:extLst>
                <a:ext uri="{63B3BB69-23CF-44E3-9099-C40C66FF867C}">
                  <a14:compatExt spid="_x0000_s96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96272" name="Check Box 16" hidden="1">
              <a:extLst>
                <a:ext uri="{63B3BB69-23CF-44E3-9099-C40C66FF867C}">
                  <a14:compatExt spid="_x0000_s96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96273" name="Check Box 17" hidden="1">
              <a:extLst>
                <a:ext uri="{63B3BB69-23CF-44E3-9099-C40C66FF867C}">
                  <a14:compatExt spid="_x0000_s96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8.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97281" name="Check Box 1" hidden="1">
              <a:extLst>
                <a:ext uri="{63B3BB69-23CF-44E3-9099-C40C66FF867C}">
                  <a14:compatExt spid="_x0000_s97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97282" name="Check Box 2" hidden="1">
              <a:extLst>
                <a:ext uri="{63B3BB69-23CF-44E3-9099-C40C66FF867C}">
                  <a14:compatExt spid="_x0000_s97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97283" name="Check Box 3" hidden="1">
              <a:extLst>
                <a:ext uri="{63B3BB69-23CF-44E3-9099-C40C66FF867C}">
                  <a14:compatExt spid="_x0000_s97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97284" name="Check Box 4" hidden="1">
              <a:extLst>
                <a:ext uri="{63B3BB69-23CF-44E3-9099-C40C66FF867C}">
                  <a14:compatExt spid="_x0000_s97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97285" name="Check Box 5" hidden="1">
              <a:extLst>
                <a:ext uri="{63B3BB69-23CF-44E3-9099-C40C66FF867C}">
                  <a14:compatExt spid="_x0000_s97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97286" name="Check Box 6" hidden="1">
              <a:extLst>
                <a:ext uri="{63B3BB69-23CF-44E3-9099-C40C66FF867C}">
                  <a14:compatExt spid="_x0000_s97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97287" name="Check Box 7" hidden="1">
              <a:extLst>
                <a:ext uri="{63B3BB69-23CF-44E3-9099-C40C66FF867C}">
                  <a14:compatExt spid="_x0000_s97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97288" name="Check Box 8" hidden="1">
              <a:extLst>
                <a:ext uri="{63B3BB69-23CF-44E3-9099-C40C66FF867C}">
                  <a14:compatExt spid="_x0000_s97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97289" name="Check Box 9" hidden="1">
              <a:extLst>
                <a:ext uri="{63B3BB69-23CF-44E3-9099-C40C66FF867C}">
                  <a14:compatExt spid="_x0000_s97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97290" name="Check Box 10" hidden="1">
              <a:extLst>
                <a:ext uri="{63B3BB69-23CF-44E3-9099-C40C66FF867C}">
                  <a14:compatExt spid="_x0000_s97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97291" name="Check Box 11" hidden="1">
              <a:extLst>
                <a:ext uri="{63B3BB69-23CF-44E3-9099-C40C66FF867C}">
                  <a14:compatExt spid="_x0000_s97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97292" name="Check Box 12" hidden="1">
              <a:extLst>
                <a:ext uri="{63B3BB69-23CF-44E3-9099-C40C66FF867C}">
                  <a14:compatExt spid="_x0000_s97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97293" name="Check Box 13" hidden="1">
              <a:extLst>
                <a:ext uri="{63B3BB69-23CF-44E3-9099-C40C66FF867C}">
                  <a14:compatExt spid="_x0000_s97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97294" name="Check Box 14" hidden="1">
              <a:extLst>
                <a:ext uri="{63B3BB69-23CF-44E3-9099-C40C66FF867C}">
                  <a14:compatExt spid="_x0000_s97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97295" name="Check Box 15" hidden="1">
              <a:extLst>
                <a:ext uri="{63B3BB69-23CF-44E3-9099-C40C66FF867C}">
                  <a14:compatExt spid="_x0000_s97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97296" name="Check Box 16" hidden="1">
              <a:extLst>
                <a:ext uri="{63B3BB69-23CF-44E3-9099-C40C66FF867C}">
                  <a14:compatExt spid="_x0000_s97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97297" name="Check Box 17" hidden="1">
              <a:extLst>
                <a:ext uri="{63B3BB69-23CF-44E3-9099-C40C66FF867C}">
                  <a14:compatExt spid="_x0000_s97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9.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98305" name="Check Box 1" hidden="1">
              <a:extLst>
                <a:ext uri="{63B3BB69-23CF-44E3-9099-C40C66FF867C}">
                  <a14:compatExt spid="_x0000_s98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98306" name="Check Box 2" hidden="1">
              <a:extLst>
                <a:ext uri="{63B3BB69-23CF-44E3-9099-C40C66FF867C}">
                  <a14:compatExt spid="_x0000_s98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98307" name="Check Box 3" hidden="1">
              <a:extLst>
                <a:ext uri="{63B3BB69-23CF-44E3-9099-C40C66FF867C}">
                  <a14:compatExt spid="_x0000_s98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98308" name="Check Box 4" hidden="1">
              <a:extLst>
                <a:ext uri="{63B3BB69-23CF-44E3-9099-C40C66FF867C}">
                  <a14:compatExt spid="_x0000_s98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98309" name="Check Box 5" hidden="1">
              <a:extLst>
                <a:ext uri="{63B3BB69-23CF-44E3-9099-C40C66FF867C}">
                  <a14:compatExt spid="_x0000_s98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98310" name="Check Box 6" hidden="1">
              <a:extLst>
                <a:ext uri="{63B3BB69-23CF-44E3-9099-C40C66FF867C}">
                  <a14:compatExt spid="_x0000_s98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98311" name="Check Box 7" hidden="1">
              <a:extLst>
                <a:ext uri="{63B3BB69-23CF-44E3-9099-C40C66FF867C}">
                  <a14:compatExt spid="_x0000_s98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98312" name="Check Box 8" hidden="1">
              <a:extLst>
                <a:ext uri="{63B3BB69-23CF-44E3-9099-C40C66FF867C}">
                  <a14:compatExt spid="_x0000_s98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98313" name="Check Box 9" hidden="1">
              <a:extLst>
                <a:ext uri="{63B3BB69-23CF-44E3-9099-C40C66FF867C}">
                  <a14:compatExt spid="_x0000_s98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98314" name="Check Box 10" hidden="1">
              <a:extLst>
                <a:ext uri="{63B3BB69-23CF-44E3-9099-C40C66FF867C}">
                  <a14:compatExt spid="_x0000_s983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98315" name="Check Box 11" hidden="1">
              <a:extLst>
                <a:ext uri="{63B3BB69-23CF-44E3-9099-C40C66FF867C}">
                  <a14:compatExt spid="_x0000_s983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98316" name="Check Box 12" hidden="1">
              <a:extLst>
                <a:ext uri="{63B3BB69-23CF-44E3-9099-C40C66FF867C}">
                  <a14:compatExt spid="_x0000_s983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98317" name="Check Box 13" hidden="1">
              <a:extLst>
                <a:ext uri="{63B3BB69-23CF-44E3-9099-C40C66FF867C}">
                  <a14:compatExt spid="_x0000_s983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98318" name="Check Box 14" hidden="1">
              <a:extLst>
                <a:ext uri="{63B3BB69-23CF-44E3-9099-C40C66FF867C}">
                  <a14:compatExt spid="_x0000_s983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98319" name="Check Box 15" hidden="1">
              <a:extLst>
                <a:ext uri="{63B3BB69-23CF-44E3-9099-C40C66FF867C}">
                  <a14:compatExt spid="_x0000_s983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98320" name="Check Box 16" hidden="1">
              <a:extLst>
                <a:ext uri="{63B3BB69-23CF-44E3-9099-C40C66FF867C}">
                  <a14:compatExt spid="_x0000_s983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98321" name="Check Box 17" hidden="1">
              <a:extLst>
                <a:ext uri="{63B3BB69-23CF-44E3-9099-C40C66FF867C}">
                  <a14:compatExt spid="_x0000_s983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0.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99329" name="Check Box 1" hidden="1">
              <a:extLst>
                <a:ext uri="{63B3BB69-23CF-44E3-9099-C40C66FF867C}">
                  <a14:compatExt spid="_x0000_s993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99330" name="Check Box 2" hidden="1">
              <a:extLst>
                <a:ext uri="{63B3BB69-23CF-44E3-9099-C40C66FF867C}">
                  <a14:compatExt spid="_x0000_s993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99331" name="Check Box 3" hidden="1">
              <a:extLst>
                <a:ext uri="{63B3BB69-23CF-44E3-9099-C40C66FF867C}">
                  <a14:compatExt spid="_x0000_s993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99332" name="Check Box 4" hidden="1">
              <a:extLst>
                <a:ext uri="{63B3BB69-23CF-44E3-9099-C40C66FF867C}">
                  <a14:compatExt spid="_x0000_s993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99333" name="Check Box 5" hidden="1">
              <a:extLst>
                <a:ext uri="{63B3BB69-23CF-44E3-9099-C40C66FF867C}">
                  <a14:compatExt spid="_x0000_s993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99334" name="Check Box 6" hidden="1">
              <a:extLst>
                <a:ext uri="{63B3BB69-23CF-44E3-9099-C40C66FF867C}">
                  <a14:compatExt spid="_x0000_s993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99335" name="Check Box 7" hidden="1">
              <a:extLst>
                <a:ext uri="{63B3BB69-23CF-44E3-9099-C40C66FF867C}">
                  <a14:compatExt spid="_x0000_s993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99336" name="Check Box 8" hidden="1">
              <a:extLst>
                <a:ext uri="{63B3BB69-23CF-44E3-9099-C40C66FF867C}">
                  <a14:compatExt spid="_x0000_s993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99337" name="Check Box 9" hidden="1">
              <a:extLst>
                <a:ext uri="{63B3BB69-23CF-44E3-9099-C40C66FF867C}">
                  <a14:compatExt spid="_x0000_s993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99338" name="Check Box 10" hidden="1">
              <a:extLst>
                <a:ext uri="{63B3BB69-23CF-44E3-9099-C40C66FF867C}">
                  <a14:compatExt spid="_x0000_s993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99339" name="Check Box 11" hidden="1">
              <a:extLst>
                <a:ext uri="{63B3BB69-23CF-44E3-9099-C40C66FF867C}">
                  <a14:compatExt spid="_x0000_s993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99340" name="Check Box 12" hidden="1">
              <a:extLst>
                <a:ext uri="{63B3BB69-23CF-44E3-9099-C40C66FF867C}">
                  <a14:compatExt spid="_x0000_s993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99341" name="Check Box 13" hidden="1">
              <a:extLst>
                <a:ext uri="{63B3BB69-23CF-44E3-9099-C40C66FF867C}">
                  <a14:compatExt spid="_x0000_s993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99342" name="Check Box 14" hidden="1">
              <a:extLst>
                <a:ext uri="{63B3BB69-23CF-44E3-9099-C40C66FF867C}">
                  <a14:compatExt spid="_x0000_s993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99343" name="Check Box 15" hidden="1">
              <a:extLst>
                <a:ext uri="{63B3BB69-23CF-44E3-9099-C40C66FF867C}">
                  <a14:compatExt spid="_x0000_s993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99344" name="Check Box 16" hidden="1">
              <a:extLst>
                <a:ext uri="{63B3BB69-23CF-44E3-9099-C40C66FF867C}">
                  <a14:compatExt spid="_x0000_s993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99345" name="Check Box 17" hidden="1">
              <a:extLst>
                <a:ext uri="{63B3BB69-23CF-44E3-9099-C40C66FF867C}">
                  <a14:compatExt spid="_x0000_s993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1.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100353" name="Check Box 1" hidden="1">
              <a:extLst>
                <a:ext uri="{63B3BB69-23CF-44E3-9099-C40C66FF867C}">
                  <a14:compatExt spid="_x0000_s1003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100354" name="Check Box 2" hidden="1">
              <a:extLst>
                <a:ext uri="{63B3BB69-23CF-44E3-9099-C40C66FF867C}">
                  <a14:compatExt spid="_x0000_s1003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100355" name="Check Box 3" hidden="1">
              <a:extLst>
                <a:ext uri="{63B3BB69-23CF-44E3-9099-C40C66FF867C}">
                  <a14:compatExt spid="_x0000_s1003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100356" name="Check Box 4" hidden="1">
              <a:extLst>
                <a:ext uri="{63B3BB69-23CF-44E3-9099-C40C66FF867C}">
                  <a14:compatExt spid="_x0000_s1003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100357" name="Check Box 5" hidden="1">
              <a:extLst>
                <a:ext uri="{63B3BB69-23CF-44E3-9099-C40C66FF867C}">
                  <a14:compatExt spid="_x0000_s1003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100358" name="Check Box 6" hidden="1">
              <a:extLst>
                <a:ext uri="{63B3BB69-23CF-44E3-9099-C40C66FF867C}">
                  <a14:compatExt spid="_x0000_s1003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100359" name="Check Box 7" hidden="1">
              <a:extLst>
                <a:ext uri="{63B3BB69-23CF-44E3-9099-C40C66FF867C}">
                  <a14:compatExt spid="_x0000_s1003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100360" name="Check Box 8" hidden="1">
              <a:extLst>
                <a:ext uri="{63B3BB69-23CF-44E3-9099-C40C66FF867C}">
                  <a14:compatExt spid="_x0000_s1003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100361" name="Check Box 9" hidden="1">
              <a:extLst>
                <a:ext uri="{63B3BB69-23CF-44E3-9099-C40C66FF867C}">
                  <a14:compatExt spid="_x0000_s1003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100362" name="Check Box 10" hidden="1">
              <a:extLst>
                <a:ext uri="{63B3BB69-23CF-44E3-9099-C40C66FF867C}">
                  <a14:compatExt spid="_x0000_s1003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100363" name="Check Box 11" hidden="1">
              <a:extLst>
                <a:ext uri="{63B3BB69-23CF-44E3-9099-C40C66FF867C}">
                  <a14:compatExt spid="_x0000_s1003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100364" name="Check Box 12" hidden="1">
              <a:extLst>
                <a:ext uri="{63B3BB69-23CF-44E3-9099-C40C66FF867C}">
                  <a14:compatExt spid="_x0000_s1003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100365" name="Check Box 13" hidden="1">
              <a:extLst>
                <a:ext uri="{63B3BB69-23CF-44E3-9099-C40C66FF867C}">
                  <a14:compatExt spid="_x0000_s1003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100366" name="Check Box 14" hidden="1">
              <a:extLst>
                <a:ext uri="{63B3BB69-23CF-44E3-9099-C40C66FF867C}">
                  <a14:compatExt spid="_x0000_s1003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100367" name="Check Box 15" hidden="1">
              <a:extLst>
                <a:ext uri="{63B3BB69-23CF-44E3-9099-C40C66FF867C}">
                  <a14:compatExt spid="_x0000_s1003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100368" name="Check Box 16" hidden="1">
              <a:extLst>
                <a:ext uri="{63B3BB69-23CF-44E3-9099-C40C66FF867C}">
                  <a14:compatExt spid="_x0000_s1003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100369" name="Check Box 17" hidden="1">
              <a:extLst>
                <a:ext uri="{63B3BB69-23CF-44E3-9099-C40C66FF867C}">
                  <a14:compatExt spid="_x0000_s1003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2.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101377" name="Check Box 1" hidden="1">
              <a:extLst>
                <a:ext uri="{63B3BB69-23CF-44E3-9099-C40C66FF867C}">
                  <a14:compatExt spid="_x0000_s1013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101378" name="Check Box 2" hidden="1">
              <a:extLst>
                <a:ext uri="{63B3BB69-23CF-44E3-9099-C40C66FF867C}">
                  <a14:compatExt spid="_x0000_s1013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101379" name="Check Box 3" hidden="1">
              <a:extLst>
                <a:ext uri="{63B3BB69-23CF-44E3-9099-C40C66FF867C}">
                  <a14:compatExt spid="_x0000_s1013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101380" name="Check Box 4" hidden="1">
              <a:extLst>
                <a:ext uri="{63B3BB69-23CF-44E3-9099-C40C66FF867C}">
                  <a14:compatExt spid="_x0000_s1013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101381" name="Check Box 5" hidden="1">
              <a:extLst>
                <a:ext uri="{63B3BB69-23CF-44E3-9099-C40C66FF867C}">
                  <a14:compatExt spid="_x0000_s1013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101382" name="Check Box 6" hidden="1">
              <a:extLst>
                <a:ext uri="{63B3BB69-23CF-44E3-9099-C40C66FF867C}">
                  <a14:compatExt spid="_x0000_s1013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101383" name="Check Box 7" hidden="1">
              <a:extLst>
                <a:ext uri="{63B3BB69-23CF-44E3-9099-C40C66FF867C}">
                  <a14:compatExt spid="_x0000_s1013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101384" name="Check Box 8" hidden="1">
              <a:extLst>
                <a:ext uri="{63B3BB69-23CF-44E3-9099-C40C66FF867C}">
                  <a14:compatExt spid="_x0000_s1013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101385" name="Check Box 9" hidden="1">
              <a:extLst>
                <a:ext uri="{63B3BB69-23CF-44E3-9099-C40C66FF867C}">
                  <a14:compatExt spid="_x0000_s1013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101386" name="Check Box 10" hidden="1">
              <a:extLst>
                <a:ext uri="{63B3BB69-23CF-44E3-9099-C40C66FF867C}">
                  <a14:compatExt spid="_x0000_s1013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101387" name="Check Box 11" hidden="1">
              <a:extLst>
                <a:ext uri="{63B3BB69-23CF-44E3-9099-C40C66FF867C}">
                  <a14:compatExt spid="_x0000_s1013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101388" name="Check Box 12" hidden="1">
              <a:extLst>
                <a:ext uri="{63B3BB69-23CF-44E3-9099-C40C66FF867C}">
                  <a14:compatExt spid="_x0000_s1013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101389" name="Check Box 13" hidden="1">
              <a:extLst>
                <a:ext uri="{63B3BB69-23CF-44E3-9099-C40C66FF867C}">
                  <a14:compatExt spid="_x0000_s1013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101390" name="Check Box 14" hidden="1">
              <a:extLst>
                <a:ext uri="{63B3BB69-23CF-44E3-9099-C40C66FF867C}">
                  <a14:compatExt spid="_x0000_s1013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101391" name="Check Box 15" hidden="1">
              <a:extLst>
                <a:ext uri="{63B3BB69-23CF-44E3-9099-C40C66FF867C}">
                  <a14:compatExt spid="_x0000_s1013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101392" name="Check Box 16" hidden="1">
              <a:extLst>
                <a:ext uri="{63B3BB69-23CF-44E3-9099-C40C66FF867C}">
                  <a14:compatExt spid="_x0000_s1013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101393" name="Check Box 17" hidden="1">
              <a:extLst>
                <a:ext uri="{63B3BB69-23CF-44E3-9099-C40C66FF867C}">
                  <a14:compatExt spid="_x0000_s1013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3.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102401" name="Check Box 1" hidden="1">
              <a:extLst>
                <a:ext uri="{63B3BB69-23CF-44E3-9099-C40C66FF867C}">
                  <a14:compatExt spid="_x0000_s1024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102402" name="Check Box 2" hidden="1">
              <a:extLst>
                <a:ext uri="{63B3BB69-23CF-44E3-9099-C40C66FF867C}">
                  <a14:compatExt spid="_x0000_s1024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102403" name="Check Box 3" hidden="1">
              <a:extLst>
                <a:ext uri="{63B3BB69-23CF-44E3-9099-C40C66FF867C}">
                  <a14:compatExt spid="_x0000_s1024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102404" name="Check Box 4" hidden="1">
              <a:extLst>
                <a:ext uri="{63B3BB69-23CF-44E3-9099-C40C66FF867C}">
                  <a14:compatExt spid="_x0000_s1024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102405" name="Check Box 5" hidden="1">
              <a:extLst>
                <a:ext uri="{63B3BB69-23CF-44E3-9099-C40C66FF867C}">
                  <a14:compatExt spid="_x0000_s1024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102406" name="Check Box 6" hidden="1">
              <a:extLst>
                <a:ext uri="{63B3BB69-23CF-44E3-9099-C40C66FF867C}">
                  <a14:compatExt spid="_x0000_s1024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102407" name="Check Box 7" hidden="1">
              <a:extLst>
                <a:ext uri="{63B3BB69-23CF-44E3-9099-C40C66FF867C}">
                  <a14:compatExt spid="_x0000_s1024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102408" name="Check Box 8" hidden="1">
              <a:extLst>
                <a:ext uri="{63B3BB69-23CF-44E3-9099-C40C66FF867C}">
                  <a14:compatExt spid="_x0000_s1024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102409" name="Check Box 9" hidden="1">
              <a:extLst>
                <a:ext uri="{63B3BB69-23CF-44E3-9099-C40C66FF867C}">
                  <a14:compatExt spid="_x0000_s1024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102410" name="Check Box 10" hidden="1">
              <a:extLst>
                <a:ext uri="{63B3BB69-23CF-44E3-9099-C40C66FF867C}">
                  <a14:compatExt spid="_x0000_s1024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102411" name="Check Box 11" hidden="1">
              <a:extLst>
                <a:ext uri="{63B3BB69-23CF-44E3-9099-C40C66FF867C}">
                  <a14:compatExt spid="_x0000_s1024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102412" name="Check Box 12" hidden="1">
              <a:extLst>
                <a:ext uri="{63B3BB69-23CF-44E3-9099-C40C66FF867C}">
                  <a14:compatExt spid="_x0000_s1024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102413" name="Check Box 13" hidden="1">
              <a:extLst>
                <a:ext uri="{63B3BB69-23CF-44E3-9099-C40C66FF867C}">
                  <a14:compatExt spid="_x0000_s1024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102414" name="Check Box 14" hidden="1">
              <a:extLst>
                <a:ext uri="{63B3BB69-23CF-44E3-9099-C40C66FF867C}">
                  <a14:compatExt spid="_x0000_s1024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102415" name="Check Box 15" hidden="1">
              <a:extLst>
                <a:ext uri="{63B3BB69-23CF-44E3-9099-C40C66FF867C}">
                  <a14:compatExt spid="_x0000_s1024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102416" name="Check Box 16" hidden="1">
              <a:extLst>
                <a:ext uri="{63B3BB69-23CF-44E3-9099-C40C66FF867C}">
                  <a14:compatExt spid="_x0000_s1024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102417" name="Check Box 17" hidden="1">
              <a:extLst>
                <a:ext uri="{63B3BB69-23CF-44E3-9099-C40C66FF867C}">
                  <a14:compatExt spid="_x0000_s1024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4.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103425" name="Check Box 1" hidden="1">
              <a:extLst>
                <a:ext uri="{63B3BB69-23CF-44E3-9099-C40C66FF867C}">
                  <a14:compatExt spid="_x0000_s1034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103426" name="Check Box 2" hidden="1">
              <a:extLst>
                <a:ext uri="{63B3BB69-23CF-44E3-9099-C40C66FF867C}">
                  <a14:compatExt spid="_x0000_s1034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103427" name="Check Box 3" hidden="1">
              <a:extLst>
                <a:ext uri="{63B3BB69-23CF-44E3-9099-C40C66FF867C}">
                  <a14:compatExt spid="_x0000_s1034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103428" name="Check Box 4" hidden="1">
              <a:extLst>
                <a:ext uri="{63B3BB69-23CF-44E3-9099-C40C66FF867C}">
                  <a14:compatExt spid="_x0000_s1034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103429" name="Check Box 5" hidden="1">
              <a:extLst>
                <a:ext uri="{63B3BB69-23CF-44E3-9099-C40C66FF867C}">
                  <a14:compatExt spid="_x0000_s1034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103430" name="Check Box 6" hidden="1">
              <a:extLst>
                <a:ext uri="{63B3BB69-23CF-44E3-9099-C40C66FF867C}">
                  <a14:compatExt spid="_x0000_s1034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103431" name="Check Box 7" hidden="1">
              <a:extLst>
                <a:ext uri="{63B3BB69-23CF-44E3-9099-C40C66FF867C}">
                  <a14:compatExt spid="_x0000_s1034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103432" name="Check Box 8" hidden="1">
              <a:extLst>
                <a:ext uri="{63B3BB69-23CF-44E3-9099-C40C66FF867C}">
                  <a14:compatExt spid="_x0000_s1034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103433" name="Check Box 9" hidden="1">
              <a:extLst>
                <a:ext uri="{63B3BB69-23CF-44E3-9099-C40C66FF867C}">
                  <a14:compatExt spid="_x0000_s1034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103434" name="Check Box 10" hidden="1">
              <a:extLst>
                <a:ext uri="{63B3BB69-23CF-44E3-9099-C40C66FF867C}">
                  <a14:compatExt spid="_x0000_s1034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103435" name="Check Box 11" hidden="1">
              <a:extLst>
                <a:ext uri="{63B3BB69-23CF-44E3-9099-C40C66FF867C}">
                  <a14:compatExt spid="_x0000_s1034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103436" name="Check Box 12" hidden="1">
              <a:extLst>
                <a:ext uri="{63B3BB69-23CF-44E3-9099-C40C66FF867C}">
                  <a14:compatExt spid="_x0000_s1034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103437" name="Check Box 13" hidden="1">
              <a:extLst>
                <a:ext uri="{63B3BB69-23CF-44E3-9099-C40C66FF867C}">
                  <a14:compatExt spid="_x0000_s1034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103438" name="Check Box 14" hidden="1">
              <a:extLst>
                <a:ext uri="{63B3BB69-23CF-44E3-9099-C40C66FF867C}">
                  <a14:compatExt spid="_x0000_s1034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103439" name="Check Box 15" hidden="1">
              <a:extLst>
                <a:ext uri="{63B3BB69-23CF-44E3-9099-C40C66FF867C}">
                  <a14:compatExt spid="_x0000_s1034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103440" name="Check Box 16" hidden="1">
              <a:extLst>
                <a:ext uri="{63B3BB69-23CF-44E3-9099-C40C66FF867C}">
                  <a14:compatExt spid="_x0000_s1034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103441" name="Check Box 17" hidden="1">
              <a:extLst>
                <a:ext uri="{63B3BB69-23CF-44E3-9099-C40C66FF867C}">
                  <a14:compatExt spid="_x0000_s1034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5.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104449" name="Check Box 1" hidden="1">
              <a:extLst>
                <a:ext uri="{63B3BB69-23CF-44E3-9099-C40C66FF867C}">
                  <a14:compatExt spid="_x0000_s1044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104450" name="Check Box 2" hidden="1">
              <a:extLst>
                <a:ext uri="{63B3BB69-23CF-44E3-9099-C40C66FF867C}">
                  <a14:compatExt spid="_x0000_s1044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104451" name="Check Box 3" hidden="1">
              <a:extLst>
                <a:ext uri="{63B3BB69-23CF-44E3-9099-C40C66FF867C}">
                  <a14:compatExt spid="_x0000_s1044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104452" name="Check Box 4" hidden="1">
              <a:extLst>
                <a:ext uri="{63B3BB69-23CF-44E3-9099-C40C66FF867C}">
                  <a14:compatExt spid="_x0000_s1044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104453" name="Check Box 5" hidden="1">
              <a:extLst>
                <a:ext uri="{63B3BB69-23CF-44E3-9099-C40C66FF867C}">
                  <a14:compatExt spid="_x0000_s1044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104454" name="Check Box 6" hidden="1">
              <a:extLst>
                <a:ext uri="{63B3BB69-23CF-44E3-9099-C40C66FF867C}">
                  <a14:compatExt spid="_x0000_s1044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104455" name="Check Box 7" hidden="1">
              <a:extLst>
                <a:ext uri="{63B3BB69-23CF-44E3-9099-C40C66FF867C}">
                  <a14:compatExt spid="_x0000_s1044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104456" name="Check Box 8" hidden="1">
              <a:extLst>
                <a:ext uri="{63B3BB69-23CF-44E3-9099-C40C66FF867C}">
                  <a14:compatExt spid="_x0000_s1044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104457" name="Check Box 9" hidden="1">
              <a:extLst>
                <a:ext uri="{63B3BB69-23CF-44E3-9099-C40C66FF867C}">
                  <a14:compatExt spid="_x0000_s1044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104458" name="Check Box 10" hidden="1">
              <a:extLst>
                <a:ext uri="{63B3BB69-23CF-44E3-9099-C40C66FF867C}">
                  <a14:compatExt spid="_x0000_s1044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104459" name="Check Box 11" hidden="1">
              <a:extLst>
                <a:ext uri="{63B3BB69-23CF-44E3-9099-C40C66FF867C}">
                  <a14:compatExt spid="_x0000_s1044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104460" name="Check Box 12" hidden="1">
              <a:extLst>
                <a:ext uri="{63B3BB69-23CF-44E3-9099-C40C66FF867C}">
                  <a14:compatExt spid="_x0000_s1044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104461" name="Check Box 13" hidden="1">
              <a:extLst>
                <a:ext uri="{63B3BB69-23CF-44E3-9099-C40C66FF867C}">
                  <a14:compatExt spid="_x0000_s1044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104462" name="Check Box 14" hidden="1">
              <a:extLst>
                <a:ext uri="{63B3BB69-23CF-44E3-9099-C40C66FF867C}">
                  <a14:compatExt spid="_x0000_s1044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104463" name="Check Box 15" hidden="1">
              <a:extLst>
                <a:ext uri="{63B3BB69-23CF-44E3-9099-C40C66FF867C}">
                  <a14:compatExt spid="_x0000_s1044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104464" name="Check Box 16" hidden="1">
              <a:extLst>
                <a:ext uri="{63B3BB69-23CF-44E3-9099-C40C66FF867C}">
                  <a14:compatExt spid="_x0000_s1044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104465" name="Check Box 17" hidden="1">
              <a:extLst>
                <a:ext uri="{63B3BB69-23CF-44E3-9099-C40C66FF867C}">
                  <a14:compatExt spid="_x0000_s1044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6.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105473" name="Check Box 1" hidden="1">
              <a:extLst>
                <a:ext uri="{63B3BB69-23CF-44E3-9099-C40C66FF867C}">
                  <a14:compatExt spid="_x0000_s1054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105474" name="Check Box 2" hidden="1">
              <a:extLst>
                <a:ext uri="{63B3BB69-23CF-44E3-9099-C40C66FF867C}">
                  <a14:compatExt spid="_x0000_s1054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105475" name="Check Box 3" hidden="1">
              <a:extLst>
                <a:ext uri="{63B3BB69-23CF-44E3-9099-C40C66FF867C}">
                  <a14:compatExt spid="_x0000_s1054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105476" name="Check Box 4" hidden="1">
              <a:extLst>
                <a:ext uri="{63B3BB69-23CF-44E3-9099-C40C66FF867C}">
                  <a14:compatExt spid="_x0000_s1054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105477" name="Check Box 5" hidden="1">
              <a:extLst>
                <a:ext uri="{63B3BB69-23CF-44E3-9099-C40C66FF867C}">
                  <a14:compatExt spid="_x0000_s1054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105478" name="Check Box 6" hidden="1">
              <a:extLst>
                <a:ext uri="{63B3BB69-23CF-44E3-9099-C40C66FF867C}">
                  <a14:compatExt spid="_x0000_s1054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105479" name="Check Box 7" hidden="1">
              <a:extLst>
                <a:ext uri="{63B3BB69-23CF-44E3-9099-C40C66FF867C}">
                  <a14:compatExt spid="_x0000_s1054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105480" name="Check Box 8" hidden="1">
              <a:extLst>
                <a:ext uri="{63B3BB69-23CF-44E3-9099-C40C66FF867C}">
                  <a14:compatExt spid="_x0000_s1054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105481" name="Check Box 9" hidden="1">
              <a:extLst>
                <a:ext uri="{63B3BB69-23CF-44E3-9099-C40C66FF867C}">
                  <a14:compatExt spid="_x0000_s1054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105482" name="Check Box 10" hidden="1">
              <a:extLst>
                <a:ext uri="{63B3BB69-23CF-44E3-9099-C40C66FF867C}">
                  <a14:compatExt spid="_x0000_s1054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105483" name="Check Box 11" hidden="1">
              <a:extLst>
                <a:ext uri="{63B3BB69-23CF-44E3-9099-C40C66FF867C}">
                  <a14:compatExt spid="_x0000_s1054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105484" name="Check Box 12" hidden="1">
              <a:extLst>
                <a:ext uri="{63B3BB69-23CF-44E3-9099-C40C66FF867C}">
                  <a14:compatExt spid="_x0000_s1054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105485" name="Check Box 13" hidden="1">
              <a:extLst>
                <a:ext uri="{63B3BB69-23CF-44E3-9099-C40C66FF867C}">
                  <a14:compatExt spid="_x0000_s1054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105486" name="Check Box 14" hidden="1">
              <a:extLst>
                <a:ext uri="{63B3BB69-23CF-44E3-9099-C40C66FF867C}">
                  <a14:compatExt spid="_x0000_s1054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105487" name="Check Box 15" hidden="1">
              <a:extLst>
                <a:ext uri="{63B3BB69-23CF-44E3-9099-C40C66FF867C}">
                  <a14:compatExt spid="_x0000_s1054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105488" name="Check Box 16" hidden="1">
              <a:extLst>
                <a:ext uri="{63B3BB69-23CF-44E3-9099-C40C66FF867C}">
                  <a14:compatExt spid="_x0000_s1054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105489" name="Check Box 17" hidden="1">
              <a:extLst>
                <a:ext uri="{63B3BB69-23CF-44E3-9099-C40C66FF867C}">
                  <a14:compatExt spid="_x0000_s1054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7.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106497" name="Check Box 1" hidden="1">
              <a:extLst>
                <a:ext uri="{63B3BB69-23CF-44E3-9099-C40C66FF867C}">
                  <a14:compatExt spid="_x0000_s1064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106498" name="Check Box 2" hidden="1">
              <a:extLst>
                <a:ext uri="{63B3BB69-23CF-44E3-9099-C40C66FF867C}">
                  <a14:compatExt spid="_x0000_s1064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106499" name="Check Box 3" hidden="1">
              <a:extLst>
                <a:ext uri="{63B3BB69-23CF-44E3-9099-C40C66FF867C}">
                  <a14:compatExt spid="_x0000_s1064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106500" name="Check Box 4" hidden="1">
              <a:extLst>
                <a:ext uri="{63B3BB69-23CF-44E3-9099-C40C66FF867C}">
                  <a14:compatExt spid="_x0000_s106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106501" name="Check Box 5" hidden="1">
              <a:extLst>
                <a:ext uri="{63B3BB69-23CF-44E3-9099-C40C66FF867C}">
                  <a14:compatExt spid="_x0000_s1065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106502" name="Check Box 6" hidden="1">
              <a:extLst>
                <a:ext uri="{63B3BB69-23CF-44E3-9099-C40C66FF867C}">
                  <a14:compatExt spid="_x0000_s1065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106503" name="Check Box 7" hidden="1">
              <a:extLst>
                <a:ext uri="{63B3BB69-23CF-44E3-9099-C40C66FF867C}">
                  <a14:compatExt spid="_x0000_s1065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106504" name="Check Box 8" hidden="1">
              <a:extLst>
                <a:ext uri="{63B3BB69-23CF-44E3-9099-C40C66FF867C}">
                  <a14:compatExt spid="_x0000_s1065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106505" name="Check Box 9" hidden="1">
              <a:extLst>
                <a:ext uri="{63B3BB69-23CF-44E3-9099-C40C66FF867C}">
                  <a14:compatExt spid="_x0000_s1065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106506" name="Check Box 10" hidden="1">
              <a:extLst>
                <a:ext uri="{63B3BB69-23CF-44E3-9099-C40C66FF867C}">
                  <a14:compatExt spid="_x0000_s1065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106507" name="Check Box 11" hidden="1">
              <a:extLst>
                <a:ext uri="{63B3BB69-23CF-44E3-9099-C40C66FF867C}">
                  <a14:compatExt spid="_x0000_s1065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106508" name="Check Box 12" hidden="1">
              <a:extLst>
                <a:ext uri="{63B3BB69-23CF-44E3-9099-C40C66FF867C}">
                  <a14:compatExt spid="_x0000_s1065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106509" name="Check Box 13" hidden="1">
              <a:extLst>
                <a:ext uri="{63B3BB69-23CF-44E3-9099-C40C66FF867C}">
                  <a14:compatExt spid="_x0000_s1065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106510" name="Check Box 14" hidden="1">
              <a:extLst>
                <a:ext uri="{63B3BB69-23CF-44E3-9099-C40C66FF867C}">
                  <a14:compatExt spid="_x0000_s1065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106511" name="Check Box 15" hidden="1">
              <a:extLst>
                <a:ext uri="{63B3BB69-23CF-44E3-9099-C40C66FF867C}">
                  <a14:compatExt spid="_x0000_s1065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106512" name="Check Box 16" hidden="1">
              <a:extLst>
                <a:ext uri="{63B3BB69-23CF-44E3-9099-C40C66FF867C}">
                  <a14:compatExt spid="_x0000_s1065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106513" name="Check Box 17" hidden="1">
              <a:extLst>
                <a:ext uri="{63B3BB69-23CF-44E3-9099-C40C66FF867C}">
                  <a14:compatExt spid="_x0000_s1065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8.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107521" name="Check Box 1" hidden="1">
              <a:extLst>
                <a:ext uri="{63B3BB69-23CF-44E3-9099-C40C66FF867C}">
                  <a14:compatExt spid="_x0000_s1075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107522" name="Check Box 2" hidden="1">
              <a:extLst>
                <a:ext uri="{63B3BB69-23CF-44E3-9099-C40C66FF867C}">
                  <a14:compatExt spid="_x0000_s1075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107523" name="Check Box 3" hidden="1">
              <a:extLst>
                <a:ext uri="{63B3BB69-23CF-44E3-9099-C40C66FF867C}">
                  <a14:compatExt spid="_x0000_s1075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107524" name="Check Box 4" hidden="1">
              <a:extLst>
                <a:ext uri="{63B3BB69-23CF-44E3-9099-C40C66FF867C}">
                  <a14:compatExt spid="_x0000_s1075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107525" name="Check Box 5" hidden="1">
              <a:extLst>
                <a:ext uri="{63B3BB69-23CF-44E3-9099-C40C66FF867C}">
                  <a14:compatExt spid="_x0000_s1075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107526" name="Check Box 6" hidden="1">
              <a:extLst>
                <a:ext uri="{63B3BB69-23CF-44E3-9099-C40C66FF867C}">
                  <a14:compatExt spid="_x0000_s1075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107527" name="Check Box 7" hidden="1">
              <a:extLst>
                <a:ext uri="{63B3BB69-23CF-44E3-9099-C40C66FF867C}">
                  <a14:compatExt spid="_x0000_s1075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107528" name="Check Box 8" hidden="1">
              <a:extLst>
                <a:ext uri="{63B3BB69-23CF-44E3-9099-C40C66FF867C}">
                  <a14:compatExt spid="_x0000_s1075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107529" name="Check Box 9" hidden="1">
              <a:extLst>
                <a:ext uri="{63B3BB69-23CF-44E3-9099-C40C66FF867C}">
                  <a14:compatExt spid="_x0000_s1075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107530" name="Check Box 10" hidden="1">
              <a:extLst>
                <a:ext uri="{63B3BB69-23CF-44E3-9099-C40C66FF867C}">
                  <a14:compatExt spid="_x0000_s1075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107531" name="Check Box 11" hidden="1">
              <a:extLst>
                <a:ext uri="{63B3BB69-23CF-44E3-9099-C40C66FF867C}">
                  <a14:compatExt spid="_x0000_s1075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107532" name="Check Box 12" hidden="1">
              <a:extLst>
                <a:ext uri="{63B3BB69-23CF-44E3-9099-C40C66FF867C}">
                  <a14:compatExt spid="_x0000_s1075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107533" name="Check Box 13" hidden="1">
              <a:extLst>
                <a:ext uri="{63B3BB69-23CF-44E3-9099-C40C66FF867C}">
                  <a14:compatExt spid="_x0000_s1075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107534" name="Check Box 14" hidden="1">
              <a:extLst>
                <a:ext uri="{63B3BB69-23CF-44E3-9099-C40C66FF867C}">
                  <a14:compatExt spid="_x0000_s1075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107535" name="Check Box 15" hidden="1">
              <a:extLst>
                <a:ext uri="{63B3BB69-23CF-44E3-9099-C40C66FF867C}">
                  <a14:compatExt spid="_x0000_s1075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107536" name="Check Box 16" hidden="1">
              <a:extLst>
                <a:ext uri="{63B3BB69-23CF-44E3-9099-C40C66FF867C}">
                  <a14:compatExt spid="_x0000_s1075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107537" name="Check Box 17" hidden="1">
              <a:extLst>
                <a:ext uri="{63B3BB69-23CF-44E3-9099-C40C66FF867C}">
                  <a14:compatExt spid="_x0000_s1075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9.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108545" name="Check Box 1" hidden="1">
              <a:extLst>
                <a:ext uri="{63B3BB69-23CF-44E3-9099-C40C66FF867C}">
                  <a14:compatExt spid="_x0000_s1085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108546" name="Check Box 2" hidden="1">
              <a:extLst>
                <a:ext uri="{63B3BB69-23CF-44E3-9099-C40C66FF867C}">
                  <a14:compatExt spid="_x0000_s1085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108547" name="Check Box 3" hidden="1">
              <a:extLst>
                <a:ext uri="{63B3BB69-23CF-44E3-9099-C40C66FF867C}">
                  <a14:compatExt spid="_x0000_s1085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108548" name="Check Box 4" hidden="1">
              <a:extLst>
                <a:ext uri="{63B3BB69-23CF-44E3-9099-C40C66FF867C}">
                  <a14:compatExt spid="_x0000_s1085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108549" name="Check Box 5" hidden="1">
              <a:extLst>
                <a:ext uri="{63B3BB69-23CF-44E3-9099-C40C66FF867C}">
                  <a14:compatExt spid="_x0000_s1085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108550" name="Check Box 6" hidden="1">
              <a:extLst>
                <a:ext uri="{63B3BB69-23CF-44E3-9099-C40C66FF867C}">
                  <a14:compatExt spid="_x0000_s1085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108551" name="Check Box 7" hidden="1">
              <a:extLst>
                <a:ext uri="{63B3BB69-23CF-44E3-9099-C40C66FF867C}">
                  <a14:compatExt spid="_x0000_s1085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108552" name="Check Box 8" hidden="1">
              <a:extLst>
                <a:ext uri="{63B3BB69-23CF-44E3-9099-C40C66FF867C}">
                  <a14:compatExt spid="_x0000_s1085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108553" name="Check Box 9" hidden="1">
              <a:extLst>
                <a:ext uri="{63B3BB69-23CF-44E3-9099-C40C66FF867C}">
                  <a14:compatExt spid="_x0000_s1085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108554" name="Check Box 10" hidden="1">
              <a:extLst>
                <a:ext uri="{63B3BB69-23CF-44E3-9099-C40C66FF867C}">
                  <a14:compatExt spid="_x0000_s1085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108555" name="Check Box 11" hidden="1">
              <a:extLst>
                <a:ext uri="{63B3BB69-23CF-44E3-9099-C40C66FF867C}">
                  <a14:compatExt spid="_x0000_s1085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108556" name="Check Box 12" hidden="1">
              <a:extLst>
                <a:ext uri="{63B3BB69-23CF-44E3-9099-C40C66FF867C}">
                  <a14:compatExt spid="_x0000_s1085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108557" name="Check Box 13" hidden="1">
              <a:extLst>
                <a:ext uri="{63B3BB69-23CF-44E3-9099-C40C66FF867C}">
                  <a14:compatExt spid="_x0000_s1085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108558" name="Check Box 14" hidden="1">
              <a:extLst>
                <a:ext uri="{63B3BB69-23CF-44E3-9099-C40C66FF867C}">
                  <a14:compatExt spid="_x0000_s1085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108559" name="Check Box 15" hidden="1">
              <a:extLst>
                <a:ext uri="{63B3BB69-23CF-44E3-9099-C40C66FF867C}">
                  <a14:compatExt spid="_x0000_s1085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108560" name="Check Box 16" hidden="1">
              <a:extLst>
                <a:ext uri="{63B3BB69-23CF-44E3-9099-C40C66FF867C}">
                  <a14:compatExt spid="_x0000_s1085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108561" name="Check Box 17" hidden="1">
              <a:extLst>
                <a:ext uri="{63B3BB69-23CF-44E3-9099-C40C66FF867C}">
                  <a14:compatExt spid="_x0000_s1085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0.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109569" name="Check Box 1" hidden="1">
              <a:extLst>
                <a:ext uri="{63B3BB69-23CF-44E3-9099-C40C66FF867C}">
                  <a14:compatExt spid="_x0000_s1095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109570" name="Check Box 2" hidden="1">
              <a:extLst>
                <a:ext uri="{63B3BB69-23CF-44E3-9099-C40C66FF867C}">
                  <a14:compatExt spid="_x0000_s1095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109571" name="Check Box 3" hidden="1">
              <a:extLst>
                <a:ext uri="{63B3BB69-23CF-44E3-9099-C40C66FF867C}">
                  <a14:compatExt spid="_x0000_s1095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109572" name="Check Box 4" hidden="1">
              <a:extLst>
                <a:ext uri="{63B3BB69-23CF-44E3-9099-C40C66FF867C}">
                  <a14:compatExt spid="_x0000_s1095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109573" name="Check Box 5" hidden="1">
              <a:extLst>
                <a:ext uri="{63B3BB69-23CF-44E3-9099-C40C66FF867C}">
                  <a14:compatExt spid="_x0000_s1095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109574" name="Check Box 6" hidden="1">
              <a:extLst>
                <a:ext uri="{63B3BB69-23CF-44E3-9099-C40C66FF867C}">
                  <a14:compatExt spid="_x0000_s1095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109575" name="Check Box 7" hidden="1">
              <a:extLst>
                <a:ext uri="{63B3BB69-23CF-44E3-9099-C40C66FF867C}">
                  <a14:compatExt spid="_x0000_s1095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109576" name="Check Box 8" hidden="1">
              <a:extLst>
                <a:ext uri="{63B3BB69-23CF-44E3-9099-C40C66FF867C}">
                  <a14:compatExt spid="_x0000_s1095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109577" name="Check Box 9" hidden="1">
              <a:extLst>
                <a:ext uri="{63B3BB69-23CF-44E3-9099-C40C66FF867C}">
                  <a14:compatExt spid="_x0000_s1095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109578" name="Check Box 10" hidden="1">
              <a:extLst>
                <a:ext uri="{63B3BB69-23CF-44E3-9099-C40C66FF867C}">
                  <a14:compatExt spid="_x0000_s1095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109579" name="Check Box 11" hidden="1">
              <a:extLst>
                <a:ext uri="{63B3BB69-23CF-44E3-9099-C40C66FF867C}">
                  <a14:compatExt spid="_x0000_s1095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109580" name="Check Box 12" hidden="1">
              <a:extLst>
                <a:ext uri="{63B3BB69-23CF-44E3-9099-C40C66FF867C}">
                  <a14:compatExt spid="_x0000_s1095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109581" name="Check Box 13" hidden="1">
              <a:extLst>
                <a:ext uri="{63B3BB69-23CF-44E3-9099-C40C66FF867C}">
                  <a14:compatExt spid="_x0000_s1095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109582" name="Check Box 14" hidden="1">
              <a:extLst>
                <a:ext uri="{63B3BB69-23CF-44E3-9099-C40C66FF867C}">
                  <a14:compatExt spid="_x0000_s1095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109583" name="Check Box 15" hidden="1">
              <a:extLst>
                <a:ext uri="{63B3BB69-23CF-44E3-9099-C40C66FF867C}">
                  <a14:compatExt spid="_x0000_s1095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109584" name="Check Box 16" hidden="1">
              <a:extLst>
                <a:ext uri="{63B3BB69-23CF-44E3-9099-C40C66FF867C}">
                  <a14:compatExt spid="_x0000_s1095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109585" name="Check Box 17" hidden="1">
              <a:extLst>
                <a:ext uri="{63B3BB69-23CF-44E3-9099-C40C66FF867C}">
                  <a14:compatExt spid="_x0000_s1095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1.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110593" name="Check Box 1" hidden="1">
              <a:extLst>
                <a:ext uri="{63B3BB69-23CF-44E3-9099-C40C66FF867C}">
                  <a14:compatExt spid="_x0000_s1105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110594" name="Check Box 2" hidden="1">
              <a:extLst>
                <a:ext uri="{63B3BB69-23CF-44E3-9099-C40C66FF867C}">
                  <a14:compatExt spid="_x0000_s1105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110595" name="Check Box 3" hidden="1">
              <a:extLst>
                <a:ext uri="{63B3BB69-23CF-44E3-9099-C40C66FF867C}">
                  <a14:compatExt spid="_x0000_s1105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110596" name="Check Box 4" hidden="1">
              <a:extLst>
                <a:ext uri="{63B3BB69-23CF-44E3-9099-C40C66FF867C}">
                  <a14:compatExt spid="_x0000_s1105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110597" name="Check Box 5" hidden="1">
              <a:extLst>
                <a:ext uri="{63B3BB69-23CF-44E3-9099-C40C66FF867C}">
                  <a14:compatExt spid="_x0000_s1105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110598" name="Check Box 6" hidden="1">
              <a:extLst>
                <a:ext uri="{63B3BB69-23CF-44E3-9099-C40C66FF867C}">
                  <a14:compatExt spid="_x0000_s1105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110599" name="Check Box 7" hidden="1">
              <a:extLst>
                <a:ext uri="{63B3BB69-23CF-44E3-9099-C40C66FF867C}">
                  <a14:compatExt spid="_x0000_s1105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110600" name="Check Box 8" hidden="1">
              <a:extLst>
                <a:ext uri="{63B3BB69-23CF-44E3-9099-C40C66FF867C}">
                  <a14:compatExt spid="_x0000_s110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110601" name="Check Box 9" hidden="1">
              <a:extLst>
                <a:ext uri="{63B3BB69-23CF-44E3-9099-C40C66FF867C}">
                  <a14:compatExt spid="_x0000_s1106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110602" name="Check Box 10" hidden="1">
              <a:extLst>
                <a:ext uri="{63B3BB69-23CF-44E3-9099-C40C66FF867C}">
                  <a14:compatExt spid="_x0000_s1106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110603" name="Check Box 11" hidden="1">
              <a:extLst>
                <a:ext uri="{63B3BB69-23CF-44E3-9099-C40C66FF867C}">
                  <a14:compatExt spid="_x0000_s1106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110604" name="Check Box 12" hidden="1">
              <a:extLst>
                <a:ext uri="{63B3BB69-23CF-44E3-9099-C40C66FF867C}">
                  <a14:compatExt spid="_x0000_s1106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110605" name="Check Box 13" hidden="1">
              <a:extLst>
                <a:ext uri="{63B3BB69-23CF-44E3-9099-C40C66FF867C}">
                  <a14:compatExt spid="_x0000_s1106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110606" name="Check Box 14" hidden="1">
              <a:extLst>
                <a:ext uri="{63B3BB69-23CF-44E3-9099-C40C66FF867C}">
                  <a14:compatExt spid="_x0000_s1106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110607" name="Check Box 15" hidden="1">
              <a:extLst>
                <a:ext uri="{63B3BB69-23CF-44E3-9099-C40C66FF867C}">
                  <a14:compatExt spid="_x0000_s1106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110608" name="Check Box 16" hidden="1">
              <a:extLst>
                <a:ext uri="{63B3BB69-23CF-44E3-9099-C40C66FF867C}">
                  <a14:compatExt spid="_x0000_s1106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110609" name="Check Box 17" hidden="1">
              <a:extLst>
                <a:ext uri="{63B3BB69-23CF-44E3-9099-C40C66FF867C}">
                  <a14:compatExt spid="_x0000_s1106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2.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111617" name="Check Box 1" hidden="1">
              <a:extLst>
                <a:ext uri="{63B3BB69-23CF-44E3-9099-C40C66FF867C}">
                  <a14:compatExt spid="_x0000_s1116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111618" name="Check Box 2" hidden="1">
              <a:extLst>
                <a:ext uri="{63B3BB69-23CF-44E3-9099-C40C66FF867C}">
                  <a14:compatExt spid="_x0000_s1116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111619" name="Check Box 3" hidden="1">
              <a:extLst>
                <a:ext uri="{63B3BB69-23CF-44E3-9099-C40C66FF867C}">
                  <a14:compatExt spid="_x0000_s1116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111620" name="Check Box 4" hidden="1">
              <a:extLst>
                <a:ext uri="{63B3BB69-23CF-44E3-9099-C40C66FF867C}">
                  <a14:compatExt spid="_x0000_s1116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111621" name="Check Box 5" hidden="1">
              <a:extLst>
                <a:ext uri="{63B3BB69-23CF-44E3-9099-C40C66FF867C}">
                  <a14:compatExt spid="_x0000_s1116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111622" name="Check Box 6" hidden="1">
              <a:extLst>
                <a:ext uri="{63B3BB69-23CF-44E3-9099-C40C66FF867C}">
                  <a14:compatExt spid="_x0000_s1116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111623" name="Check Box 7" hidden="1">
              <a:extLst>
                <a:ext uri="{63B3BB69-23CF-44E3-9099-C40C66FF867C}">
                  <a14:compatExt spid="_x0000_s1116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111624" name="Check Box 8" hidden="1">
              <a:extLst>
                <a:ext uri="{63B3BB69-23CF-44E3-9099-C40C66FF867C}">
                  <a14:compatExt spid="_x0000_s1116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111625" name="Check Box 9" hidden="1">
              <a:extLst>
                <a:ext uri="{63B3BB69-23CF-44E3-9099-C40C66FF867C}">
                  <a14:compatExt spid="_x0000_s1116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111626" name="Check Box 10" hidden="1">
              <a:extLst>
                <a:ext uri="{63B3BB69-23CF-44E3-9099-C40C66FF867C}">
                  <a14:compatExt spid="_x0000_s1116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111627" name="Check Box 11" hidden="1">
              <a:extLst>
                <a:ext uri="{63B3BB69-23CF-44E3-9099-C40C66FF867C}">
                  <a14:compatExt spid="_x0000_s1116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111628" name="Check Box 12" hidden="1">
              <a:extLst>
                <a:ext uri="{63B3BB69-23CF-44E3-9099-C40C66FF867C}">
                  <a14:compatExt spid="_x0000_s1116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111629" name="Check Box 13" hidden="1">
              <a:extLst>
                <a:ext uri="{63B3BB69-23CF-44E3-9099-C40C66FF867C}">
                  <a14:compatExt spid="_x0000_s1116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111630" name="Check Box 14" hidden="1">
              <a:extLst>
                <a:ext uri="{63B3BB69-23CF-44E3-9099-C40C66FF867C}">
                  <a14:compatExt spid="_x0000_s1116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111631" name="Check Box 15" hidden="1">
              <a:extLst>
                <a:ext uri="{63B3BB69-23CF-44E3-9099-C40C66FF867C}">
                  <a14:compatExt spid="_x0000_s1116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111632" name="Check Box 16" hidden="1">
              <a:extLst>
                <a:ext uri="{63B3BB69-23CF-44E3-9099-C40C66FF867C}">
                  <a14:compatExt spid="_x0000_s1116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111633" name="Check Box 17" hidden="1">
              <a:extLst>
                <a:ext uri="{63B3BB69-23CF-44E3-9099-C40C66FF867C}">
                  <a14:compatExt spid="_x0000_s1116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3.xml><?xml version="1.0" encoding="utf-8"?>
<xdr:wsDr xmlns:xdr="http://schemas.openxmlformats.org/drawingml/2006/spreadsheetDrawing" xmlns:a="http://schemas.openxmlformats.org/drawingml/2006/main">
  <xdr:twoCellAnchor>
    <xdr:from>
      <xdr:col>26</xdr:col>
      <xdr:colOff>304800</xdr:colOff>
      <xdr:row>0</xdr:row>
      <xdr:rowOff>47625</xdr:rowOff>
    </xdr:from>
    <xdr:to>
      <xdr:col>27</xdr:col>
      <xdr:colOff>0</xdr:colOff>
      <xdr:row>1</xdr:row>
      <xdr:rowOff>47625</xdr:rowOff>
    </xdr:to>
    <xdr:sp macro="" textlink="">
      <xdr:nvSpPr>
        <xdr:cNvPr id="2" name="Text Box 17"/>
        <xdr:cNvSpPr txBox="1">
          <a:spLocks noChangeArrowheads="1"/>
        </xdr:cNvSpPr>
      </xdr:nvSpPr>
      <xdr:spPr bwMode="auto">
        <a:xfrm>
          <a:off x="75533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M</a:t>
          </a:r>
        </a:p>
      </xdr:txBody>
    </xdr:sp>
    <xdr:clientData/>
  </xdr:twoCellAnchor>
  <xdr:twoCellAnchor>
    <xdr:from>
      <xdr:col>27</xdr:col>
      <xdr:colOff>19050</xdr:colOff>
      <xdr:row>0</xdr:row>
      <xdr:rowOff>47625</xdr:rowOff>
    </xdr:from>
    <xdr:to>
      <xdr:col>27</xdr:col>
      <xdr:colOff>200025</xdr:colOff>
      <xdr:row>1</xdr:row>
      <xdr:rowOff>47625</xdr:rowOff>
    </xdr:to>
    <xdr:sp macro="" textlink="">
      <xdr:nvSpPr>
        <xdr:cNvPr id="3" name="Text Box 18"/>
        <xdr:cNvSpPr txBox="1">
          <a:spLocks noChangeArrowheads="1"/>
        </xdr:cNvSpPr>
      </xdr:nvSpPr>
      <xdr:spPr bwMode="auto">
        <a:xfrm>
          <a:off x="7724775" y="47625"/>
          <a:ext cx="180975"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Tu</a:t>
          </a:r>
        </a:p>
      </xdr:txBody>
    </xdr:sp>
    <xdr:clientData/>
  </xdr:twoCellAnchor>
  <xdr:twoCellAnchor>
    <xdr:from>
      <xdr:col>27</xdr:col>
      <xdr:colOff>247650</xdr:colOff>
      <xdr:row>0</xdr:row>
      <xdr:rowOff>38100</xdr:rowOff>
    </xdr:from>
    <xdr:to>
      <xdr:col>27</xdr:col>
      <xdr:colOff>447675</xdr:colOff>
      <xdr:row>1</xdr:row>
      <xdr:rowOff>47625</xdr:rowOff>
    </xdr:to>
    <xdr:sp macro="" textlink="">
      <xdr:nvSpPr>
        <xdr:cNvPr id="4" name="Text Box 19"/>
        <xdr:cNvSpPr txBox="1">
          <a:spLocks noChangeArrowheads="1"/>
        </xdr:cNvSpPr>
      </xdr:nvSpPr>
      <xdr:spPr bwMode="auto">
        <a:xfrm>
          <a:off x="7953375"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W</a:t>
          </a:r>
        </a:p>
      </xdr:txBody>
    </xdr:sp>
    <xdr:clientData/>
  </xdr:twoCellAnchor>
  <xdr:twoCellAnchor>
    <xdr:from>
      <xdr:col>28</xdr:col>
      <xdr:colOff>228600</xdr:colOff>
      <xdr:row>0</xdr:row>
      <xdr:rowOff>47625</xdr:rowOff>
    </xdr:from>
    <xdr:to>
      <xdr:col>28</xdr:col>
      <xdr:colOff>381000</xdr:colOff>
      <xdr:row>1</xdr:row>
      <xdr:rowOff>47625</xdr:rowOff>
    </xdr:to>
    <xdr:sp macro="" textlink="">
      <xdr:nvSpPr>
        <xdr:cNvPr id="5" name="Text Box 20"/>
        <xdr:cNvSpPr txBox="1">
          <a:spLocks noChangeArrowheads="1"/>
        </xdr:cNvSpPr>
      </xdr:nvSpPr>
      <xdr:spPr bwMode="auto">
        <a:xfrm>
          <a:off x="8429625" y="47625"/>
          <a:ext cx="152400" cy="16192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F</a:t>
          </a:r>
        </a:p>
      </xdr:txBody>
    </xdr:sp>
    <xdr:clientData/>
  </xdr:twoCellAnchor>
  <xdr:twoCellAnchor>
    <xdr:from>
      <xdr:col>28</xdr:col>
      <xdr:colOff>419100</xdr:colOff>
      <xdr:row>0</xdr:row>
      <xdr:rowOff>38100</xdr:rowOff>
    </xdr:from>
    <xdr:to>
      <xdr:col>29</xdr:col>
      <xdr:colOff>104775</xdr:colOff>
      <xdr:row>1</xdr:row>
      <xdr:rowOff>47625</xdr:rowOff>
    </xdr:to>
    <xdr:sp macro="" textlink="">
      <xdr:nvSpPr>
        <xdr:cNvPr id="6" name="Text Box 21"/>
        <xdr:cNvSpPr txBox="1">
          <a:spLocks noChangeArrowheads="1"/>
        </xdr:cNvSpPr>
      </xdr:nvSpPr>
      <xdr:spPr bwMode="auto">
        <a:xfrm>
          <a:off x="8620125" y="38100"/>
          <a:ext cx="18097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Sa</a:t>
          </a:r>
        </a:p>
      </xdr:txBody>
    </xdr:sp>
    <xdr:clientData/>
  </xdr:twoCellAnchor>
  <xdr:twoCellAnchor>
    <xdr:from>
      <xdr:col>29</xdr:col>
      <xdr:colOff>123825</xdr:colOff>
      <xdr:row>0</xdr:row>
      <xdr:rowOff>38100</xdr:rowOff>
    </xdr:from>
    <xdr:to>
      <xdr:col>29</xdr:col>
      <xdr:colOff>323850</xdr:colOff>
      <xdr:row>1</xdr:row>
      <xdr:rowOff>47625</xdr:rowOff>
    </xdr:to>
    <xdr:sp macro="" textlink="">
      <xdr:nvSpPr>
        <xdr:cNvPr id="7" name="Text Box 22"/>
        <xdr:cNvSpPr txBox="1">
          <a:spLocks noChangeArrowheads="1"/>
        </xdr:cNvSpPr>
      </xdr:nvSpPr>
      <xdr:spPr bwMode="auto">
        <a:xfrm>
          <a:off x="8820150" y="38100"/>
          <a:ext cx="200025"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Sn</a:t>
          </a:r>
        </a:p>
      </xdr:txBody>
    </xdr:sp>
    <xdr:clientData/>
  </xdr:twoCellAnchor>
  <xdr:twoCellAnchor>
    <xdr:from>
      <xdr:col>27</xdr:col>
      <xdr:colOff>466725</xdr:colOff>
      <xdr:row>0</xdr:row>
      <xdr:rowOff>38100</xdr:rowOff>
    </xdr:from>
    <xdr:to>
      <xdr:col>28</xdr:col>
      <xdr:colOff>161925</xdr:colOff>
      <xdr:row>1</xdr:row>
      <xdr:rowOff>47625</xdr:rowOff>
    </xdr:to>
    <xdr:sp macro="" textlink="">
      <xdr:nvSpPr>
        <xdr:cNvPr id="8" name="Text Box 23"/>
        <xdr:cNvSpPr txBox="1">
          <a:spLocks noChangeArrowheads="1"/>
        </xdr:cNvSpPr>
      </xdr:nvSpPr>
      <xdr:spPr bwMode="auto">
        <a:xfrm>
          <a:off x="8172450" y="38100"/>
          <a:ext cx="190500" cy="1714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800" b="0" i="0" u="none" strike="noStrike" baseline="0">
              <a:solidFill>
                <a:srgbClr val="808080"/>
              </a:solidFill>
              <a:latin typeface="Arial CYR"/>
              <a:cs typeface="Arial CYR"/>
            </a:rPr>
            <a:t>Th</a:t>
          </a:r>
        </a:p>
      </xdr:txBody>
    </xdr:sp>
    <xdr:clientData/>
  </xdr:twoCellAnchor>
  <xdr:twoCellAnchor>
    <xdr:from>
      <xdr:col>9</xdr:col>
      <xdr:colOff>95250</xdr:colOff>
      <xdr:row>9</xdr:row>
      <xdr:rowOff>57150</xdr:rowOff>
    </xdr:from>
    <xdr:to>
      <xdr:col>10</xdr:col>
      <xdr:colOff>38100</xdr:colOff>
      <xdr:row>9</xdr:row>
      <xdr:rowOff>57150</xdr:rowOff>
    </xdr:to>
    <xdr:sp macro="" textlink="">
      <xdr:nvSpPr>
        <xdr:cNvPr id="9" name="Line 25"/>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xdr:twoCellAnchor>
    <xdr:from>
      <xdr:col>9</xdr:col>
      <xdr:colOff>95250</xdr:colOff>
      <xdr:row>9</xdr:row>
      <xdr:rowOff>57150</xdr:rowOff>
    </xdr:from>
    <xdr:to>
      <xdr:col>10</xdr:col>
      <xdr:colOff>38100</xdr:colOff>
      <xdr:row>9</xdr:row>
      <xdr:rowOff>57150</xdr:rowOff>
    </xdr:to>
    <xdr:sp macro="" textlink="">
      <xdr:nvSpPr>
        <xdr:cNvPr id="10" name="Line 26"/>
        <xdr:cNvSpPr>
          <a:spLocks noChangeShapeType="1"/>
        </xdr:cNvSpPr>
      </xdr:nvSpPr>
      <xdr:spPr bwMode="auto">
        <a:xfrm>
          <a:off x="2933700" y="1762125"/>
          <a:ext cx="200025" cy="0"/>
        </a:xfrm>
        <a:prstGeom prst="line">
          <a:avLst/>
        </a:prstGeom>
        <a:noFill/>
        <a:ln w="9525">
          <a:solidFill>
            <a:srgbClr val="000000"/>
          </a:solidFill>
          <a:round/>
          <a:headEnd type="triangle" w="sm" len="sm"/>
          <a:tailEnd/>
        </a:ln>
      </xdr:spPr>
    </xdr:sp>
    <xdr:clientData/>
  </xdr:twoCellAnchor>
  <mc:AlternateContent xmlns:mc="http://schemas.openxmlformats.org/markup-compatibility/2006">
    <mc:Choice xmlns:a14="http://schemas.microsoft.com/office/drawing/2010/main" Requires="a14">
      <xdr:twoCellAnchor editAs="oneCell">
        <xdr:from>
          <xdr:col>9</xdr:col>
          <xdr:colOff>142875</xdr:colOff>
          <xdr:row>2</xdr:row>
          <xdr:rowOff>104775</xdr:rowOff>
        </xdr:from>
        <xdr:to>
          <xdr:col>10</xdr:col>
          <xdr:colOff>190500</xdr:colOff>
          <xdr:row>4</xdr:row>
          <xdr:rowOff>28575</xdr:rowOff>
        </xdr:to>
        <xdr:sp macro="" textlink="">
          <xdr:nvSpPr>
            <xdr:cNvPr id="112641" name="Check Box 1" hidden="1">
              <a:extLst>
                <a:ext uri="{63B3BB69-23CF-44E3-9099-C40C66FF867C}">
                  <a14:compatExt spid="_x0000_s1126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104775</xdr:rowOff>
        </xdr:from>
        <xdr:to>
          <xdr:col>12</xdr:col>
          <xdr:colOff>114300</xdr:colOff>
          <xdr:row>4</xdr:row>
          <xdr:rowOff>28575</xdr:rowOff>
        </xdr:to>
        <xdr:sp macro="" textlink="">
          <xdr:nvSpPr>
            <xdr:cNvPr id="112642" name="Check Box 2" hidden="1">
              <a:extLst>
                <a:ext uri="{63B3BB69-23CF-44E3-9099-C40C66FF867C}">
                  <a14:compatExt spid="_x0000_s1126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1</xdr:row>
          <xdr:rowOff>9525</xdr:rowOff>
        </xdr:from>
        <xdr:to>
          <xdr:col>27</xdr:col>
          <xdr:colOff>104775</xdr:colOff>
          <xdr:row>2</xdr:row>
          <xdr:rowOff>66675</xdr:rowOff>
        </xdr:to>
        <xdr:sp macro="" textlink="">
          <xdr:nvSpPr>
            <xdr:cNvPr id="112643" name="Check Box 3" hidden="1">
              <a:extLst>
                <a:ext uri="{63B3BB69-23CF-44E3-9099-C40C66FF867C}">
                  <a14:compatExt spid="_x0000_s1126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257175</xdr:colOff>
          <xdr:row>2</xdr:row>
          <xdr:rowOff>47625</xdr:rowOff>
        </xdr:from>
        <xdr:to>
          <xdr:col>27</xdr:col>
          <xdr:colOff>104775</xdr:colOff>
          <xdr:row>3</xdr:row>
          <xdr:rowOff>104775</xdr:rowOff>
        </xdr:to>
        <xdr:sp macro="" textlink="">
          <xdr:nvSpPr>
            <xdr:cNvPr id="112644" name="Check Box 4" hidden="1">
              <a:extLst>
                <a:ext uri="{63B3BB69-23CF-44E3-9099-C40C66FF867C}">
                  <a14:compatExt spid="_x0000_s1126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xdr:row>
          <xdr:rowOff>9525</xdr:rowOff>
        </xdr:from>
        <xdr:to>
          <xdr:col>27</xdr:col>
          <xdr:colOff>314325</xdr:colOff>
          <xdr:row>2</xdr:row>
          <xdr:rowOff>66675</xdr:rowOff>
        </xdr:to>
        <xdr:sp macro="" textlink="">
          <xdr:nvSpPr>
            <xdr:cNvPr id="112645" name="Check Box 5" hidden="1">
              <a:extLst>
                <a:ext uri="{63B3BB69-23CF-44E3-9099-C40C66FF867C}">
                  <a14:compatExt spid="_x0000_s1126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xdr:row>
          <xdr:rowOff>47625</xdr:rowOff>
        </xdr:from>
        <xdr:to>
          <xdr:col>27</xdr:col>
          <xdr:colOff>314325</xdr:colOff>
          <xdr:row>3</xdr:row>
          <xdr:rowOff>104775</xdr:rowOff>
        </xdr:to>
        <xdr:sp macro="" textlink="">
          <xdr:nvSpPr>
            <xdr:cNvPr id="112646" name="Check Box 6" hidden="1">
              <a:extLst>
                <a:ext uri="{63B3BB69-23CF-44E3-9099-C40C66FF867C}">
                  <a14:compatExt spid="_x0000_s1126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1</xdr:row>
          <xdr:rowOff>9525</xdr:rowOff>
        </xdr:from>
        <xdr:to>
          <xdr:col>28</xdr:col>
          <xdr:colOff>47625</xdr:colOff>
          <xdr:row>2</xdr:row>
          <xdr:rowOff>66675</xdr:rowOff>
        </xdr:to>
        <xdr:sp macro="" textlink="">
          <xdr:nvSpPr>
            <xdr:cNvPr id="112647" name="Check Box 7" hidden="1">
              <a:extLst>
                <a:ext uri="{63B3BB69-23CF-44E3-9099-C40C66FF867C}">
                  <a14:compatExt spid="_x0000_s1126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228600</xdr:colOff>
          <xdr:row>2</xdr:row>
          <xdr:rowOff>47625</xdr:rowOff>
        </xdr:from>
        <xdr:to>
          <xdr:col>28</xdr:col>
          <xdr:colOff>38100</xdr:colOff>
          <xdr:row>3</xdr:row>
          <xdr:rowOff>104775</xdr:rowOff>
        </xdr:to>
        <xdr:sp macro="" textlink="">
          <xdr:nvSpPr>
            <xdr:cNvPr id="112648" name="Check Box 8" hidden="1">
              <a:extLst>
                <a:ext uri="{63B3BB69-23CF-44E3-9099-C40C66FF867C}">
                  <a14:compatExt spid="_x0000_s1126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466725</xdr:colOff>
          <xdr:row>1</xdr:row>
          <xdr:rowOff>9525</xdr:rowOff>
        </xdr:from>
        <xdr:to>
          <xdr:col>28</xdr:col>
          <xdr:colOff>276225</xdr:colOff>
          <xdr:row>2</xdr:row>
          <xdr:rowOff>66675</xdr:rowOff>
        </xdr:to>
        <xdr:sp macro="" textlink="">
          <xdr:nvSpPr>
            <xdr:cNvPr id="112649" name="Check Box 9" hidden="1">
              <a:extLst>
                <a:ext uri="{63B3BB69-23CF-44E3-9099-C40C66FF867C}">
                  <a14:compatExt spid="_x0000_s1126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457200</xdr:colOff>
          <xdr:row>2</xdr:row>
          <xdr:rowOff>47625</xdr:rowOff>
        </xdr:from>
        <xdr:to>
          <xdr:col>28</xdr:col>
          <xdr:colOff>266700</xdr:colOff>
          <xdr:row>3</xdr:row>
          <xdr:rowOff>104775</xdr:rowOff>
        </xdr:to>
        <xdr:sp macro="" textlink="">
          <xdr:nvSpPr>
            <xdr:cNvPr id="112650" name="Check Box 10" hidden="1">
              <a:extLst>
                <a:ext uri="{63B3BB69-23CF-44E3-9099-C40C66FF867C}">
                  <a14:compatExt spid="_x0000_s1126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1</xdr:row>
          <xdr:rowOff>9525</xdr:rowOff>
        </xdr:from>
        <xdr:to>
          <xdr:col>29</xdr:col>
          <xdr:colOff>0</xdr:colOff>
          <xdr:row>2</xdr:row>
          <xdr:rowOff>66675</xdr:rowOff>
        </xdr:to>
        <xdr:sp macro="" textlink="">
          <xdr:nvSpPr>
            <xdr:cNvPr id="112651" name="Check Box 11" hidden="1">
              <a:extLst>
                <a:ext uri="{63B3BB69-23CF-44E3-9099-C40C66FF867C}">
                  <a14:compatExt spid="_x0000_s1126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2</xdr:row>
          <xdr:rowOff>47625</xdr:rowOff>
        </xdr:from>
        <xdr:to>
          <xdr:col>29</xdr:col>
          <xdr:colOff>9525</xdr:colOff>
          <xdr:row>3</xdr:row>
          <xdr:rowOff>104775</xdr:rowOff>
        </xdr:to>
        <xdr:sp macro="" textlink="">
          <xdr:nvSpPr>
            <xdr:cNvPr id="112652" name="Check Box 12" hidden="1">
              <a:extLst>
                <a:ext uri="{63B3BB69-23CF-44E3-9099-C40C66FF867C}">
                  <a14:compatExt spid="_x0000_s1126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400050</xdr:colOff>
          <xdr:row>1</xdr:row>
          <xdr:rowOff>9525</xdr:rowOff>
        </xdr:from>
        <xdr:to>
          <xdr:col>29</xdr:col>
          <xdr:colOff>209550</xdr:colOff>
          <xdr:row>2</xdr:row>
          <xdr:rowOff>66675</xdr:rowOff>
        </xdr:to>
        <xdr:sp macro="" textlink="">
          <xdr:nvSpPr>
            <xdr:cNvPr id="112653" name="Check Box 13" hidden="1">
              <a:extLst>
                <a:ext uri="{63B3BB69-23CF-44E3-9099-C40C66FF867C}">
                  <a14:compatExt spid="_x0000_s1126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409575</xdr:colOff>
          <xdr:row>2</xdr:row>
          <xdr:rowOff>47625</xdr:rowOff>
        </xdr:from>
        <xdr:to>
          <xdr:col>29</xdr:col>
          <xdr:colOff>219075</xdr:colOff>
          <xdr:row>3</xdr:row>
          <xdr:rowOff>104775</xdr:rowOff>
        </xdr:to>
        <xdr:sp macro="" textlink="">
          <xdr:nvSpPr>
            <xdr:cNvPr id="112654" name="Check Box 14" hidden="1">
              <a:extLst>
                <a:ext uri="{63B3BB69-23CF-44E3-9099-C40C66FF867C}">
                  <a14:compatExt spid="_x0000_s1126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114300</xdr:colOff>
          <xdr:row>1</xdr:row>
          <xdr:rowOff>9525</xdr:rowOff>
        </xdr:from>
        <xdr:to>
          <xdr:col>29</xdr:col>
          <xdr:colOff>419100</xdr:colOff>
          <xdr:row>2</xdr:row>
          <xdr:rowOff>66675</xdr:rowOff>
        </xdr:to>
        <xdr:sp macro="" textlink="">
          <xdr:nvSpPr>
            <xdr:cNvPr id="112655" name="Check Box 15" hidden="1">
              <a:extLst>
                <a:ext uri="{63B3BB69-23CF-44E3-9099-C40C66FF867C}">
                  <a14:compatExt spid="_x0000_s1126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2</xdr:row>
          <xdr:rowOff>47625</xdr:rowOff>
        </xdr:from>
        <xdr:to>
          <xdr:col>29</xdr:col>
          <xdr:colOff>428625</xdr:colOff>
          <xdr:row>3</xdr:row>
          <xdr:rowOff>104775</xdr:rowOff>
        </xdr:to>
        <xdr:sp macro="" textlink="">
          <xdr:nvSpPr>
            <xdr:cNvPr id="112656" name="Check Box 16" hidden="1">
              <a:extLst>
                <a:ext uri="{63B3BB69-23CF-44E3-9099-C40C66FF867C}">
                  <a14:compatExt spid="_x0000_s1126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xdr:row>
          <xdr:rowOff>104775</xdr:rowOff>
        </xdr:from>
        <xdr:to>
          <xdr:col>14</xdr:col>
          <xdr:colOff>95250</xdr:colOff>
          <xdr:row>4</xdr:row>
          <xdr:rowOff>28575</xdr:rowOff>
        </xdr:to>
        <xdr:sp macro="" textlink="">
          <xdr:nvSpPr>
            <xdr:cNvPr id="112657" name="Check Box 17" hidden="1">
              <a:extLst>
                <a:ext uri="{63B3BB69-23CF-44E3-9099-C40C66FF867C}">
                  <a14:compatExt spid="_x0000_s1126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L:\Users\Hyper-PC\Desktop\&#1056;&#1072;&#1073;&#1086;&#1090;&#1072;\2019-2020\&#1054;&#1090;&#1095;&#1077;&#1090;&#1099;\&#1052;&#1072;&#1088;&#1090;\&#1055;&#1056;&#1054;&#1042;&#1045;&#1056;&#1050;&#1040;\&#1080;&#1102;&#1085;&#1100;-19\&#1041;&#1072;&#1083;&#1072;&#1096;&#1080;&#1093;&#1072;_&#1080;&#1102;&#1085;&#1100;-19\&#1041;&#1072;&#1083;&#1072;&#1096;&#1080;&#1093;&#1072;_&#1048;&#1102;&#1085;&#1100;_2019.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Users\OKononova\Documents\&#1062;&#1064;%20&#1056;&#1099;&#1073;&#1072;.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L:\Financials\Departament\&#1054;&#1058;&#1063;&#1045;&#1058;&#1067;%20&#1059;&#1062;%20&#1085;&#1086;&#1103;%20&#1080;&#1089;&#1087;&#1088;%20-%20&#1076;&#1077;&#1082;%202016\&#1055;&#1056;&#1054;&#1042;&#1045;&#1056;&#1050;&#1040;\&#1084;&#1072;&#1081;-21\&#1044;&#1086;&#1084;&#1086;&#1076;&#1077;&#1076;&#1086;&#1074;&#1089;&#1082;&#1072;&#1103;_&#1084;&#1072;&#1081;-21\&#1044;&#1086;&#1084;&#1086;&#1076;&#1077;&#1076;&#1086;&#1074;&#1089;&#1082;&#1072;&#1103;_&#1084;&#1072;&#1081;-21.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User/AppData/Local/Temp/Temp1_Groups%201649%20&#1080;&#1102;&#1083;&#1100;%202021.zip/Groups%201649%20&#1080;&#1102;&#1083;&#1100;%20202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ф_01(03)"/>
      <sheetName val="ф_02(03)"/>
      <sheetName val="ф_03(03)"/>
      <sheetName val="безопл"/>
      <sheetName val="св"/>
      <sheetName val="01"/>
      <sheetName val="02"/>
      <sheetName val="03"/>
      <sheetName val="03-19"/>
      <sheetName val="05"/>
      <sheetName val="06"/>
      <sheetName val="07"/>
      <sheetName val="08"/>
      <sheetName val="09"/>
      <sheetName val="11"/>
      <sheetName val="13"/>
      <sheetName val="14"/>
      <sheetName val="15"/>
      <sheetName val="17"/>
      <sheetName val="18"/>
      <sheetName val="19"/>
      <sheetName val="21"/>
      <sheetName val="ЛЕТО"/>
      <sheetName val="остатки"/>
      <sheetName val="л20"/>
      <sheetName val="л21"/>
      <sheetName val="л22"/>
      <sheetName val="л23"/>
      <sheetName val="л24"/>
      <sheetName val="л25"/>
      <sheetName val="л26"/>
      <sheetName val="л27"/>
      <sheetName val="л28"/>
      <sheetName val="л29"/>
      <sheetName val="л30"/>
      <sheetName val="л31"/>
      <sheetName val="л32"/>
      <sheetName val="л33"/>
      <sheetName val="л34"/>
      <sheetName val="л35"/>
      <sheetName val="л36"/>
      <sheetName val="л37"/>
      <sheetName val="л38"/>
      <sheetName val="л39"/>
      <sheetName val="л40"/>
      <sheetName val="л41"/>
      <sheetName val="л42"/>
      <sheetName val="л43"/>
      <sheetName val="л44"/>
      <sheetName val="л45"/>
      <sheetName val="л46"/>
      <sheetName val="л47"/>
      <sheetName val="л48"/>
      <sheetName val="л49"/>
      <sheetName val="л50"/>
      <sheetName val="л51"/>
      <sheetName val="л52"/>
      <sheetName val="л53"/>
      <sheetName val="л54"/>
      <sheetName val="л55"/>
      <sheetName val="л56"/>
      <sheetName val="л57"/>
      <sheetName val="л58"/>
      <sheetName val="л59"/>
      <sheetName val="л60"/>
      <sheetName val="л61"/>
      <sheetName val="л62"/>
      <sheetName val="л63"/>
      <sheetName val="л64"/>
      <sheetName val="л65"/>
      <sheetName val="л66"/>
      <sheetName val="л67"/>
      <sheetName val="л68"/>
      <sheetName val="л69"/>
      <sheetName val="л70"/>
      <sheetName val="л71"/>
      <sheetName val="л72"/>
      <sheetName val="л73"/>
      <sheetName val="л74"/>
      <sheetName val="л75"/>
    </sheetNames>
    <sheetDataSet>
      <sheetData sheetId="0"/>
      <sheetData sheetId="1"/>
      <sheetData sheetId="2"/>
      <sheetData sheetId="3"/>
      <sheetData sheetId="4"/>
      <sheetData sheetId="5">
        <row r="156">
          <cell r="C156">
            <v>37</v>
          </cell>
          <cell r="N156">
            <v>0</v>
          </cell>
          <cell r="O156">
            <v>0</v>
          </cell>
          <cell r="P156">
            <v>12421</v>
          </cell>
          <cell r="W156">
            <v>11.5</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ф_01(03)"/>
      <sheetName val="ф_02(03)"/>
      <sheetName val="ф_03(03)"/>
      <sheetName val="св"/>
      <sheetName val="безопл"/>
      <sheetName val="L1"/>
      <sheetName val="пусто1"/>
      <sheetName val="пусто2"/>
      <sheetName val="пусто3"/>
      <sheetName val="пусто4"/>
      <sheetName val="пусто5"/>
      <sheetName val="пусто6"/>
      <sheetName val="пусто7"/>
      <sheetName val="пусто8"/>
      <sheetName val="пусто9"/>
      <sheetName val="пусто10"/>
      <sheetName val="пусто11"/>
      <sheetName val="пусто12"/>
      <sheetName val="пусто13"/>
      <sheetName val="пусто14"/>
      <sheetName val="пусто15"/>
      <sheetName val="пусто16"/>
      <sheetName val="пусто17"/>
      <sheetName val="пусто18"/>
      <sheetName val="пусто19"/>
      <sheetName val="пусто20"/>
      <sheetName val="пусто21"/>
      <sheetName val="пусто22"/>
      <sheetName val="пусто23"/>
      <sheetName val="пусто24"/>
      <sheetName val="пусто25"/>
      <sheetName val="пусто26"/>
      <sheetName val="пусто27"/>
      <sheetName val="пусто28"/>
      <sheetName val="пусто29"/>
      <sheetName val="пусто30"/>
      <sheetName val="пусто31"/>
      <sheetName val="пусто32"/>
      <sheetName val="пусто33"/>
      <sheetName val="пусто34"/>
      <sheetName val="пусто35"/>
      <sheetName val="пусто36"/>
      <sheetName val="пусто37"/>
      <sheetName val="пусто38"/>
      <sheetName val="пусто39"/>
      <sheetName val="пусто40"/>
      <sheetName val="пусто41"/>
      <sheetName val="пусто42"/>
      <sheetName val="пусто43"/>
      <sheetName val="пусто44"/>
      <sheetName val="пусто45"/>
      <sheetName val="пусто47"/>
      <sheetName val="пусто48"/>
      <sheetName val="пусто49"/>
      <sheetName val="пусто50"/>
      <sheetName val="пусто51"/>
      <sheetName val="пусто52"/>
      <sheetName val="пусто53"/>
      <sheetName val="пусто54"/>
      <sheetName val="пусто55"/>
      <sheetName val="пусто56"/>
      <sheetName val="пусто57"/>
      <sheetName val="пусто58"/>
      <sheetName val="пусто59"/>
      <sheetName val="пусто60"/>
      <sheetName val="пусто61"/>
      <sheetName val="пусто62"/>
      <sheetName val="пусто63"/>
      <sheetName val="l (2)"/>
      <sheetName val="l (3)"/>
      <sheetName val="l (4)"/>
      <sheetName val="l (5)"/>
      <sheetName val="l (6)"/>
      <sheetName val="l (7)"/>
      <sheetName val="l (8)"/>
      <sheetName val="l (9)"/>
      <sheetName val="l (10)"/>
      <sheetName val="l (11)"/>
      <sheetName val="l (12)"/>
      <sheetName val="l (13)"/>
      <sheetName val="l (14)"/>
      <sheetName val="l (15)"/>
      <sheetName val="l (16)"/>
      <sheetName val="l (17)"/>
      <sheetName val="l (18)"/>
      <sheetName val="l (19)"/>
      <sheetName val="l (20)"/>
    </sheetNames>
    <sheetDataSet>
      <sheetData sheetId="0"/>
      <sheetData sheetId="1"/>
      <sheetData sheetId="2"/>
      <sheetData sheetId="3"/>
      <sheetData sheetId="4"/>
      <sheetData sheetId="5">
        <row r="32">
          <cell r="G32">
            <v>0</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ф_01(03)"/>
      <sheetName val="ф_02(03)"/>
      <sheetName val="ф_03(03)"/>
      <sheetName val="св"/>
      <sheetName val="безопл"/>
      <sheetName val="остатки"/>
      <sheetName val="35"/>
      <sheetName val="12"/>
      <sheetName val="06"/>
      <sheetName val="17"/>
      <sheetName val="07"/>
      <sheetName val="22"/>
      <sheetName val="09"/>
      <sheetName val="08"/>
      <sheetName val="11"/>
      <sheetName val="10"/>
      <sheetName val="15"/>
      <sheetName val="16"/>
      <sheetName val="14"/>
      <sheetName val="23"/>
      <sheetName val="20"/>
      <sheetName val="Инд 1"/>
      <sheetName val="Инд 2"/>
      <sheetName val="Инд 3"/>
      <sheetName val="Инд 4"/>
      <sheetName val="Инд 5"/>
      <sheetName val="Инд"/>
      <sheetName val="Инд 7"/>
      <sheetName val="Инд 6"/>
      <sheetName val="Инд 8"/>
      <sheetName val="Инд 9"/>
      <sheetName val="Инд 10"/>
      <sheetName val="Инд 11"/>
      <sheetName val="Инд 12"/>
      <sheetName val="L29"/>
      <sheetName val="L30"/>
      <sheetName val="L31"/>
      <sheetName val="L32"/>
      <sheetName val="L33"/>
      <sheetName val="L34"/>
      <sheetName val="L35"/>
      <sheetName val="L36"/>
      <sheetName val="L37"/>
      <sheetName val="L38"/>
      <sheetName val="L39"/>
      <sheetName val="L40"/>
      <sheetName val="L41"/>
      <sheetName val="L42"/>
      <sheetName val="L43"/>
      <sheetName val="L44"/>
      <sheetName val="L45"/>
      <sheetName val="L46"/>
      <sheetName val="L47"/>
      <sheetName val="L48"/>
      <sheetName val="L49"/>
    </sheetNames>
    <sheetDataSet>
      <sheetData sheetId="0"/>
      <sheetData sheetId="1">
        <row r="1">
          <cell r="L1">
            <v>44317</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ф_01(03)"/>
      <sheetName val="ф_02(03)"/>
      <sheetName val="ф_03(03)"/>
      <sheetName val="cv"/>
      <sheetName val="bezoplaty"/>
      <sheetName val="ostatki"/>
      <sheetName val="ostatki2"/>
      <sheetName val="8A"/>
      <sheetName val="8Fr"/>
      <sheetName val="9m"/>
      <sheetName val="9A"/>
      <sheetName val="9F"/>
      <sheetName val="8b"/>
      <sheetName val="10G"/>
      <sheetName val="EGE"/>
      <sheetName val="13A"/>
      <sheetName val="LapVic"/>
      <sheetName val="л011"/>
      <sheetName val="Leto_teen_B1"/>
      <sheetName val="л12"/>
      <sheetName val="11N"/>
      <sheetName val="12d"/>
      <sheetName val="12k"/>
      <sheetName val="12E"/>
      <sheetName val="12m"/>
      <sheetName val="12A"/>
      <sheetName val="12s"/>
      <sheetName val="13d"/>
      <sheetName val="13c"/>
      <sheetName val="13G"/>
      <sheetName val="13B"/>
      <sheetName val="13m"/>
      <sheetName val="13N"/>
      <sheetName val="13T"/>
      <sheetName val="13mini"/>
      <sheetName val="15con"/>
      <sheetName val="14L"/>
      <sheetName val="14A"/>
      <sheetName val="14N"/>
      <sheetName val="14z"/>
      <sheetName val="15Y"/>
      <sheetName val="15m"/>
      <sheetName val="16con"/>
      <sheetName val="17A"/>
      <sheetName val="17k"/>
      <sheetName val="17Р"/>
      <sheetName val="л39"/>
      <sheetName val="18av"/>
      <sheetName val="18tvb"/>
      <sheetName val="18Y"/>
      <sheetName val="18L"/>
      <sheetName val="л44"/>
      <sheetName val="л45"/>
      <sheetName val="Leto_9A"/>
      <sheetName val="19B"/>
      <sheetName val="19p"/>
      <sheetName val="19dn"/>
      <sheetName val="19U"/>
      <sheetName val="19A"/>
      <sheetName val="19Т"/>
      <sheetName val="20m"/>
      <sheetName val="20р"/>
      <sheetName val="л55"/>
      <sheetName val="л56"/>
      <sheetName val="л57"/>
      <sheetName val="л58"/>
      <sheetName val="л60"/>
      <sheetName val="Lapushkin"/>
      <sheetName val="Schelkova"/>
      <sheetName val="Zaharova"/>
      <sheetName val="Kostenko"/>
      <sheetName val="л64"/>
      <sheetName val="Ira"/>
      <sheetName val="Yarotski"/>
      <sheetName val="Feoktist"/>
      <sheetName val="Nekrasova"/>
      <sheetName val="л69"/>
      <sheetName val="л70"/>
      <sheetName val="44_21"/>
      <sheetName val="33_21"/>
      <sheetName val="39_21"/>
      <sheetName val="Kokina"/>
      <sheetName val="35_21"/>
      <sheetName val="Anastey"/>
      <sheetName val="Tikhomir"/>
      <sheetName val="36_21"/>
      <sheetName val="Milana"/>
      <sheetName val="Milana_Ann"/>
      <sheetName val="38_21"/>
      <sheetName val="л82"/>
      <sheetName val="л83"/>
      <sheetName val="Karaseva"/>
      <sheetName val="Kostenko_Guil"/>
      <sheetName val="л86"/>
      <sheetName val="л87"/>
      <sheetName val="л88"/>
      <sheetName val="Leto_Kb1"/>
      <sheetName val="л89"/>
      <sheetName val="л90"/>
      <sheetName val="л91"/>
      <sheetName val="Leto_подростки"/>
      <sheetName val="L95"/>
      <sheetName val="L96"/>
      <sheetName val="L97"/>
      <sheetName val="L98"/>
      <sheetName val="L99"/>
      <sheetName val="L100"/>
      <sheetName val="L101"/>
      <sheetName val="L102"/>
      <sheetName val="L103"/>
      <sheetName val="L104"/>
      <sheetName val="L105"/>
      <sheetName val="L106"/>
      <sheetName val="L107"/>
      <sheetName val="L108"/>
      <sheetName val="L109"/>
      <sheetName val="L110"/>
      <sheetName val="L111"/>
      <sheetName val="доп12"/>
      <sheetName val="доп13"/>
      <sheetName val="доп14"/>
      <sheetName val="доп15"/>
      <sheetName val="доп16"/>
    </sheetNames>
    <sheetDataSet>
      <sheetData sheetId="0"/>
      <sheetData sheetId="1"/>
      <sheetData sheetId="2"/>
      <sheetData sheetId="3"/>
      <sheetData sheetId="4">
        <row r="243">
          <cell r="X243">
            <v>1654.6301533947383</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Set>
  </externalBook>
</externalLink>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3.vml"/><Relationship Id="rId21" Type="http://schemas.openxmlformats.org/officeDocument/2006/relationships/comments" Target="../comments3.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3.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5.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2.xml"/><Relationship Id="rId13" Type="http://schemas.openxmlformats.org/officeDocument/2006/relationships/ctrlProp" Target="../ctrlProps/ctrlProp27.xml"/><Relationship Id="rId18" Type="http://schemas.openxmlformats.org/officeDocument/2006/relationships/ctrlProp" Target="../ctrlProps/ctrlProp32.xml"/><Relationship Id="rId3" Type="http://schemas.openxmlformats.org/officeDocument/2006/relationships/vmlDrawing" Target="../drawings/vmlDrawing4.vml"/><Relationship Id="rId21" Type="http://schemas.openxmlformats.org/officeDocument/2006/relationships/comments" Target="../comments4.xml"/><Relationship Id="rId7" Type="http://schemas.openxmlformats.org/officeDocument/2006/relationships/ctrlProp" Target="../ctrlProps/ctrlProp21.xml"/><Relationship Id="rId12" Type="http://schemas.openxmlformats.org/officeDocument/2006/relationships/ctrlProp" Target="../ctrlProps/ctrlProp26.xml"/><Relationship Id="rId17" Type="http://schemas.openxmlformats.org/officeDocument/2006/relationships/ctrlProp" Target="../ctrlProps/ctrlProp31.xml"/><Relationship Id="rId2" Type="http://schemas.openxmlformats.org/officeDocument/2006/relationships/drawing" Target="../drawings/drawing4.xml"/><Relationship Id="rId16" Type="http://schemas.openxmlformats.org/officeDocument/2006/relationships/ctrlProp" Target="../ctrlProps/ctrlProp30.xml"/><Relationship Id="rId20" Type="http://schemas.openxmlformats.org/officeDocument/2006/relationships/ctrlProp" Target="../ctrlProps/ctrlProp34.xml"/><Relationship Id="rId1" Type="http://schemas.openxmlformats.org/officeDocument/2006/relationships/printerSettings" Target="../printerSettings/printerSettings7.bin"/><Relationship Id="rId6" Type="http://schemas.openxmlformats.org/officeDocument/2006/relationships/ctrlProp" Target="../ctrlProps/ctrlProp20.xml"/><Relationship Id="rId11" Type="http://schemas.openxmlformats.org/officeDocument/2006/relationships/ctrlProp" Target="../ctrlProps/ctrlProp25.xml"/><Relationship Id="rId5" Type="http://schemas.openxmlformats.org/officeDocument/2006/relationships/ctrlProp" Target="../ctrlProps/ctrlProp19.xml"/><Relationship Id="rId15" Type="http://schemas.openxmlformats.org/officeDocument/2006/relationships/ctrlProp" Target="../ctrlProps/ctrlProp29.xml"/><Relationship Id="rId10" Type="http://schemas.openxmlformats.org/officeDocument/2006/relationships/ctrlProp" Target="../ctrlProps/ctrlProp24.xml"/><Relationship Id="rId19" Type="http://schemas.openxmlformats.org/officeDocument/2006/relationships/ctrlProp" Target="../ctrlProps/ctrlProp33.xml"/><Relationship Id="rId4" Type="http://schemas.openxmlformats.org/officeDocument/2006/relationships/ctrlProp" Target="../ctrlProps/ctrlProp18.xml"/><Relationship Id="rId9" Type="http://schemas.openxmlformats.org/officeDocument/2006/relationships/ctrlProp" Target="../ctrlProps/ctrlProp23.xml"/><Relationship Id="rId14" Type="http://schemas.openxmlformats.org/officeDocument/2006/relationships/ctrlProp" Target="../ctrlProps/ctrlProp28.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9.xml"/><Relationship Id="rId13" Type="http://schemas.openxmlformats.org/officeDocument/2006/relationships/ctrlProp" Target="../ctrlProps/ctrlProp44.xml"/><Relationship Id="rId18" Type="http://schemas.openxmlformats.org/officeDocument/2006/relationships/ctrlProp" Target="../ctrlProps/ctrlProp49.xml"/><Relationship Id="rId3" Type="http://schemas.openxmlformats.org/officeDocument/2006/relationships/vmlDrawing" Target="../drawings/vmlDrawing5.vml"/><Relationship Id="rId21" Type="http://schemas.openxmlformats.org/officeDocument/2006/relationships/comments" Target="../comments5.xml"/><Relationship Id="rId7" Type="http://schemas.openxmlformats.org/officeDocument/2006/relationships/ctrlProp" Target="../ctrlProps/ctrlProp38.xml"/><Relationship Id="rId12" Type="http://schemas.openxmlformats.org/officeDocument/2006/relationships/ctrlProp" Target="../ctrlProps/ctrlProp43.xml"/><Relationship Id="rId17" Type="http://schemas.openxmlformats.org/officeDocument/2006/relationships/ctrlProp" Target="../ctrlProps/ctrlProp48.xml"/><Relationship Id="rId2" Type="http://schemas.openxmlformats.org/officeDocument/2006/relationships/drawing" Target="../drawings/drawing5.xml"/><Relationship Id="rId16" Type="http://schemas.openxmlformats.org/officeDocument/2006/relationships/ctrlProp" Target="../ctrlProps/ctrlProp47.xml"/><Relationship Id="rId20" Type="http://schemas.openxmlformats.org/officeDocument/2006/relationships/ctrlProp" Target="../ctrlProps/ctrlProp51.xml"/><Relationship Id="rId1" Type="http://schemas.openxmlformats.org/officeDocument/2006/relationships/printerSettings" Target="../printerSettings/printerSettings8.bin"/><Relationship Id="rId6" Type="http://schemas.openxmlformats.org/officeDocument/2006/relationships/ctrlProp" Target="../ctrlProps/ctrlProp37.xml"/><Relationship Id="rId11" Type="http://schemas.openxmlformats.org/officeDocument/2006/relationships/ctrlProp" Target="../ctrlProps/ctrlProp42.xml"/><Relationship Id="rId5" Type="http://schemas.openxmlformats.org/officeDocument/2006/relationships/ctrlProp" Target="../ctrlProps/ctrlProp36.xml"/><Relationship Id="rId15" Type="http://schemas.openxmlformats.org/officeDocument/2006/relationships/ctrlProp" Target="../ctrlProps/ctrlProp46.xml"/><Relationship Id="rId10" Type="http://schemas.openxmlformats.org/officeDocument/2006/relationships/ctrlProp" Target="../ctrlProps/ctrlProp41.xml"/><Relationship Id="rId19" Type="http://schemas.openxmlformats.org/officeDocument/2006/relationships/ctrlProp" Target="../ctrlProps/ctrlProp50.xml"/><Relationship Id="rId4" Type="http://schemas.openxmlformats.org/officeDocument/2006/relationships/ctrlProp" Target="../ctrlProps/ctrlProp35.xml"/><Relationship Id="rId9" Type="http://schemas.openxmlformats.org/officeDocument/2006/relationships/ctrlProp" Target="../ctrlProps/ctrlProp40.xml"/><Relationship Id="rId14" Type="http://schemas.openxmlformats.org/officeDocument/2006/relationships/ctrlProp" Target="../ctrlProps/ctrlProp45.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56.xml"/><Relationship Id="rId13" Type="http://schemas.openxmlformats.org/officeDocument/2006/relationships/ctrlProp" Target="../ctrlProps/ctrlProp61.xml"/><Relationship Id="rId18" Type="http://schemas.openxmlformats.org/officeDocument/2006/relationships/ctrlProp" Target="../ctrlProps/ctrlProp66.xml"/><Relationship Id="rId3" Type="http://schemas.openxmlformats.org/officeDocument/2006/relationships/vmlDrawing" Target="../drawings/vmlDrawing6.vml"/><Relationship Id="rId21" Type="http://schemas.openxmlformats.org/officeDocument/2006/relationships/comments" Target="../comments6.xml"/><Relationship Id="rId7" Type="http://schemas.openxmlformats.org/officeDocument/2006/relationships/ctrlProp" Target="../ctrlProps/ctrlProp55.xml"/><Relationship Id="rId12" Type="http://schemas.openxmlformats.org/officeDocument/2006/relationships/ctrlProp" Target="../ctrlProps/ctrlProp60.xml"/><Relationship Id="rId17" Type="http://schemas.openxmlformats.org/officeDocument/2006/relationships/ctrlProp" Target="../ctrlProps/ctrlProp65.xml"/><Relationship Id="rId2" Type="http://schemas.openxmlformats.org/officeDocument/2006/relationships/drawing" Target="../drawings/drawing6.xml"/><Relationship Id="rId16" Type="http://schemas.openxmlformats.org/officeDocument/2006/relationships/ctrlProp" Target="../ctrlProps/ctrlProp64.xml"/><Relationship Id="rId20" Type="http://schemas.openxmlformats.org/officeDocument/2006/relationships/ctrlProp" Target="../ctrlProps/ctrlProp68.xml"/><Relationship Id="rId1" Type="http://schemas.openxmlformats.org/officeDocument/2006/relationships/printerSettings" Target="../printerSettings/printerSettings9.bin"/><Relationship Id="rId6" Type="http://schemas.openxmlformats.org/officeDocument/2006/relationships/ctrlProp" Target="../ctrlProps/ctrlProp54.xml"/><Relationship Id="rId11" Type="http://schemas.openxmlformats.org/officeDocument/2006/relationships/ctrlProp" Target="../ctrlProps/ctrlProp59.xml"/><Relationship Id="rId5" Type="http://schemas.openxmlformats.org/officeDocument/2006/relationships/ctrlProp" Target="../ctrlProps/ctrlProp53.xml"/><Relationship Id="rId15" Type="http://schemas.openxmlformats.org/officeDocument/2006/relationships/ctrlProp" Target="../ctrlProps/ctrlProp63.xml"/><Relationship Id="rId10" Type="http://schemas.openxmlformats.org/officeDocument/2006/relationships/ctrlProp" Target="../ctrlProps/ctrlProp58.xml"/><Relationship Id="rId19" Type="http://schemas.openxmlformats.org/officeDocument/2006/relationships/ctrlProp" Target="../ctrlProps/ctrlProp67.xml"/><Relationship Id="rId4" Type="http://schemas.openxmlformats.org/officeDocument/2006/relationships/ctrlProp" Target="../ctrlProps/ctrlProp52.xml"/><Relationship Id="rId9" Type="http://schemas.openxmlformats.org/officeDocument/2006/relationships/ctrlProp" Target="../ctrlProps/ctrlProp57.xml"/><Relationship Id="rId14" Type="http://schemas.openxmlformats.org/officeDocument/2006/relationships/ctrlProp" Target="../ctrlProps/ctrlProp62.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73.xml"/><Relationship Id="rId13" Type="http://schemas.openxmlformats.org/officeDocument/2006/relationships/ctrlProp" Target="../ctrlProps/ctrlProp78.xml"/><Relationship Id="rId18" Type="http://schemas.openxmlformats.org/officeDocument/2006/relationships/ctrlProp" Target="../ctrlProps/ctrlProp83.xml"/><Relationship Id="rId3" Type="http://schemas.openxmlformats.org/officeDocument/2006/relationships/vmlDrawing" Target="../drawings/vmlDrawing7.vml"/><Relationship Id="rId21" Type="http://schemas.openxmlformats.org/officeDocument/2006/relationships/comments" Target="../comments7.xml"/><Relationship Id="rId7" Type="http://schemas.openxmlformats.org/officeDocument/2006/relationships/ctrlProp" Target="../ctrlProps/ctrlProp72.xml"/><Relationship Id="rId12" Type="http://schemas.openxmlformats.org/officeDocument/2006/relationships/ctrlProp" Target="../ctrlProps/ctrlProp77.xml"/><Relationship Id="rId17" Type="http://schemas.openxmlformats.org/officeDocument/2006/relationships/ctrlProp" Target="../ctrlProps/ctrlProp82.xml"/><Relationship Id="rId2" Type="http://schemas.openxmlformats.org/officeDocument/2006/relationships/drawing" Target="../drawings/drawing7.xml"/><Relationship Id="rId16" Type="http://schemas.openxmlformats.org/officeDocument/2006/relationships/ctrlProp" Target="../ctrlProps/ctrlProp81.xml"/><Relationship Id="rId20" Type="http://schemas.openxmlformats.org/officeDocument/2006/relationships/ctrlProp" Target="../ctrlProps/ctrlProp85.xml"/><Relationship Id="rId1" Type="http://schemas.openxmlformats.org/officeDocument/2006/relationships/printerSettings" Target="../printerSettings/printerSettings10.bin"/><Relationship Id="rId6" Type="http://schemas.openxmlformats.org/officeDocument/2006/relationships/ctrlProp" Target="../ctrlProps/ctrlProp71.xml"/><Relationship Id="rId11" Type="http://schemas.openxmlformats.org/officeDocument/2006/relationships/ctrlProp" Target="../ctrlProps/ctrlProp76.xml"/><Relationship Id="rId5" Type="http://schemas.openxmlformats.org/officeDocument/2006/relationships/ctrlProp" Target="../ctrlProps/ctrlProp70.xml"/><Relationship Id="rId15" Type="http://schemas.openxmlformats.org/officeDocument/2006/relationships/ctrlProp" Target="../ctrlProps/ctrlProp80.xml"/><Relationship Id="rId10" Type="http://schemas.openxmlformats.org/officeDocument/2006/relationships/ctrlProp" Target="../ctrlProps/ctrlProp75.xml"/><Relationship Id="rId19" Type="http://schemas.openxmlformats.org/officeDocument/2006/relationships/ctrlProp" Target="../ctrlProps/ctrlProp84.xml"/><Relationship Id="rId4" Type="http://schemas.openxmlformats.org/officeDocument/2006/relationships/ctrlProp" Target="../ctrlProps/ctrlProp69.xml"/><Relationship Id="rId9" Type="http://schemas.openxmlformats.org/officeDocument/2006/relationships/ctrlProp" Target="../ctrlProps/ctrlProp74.xml"/><Relationship Id="rId14" Type="http://schemas.openxmlformats.org/officeDocument/2006/relationships/ctrlProp" Target="../ctrlProps/ctrlProp79.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90.xml"/><Relationship Id="rId13" Type="http://schemas.openxmlformats.org/officeDocument/2006/relationships/ctrlProp" Target="../ctrlProps/ctrlProp95.xml"/><Relationship Id="rId18" Type="http://schemas.openxmlformats.org/officeDocument/2006/relationships/ctrlProp" Target="../ctrlProps/ctrlProp100.xml"/><Relationship Id="rId3" Type="http://schemas.openxmlformats.org/officeDocument/2006/relationships/vmlDrawing" Target="../drawings/vmlDrawing8.vml"/><Relationship Id="rId21" Type="http://schemas.openxmlformats.org/officeDocument/2006/relationships/comments" Target="../comments8.xml"/><Relationship Id="rId7" Type="http://schemas.openxmlformats.org/officeDocument/2006/relationships/ctrlProp" Target="../ctrlProps/ctrlProp89.xml"/><Relationship Id="rId12" Type="http://schemas.openxmlformats.org/officeDocument/2006/relationships/ctrlProp" Target="../ctrlProps/ctrlProp94.xml"/><Relationship Id="rId17" Type="http://schemas.openxmlformats.org/officeDocument/2006/relationships/ctrlProp" Target="../ctrlProps/ctrlProp99.xml"/><Relationship Id="rId2" Type="http://schemas.openxmlformats.org/officeDocument/2006/relationships/drawing" Target="../drawings/drawing8.xml"/><Relationship Id="rId16" Type="http://schemas.openxmlformats.org/officeDocument/2006/relationships/ctrlProp" Target="../ctrlProps/ctrlProp98.xml"/><Relationship Id="rId20" Type="http://schemas.openxmlformats.org/officeDocument/2006/relationships/ctrlProp" Target="../ctrlProps/ctrlProp102.xml"/><Relationship Id="rId1" Type="http://schemas.openxmlformats.org/officeDocument/2006/relationships/printerSettings" Target="../printerSettings/printerSettings11.bin"/><Relationship Id="rId6" Type="http://schemas.openxmlformats.org/officeDocument/2006/relationships/ctrlProp" Target="../ctrlProps/ctrlProp88.xml"/><Relationship Id="rId11" Type="http://schemas.openxmlformats.org/officeDocument/2006/relationships/ctrlProp" Target="../ctrlProps/ctrlProp93.xml"/><Relationship Id="rId5" Type="http://schemas.openxmlformats.org/officeDocument/2006/relationships/ctrlProp" Target="../ctrlProps/ctrlProp87.xml"/><Relationship Id="rId15" Type="http://schemas.openxmlformats.org/officeDocument/2006/relationships/ctrlProp" Target="../ctrlProps/ctrlProp97.xml"/><Relationship Id="rId10" Type="http://schemas.openxmlformats.org/officeDocument/2006/relationships/ctrlProp" Target="../ctrlProps/ctrlProp92.xml"/><Relationship Id="rId19" Type="http://schemas.openxmlformats.org/officeDocument/2006/relationships/ctrlProp" Target="../ctrlProps/ctrlProp101.xml"/><Relationship Id="rId4" Type="http://schemas.openxmlformats.org/officeDocument/2006/relationships/ctrlProp" Target="../ctrlProps/ctrlProp86.xml"/><Relationship Id="rId9" Type="http://schemas.openxmlformats.org/officeDocument/2006/relationships/ctrlProp" Target="../ctrlProps/ctrlProp91.xml"/><Relationship Id="rId14" Type="http://schemas.openxmlformats.org/officeDocument/2006/relationships/ctrlProp" Target="../ctrlProps/ctrlProp96.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07.xml"/><Relationship Id="rId13" Type="http://schemas.openxmlformats.org/officeDocument/2006/relationships/ctrlProp" Target="../ctrlProps/ctrlProp112.xml"/><Relationship Id="rId18" Type="http://schemas.openxmlformats.org/officeDocument/2006/relationships/ctrlProp" Target="../ctrlProps/ctrlProp117.xml"/><Relationship Id="rId3" Type="http://schemas.openxmlformats.org/officeDocument/2006/relationships/vmlDrawing" Target="../drawings/vmlDrawing9.vml"/><Relationship Id="rId21" Type="http://schemas.openxmlformats.org/officeDocument/2006/relationships/comments" Target="../comments9.xml"/><Relationship Id="rId7" Type="http://schemas.openxmlformats.org/officeDocument/2006/relationships/ctrlProp" Target="../ctrlProps/ctrlProp106.xml"/><Relationship Id="rId12" Type="http://schemas.openxmlformats.org/officeDocument/2006/relationships/ctrlProp" Target="../ctrlProps/ctrlProp111.xml"/><Relationship Id="rId17" Type="http://schemas.openxmlformats.org/officeDocument/2006/relationships/ctrlProp" Target="../ctrlProps/ctrlProp116.xml"/><Relationship Id="rId2" Type="http://schemas.openxmlformats.org/officeDocument/2006/relationships/drawing" Target="../drawings/drawing9.xml"/><Relationship Id="rId16" Type="http://schemas.openxmlformats.org/officeDocument/2006/relationships/ctrlProp" Target="../ctrlProps/ctrlProp115.xml"/><Relationship Id="rId20" Type="http://schemas.openxmlformats.org/officeDocument/2006/relationships/ctrlProp" Target="../ctrlProps/ctrlProp119.xml"/><Relationship Id="rId1" Type="http://schemas.openxmlformats.org/officeDocument/2006/relationships/printerSettings" Target="../printerSettings/printerSettings12.bin"/><Relationship Id="rId6" Type="http://schemas.openxmlformats.org/officeDocument/2006/relationships/ctrlProp" Target="../ctrlProps/ctrlProp105.xml"/><Relationship Id="rId11" Type="http://schemas.openxmlformats.org/officeDocument/2006/relationships/ctrlProp" Target="../ctrlProps/ctrlProp110.xml"/><Relationship Id="rId5" Type="http://schemas.openxmlformats.org/officeDocument/2006/relationships/ctrlProp" Target="../ctrlProps/ctrlProp104.xml"/><Relationship Id="rId15" Type="http://schemas.openxmlformats.org/officeDocument/2006/relationships/ctrlProp" Target="../ctrlProps/ctrlProp114.xml"/><Relationship Id="rId10" Type="http://schemas.openxmlformats.org/officeDocument/2006/relationships/ctrlProp" Target="../ctrlProps/ctrlProp109.xml"/><Relationship Id="rId19" Type="http://schemas.openxmlformats.org/officeDocument/2006/relationships/ctrlProp" Target="../ctrlProps/ctrlProp118.xml"/><Relationship Id="rId4" Type="http://schemas.openxmlformats.org/officeDocument/2006/relationships/ctrlProp" Target="../ctrlProps/ctrlProp103.xml"/><Relationship Id="rId9" Type="http://schemas.openxmlformats.org/officeDocument/2006/relationships/ctrlProp" Target="../ctrlProps/ctrlProp108.xml"/><Relationship Id="rId14" Type="http://schemas.openxmlformats.org/officeDocument/2006/relationships/ctrlProp" Target="../ctrlProps/ctrlProp113.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24.xml"/><Relationship Id="rId13" Type="http://schemas.openxmlformats.org/officeDocument/2006/relationships/ctrlProp" Target="../ctrlProps/ctrlProp129.xml"/><Relationship Id="rId18" Type="http://schemas.openxmlformats.org/officeDocument/2006/relationships/ctrlProp" Target="../ctrlProps/ctrlProp134.xml"/><Relationship Id="rId3" Type="http://schemas.openxmlformats.org/officeDocument/2006/relationships/vmlDrawing" Target="../drawings/vmlDrawing10.vml"/><Relationship Id="rId21" Type="http://schemas.openxmlformats.org/officeDocument/2006/relationships/comments" Target="../comments10.xml"/><Relationship Id="rId7" Type="http://schemas.openxmlformats.org/officeDocument/2006/relationships/ctrlProp" Target="../ctrlProps/ctrlProp123.xml"/><Relationship Id="rId12" Type="http://schemas.openxmlformats.org/officeDocument/2006/relationships/ctrlProp" Target="../ctrlProps/ctrlProp128.xml"/><Relationship Id="rId17" Type="http://schemas.openxmlformats.org/officeDocument/2006/relationships/ctrlProp" Target="../ctrlProps/ctrlProp133.xml"/><Relationship Id="rId2" Type="http://schemas.openxmlformats.org/officeDocument/2006/relationships/drawing" Target="../drawings/drawing10.xml"/><Relationship Id="rId16" Type="http://schemas.openxmlformats.org/officeDocument/2006/relationships/ctrlProp" Target="../ctrlProps/ctrlProp132.xml"/><Relationship Id="rId20" Type="http://schemas.openxmlformats.org/officeDocument/2006/relationships/ctrlProp" Target="../ctrlProps/ctrlProp136.xml"/><Relationship Id="rId1" Type="http://schemas.openxmlformats.org/officeDocument/2006/relationships/printerSettings" Target="../printerSettings/printerSettings13.bin"/><Relationship Id="rId6" Type="http://schemas.openxmlformats.org/officeDocument/2006/relationships/ctrlProp" Target="../ctrlProps/ctrlProp122.xml"/><Relationship Id="rId11" Type="http://schemas.openxmlformats.org/officeDocument/2006/relationships/ctrlProp" Target="../ctrlProps/ctrlProp127.xml"/><Relationship Id="rId5" Type="http://schemas.openxmlformats.org/officeDocument/2006/relationships/ctrlProp" Target="../ctrlProps/ctrlProp121.xml"/><Relationship Id="rId15" Type="http://schemas.openxmlformats.org/officeDocument/2006/relationships/ctrlProp" Target="../ctrlProps/ctrlProp131.xml"/><Relationship Id="rId10" Type="http://schemas.openxmlformats.org/officeDocument/2006/relationships/ctrlProp" Target="../ctrlProps/ctrlProp126.xml"/><Relationship Id="rId19" Type="http://schemas.openxmlformats.org/officeDocument/2006/relationships/ctrlProp" Target="../ctrlProps/ctrlProp135.xml"/><Relationship Id="rId4" Type="http://schemas.openxmlformats.org/officeDocument/2006/relationships/ctrlProp" Target="../ctrlProps/ctrlProp120.xml"/><Relationship Id="rId9" Type="http://schemas.openxmlformats.org/officeDocument/2006/relationships/ctrlProp" Target="../ctrlProps/ctrlProp125.xml"/><Relationship Id="rId14" Type="http://schemas.openxmlformats.org/officeDocument/2006/relationships/ctrlProp" Target="../ctrlProps/ctrlProp130.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41.xml"/><Relationship Id="rId13" Type="http://schemas.openxmlformats.org/officeDocument/2006/relationships/ctrlProp" Target="../ctrlProps/ctrlProp146.xml"/><Relationship Id="rId18" Type="http://schemas.openxmlformats.org/officeDocument/2006/relationships/ctrlProp" Target="../ctrlProps/ctrlProp151.xml"/><Relationship Id="rId3" Type="http://schemas.openxmlformats.org/officeDocument/2006/relationships/vmlDrawing" Target="../drawings/vmlDrawing11.vml"/><Relationship Id="rId21" Type="http://schemas.openxmlformats.org/officeDocument/2006/relationships/comments" Target="../comments11.xml"/><Relationship Id="rId7" Type="http://schemas.openxmlformats.org/officeDocument/2006/relationships/ctrlProp" Target="../ctrlProps/ctrlProp140.xml"/><Relationship Id="rId12" Type="http://schemas.openxmlformats.org/officeDocument/2006/relationships/ctrlProp" Target="../ctrlProps/ctrlProp145.xml"/><Relationship Id="rId17" Type="http://schemas.openxmlformats.org/officeDocument/2006/relationships/ctrlProp" Target="../ctrlProps/ctrlProp150.xml"/><Relationship Id="rId2" Type="http://schemas.openxmlformats.org/officeDocument/2006/relationships/drawing" Target="../drawings/drawing11.xml"/><Relationship Id="rId16" Type="http://schemas.openxmlformats.org/officeDocument/2006/relationships/ctrlProp" Target="../ctrlProps/ctrlProp149.xml"/><Relationship Id="rId20" Type="http://schemas.openxmlformats.org/officeDocument/2006/relationships/ctrlProp" Target="../ctrlProps/ctrlProp153.xml"/><Relationship Id="rId1" Type="http://schemas.openxmlformats.org/officeDocument/2006/relationships/printerSettings" Target="../printerSettings/printerSettings14.bin"/><Relationship Id="rId6" Type="http://schemas.openxmlformats.org/officeDocument/2006/relationships/ctrlProp" Target="../ctrlProps/ctrlProp139.xml"/><Relationship Id="rId11" Type="http://schemas.openxmlformats.org/officeDocument/2006/relationships/ctrlProp" Target="../ctrlProps/ctrlProp144.xml"/><Relationship Id="rId5" Type="http://schemas.openxmlformats.org/officeDocument/2006/relationships/ctrlProp" Target="../ctrlProps/ctrlProp138.xml"/><Relationship Id="rId15" Type="http://schemas.openxmlformats.org/officeDocument/2006/relationships/ctrlProp" Target="../ctrlProps/ctrlProp148.xml"/><Relationship Id="rId10" Type="http://schemas.openxmlformats.org/officeDocument/2006/relationships/ctrlProp" Target="../ctrlProps/ctrlProp143.xml"/><Relationship Id="rId19" Type="http://schemas.openxmlformats.org/officeDocument/2006/relationships/ctrlProp" Target="../ctrlProps/ctrlProp152.xml"/><Relationship Id="rId4" Type="http://schemas.openxmlformats.org/officeDocument/2006/relationships/ctrlProp" Target="../ctrlProps/ctrlProp137.xml"/><Relationship Id="rId9" Type="http://schemas.openxmlformats.org/officeDocument/2006/relationships/ctrlProp" Target="../ctrlProps/ctrlProp142.xml"/><Relationship Id="rId14" Type="http://schemas.openxmlformats.org/officeDocument/2006/relationships/ctrlProp" Target="../ctrlProps/ctrlProp147.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58.xml"/><Relationship Id="rId13" Type="http://schemas.openxmlformats.org/officeDocument/2006/relationships/ctrlProp" Target="../ctrlProps/ctrlProp163.xml"/><Relationship Id="rId18" Type="http://schemas.openxmlformats.org/officeDocument/2006/relationships/ctrlProp" Target="../ctrlProps/ctrlProp168.xml"/><Relationship Id="rId3" Type="http://schemas.openxmlformats.org/officeDocument/2006/relationships/vmlDrawing" Target="../drawings/vmlDrawing12.vml"/><Relationship Id="rId21" Type="http://schemas.openxmlformats.org/officeDocument/2006/relationships/comments" Target="../comments12.xml"/><Relationship Id="rId7" Type="http://schemas.openxmlformats.org/officeDocument/2006/relationships/ctrlProp" Target="../ctrlProps/ctrlProp157.xml"/><Relationship Id="rId12" Type="http://schemas.openxmlformats.org/officeDocument/2006/relationships/ctrlProp" Target="../ctrlProps/ctrlProp162.xml"/><Relationship Id="rId17" Type="http://schemas.openxmlformats.org/officeDocument/2006/relationships/ctrlProp" Target="../ctrlProps/ctrlProp167.xml"/><Relationship Id="rId2" Type="http://schemas.openxmlformats.org/officeDocument/2006/relationships/drawing" Target="../drawings/drawing12.xml"/><Relationship Id="rId16" Type="http://schemas.openxmlformats.org/officeDocument/2006/relationships/ctrlProp" Target="../ctrlProps/ctrlProp166.xml"/><Relationship Id="rId20" Type="http://schemas.openxmlformats.org/officeDocument/2006/relationships/ctrlProp" Target="../ctrlProps/ctrlProp170.xml"/><Relationship Id="rId1" Type="http://schemas.openxmlformats.org/officeDocument/2006/relationships/printerSettings" Target="../printerSettings/printerSettings15.bin"/><Relationship Id="rId6" Type="http://schemas.openxmlformats.org/officeDocument/2006/relationships/ctrlProp" Target="../ctrlProps/ctrlProp156.xml"/><Relationship Id="rId11" Type="http://schemas.openxmlformats.org/officeDocument/2006/relationships/ctrlProp" Target="../ctrlProps/ctrlProp161.xml"/><Relationship Id="rId5" Type="http://schemas.openxmlformats.org/officeDocument/2006/relationships/ctrlProp" Target="../ctrlProps/ctrlProp155.xml"/><Relationship Id="rId15" Type="http://schemas.openxmlformats.org/officeDocument/2006/relationships/ctrlProp" Target="../ctrlProps/ctrlProp165.xml"/><Relationship Id="rId10" Type="http://schemas.openxmlformats.org/officeDocument/2006/relationships/ctrlProp" Target="../ctrlProps/ctrlProp160.xml"/><Relationship Id="rId19" Type="http://schemas.openxmlformats.org/officeDocument/2006/relationships/ctrlProp" Target="../ctrlProps/ctrlProp169.xml"/><Relationship Id="rId4" Type="http://schemas.openxmlformats.org/officeDocument/2006/relationships/ctrlProp" Target="../ctrlProps/ctrlProp154.xml"/><Relationship Id="rId9" Type="http://schemas.openxmlformats.org/officeDocument/2006/relationships/ctrlProp" Target="../ctrlProps/ctrlProp159.xml"/><Relationship Id="rId14" Type="http://schemas.openxmlformats.org/officeDocument/2006/relationships/ctrlProp" Target="../ctrlProps/ctrlProp164.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175.xml"/><Relationship Id="rId13" Type="http://schemas.openxmlformats.org/officeDocument/2006/relationships/ctrlProp" Target="../ctrlProps/ctrlProp180.xml"/><Relationship Id="rId18" Type="http://schemas.openxmlformats.org/officeDocument/2006/relationships/ctrlProp" Target="../ctrlProps/ctrlProp185.xml"/><Relationship Id="rId3" Type="http://schemas.openxmlformats.org/officeDocument/2006/relationships/vmlDrawing" Target="../drawings/vmlDrawing13.vml"/><Relationship Id="rId21" Type="http://schemas.openxmlformats.org/officeDocument/2006/relationships/comments" Target="../comments13.xml"/><Relationship Id="rId7" Type="http://schemas.openxmlformats.org/officeDocument/2006/relationships/ctrlProp" Target="../ctrlProps/ctrlProp174.xml"/><Relationship Id="rId12" Type="http://schemas.openxmlformats.org/officeDocument/2006/relationships/ctrlProp" Target="../ctrlProps/ctrlProp179.xml"/><Relationship Id="rId17" Type="http://schemas.openxmlformats.org/officeDocument/2006/relationships/ctrlProp" Target="../ctrlProps/ctrlProp184.xml"/><Relationship Id="rId2" Type="http://schemas.openxmlformats.org/officeDocument/2006/relationships/drawing" Target="../drawings/drawing13.xml"/><Relationship Id="rId16" Type="http://schemas.openxmlformats.org/officeDocument/2006/relationships/ctrlProp" Target="../ctrlProps/ctrlProp183.xml"/><Relationship Id="rId20" Type="http://schemas.openxmlformats.org/officeDocument/2006/relationships/ctrlProp" Target="../ctrlProps/ctrlProp187.xml"/><Relationship Id="rId1" Type="http://schemas.openxmlformats.org/officeDocument/2006/relationships/printerSettings" Target="../printerSettings/printerSettings16.bin"/><Relationship Id="rId6" Type="http://schemas.openxmlformats.org/officeDocument/2006/relationships/ctrlProp" Target="../ctrlProps/ctrlProp173.xml"/><Relationship Id="rId11" Type="http://schemas.openxmlformats.org/officeDocument/2006/relationships/ctrlProp" Target="../ctrlProps/ctrlProp178.xml"/><Relationship Id="rId5" Type="http://schemas.openxmlformats.org/officeDocument/2006/relationships/ctrlProp" Target="../ctrlProps/ctrlProp172.xml"/><Relationship Id="rId15" Type="http://schemas.openxmlformats.org/officeDocument/2006/relationships/ctrlProp" Target="../ctrlProps/ctrlProp182.xml"/><Relationship Id="rId10" Type="http://schemas.openxmlformats.org/officeDocument/2006/relationships/ctrlProp" Target="../ctrlProps/ctrlProp177.xml"/><Relationship Id="rId19" Type="http://schemas.openxmlformats.org/officeDocument/2006/relationships/ctrlProp" Target="../ctrlProps/ctrlProp186.xml"/><Relationship Id="rId4" Type="http://schemas.openxmlformats.org/officeDocument/2006/relationships/ctrlProp" Target="../ctrlProps/ctrlProp171.xml"/><Relationship Id="rId9" Type="http://schemas.openxmlformats.org/officeDocument/2006/relationships/ctrlProp" Target="../ctrlProps/ctrlProp176.xml"/><Relationship Id="rId14" Type="http://schemas.openxmlformats.org/officeDocument/2006/relationships/ctrlProp" Target="../ctrlProps/ctrlProp181.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92.xml"/><Relationship Id="rId13" Type="http://schemas.openxmlformats.org/officeDocument/2006/relationships/ctrlProp" Target="../ctrlProps/ctrlProp197.xml"/><Relationship Id="rId18" Type="http://schemas.openxmlformats.org/officeDocument/2006/relationships/ctrlProp" Target="../ctrlProps/ctrlProp202.xml"/><Relationship Id="rId3" Type="http://schemas.openxmlformats.org/officeDocument/2006/relationships/vmlDrawing" Target="../drawings/vmlDrawing14.vml"/><Relationship Id="rId21" Type="http://schemas.openxmlformats.org/officeDocument/2006/relationships/comments" Target="../comments14.xml"/><Relationship Id="rId7" Type="http://schemas.openxmlformats.org/officeDocument/2006/relationships/ctrlProp" Target="../ctrlProps/ctrlProp191.xml"/><Relationship Id="rId12" Type="http://schemas.openxmlformats.org/officeDocument/2006/relationships/ctrlProp" Target="../ctrlProps/ctrlProp196.xml"/><Relationship Id="rId17" Type="http://schemas.openxmlformats.org/officeDocument/2006/relationships/ctrlProp" Target="../ctrlProps/ctrlProp201.xml"/><Relationship Id="rId2" Type="http://schemas.openxmlformats.org/officeDocument/2006/relationships/drawing" Target="../drawings/drawing14.xml"/><Relationship Id="rId16" Type="http://schemas.openxmlformats.org/officeDocument/2006/relationships/ctrlProp" Target="../ctrlProps/ctrlProp200.xml"/><Relationship Id="rId20" Type="http://schemas.openxmlformats.org/officeDocument/2006/relationships/ctrlProp" Target="../ctrlProps/ctrlProp204.xml"/><Relationship Id="rId1" Type="http://schemas.openxmlformats.org/officeDocument/2006/relationships/printerSettings" Target="../printerSettings/printerSettings17.bin"/><Relationship Id="rId6" Type="http://schemas.openxmlformats.org/officeDocument/2006/relationships/ctrlProp" Target="../ctrlProps/ctrlProp190.xml"/><Relationship Id="rId11" Type="http://schemas.openxmlformats.org/officeDocument/2006/relationships/ctrlProp" Target="../ctrlProps/ctrlProp195.xml"/><Relationship Id="rId5" Type="http://schemas.openxmlformats.org/officeDocument/2006/relationships/ctrlProp" Target="../ctrlProps/ctrlProp189.xml"/><Relationship Id="rId15" Type="http://schemas.openxmlformats.org/officeDocument/2006/relationships/ctrlProp" Target="../ctrlProps/ctrlProp199.xml"/><Relationship Id="rId10" Type="http://schemas.openxmlformats.org/officeDocument/2006/relationships/ctrlProp" Target="../ctrlProps/ctrlProp194.xml"/><Relationship Id="rId19" Type="http://schemas.openxmlformats.org/officeDocument/2006/relationships/ctrlProp" Target="../ctrlProps/ctrlProp203.xml"/><Relationship Id="rId4" Type="http://schemas.openxmlformats.org/officeDocument/2006/relationships/ctrlProp" Target="../ctrlProps/ctrlProp188.xml"/><Relationship Id="rId9" Type="http://schemas.openxmlformats.org/officeDocument/2006/relationships/ctrlProp" Target="../ctrlProps/ctrlProp193.xml"/><Relationship Id="rId14" Type="http://schemas.openxmlformats.org/officeDocument/2006/relationships/ctrlProp" Target="../ctrlProps/ctrlProp198.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209.xml"/><Relationship Id="rId13" Type="http://schemas.openxmlformats.org/officeDocument/2006/relationships/ctrlProp" Target="../ctrlProps/ctrlProp214.xml"/><Relationship Id="rId18" Type="http://schemas.openxmlformats.org/officeDocument/2006/relationships/ctrlProp" Target="../ctrlProps/ctrlProp219.xml"/><Relationship Id="rId3" Type="http://schemas.openxmlformats.org/officeDocument/2006/relationships/vmlDrawing" Target="../drawings/vmlDrawing15.vml"/><Relationship Id="rId21" Type="http://schemas.openxmlformats.org/officeDocument/2006/relationships/comments" Target="../comments15.xml"/><Relationship Id="rId7" Type="http://schemas.openxmlformats.org/officeDocument/2006/relationships/ctrlProp" Target="../ctrlProps/ctrlProp208.xml"/><Relationship Id="rId12" Type="http://schemas.openxmlformats.org/officeDocument/2006/relationships/ctrlProp" Target="../ctrlProps/ctrlProp213.xml"/><Relationship Id="rId17" Type="http://schemas.openxmlformats.org/officeDocument/2006/relationships/ctrlProp" Target="../ctrlProps/ctrlProp218.xml"/><Relationship Id="rId2" Type="http://schemas.openxmlformats.org/officeDocument/2006/relationships/drawing" Target="../drawings/drawing15.xml"/><Relationship Id="rId16" Type="http://schemas.openxmlformats.org/officeDocument/2006/relationships/ctrlProp" Target="../ctrlProps/ctrlProp217.xml"/><Relationship Id="rId20" Type="http://schemas.openxmlformats.org/officeDocument/2006/relationships/ctrlProp" Target="../ctrlProps/ctrlProp221.xml"/><Relationship Id="rId1" Type="http://schemas.openxmlformats.org/officeDocument/2006/relationships/printerSettings" Target="../printerSettings/printerSettings18.bin"/><Relationship Id="rId6" Type="http://schemas.openxmlformats.org/officeDocument/2006/relationships/ctrlProp" Target="../ctrlProps/ctrlProp207.xml"/><Relationship Id="rId11" Type="http://schemas.openxmlformats.org/officeDocument/2006/relationships/ctrlProp" Target="../ctrlProps/ctrlProp212.xml"/><Relationship Id="rId5" Type="http://schemas.openxmlformats.org/officeDocument/2006/relationships/ctrlProp" Target="../ctrlProps/ctrlProp206.xml"/><Relationship Id="rId15" Type="http://schemas.openxmlformats.org/officeDocument/2006/relationships/ctrlProp" Target="../ctrlProps/ctrlProp216.xml"/><Relationship Id="rId10" Type="http://schemas.openxmlformats.org/officeDocument/2006/relationships/ctrlProp" Target="../ctrlProps/ctrlProp211.xml"/><Relationship Id="rId19" Type="http://schemas.openxmlformats.org/officeDocument/2006/relationships/ctrlProp" Target="../ctrlProps/ctrlProp220.xml"/><Relationship Id="rId4" Type="http://schemas.openxmlformats.org/officeDocument/2006/relationships/ctrlProp" Target="../ctrlProps/ctrlProp205.xml"/><Relationship Id="rId9" Type="http://schemas.openxmlformats.org/officeDocument/2006/relationships/ctrlProp" Target="../ctrlProps/ctrlProp210.xml"/><Relationship Id="rId14" Type="http://schemas.openxmlformats.org/officeDocument/2006/relationships/ctrlProp" Target="../ctrlProps/ctrlProp215.xml"/></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226.xml"/><Relationship Id="rId13" Type="http://schemas.openxmlformats.org/officeDocument/2006/relationships/ctrlProp" Target="../ctrlProps/ctrlProp231.xml"/><Relationship Id="rId18" Type="http://schemas.openxmlformats.org/officeDocument/2006/relationships/ctrlProp" Target="../ctrlProps/ctrlProp236.xml"/><Relationship Id="rId3" Type="http://schemas.openxmlformats.org/officeDocument/2006/relationships/vmlDrawing" Target="../drawings/vmlDrawing16.vml"/><Relationship Id="rId21" Type="http://schemas.openxmlformats.org/officeDocument/2006/relationships/comments" Target="../comments16.xml"/><Relationship Id="rId7" Type="http://schemas.openxmlformats.org/officeDocument/2006/relationships/ctrlProp" Target="../ctrlProps/ctrlProp225.xml"/><Relationship Id="rId12" Type="http://schemas.openxmlformats.org/officeDocument/2006/relationships/ctrlProp" Target="../ctrlProps/ctrlProp230.xml"/><Relationship Id="rId17" Type="http://schemas.openxmlformats.org/officeDocument/2006/relationships/ctrlProp" Target="../ctrlProps/ctrlProp235.xml"/><Relationship Id="rId2" Type="http://schemas.openxmlformats.org/officeDocument/2006/relationships/drawing" Target="../drawings/drawing16.xml"/><Relationship Id="rId16" Type="http://schemas.openxmlformats.org/officeDocument/2006/relationships/ctrlProp" Target="../ctrlProps/ctrlProp234.xml"/><Relationship Id="rId20" Type="http://schemas.openxmlformats.org/officeDocument/2006/relationships/ctrlProp" Target="../ctrlProps/ctrlProp238.xml"/><Relationship Id="rId1" Type="http://schemas.openxmlformats.org/officeDocument/2006/relationships/printerSettings" Target="../printerSettings/printerSettings19.bin"/><Relationship Id="rId6" Type="http://schemas.openxmlformats.org/officeDocument/2006/relationships/ctrlProp" Target="../ctrlProps/ctrlProp224.xml"/><Relationship Id="rId11" Type="http://schemas.openxmlformats.org/officeDocument/2006/relationships/ctrlProp" Target="../ctrlProps/ctrlProp229.xml"/><Relationship Id="rId5" Type="http://schemas.openxmlformats.org/officeDocument/2006/relationships/ctrlProp" Target="../ctrlProps/ctrlProp223.xml"/><Relationship Id="rId15" Type="http://schemas.openxmlformats.org/officeDocument/2006/relationships/ctrlProp" Target="../ctrlProps/ctrlProp233.xml"/><Relationship Id="rId10" Type="http://schemas.openxmlformats.org/officeDocument/2006/relationships/ctrlProp" Target="../ctrlProps/ctrlProp228.xml"/><Relationship Id="rId19" Type="http://schemas.openxmlformats.org/officeDocument/2006/relationships/ctrlProp" Target="../ctrlProps/ctrlProp237.xml"/><Relationship Id="rId4" Type="http://schemas.openxmlformats.org/officeDocument/2006/relationships/ctrlProp" Target="../ctrlProps/ctrlProp222.xml"/><Relationship Id="rId9" Type="http://schemas.openxmlformats.org/officeDocument/2006/relationships/ctrlProp" Target="../ctrlProps/ctrlProp227.xml"/><Relationship Id="rId14" Type="http://schemas.openxmlformats.org/officeDocument/2006/relationships/ctrlProp" Target="../ctrlProps/ctrlProp232.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243.xml"/><Relationship Id="rId13" Type="http://schemas.openxmlformats.org/officeDocument/2006/relationships/ctrlProp" Target="../ctrlProps/ctrlProp248.xml"/><Relationship Id="rId18" Type="http://schemas.openxmlformats.org/officeDocument/2006/relationships/ctrlProp" Target="../ctrlProps/ctrlProp253.xml"/><Relationship Id="rId3" Type="http://schemas.openxmlformats.org/officeDocument/2006/relationships/vmlDrawing" Target="../drawings/vmlDrawing17.vml"/><Relationship Id="rId21" Type="http://schemas.openxmlformats.org/officeDocument/2006/relationships/comments" Target="../comments17.xml"/><Relationship Id="rId7" Type="http://schemas.openxmlformats.org/officeDocument/2006/relationships/ctrlProp" Target="../ctrlProps/ctrlProp242.xml"/><Relationship Id="rId12" Type="http://schemas.openxmlformats.org/officeDocument/2006/relationships/ctrlProp" Target="../ctrlProps/ctrlProp247.xml"/><Relationship Id="rId17" Type="http://schemas.openxmlformats.org/officeDocument/2006/relationships/ctrlProp" Target="../ctrlProps/ctrlProp252.xml"/><Relationship Id="rId2" Type="http://schemas.openxmlformats.org/officeDocument/2006/relationships/drawing" Target="../drawings/drawing17.xml"/><Relationship Id="rId16" Type="http://schemas.openxmlformats.org/officeDocument/2006/relationships/ctrlProp" Target="../ctrlProps/ctrlProp251.xml"/><Relationship Id="rId20" Type="http://schemas.openxmlformats.org/officeDocument/2006/relationships/ctrlProp" Target="../ctrlProps/ctrlProp255.xml"/><Relationship Id="rId1" Type="http://schemas.openxmlformats.org/officeDocument/2006/relationships/printerSettings" Target="../printerSettings/printerSettings20.bin"/><Relationship Id="rId6" Type="http://schemas.openxmlformats.org/officeDocument/2006/relationships/ctrlProp" Target="../ctrlProps/ctrlProp241.xml"/><Relationship Id="rId11" Type="http://schemas.openxmlformats.org/officeDocument/2006/relationships/ctrlProp" Target="../ctrlProps/ctrlProp246.xml"/><Relationship Id="rId5" Type="http://schemas.openxmlformats.org/officeDocument/2006/relationships/ctrlProp" Target="../ctrlProps/ctrlProp240.xml"/><Relationship Id="rId15" Type="http://schemas.openxmlformats.org/officeDocument/2006/relationships/ctrlProp" Target="../ctrlProps/ctrlProp250.xml"/><Relationship Id="rId10" Type="http://schemas.openxmlformats.org/officeDocument/2006/relationships/ctrlProp" Target="../ctrlProps/ctrlProp245.xml"/><Relationship Id="rId19" Type="http://schemas.openxmlformats.org/officeDocument/2006/relationships/ctrlProp" Target="../ctrlProps/ctrlProp254.xml"/><Relationship Id="rId4" Type="http://schemas.openxmlformats.org/officeDocument/2006/relationships/ctrlProp" Target="../ctrlProps/ctrlProp239.xml"/><Relationship Id="rId9" Type="http://schemas.openxmlformats.org/officeDocument/2006/relationships/ctrlProp" Target="../ctrlProps/ctrlProp244.xml"/><Relationship Id="rId14" Type="http://schemas.openxmlformats.org/officeDocument/2006/relationships/ctrlProp" Target="../ctrlProps/ctrlProp249.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260.xml"/><Relationship Id="rId13" Type="http://schemas.openxmlformats.org/officeDocument/2006/relationships/ctrlProp" Target="../ctrlProps/ctrlProp265.xml"/><Relationship Id="rId18" Type="http://schemas.openxmlformats.org/officeDocument/2006/relationships/ctrlProp" Target="../ctrlProps/ctrlProp270.xml"/><Relationship Id="rId3" Type="http://schemas.openxmlformats.org/officeDocument/2006/relationships/vmlDrawing" Target="../drawings/vmlDrawing18.vml"/><Relationship Id="rId21" Type="http://schemas.openxmlformats.org/officeDocument/2006/relationships/comments" Target="../comments18.xml"/><Relationship Id="rId7" Type="http://schemas.openxmlformats.org/officeDocument/2006/relationships/ctrlProp" Target="../ctrlProps/ctrlProp259.xml"/><Relationship Id="rId12" Type="http://schemas.openxmlformats.org/officeDocument/2006/relationships/ctrlProp" Target="../ctrlProps/ctrlProp264.xml"/><Relationship Id="rId17" Type="http://schemas.openxmlformats.org/officeDocument/2006/relationships/ctrlProp" Target="../ctrlProps/ctrlProp269.xml"/><Relationship Id="rId2" Type="http://schemas.openxmlformats.org/officeDocument/2006/relationships/drawing" Target="../drawings/drawing18.xml"/><Relationship Id="rId16" Type="http://schemas.openxmlformats.org/officeDocument/2006/relationships/ctrlProp" Target="../ctrlProps/ctrlProp268.xml"/><Relationship Id="rId20" Type="http://schemas.openxmlformats.org/officeDocument/2006/relationships/ctrlProp" Target="../ctrlProps/ctrlProp272.xml"/><Relationship Id="rId1" Type="http://schemas.openxmlformats.org/officeDocument/2006/relationships/printerSettings" Target="../printerSettings/printerSettings21.bin"/><Relationship Id="rId6" Type="http://schemas.openxmlformats.org/officeDocument/2006/relationships/ctrlProp" Target="../ctrlProps/ctrlProp258.xml"/><Relationship Id="rId11" Type="http://schemas.openxmlformats.org/officeDocument/2006/relationships/ctrlProp" Target="../ctrlProps/ctrlProp263.xml"/><Relationship Id="rId5" Type="http://schemas.openxmlformats.org/officeDocument/2006/relationships/ctrlProp" Target="../ctrlProps/ctrlProp257.xml"/><Relationship Id="rId15" Type="http://schemas.openxmlformats.org/officeDocument/2006/relationships/ctrlProp" Target="../ctrlProps/ctrlProp267.xml"/><Relationship Id="rId10" Type="http://schemas.openxmlformats.org/officeDocument/2006/relationships/ctrlProp" Target="../ctrlProps/ctrlProp262.xml"/><Relationship Id="rId19" Type="http://schemas.openxmlformats.org/officeDocument/2006/relationships/ctrlProp" Target="../ctrlProps/ctrlProp271.xml"/><Relationship Id="rId4" Type="http://schemas.openxmlformats.org/officeDocument/2006/relationships/ctrlProp" Target="../ctrlProps/ctrlProp256.xml"/><Relationship Id="rId9" Type="http://schemas.openxmlformats.org/officeDocument/2006/relationships/ctrlProp" Target="../ctrlProps/ctrlProp261.xml"/><Relationship Id="rId14" Type="http://schemas.openxmlformats.org/officeDocument/2006/relationships/ctrlProp" Target="../ctrlProps/ctrlProp266.xml"/></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277.xml"/><Relationship Id="rId13" Type="http://schemas.openxmlformats.org/officeDocument/2006/relationships/ctrlProp" Target="../ctrlProps/ctrlProp282.xml"/><Relationship Id="rId18" Type="http://schemas.openxmlformats.org/officeDocument/2006/relationships/ctrlProp" Target="../ctrlProps/ctrlProp287.xml"/><Relationship Id="rId3" Type="http://schemas.openxmlformats.org/officeDocument/2006/relationships/vmlDrawing" Target="../drawings/vmlDrawing19.vml"/><Relationship Id="rId21" Type="http://schemas.openxmlformats.org/officeDocument/2006/relationships/comments" Target="../comments19.xml"/><Relationship Id="rId7" Type="http://schemas.openxmlformats.org/officeDocument/2006/relationships/ctrlProp" Target="../ctrlProps/ctrlProp276.xml"/><Relationship Id="rId12" Type="http://schemas.openxmlformats.org/officeDocument/2006/relationships/ctrlProp" Target="../ctrlProps/ctrlProp281.xml"/><Relationship Id="rId17" Type="http://schemas.openxmlformats.org/officeDocument/2006/relationships/ctrlProp" Target="../ctrlProps/ctrlProp286.xml"/><Relationship Id="rId2" Type="http://schemas.openxmlformats.org/officeDocument/2006/relationships/drawing" Target="../drawings/drawing19.xml"/><Relationship Id="rId16" Type="http://schemas.openxmlformats.org/officeDocument/2006/relationships/ctrlProp" Target="../ctrlProps/ctrlProp285.xml"/><Relationship Id="rId20" Type="http://schemas.openxmlformats.org/officeDocument/2006/relationships/ctrlProp" Target="../ctrlProps/ctrlProp289.xml"/><Relationship Id="rId1" Type="http://schemas.openxmlformats.org/officeDocument/2006/relationships/printerSettings" Target="../printerSettings/printerSettings22.bin"/><Relationship Id="rId6" Type="http://schemas.openxmlformats.org/officeDocument/2006/relationships/ctrlProp" Target="../ctrlProps/ctrlProp275.xml"/><Relationship Id="rId11" Type="http://schemas.openxmlformats.org/officeDocument/2006/relationships/ctrlProp" Target="../ctrlProps/ctrlProp280.xml"/><Relationship Id="rId5" Type="http://schemas.openxmlformats.org/officeDocument/2006/relationships/ctrlProp" Target="../ctrlProps/ctrlProp274.xml"/><Relationship Id="rId15" Type="http://schemas.openxmlformats.org/officeDocument/2006/relationships/ctrlProp" Target="../ctrlProps/ctrlProp284.xml"/><Relationship Id="rId10" Type="http://schemas.openxmlformats.org/officeDocument/2006/relationships/ctrlProp" Target="../ctrlProps/ctrlProp279.xml"/><Relationship Id="rId19" Type="http://schemas.openxmlformats.org/officeDocument/2006/relationships/ctrlProp" Target="../ctrlProps/ctrlProp288.xml"/><Relationship Id="rId4" Type="http://schemas.openxmlformats.org/officeDocument/2006/relationships/ctrlProp" Target="../ctrlProps/ctrlProp273.xml"/><Relationship Id="rId9" Type="http://schemas.openxmlformats.org/officeDocument/2006/relationships/ctrlProp" Target="../ctrlProps/ctrlProp278.xml"/><Relationship Id="rId14" Type="http://schemas.openxmlformats.org/officeDocument/2006/relationships/ctrlProp" Target="../ctrlProps/ctrlProp283.x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294.xml"/><Relationship Id="rId13" Type="http://schemas.openxmlformats.org/officeDocument/2006/relationships/ctrlProp" Target="../ctrlProps/ctrlProp299.xml"/><Relationship Id="rId18" Type="http://schemas.openxmlformats.org/officeDocument/2006/relationships/ctrlProp" Target="../ctrlProps/ctrlProp304.xml"/><Relationship Id="rId3" Type="http://schemas.openxmlformats.org/officeDocument/2006/relationships/vmlDrawing" Target="../drawings/vmlDrawing20.vml"/><Relationship Id="rId21" Type="http://schemas.openxmlformats.org/officeDocument/2006/relationships/comments" Target="../comments20.xml"/><Relationship Id="rId7" Type="http://schemas.openxmlformats.org/officeDocument/2006/relationships/ctrlProp" Target="../ctrlProps/ctrlProp293.xml"/><Relationship Id="rId12" Type="http://schemas.openxmlformats.org/officeDocument/2006/relationships/ctrlProp" Target="../ctrlProps/ctrlProp298.xml"/><Relationship Id="rId17" Type="http://schemas.openxmlformats.org/officeDocument/2006/relationships/ctrlProp" Target="../ctrlProps/ctrlProp303.xml"/><Relationship Id="rId2" Type="http://schemas.openxmlformats.org/officeDocument/2006/relationships/drawing" Target="../drawings/drawing20.xml"/><Relationship Id="rId16" Type="http://schemas.openxmlformats.org/officeDocument/2006/relationships/ctrlProp" Target="../ctrlProps/ctrlProp302.xml"/><Relationship Id="rId20" Type="http://schemas.openxmlformats.org/officeDocument/2006/relationships/ctrlProp" Target="../ctrlProps/ctrlProp306.xml"/><Relationship Id="rId1" Type="http://schemas.openxmlformats.org/officeDocument/2006/relationships/printerSettings" Target="../printerSettings/printerSettings23.bin"/><Relationship Id="rId6" Type="http://schemas.openxmlformats.org/officeDocument/2006/relationships/ctrlProp" Target="../ctrlProps/ctrlProp292.xml"/><Relationship Id="rId11" Type="http://schemas.openxmlformats.org/officeDocument/2006/relationships/ctrlProp" Target="../ctrlProps/ctrlProp297.xml"/><Relationship Id="rId5" Type="http://schemas.openxmlformats.org/officeDocument/2006/relationships/ctrlProp" Target="../ctrlProps/ctrlProp291.xml"/><Relationship Id="rId15" Type="http://schemas.openxmlformats.org/officeDocument/2006/relationships/ctrlProp" Target="../ctrlProps/ctrlProp301.xml"/><Relationship Id="rId10" Type="http://schemas.openxmlformats.org/officeDocument/2006/relationships/ctrlProp" Target="../ctrlProps/ctrlProp296.xml"/><Relationship Id="rId19" Type="http://schemas.openxmlformats.org/officeDocument/2006/relationships/ctrlProp" Target="../ctrlProps/ctrlProp305.xml"/><Relationship Id="rId4" Type="http://schemas.openxmlformats.org/officeDocument/2006/relationships/ctrlProp" Target="../ctrlProps/ctrlProp290.xml"/><Relationship Id="rId9" Type="http://schemas.openxmlformats.org/officeDocument/2006/relationships/ctrlProp" Target="../ctrlProps/ctrlProp295.xml"/><Relationship Id="rId14" Type="http://schemas.openxmlformats.org/officeDocument/2006/relationships/ctrlProp" Target="../ctrlProps/ctrlProp300.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311.xml"/><Relationship Id="rId13" Type="http://schemas.openxmlformats.org/officeDocument/2006/relationships/ctrlProp" Target="../ctrlProps/ctrlProp316.xml"/><Relationship Id="rId18" Type="http://schemas.openxmlformats.org/officeDocument/2006/relationships/ctrlProp" Target="../ctrlProps/ctrlProp321.xml"/><Relationship Id="rId3" Type="http://schemas.openxmlformats.org/officeDocument/2006/relationships/vmlDrawing" Target="../drawings/vmlDrawing21.vml"/><Relationship Id="rId21" Type="http://schemas.openxmlformats.org/officeDocument/2006/relationships/comments" Target="../comments21.xml"/><Relationship Id="rId7" Type="http://schemas.openxmlformats.org/officeDocument/2006/relationships/ctrlProp" Target="../ctrlProps/ctrlProp310.xml"/><Relationship Id="rId12" Type="http://schemas.openxmlformats.org/officeDocument/2006/relationships/ctrlProp" Target="../ctrlProps/ctrlProp315.xml"/><Relationship Id="rId17" Type="http://schemas.openxmlformats.org/officeDocument/2006/relationships/ctrlProp" Target="../ctrlProps/ctrlProp320.xml"/><Relationship Id="rId2" Type="http://schemas.openxmlformats.org/officeDocument/2006/relationships/drawing" Target="../drawings/drawing21.xml"/><Relationship Id="rId16" Type="http://schemas.openxmlformats.org/officeDocument/2006/relationships/ctrlProp" Target="../ctrlProps/ctrlProp319.xml"/><Relationship Id="rId20" Type="http://schemas.openxmlformats.org/officeDocument/2006/relationships/ctrlProp" Target="../ctrlProps/ctrlProp323.xml"/><Relationship Id="rId1" Type="http://schemas.openxmlformats.org/officeDocument/2006/relationships/printerSettings" Target="../printerSettings/printerSettings24.bin"/><Relationship Id="rId6" Type="http://schemas.openxmlformats.org/officeDocument/2006/relationships/ctrlProp" Target="../ctrlProps/ctrlProp309.xml"/><Relationship Id="rId11" Type="http://schemas.openxmlformats.org/officeDocument/2006/relationships/ctrlProp" Target="../ctrlProps/ctrlProp314.xml"/><Relationship Id="rId5" Type="http://schemas.openxmlformats.org/officeDocument/2006/relationships/ctrlProp" Target="../ctrlProps/ctrlProp308.xml"/><Relationship Id="rId15" Type="http://schemas.openxmlformats.org/officeDocument/2006/relationships/ctrlProp" Target="../ctrlProps/ctrlProp318.xml"/><Relationship Id="rId10" Type="http://schemas.openxmlformats.org/officeDocument/2006/relationships/ctrlProp" Target="../ctrlProps/ctrlProp313.xml"/><Relationship Id="rId19" Type="http://schemas.openxmlformats.org/officeDocument/2006/relationships/ctrlProp" Target="../ctrlProps/ctrlProp322.xml"/><Relationship Id="rId4" Type="http://schemas.openxmlformats.org/officeDocument/2006/relationships/ctrlProp" Target="../ctrlProps/ctrlProp307.xml"/><Relationship Id="rId9" Type="http://schemas.openxmlformats.org/officeDocument/2006/relationships/ctrlProp" Target="../ctrlProps/ctrlProp312.xml"/><Relationship Id="rId14" Type="http://schemas.openxmlformats.org/officeDocument/2006/relationships/ctrlProp" Target="../ctrlProps/ctrlProp317.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328.xml"/><Relationship Id="rId13" Type="http://schemas.openxmlformats.org/officeDocument/2006/relationships/ctrlProp" Target="../ctrlProps/ctrlProp333.xml"/><Relationship Id="rId18" Type="http://schemas.openxmlformats.org/officeDocument/2006/relationships/ctrlProp" Target="../ctrlProps/ctrlProp338.xml"/><Relationship Id="rId3" Type="http://schemas.openxmlformats.org/officeDocument/2006/relationships/vmlDrawing" Target="../drawings/vmlDrawing22.vml"/><Relationship Id="rId21" Type="http://schemas.openxmlformats.org/officeDocument/2006/relationships/comments" Target="../comments22.xml"/><Relationship Id="rId7" Type="http://schemas.openxmlformats.org/officeDocument/2006/relationships/ctrlProp" Target="../ctrlProps/ctrlProp327.xml"/><Relationship Id="rId12" Type="http://schemas.openxmlformats.org/officeDocument/2006/relationships/ctrlProp" Target="../ctrlProps/ctrlProp332.xml"/><Relationship Id="rId17" Type="http://schemas.openxmlformats.org/officeDocument/2006/relationships/ctrlProp" Target="../ctrlProps/ctrlProp337.xml"/><Relationship Id="rId2" Type="http://schemas.openxmlformats.org/officeDocument/2006/relationships/drawing" Target="../drawings/drawing22.xml"/><Relationship Id="rId16" Type="http://schemas.openxmlformats.org/officeDocument/2006/relationships/ctrlProp" Target="../ctrlProps/ctrlProp336.xml"/><Relationship Id="rId20" Type="http://schemas.openxmlformats.org/officeDocument/2006/relationships/ctrlProp" Target="../ctrlProps/ctrlProp340.xml"/><Relationship Id="rId1" Type="http://schemas.openxmlformats.org/officeDocument/2006/relationships/printerSettings" Target="../printerSettings/printerSettings25.bin"/><Relationship Id="rId6" Type="http://schemas.openxmlformats.org/officeDocument/2006/relationships/ctrlProp" Target="../ctrlProps/ctrlProp326.xml"/><Relationship Id="rId11" Type="http://schemas.openxmlformats.org/officeDocument/2006/relationships/ctrlProp" Target="../ctrlProps/ctrlProp331.xml"/><Relationship Id="rId5" Type="http://schemas.openxmlformats.org/officeDocument/2006/relationships/ctrlProp" Target="../ctrlProps/ctrlProp325.xml"/><Relationship Id="rId15" Type="http://schemas.openxmlformats.org/officeDocument/2006/relationships/ctrlProp" Target="../ctrlProps/ctrlProp335.xml"/><Relationship Id="rId10" Type="http://schemas.openxmlformats.org/officeDocument/2006/relationships/ctrlProp" Target="../ctrlProps/ctrlProp330.xml"/><Relationship Id="rId19" Type="http://schemas.openxmlformats.org/officeDocument/2006/relationships/ctrlProp" Target="../ctrlProps/ctrlProp339.xml"/><Relationship Id="rId4" Type="http://schemas.openxmlformats.org/officeDocument/2006/relationships/ctrlProp" Target="../ctrlProps/ctrlProp324.xml"/><Relationship Id="rId9" Type="http://schemas.openxmlformats.org/officeDocument/2006/relationships/ctrlProp" Target="../ctrlProps/ctrlProp329.xml"/><Relationship Id="rId14" Type="http://schemas.openxmlformats.org/officeDocument/2006/relationships/ctrlProp" Target="../ctrlProps/ctrlProp334.xml"/></Relationships>
</file>

<file path=xl/worksheets/_rels/sheet26.xml.rels><?xml version="1.0" encoding="UTF-8" standalone="yes"?>
<Relationships xmlns="http://schemas.openxmlformats.org/package/2006/relationships"><Relationship Id="rId8" Type="http://schemas.openxmlformats.org/officeDocument/2006/relationships/ctrlProp" Target="../ctrlProps/ctrlProp345.xml"/><Relationship Id="rId13" Type="http://schemas.openxmlformats.org/officeDocument/2006/relationships/ctrlProp" Target="../ctrlProps/ctrlProp350.xml"/><Relationship Id="rId18" Type="http://schemas.openxmlformats.org/officeDocument/2006/relationships/ctrlProp" Target="../ctrlProps/ctrlProp355.xml"/><Relationship Id="rId3" Type="http://schemas.openxmlformats.org/officeDocument/2006/relationships/vmlDrawing" Target="../drawings/vmlDrawing23.vml"/><Relationship Id="rId21" Type="http://schemas.openxmlformats.org/officeDocument/2006/relationships/comments" Target="../comments23.xml"/><Relationship Id="rId7" Type="http://schemas.openxmlformats.org/officeDocument/2006/relationships/ctrlProp" Target="../ctrlProps/ctrlProp344.xml"/><Relationship Id="rId12" Type="http://schemas.openxmlformats.org/officeDocument/2006/relationships/ctrlProp" Target="../ctrlProps/ctrlProp349.xml"/><Relationship Id="rId17" Type="http://schemas.openxmlformats.org/officeDocument/2006/relationships/ctrlProp" Target="../ctrlProps/ctrlProp354.xml"/><Relationship Id="rId2" Type="http://schemas.openxmlformats.org/officeDocument/2006/relationships/drawing" Target="../drawings/drawing23.xml"/><Relationship Id="rId16" Type="http://schemas.openxmlformats.org/officeDocument/2006/relationships/ctrlProp" Target="../ctrlProps/ctrlProp353.xml"/><Relationship Id="rId20" Type="http://schemas.openxmlformats.org/officeDocument/2006/relationships/ctrlProp" Target="../ctrlProps/ctrlProp357.xml"/><Relationship Id="rId1" Type="http://schemas.openxmlformats.org/officeDocument/2006/relationships/printerSettings" Target="../printerSettings/printerSettings26.bin"/><Relationship Id="rId6" Type="http://schemas.openxmlformats.org/officeDocument/2006/relationships/ctrlProp" Target="../ctrlProps/ctrlProp343.xml"/><Relationship Id="rId11" Type="http://schemas.openxmlformats.org/officeDocument/2006/relationships/ctrlProp" Target="../ctrlProps/ctrlProp348.xml"/><Relationship Id="rId5" Type="http://schemas.openxmlformats.org/officeDocument/2006/relationships/ctrlProp" Target="../ctrlProps/ctrlProp342.xml"/><Relationship Id="rId15" Type="http://schemas.openxmlformats.org/officeDocument/2006/relationships/ctrlProp" Target="../ctrlProps/ctrlProp352.xml"/><Relationship Id="rId10" Type="http://schemas.openxmlformats.org/officeDocument/2006/relationships/ctrlProp" Target="../ctrlProps/ctrlProp347.xml"/><Relationship Id="rId19" Type="http://schemas.openxmlformats.org/officeDocument/2006/relationships/ctrlProp" Target="../ctrlProps/ctrlProp356.xml"/><Relationship Id="rId4" Type="http://schemas.openxmlformats.org/officeDocument/2006/relationships/ctrlProp" Target="../ctrlProps/ctrlProp341.xml"/><Relationship Id="rId9" Type="http://schemas.openxmlformats.org/officeDocument/2006/relationships/ctrlProp" Target="../ctrlProps/ctrlProp346.xml"/><Relationship Id="rId14" Type="http://schemas.openxmlformats.org/officeDocument/2006/relationships/ctrlProp" Target="../ctrlProps/ctrlProp351.xml"/></Relationships>
</file>

<file path=xl/worksheets/_rels/sheet27.xml.rels><?xml version="1.0" encoding="UTF-8" standalone="yes"?>
<Relationships xmlns="http://schemas.openxmlformats.org/package/2006/relationships"><Relationship Id="rId8" Type="http://schemas.openxmlformats.org/officeDocument/2006/relationships/ctrlProp" Target="../ctrlProps/ctrlProp362.xml"/><Relationship Id="rId13" Type="http://schemas.openxmlformats.org/officeDocument/2006/relationships/ctrlProp" Target="../ctrlProps/ctrlProp367.xml"/><Relationship Id="rId18" Type="http://schemas.openxmlformats.org/officeDocument/2006/relationships/ctrlProp" Target="../ctrlProps/ctrlProp372.xml"/><Relationship Id="rId3" Type="http://schemas.openxmlformats.org/officeDocument/2006/relationships/vmlDrawing" Target="../drawings/vmlDrawing24.vml"/><Relationship Id="rId21" Type="http://schemas.openxmlformats.org/officeDocument/2006/relationships/comments" Target="../comments24.xml"/><Relationship Id="rId7" Type="http://schemas.openxmlformats.org/officeDocument/2006/relationships/ctrlProp" Target="../ctrlProps/ctrlProp361.xml"/><Relationship Id="rId12" Type="http://schemas.openxmlformats.org/officeDocument/2006/relationships/ctrlProp" Target="../ctrlProps/ctrlProp366.xml"/><Relationship Id="rId17" Type="http://schemas.openxmlformats.org/officeDocument/2006/relationships/ctrlProp" Target="../ctrlProps/ctrlProp371.xml"/><Relationship Id="rId2" Type="http://schemas.openxmlformats.org/officeDocument/2006/relationships/drawing" Target="../drawings/drawing24.xml"/><Relationship Id="rId16" Type="http://schemas.openxmlformats.org/officeDocument/2006/relationships/ctrlProp" Target="../ctrlProps/ctrlProp370.xml"/><Relationship Id="rId20" Type="http://schemas.openxmlformats.org/officeDocument/2006/relationships/ctrlProp" Target="../ctrlProps/ctrlProp374.xml"/><Relationship Id="rId1" Type="http://schemas.openxmlformats.org/officeDocument/2006/relationships/printerSettings" Target="../printerSettings/printerSettings27.bin"/><Relationship Id="rId6" Type="http://schemas.openxmlformats.org/officeDocument/2006/relationships/ctrlProp" Target="../ctrlProps/ctrlProp360.xml"/><Relationship Id="rId11" Type="http://schemas.openxmlformats.org/officeDocument/2006/relationships/ctrlProp" Target="../ctrlProps/ctrlProp365.xml"/><Relationship Id="rId5" Type="http://schemas.openxmlformats.org/officeDocument/2006/relationships/ctrlProp" Target="../ctrlProps/ctrlProp359.xml"/><Relationship Id="rId15" Type="http://schemas.openxmlformats.org/officeDocument/2006/relationships/ctrlProp" Target="../ctrlProps/ctrlProp369.xml"/><Relationship Id="rId10" Type="http://schemas.openxmlformats.org/officeDocument/2006/relationships/ctrlProp" Target="../ctrlProps/ctrlProp364.xml"/><Relationship Id="rId19" Type="http://schemas.openxmlformats.org/officeDocument/2006/relationships/ctrlProp" Target="../ctrlProps/ctrlProp373.xml"/><Relationship Id="rId4" Type="http://schemas.openxmlformats.org/officeDocument/2006/relationships/ctrlProp" Target="../ctrlProps/ctrlProp358.xml"/><Relationship Id="rId9" Type="http://schemas.openxmlformats.org/officeDocument/2006/relationships/ctrlProp" Target="../ctrlProps/ctrlProp363.xml"/><Relationship Id="rId14" Type="http://schemas.openxmlformats.org/officeDocument/2006/relationships/ctrlProp" Target="../ctrlProps/ctrlProp368.xml"/></Relationships>
</file>

<file path=xl/worksheets/_rels/sheet28.xml.rels><?xml version="1.0" encoding="UTF-8" standalone="yes"?>
<Relationships xmlns="http://schemas.openxmlformats.org/package/2006/relationships"><Relationship Id="rId8" Type="http://schemas.openxmlformats.org/officeDocument/2006/relationships/ctrlProp" Target="../ctrlProps/ctrlProp379.xml"/><Relationship Id="rId13" Type="http://schemas.openxmlformats.org/officeDocument/2006/relationships/ctrlProp" Target="../ctrlProps/ctrlProp384.xml"/><Relationship Id="rId18" Type="http://schemas.openxmlformats.org/officeDocument/2006/relationships/ctrlProp" Target="../ctrlProps/ctrlProp389.xml"/><Relationship Id="rId3" Type="http://schemas.openxmlformats.org/officeDocument/2006/relationships/vmlDrawing" Target="../drawings/vmlDrawing25.vml"/><Relationship Id="rId21" Type="http://schemas.openxmlformats.org/officeDocument/2006/relationships/comments" Target="../comments25.xml"/><Relationship Id="rId7" Type="http://schemas.openxmlformats.org/officeDocument/2006/relationships/ctrlProp" Target="../ctrlProps/ctrlProp378.xml"/><Relationship Id="rId12" Type="http://schemas.openxmlformats.org/officeDocument/2006/relationships/ctrlProp" Target="../ctrlProps/ctrlProp383.xml"/><Relationship Id="rId17" Type="http://schemas.openxmlformats.org/officeDocument/2006/relationships/ctrlProp" Target="../ctrlProps/ctrlProp388.xml"/><Relationship Id="rId2" Type="http://schemas.openxmlformats.org/officeDocument/2006/relationships/drawing" Target="../drawings/drawing25.xml"/><Relationship Id="rId16" Type="http://schemas.openxmlformats.org/officeDocument/2006/relationships/ctrlProp" Target="../ctrlProps/ctrlProp387.xml"/><Relationship Id="rId20" Type="http://schemas.openxmlformats.org/officeDocument/2006/relationships/ctrlProp" Target="../ctrlProps/ctrlProp391.xml"/><Relationship Id="rId1" Type="http://schemas.openxmlformats.org/officeDocument/2006/relationships/printerSettings" Target="../printerSettings/printerSettings28.bin"/><Relationship Id="rId6" Type="http://schemas.openxmlformats.org/officeDocument/2006/relationships/ctrlProp" Target="../ctrlProps/ctrlProp377.xml"/><Relationship Id="rId11" Type="http://schemas.openxmlformats.org/officeDocument/2006/relationships/ctrlProp" Target="../ctrlProps/ctrlProp382.xml"/><Relationship Id="rId5" Type="http://schemas.openxmlformats.org/officeDocument/2006/relationships/ctrlProp" Target="../ctrlProps/ctrlProp376.xml"/><Relationship Id="rId15" Type="http://schemas.openxmlformats.org/officeDocument/2006/relationships/ctrlProp" Target="../ctrlProps/ctrlProp386.xml"/><Relationship Id="rId10" Type="http://schemas.openxmlformats.org/officeDocument/2006/relationships/ctrlProp" Target="../ctrlProps/ctrlProp381.xml"/><Relationship Id="rId19" Type="http://schemas.openxmlformats.org/officeDocument/2006/relationships/ctrlProp" Target="../ctrlProps/ctrlProp390.xml"/><Relationship Id="rId4" Type="http://schemas.openxmlformats.org/officeDocument/2006/relationships/ctrlProp" Target="../ctrlProps/ctrlProp375.xml"/><Relationship Id="rId9" Type="http://schemas.openxmlformats.org/officeDocument/2006/relationships/ctrlProp" Target="../ctrlProps/ctrlProp380.xml"/><Relationship Id="rId14" Type="http://schemas.openxmlformats.org/officeDocument/2006/relationships/ctrlProp" Target="../ctrlProps/ctrlProp385.xml"/></Relationships>
</file>

<file path=xl/worksheets/_rels/sheet29.xml.rels><?xml version="1.0" encoding="UTF-8" standalone="yes"?>
<Relationships xmlns="http://schemas.openxmlformats.org/package/2006/relationships"><Relationship Id="rId8" Type="http://schemas.openxmlformats.org/officeDocument/2006/relationships/ctrlProp" Target="../ctrlProps/ctrlProp396.xml"/><Relationship Id="rId13" Type="http://schemas.openxmlformats.org/officeDocument/2006/relationships/ctrlProp" Target="../ctrlProps/ctrlProp401.xml"/><Relationship Id="rId18" Type="http://schemas.openxmlformats.org/officeDocument/2006/relationships/ctrlProp" Target="../ctrlProps/ctrlProp406.xml"/><Relationship Id="rId3" Type="http://schemas.openxmlformats.org/officeDocument/2006/relationships/vmlDrawing" Target="../drawings/vmlDrawing26.vml"/><Relationship Id="rId21" Type="http://schemas.openxmlformats.org/officeDocument/2006/relationships/comments" Target="../comments26.xml"/><Relationship Id="rId7" Type="http://schemas.openxmlformats.org/officeDocument/2006/relationships/ctrlProp" Target="../ctrlProps/ctrlProp395.xml"/><Relationship Id="rId12" Type="http://schemas.openxmlformats.org/officeDocument/2006/relationships/ctrlProp" Target="../ctrlProps/ctrlProp400.xml"/><Relationship Id="rId17" Type="http://schemas.openxmlformats.org/officeDocument/2006/relationships/ctrlProp" Target="../ctrlProps/ctrlProp405.xml"/><Relationship Id="rId2" Type="http://schemas.openxmlformats.org/officeDocument/2006/relationships/drawing" Target="../drawings/drawing26.xml"/><Relationship Id="rId16" Type="http://schemas.openxmlformats.org/officeDocument/2006/relationships/ctrlProp" Target="../ctrlProps/ctrlProp404.xml"/><Relationship Id="rId20" Type="http://schemas.openxmlformats.org/officeDocument/2006/relationships/ctrlProp" Target="../ctrlProps/ctrlProp408.xml"/><Relationship Id="rId1" Type="http://schemas.openxmlformats.org/officeDocument/2006/relationships/printerSettings" Target="../printerSettings/printerSettings29.bin"/><Relationship Id="rId6" Type="http://schemas.openxmlformats.org/officeDocument/2006/relationships/ctrlProp" Target="../ctrlProps/ctrlProp394.xml"/><Relationship Id="rId11" Type="http://schemas.openxmlformats.org/officeDocument/2006/relationships/ctrlProp" Target="../ctrlProps/ctrlProp399.xml"/><Relationship Id="rId5" Type="http://schemas.openxmlformats.org/officeDocument/2006/relationships/ctrlProp" Target="../ctrlProps/ctrlProp393.xml"/><Relationship Id="rId15" Type="http://schemas.openxmlformats.org/officeDocument/2006/relationships/ctrlProp" Target="../ctrlProps/ctrlProp403.xml"/><Relationship Id="rId10" Type="http://schemas.openxmlformats.org/officeDocument/2006/relationships/ctrlProp" Target="../ctrlProps/ctrlProp398.xml"/><Relationship Id="rId19" Type="http://schemas.openxmlformats.org/officeDocument/2006/relationships/ctrlProp" Target="../ctrlProps/ctrlProp407.xml"/><Relationship Id="rId4" Type="http://schemas.openxmlformats.org/officeDocument/2006/relationships/ctrlProp" Target="../ctrlProps/ctrlProp392.xml"/><Relationship Id="rId9" Type="http://schemas.openxmlformats.org/officeDocument/2006/relationships/ctrlProp" Target="../ctrlProps/ctrlProp397.xml"/><Relationship Id="rId14" Type="http://schemas.openxmlformats.org/officeDocument/2006/relationships/ctrlProp" Target="../ctrlProps/ctrlProp402.xml"/></Relationships>
</file>

<file path=xl/worksheets/_rels/sheet30.xml.rels><?xml version="1.0" encoding="UTF-8" standalone="yes"?>
<Relationships xmlns="http://schemas.openxmlformats.org/package/2006/relationships"><Relationship Id="rId8" Type="http://schemas.openxmlformats.org/officeDocument/2006/relationships/ctrlProp" Target="../ctrlProps/ctrlProp413.xml"/><Relationship Id="rId13" Type="http://schemas.openxmlformats.org/officeDocument/2006/relationships/ctrlProp" Target="../ctrlProps/ctrlProp418.xml"/><Relationship Id="rId18" Type="http://schemas.openxmlformats.org/officeDocument/2006/relationships/ctrlProp" Target="../ctrlProps/ctrlProp423.xml"/><Relationship Id="rId3" Type="http://schemas.openxmlformats.org/officeDocument/2006/relationships/vmlDrawing" Target="../drawings/vmlDrawing27.vml"/><Relationship Id="rId21" Type="http://schemas.openxmlformats.org/officeDocument/2006/relationships/comments" Target="../comments27.xml"/><Relationship Id="rId7" Type="http://schemas.openxmlformats.org/officeDocument/2006/relationships/ctrlProp" Target="../ctrlProps/ctrlProp412.xml"/><Relationship Id="rId12" Type="http://schemas.openxmlformats.org/officeDocument/2006/relationships/ctrlProp" Target="../ctrlProps/ctrlProp417.xml"/><Relationship Id="rId17" Type="http://schemas.openxmlformats.org/officeDocument/2006/relationships/ctrlProp" Target="../ctrlProps/ctrlProp422.xml"/><Relationship Id="rId2" Type="http://schemas.openxmlformats.org/officeDocument/2006/relationships/drawing" Target="../drawings/drawing27.xml"/><Relationship Id="rId16" Type="http://schemas.openxmlformats.org/officeDocument/2006/relationships/ctrlProp" Target="../ctrlProps/ctrlProp421.xml"/><Relationship Id="rId20" Type="http://schemas.openxmlformats.org/officeDocument/2006/relationships/ctrlProp" Target="../ctrlProps/ctrlProp425.xml"/><Relationship Id="rId1" Type="http://schemas.openxmlformats.org/officeDocument/2006/relationships/printerSettings" Target="../printerSettings/printerSettings30.bin"/><Relationship Id="rId6" Type="http://schemas.openxmlformats.org/officeDocument/2006/relationships/ctrlProp" Target="../ctrlProps/ctrlProp411.xml"/><Relationship Id="rId11" Type="http://schemas.openxmlformats.org/officeDocument/2006/relationships/ctrlProp" Target="../ctrlProps/ctrlProp416.xml"/><Relationship Id="rId5" Type="http://schemas.openxmlformats.org/officeDocument/2006/relationships/ctrlProp" Target="../ctrlProps/ctrlProp410.xml"/><Relationship Id="rId15" Type="http://schemas.openxmlformats.org/officeDocument/2006/relationships/ctrlProp" Target="../ctrlProps/ctrlProp420.xml"/><Relationship Id="rId10" Type="http://schemas.openxmlformats.org/officeDocument/2006/relationships/ctrlProp" Target="../ctrlProps/ctrlProp415.xml"/><Relationship Id="rId19" Type="http://schemas.openxmlformats.org/officeDocument/2006/relationships/ctrlProp" Target="../ctrlProps/ctrlProp424.xml"/><Relationship Id="rId4" Type="http://schemas.openxmlformats.org/officeDocument/2006/relationships/ctrlProp" Target="../ctrlProps/ctrlProp409.xml"/><Relationship Id="rId9" Type="http://schemas.openxmlformats.org/officeDocument/2006/relationships/ctrlProp" Target="../ctrlProps/ctrlProp414.xml"/><Relationship Id="rId14" Type="http://schemas.openxmlformats.org/officeDocument/2006/relationships/ctrlProp" Target="../ctrlProps/ctrlProp419.xml"/></Relationships>
</file>

<file path=xl/worksheets/_rels/sheet31.xml.rels><?xml version="1.0" encoding="UTF-8" standalone="yes"?>
<Relationships xmlns="http://schemas.openxmlformats.org/package/2006/relationships"><Relationship Id="rId8" Type="http://schemas.openxmlformats.org/officeDocument/2006/relationships/ctrlProp" Target="../ctrlProps/ctrlProp430.xml"/><Relationship Id="rId13" Type="http://schemas.openxmlformats.org/officeDocument/2006/relationships/ctrlProp" Target="../ctrlProps/ctrlProp435.xml"/><Relationship Id="rId18" Type="http://schemas.openxmlformats.org/officeDocument/2006/relationships/ctrlProp" Target="../ctrlProps/ctrlProp440.xml"/><Relationship Id="rId3" Type="http://schemas.openxmlformats.org/officeDocument/2006/relationships/vmlDrawing" Target="../drawings/vmlDrawing28.vml"/><Relationship Id="rId21" Type="http://schemas.openxmlformats.org/officeDocument/2006/relationships/comments" Target="../comments28.xml"/><Relationship Id="rId7" Type="http://schemas.openxmlformats.org/officeDocument/2006/relationships/ctrlProp" Target="../ctrlProps/ctrlProp429.xml"/><Relationship Id="rId12" Type="http://schemas.openxmlformats.org/officeDocument/2006/relationships/ctrlProp" Target="../ctrlProps/ctrlProp434.xml"/><Relationship Id="rId17" Type="http://schemas.openxmlformats.org/officeDocument/2006/relationships/ctrlProp" Target="../ctrlProps/ctrlProp439.xml"/><Relationship Id="rId2" Type="http://schemas.openxmlformats.org/officeDocument/2006/relationships/drawing" Target="../drawings/drawing28.xml"/><Relationship Id="rId16" Type="http://schemas.openxmlformats.org/officeDocument/2006/relationships/ctrlProp" Target="../ctrlProps/ctrlProp438.xml"/><Relationship Id="rId20" Type="http://schemas.openxmlformats.org/officeDocument/2006/relationships/ctrlProp" Target="../ctrlProps/ctrlProp442.xml"/><Relationship Id="rId1" Type="http://schemas.openxmlformats.org/officeDocument/2006/relationships/printerSettings" Target="../printerSettings/printerSettings31.bin"/><Relationship Id="rId6" Type="http://schemas.openxmlformats.org/officeDocument/2006/relationships/ctrlProp" Target="../ctrlProps/ctrlProp428.xml"/><Relationship Id="rId11" Type="http://schemas.openxmlformats.org/officeDocument/2006/relationships/ctrlProp" Target="../ctrlProps/ctrlProp433.xml"/><Relationship Id="rId5" Type="http://schemas.openxmlformats.org/officeDocument/2006/relationships/ctrlProp" Target="../ctrlProps/ctrlProp427.xml"/><Relationship Id="rId15" Type="http://schemas.openxmlformats.org/officeDocument/2006/relationships/ctrlProp" Target="../ctrlProps/ctrlProp437.xml"/><Relationship Id="rId10" Type="http://schemas.openxmlformats.org/officeDocument/2006/relationships/ctrlProp" Target="../ctrlProps/ctrlProp432.xml"/><Relationship Id="rId19" Type="http://schemas.openxmlformats.org/officeDocument/2006/relationships/ctrlProp" Target="../ctrlProps/ctrlProp441.xml"/><Relationship Id="rId4" Type="http://schemas.openxmlformats.org/officeDocument/2006/relationships/ctrlProp" Target="../ctrlProps/ctrlProp426.xml"/><Relationship Id="rId9" Type="http://schemas.openxmlformats.org/officeDocument/2006/relationships/ctrlProp" Target="../ctrlProps/ctrlProp431.xml"/><Relationship Id="rId14" Type="http://schemas.openxmlformats.org/officeDocument/2006/relationships/ctrlProp" Target="../ctrlProps/ctrlProp436.xml"/></Relationships>
</file>

<file path=xl/worksheets/_rels/sheet32.xml.rels><?xml version="1.0" encoding="UTF-8" standalone="yes"?>
<Relationships xmlns="http://schemas.openxmlformats.org/package/2006/relationships"><Relationship Id="rId8" Type="http://schemas.openxmlformats.org/officeDocument/2006/relationships/ctrlProp" Target="../ctrlProps/ctrlProp447.xml"/><Relationship Id="rId13" Type="http://schemas.openxmlformats.org/officeDocument/2006/relationships/ctrlProp" Target="../ctrlProps/ctrlProp452.xml"/><Relationship Id="rId18" Type="http://schemas.openxmlformats.org/officeDocument/2006/relationships/ctrlProp" Target="../ctrlProps/ctrlProp457.xml"/><Relationship Id="rId3" Type="http://schemas.openxmlformats.org/officeDocument/2006/relationships/vmlDrawing" Target="../drawings/vmlDrawing29.vml"/><Relationship Id="rId21" Type="http://schemas.openxmlformats.org/officeDocument/2006/relationships/comments" Target="../comments29.xml"/><Relationship Id="rId7" Type="http://schemas.openxmlformats.org/officeDocument/2006/relationships/ctrlProp" Target="../ctrlProps/ctrlProp446.xml"/><Relationship Id="rId12" Type="http://schemas.openxmlformats.org/officeDocument/2006/relationships/ctrlProp" Target="../ctrlProps/ctrlProp451.xml"/><Relationship Id="rId17" Type="http://schemas.openxmlformats.org/officeDocument/2006/relationships/ctrlProp" Target="../ctrlProps/ctrlProp456.xml"/><Relationship Id="rId2" Type="http://schemas.openxmlformats.org/officeDocument/2006/relationships/drawing" Target="../drawings/drawing29.xml"/><Relationship Id="rId16" Type="http://schemas.openxmlformats.org/officeDocument/2006/relationships/ctrlProp" Target="../ctrlProps/ctrlProp455.xml"/><Relationship Id="rId20" Type="http://schemas.openxmlformats.org/officeDocument/2006/relationships/ctrlProp" Target="../ctrlProps/ctrlProp459.xml"/><Relationship Id="rId1" Type="http://schemas.openxmlformats.org/officeDocument/2006/relationships/printerSettings" Target="../printerSettings/printerSettings32.bin"/><Relationship Id="rId6" Type="http://schemas.openxmlformats.org/officeDocument/2006/relationships/ctrlProp" Target="../ctrlProps/ctrlProp445.xml"/><Relationship Id="rId11" Type="http://schemas.openxmlformats.org/officeDocument/2006/relationships/ctrlProp" Target="../ctrlProps/ctrlProp450.xml"/><Relationship Id="rId5" Type="http://schemas.openxmlformats.org/officeDocument/2006/relationships/ctrlProp" Target="../ctrlProps/ctrlProp444.xml"/><Relationship Id="rId15" Type="http://schemas.openxmlformats.org/officeDocument/2006/relationships/ctrlProp" Target="../ctrlProps/ctrlProp454.xml"/><Relationship Id="rId10" Type="http://schemas.openxmlformats.org/officeDocument/2006/relationships/ctrlProp" Target="../ctrlProps/ctrlProp449.xml"/><Relationship Id="rId19" Type="http://schemas.openxmlformats.org/officeDocument/2006/relationships/ctrlProp" Target="../ctrlProps/ctrlProp458.xml"/><Relationship Id="rId4" Type="http://schemas.openxmlformats.org/officeDocument/2006/relationships/ctrlProp" Target="../ctrlProps/ctrlProp443.xml"/><Relationship Id="rId9" Type="http://schemas.openxmlformats.org/officeDocument/2006/relationships/ctrlProp" Target="../ctrlProps/ctrlProp448.xml"/><Relationship Id="rId14" Type="http://schemas.openxmlformats.org/officeDocument/2006/relationships/ctrlProp" Target="../ctrlProps/ctrlProp453.xml"/></Relationships>
</file>

<file path=xl/worksheets/_rels/sheet33.xml.rels><?xml version="1.0" encoding="UTF-8" standalone="yes"?>
<Relationships xmlns="http://schemas.openxmlformats.org/package/2006/relationships"><Relationship Id="rId8" Type="http://schemas.openxmlformats.org/officeDocument/2006/relationships/ctrlProp" Target="../ctrlProps/ctrlProp464.xml"/><Relationship Id="rId13" Type="http://schemas.openxmlformats.org/officeDocument/2006/relationships/ctrlProp" Target="../ctrlProps/ctrlProp469.xml"/><Relationship Id="rId18" Type="http://schemas.openxmlformats.org/officeDocument/2006/relationships/ctrlProp" Target="../ctrlProps/ctrlProp474.xml"/><Relationship Id="rId3" Type="http://schemas.openxmlformats.org/officeDocument/2006/relationships/vmlDrawing" Target="../drawings/vmlDrawing30.vml"/><Relationship Id="rId21" Type="http://schemas.openxmlformats.org/officeDocument/2006/relationships/comments" Target="../comments30.xml"/><Relationship Id="rId7" Type="http://schemas.openxmlformats.org/officeDocument/2006/relationships/ctrlProp" Target="../ctrlProps/ctrlProp463.xml"/><Relationship Id="rId12" Type="http://schemas.openxmlformats.org/officeDocument/2006/relationships/ctrlProp" Target="../ctrlProps/ctrlProp468.xml"/><Relationship Id="rId17" Type="http://schemas.openxmlformats.org/officeDocument/2006/relationships/ctrlProp" Target="../ctrlProps/ctrlProp473.xml"/><Relationship Id="rId2" Type="http://schemas.openxmlformats.org/officeDocument/2006/relationships/drawing" Target="../drawings/drawing30.xml"/><Relationship Id="rId16" Type="http://schemas.openxmlformats.org/officeDocument/2006/relationships/ctrlProp" Target="../ctrlProps/ctrlProp472.xml"/><Relationship Id="rId20" Type="http://schemas.openxmlformats.org/officeDocument/2006/relationships/ctrlProp" Target="../ctrlProps/ctrlProp476.xml"/><Relationship Id="rId1" Type="http://schemas.openxmlformats.org/officeDocument/2006/relationships/printerSettings" Target="../printerSettings/printerSettings33.bin"/><Relationship Id="rId6" Type="http://schemas.openxmlformats.org/officeDocument/2006/relationships/ctrlProp" Target="../ctrlProps/ctrlProp462.xml"/><Relationship Id="rId11" Type="http://schemas.openxmlformats.org/officeDocument/2006/relationships/ctrlProp" Target="../ctrlProps/ctrlProp467.xml"/><Relationship Id="rId5" Type="http://schemas.openxmlformats.org/officeDocument/2006/relationships/ctrlProp" Target="../ctrlProps/ctrlProp461.xml"/><Relationship Id="rId15" Type="http://schemas.openxmlformats.org/officeDocument/2006/relationships/ctrlProp" Target="../ctrlProps/ctrlProp471.xml"/><Relationship Id="rId10" Type="http://schemas.openxmlformats.org/officeDocument/2006/relationships/ctrlProp" Target="../ctrlProps/ctrlProp466.xml"/><Relationship Id="rId19" Type="http://schemas.openxmlformats.org/officeDocument/2006/relationships/ctrlProp" Target="../ctrlProps/ctrlProp475.xml"/><Relationship Id="rId4" Type="http://schemas.openxmlformats.org/officeDocument/2006/relationships/ctrlProp" Target="../ctrlProps/ctrlProp460.xml"/><Relationship Id="rId9" Type="http://schemas.openxmlformats.org/officeDocument/2006/relationships/ctrlProp" Target="../ctrlProps/ctrlProp465.xml"/><Relationship Id="rId14" Type="http://schemas.openxmlformats.org/officeDocument/2006/relationships/ctrlProp" Target="../ctrlProps/ctrlProp470.xml"/></Relationships>
</file>

<file path=xl/worksheets/_rels/sheet34.xml.rels><?xml version="1.0" encoding="UTF-8" standalone="yes"?>
<Relationships xmlns="http://schemas.openxmlformats.org/package/2006/relationships"><Relationship Id="rId8" Type="http://schemas.openxmlformats.org/officeDocument/2006/relationships/ctrlProp" Target="../ctrlProps/ctrlProp481.xml"/><Relationship Id="rId13" Type="http://schemas.openxmlformats.org/officeDocument/2006/relationships/ctrlProp" Target="../ctrlProps/ctrlProp486.xml"/><Relationship Id="rId18" Type="http://schemas.openxmlformats.org/officeDocument/2006/relationships/ctrlProp" Target="../ctrlProps/ctrlProp491.xml"/><Relationship Id="rId3" Type="http://schemas.openxmlformats.org/officeDocument/2006/relationships/vmlDrawing" Target="../drawings/vmlDrawing31.vml"/><Relationship Id="rId21" Type="http://schemas.openxmlformats.org/officeDocument/2006/relationships/comments" Target="../comments31.xml"/><Relationship Id="rId7" Type="http://schemas.openxmlformats.org/officeDocument/2006/relationships/ctrlProp" Target="../ctrlProps/ctrlProp480.xml"/><Relationship Id="rId12" Type="http://schemas.openxmlformats.org/officeDocument/2006/relationships/ctrlProp" Target="../ctrlProps/ctrlProp485.xml"/><Relationship Id="rId17" Type="http://schemas.openxmlformats.org/officeDocument/2006/relationships/ctrlProp" Target="../ctrlProps/ctrlProp490.xml"/><Relationship Id="rId2" Type="http://schemas.openxmlformats.org/officeDocument/2006/relationships/drawing" Target="../drawings/drawing31.xml"/><Relationship Id="rId16" Type="http://schemas.openxmlformats.org/officeDocument/2006/relationships/ctrlProp" Target="../ctrlProps/ctrlProp489.xml"/><Relationship Id="rId20" Type="http://schemas.openxmlformats.org/officeDocument/2006/relationships/ctrlProp" Target="../ctrlProps/ctrlProp493.xml"/><Relationship Id="rId1" Type="http://schemas.openxmlformats.org/officeDocument/2006/relationships/printerSettings" Target="../printerSettings/printerSettings34.bin"/><Relationship Id="rId6" Type="http://schemas.openxmlformats.org/officeDocument/2006/relationships/ctrlProp" Target="../ctrlProps/ctrlProp479.xml"/><Relationship Id="rId11" Type="http://schemas.openxmlformats.org/officeDocument/2006/relationships/ctrlProp" Target="../ctrlProps/ctrlProp484.xml"/><Relationship Id="rId5" Type="http://schemas.openxmlformats.org/officeDocument/2006/relationships/ctrlProp" Target="../ctrlProps/ctrlProp478.xml"/><Relationship Id="rId15" Type="http://schemas.openxmlformats.org/officeDocument/2006/relationships/ctrlProp" Target="../ctrlProps/ctrlProp488.xml"/><Relationship Id="rId10" Type="http://schemas.openxmlformats.org/officeDocument/2006/relationships/ctrlProp" Target="../ctrlProps/ctrlProp483.xml"/><Relationship Id="rId19" Type="http://schemas.openxmlformats.org/officeDocument/2006/relationships/ctrlProp" Target="../ctrlProps/ctrlProp492.xml"/><Relationship Id="rId4" Type="http://schemas.openxmlformats.org/officeDocument/2006/relationships/ctrlProp" Target="../ctrlProps/ctrlProp477.xml"/><Relationship Id="rId9" Type="http://schemas.openxmlformats.org/officeDocument/2006/relationships/ctrlProp" Target="../ctrlProps/ctrlProp482.xml"/><Relationship Id="rId14" Type="http://schemas.openxmlformats.org/officeDocument/2006/relationships/ctrlProp" Target="../ctrlProps/ctrlProp487.xml"/></Relationships>
</file>

<file path=xl/worksheets/_rels/sheet35.xml.rels><?xml version="1.0" encoding="UTF-8" standalone="yes"?>
<Relationships xmlns="http://schemas.openxmlformats.org/package/2006/relationships"><Relationship Id="rId8" Type="http://schemas.openxmlformats.org/officeDocument/2006/relationships/ctrlProp" Target="../ctrlProps/ctrlProp498.xml"/><Relationship Id="rId13" Type="http://schemas.openxmlformats.org/officeDocument/2006/relationships/ctrlProp" Target="../ctrlProps/ctrlProp503.xml"/><Relationship Id="rId18" Type="http://schemas.openxmlformats.org/officeDocument/2006/relationships/ctrlProp" Target="../ctrlProps/ctrlProp508.xml"/><Relationship Id="rId3" Type="http://schemas.openxmlformats.org/officeDocument/2006/relationships/vmlDrawing" Target="../drawings/vmlDrawing32.vml"/><Relationship Id="rId21" Type="http://schemas.openxmlformats.org/officeDocument/2006/relationships/comments" Target="../comments32.xml"/><Relationship Id="rId7" Type="http://schemas.openxmlformats.org/officeDocument/2006/relationships/ctrlProp" Target="../ctrlProps/ctrlProp497.xml"/><Relationship Id="rId12" Type="http://schemas.openxmlformats.org/officeDocument/2006/relationships/ctrlProp" Target="../ctrlProps/ctrlProp502.xml"/><Relationship Id="rId17" Type="http://schemas.openxmlformats.org/officeDocument/2006/relationships/ctrlProp" Target="../ctrlProps/ctrlProp507.xml"/><Relationship Id="rId2" Type="http://schemas.openxmlformats.org/officeDocument/2006/relationships/drawing" Target="../drawings/drawing32.xml"/><Relationship Id="rId16" Type="http://schemas.openxmlformats.org/officeDocument/2006/relationships/ctrlProp" Target="../ctrlProps/ctrlProp506.xml"/><Relationship Id="rId20" Type="http://schemas.openxmlformats.org/officeDocument/2006/relationships/ctrlProp" Target="../ctrlProps/ctrlProp510.xml"/><Relationship Id="rId1" Type="http://schemas.openxmlformats.org/officeDocument/2006/relationships/printerSettings" Target="../printerSettings/printerSettings35.bin"/><Relationship Id="rId6" Type="http://schemas.openxmlformats.org/officeDocument/2006/relationships/ctrlProp" Target="../ctrlProps/ctrlProp496.xml"/><Relationship Id="rId11" Type="http://schemas.openxmlformats.org/officeDocument/2006/relationships/ctrlProp" Target="../ctrlProps/ctrlProp501.xml"/><Relationship Id="rId5" Type="http://schemas.openxmlformats.org/officeDocument/2006/relationships/ctrlProp" Target="../ctrlProps/ctrlProp495.xml"/><Relationship Id="rId15" Type="http://schemas.openxmlformats.org/officeDocument/2006/relationships/ctrlProp" Target="../ctrlProps/ctrlProp505.xml"/><Relationship Id="rId10" Type="http://schemas.openxmlformats.org/officeDocument/2006/relationships/ctrlProp" Target="../ctrlProps/ctrlProp500.xml"/><Relationship Id="rId19" Type="http://schemas.openxmlformats.org/officeDocument/2006/relationships/ctrlProp" Target="../ctrlProps/ctrlProp509.xml"/><Relationship Id="rId4" Type="http://schemas.openxmlformats.org/officeDocument/2006/relationships/ctrlProp" Target="../ctrlProps/ctrlProp494.xml"/><Relationship Id="rId9" Type="http://schemas.openxmlformats.org/officeDocument/2006/relationships/ctrlProp" Target="../ctrlProps/ctrlProp499.xml"/><Relationship Id="rId14" Type="http://schemas.openxmlformats.org/officeDocument/2006/relationships/ctrlProp" Target="../ctrlProps/ctrlProp504.xml"/></Relationships>
</file>

<file path=xl/worksheets/_rels/sheet36.xml.rels><?xml version="1.0" encoding="UTF-8" standalone="yes"?>
<Relationships xmlns="http://schemas.openxmlformats.org/package/2006/relationships"><Relationship Id="rId8" Type="http://schemas.openxmlformats.org/officeDocument/2006/relationships/ctrlProp" Target="../ctrlProps/ctrlProp515.xml"/><Relationship Id="rId13" Type="http://schemas.openxmlformats.org/officeDocument/2006/relationships/ctrlProp" Target="../ctrlProps/ctrlProp520.xml"/><Relationship Id="rId18" Type="http://schemas.openxmlformats.org/officeDocument/2006/relationships/ctrlProp" Target="../ctrlProps/ctrlProp525.xml"/><Relationship Id="rId3" Type="http://schemas.openxmlformats.org/officeDocument/2006/relationships/vmlDrawing" Target="../drawings/vmlDrawing33.vml"/><Relationship Id="rId21" Type="http://schemas.openxmlformats.org/officeDocument/2006/relationships/comments" Target="../comments33.xml"/><Relationship Id="rId7" Type="http://schemas.openxmlformats.org/officeDocument/2006/relationships/ctrlProp" Target="../ctrlProps/ctrlProp514.xml"/><Relationship Id="rId12" Type="http://schemas.openxmlformats.org/officeDocument/2006/relationships/ctrlProp" Target="../ctrlProps/ctrlProp519.xml"/><Relationship Id="rId17" Type="http://schemas.openxmlformats.org/officeDocument/2006/relationships/ctrlProp" Target="../ctrlProps/ctrlProp524.xml"/><Relationship Id="rId2" Type="http://schemas.openxmlformats.org/officeDocument/2006/relationships/drawing" Target="../drawings/drawing33.xml"/><Relationship Id="rId16" Type="http://schemas.openxmlformats.org/officeDocument/2006/relationships/ctrlProp" Target="../ctrlProps/ctrlProp523.xml"/><Relationship Id="rId20" Type="http://schemas.openxmlformats.org/officeDocument/2006/relationships/ctrlProp" Target="../ctrlProps/ctrlProp527.xml"/><Relationship Id="rId1" Type="http://schemas.openxmlformats.org/officeDocument/2006/relationships/printerSettings" Target="../printerSettings/printerSettings36.bin"/><Relationship Id="rId6" Type="http://schemas.openxmlformats.org/officeDocument/2006/relationships/ctrlProp" Target="../ctrlProps/ctrlProp513.xml"/><Relationship Id="rId11" Type="http://schemas.openxmlformats.org/officeDocument/2006/relationships/ctrlProp" Target="../ctrlProps/ctrlProp518.xml"/><Relationship Id="rId5" Type="http://schemas.openxmlformats.org/officeDocument/2006/relationships/ctrlProp" Target="../ctrlProps/ctrlProp512.xml"/><Relationship Id="rId15" Type="http://schemas.openxmlformats.org/officeDocument/2006/relationships/ctrlProp" Target="../ctrlProps/ctrlProp522.xml"/><Relationship Id="rId10" Type="http://schemas.openxmlformats.org/officeDocument/2006/relationships/ctrlProp" Target="../ctrlProps/ctrlProp517.xml"/><Relationship Id="rId19" Type="http://schemas.openxmlformats.org/officeDocument/2006/relationships/ctrlProp" Target="../ctrlProps/ctrlProp526.xml"/><Relationship Id="rId4" Type="http://schemas.openxmlformats.org/officeDocument/2006/relationships/ctrlProp" Target="../ctrlProps/ctrlProp511.xml"/><Relationship Id="rId9" Type="http://schemas.openxmlformats.org/officeDocument/2006/relationships/ctrlProp" Target="../ctrlProps/ctrlProp516.xml"/><Relationship Id="rId14" Type="http://schemas.openxmlformats.org/officeDocument/2006/relationships/ctrlProp" Target="../ctrlProps/ctrlProp521.xml"/></Relationships>
</file>

<file path=xl/worksheets/_rels/sheet37.xml.rels><?xml version="1.0" encoding="UTF-8" standalone="yes"?>
<Relationships xmlns="http://schemas.openxmlformats.org/package/2006/relationships"><Relationship Id="rId8" Type="http://schemas.openxmlformats.org/officeDocument/2006/relationships/ctrlProp" Target="../ctrlProps/ctrlProp532.xml"/><Relationship Id="rId13" Type="http://schemas.openxmlformats.org/officeDocument/2006/relationships/ctrlProp" Target="../ctrlProps/ctrlProp537.xml"/><Relationship Id="rId18" Type="http://schemas.openxmlformats.org/officeDocument/2006/relationships/ctrlProp" Target="../ctrlProps/ctrlProp542.xml"/><Relationship Id="rId3" Type="http://schemas.openxmlformats.org/officeDocument/2006/relationships/vmlDrawing" Target="../drawings/vmlDrawing34.vml"/><Relationship Id="rId21" Type="http://schemas.openxmlformats.org/officeDocument/2006/relationships/comments" Target="../comments34.xml"/><Relationship Id="rId7" Type="http://schemas.openxmlformats.org/officeDocument/2006/relationships/ctrlProp" Target="../ctrlProps/ctrlProp531.xml"/><Relationship Id="rId12" Type="http://schemas.openxmlformats.org/officeDocument/2006/relationships/ctrlProp" Target="../ctrlProps/ctrlProp536.xml"/><Relationship Id="rId17" Type="http://schemas.openxmlformats.org/officeDocument/2006/relationships/ctrlProp" Target="../ctrlProps/ctrlProp541.xml"/><Relationship Id="rId2" Type="http://schemas.openxmlformats.org/officeDocument/2006/relationships/drawing" Target="../drawings/drawing34.xml"/><Relationship Id="rId16" Type="http://schemas.openxmlformats.org/officeDocument/2006/relationships/ctrlProp" Target="../ctrlProps/ctrlProp540.xml"/><Relationship Id="rId20" Type="http://schemas.openxmlformats.org/officeDocument/2006/relationships/ctrlProp" Target="../ctrlProps/ctrlProp544.xml"/><Relationship Id="rId1" Type="http://schemas.openxmlformats.org/officeDocument/2006/relationships/printerSettings" Target="../printerSettings/printerSettings37.bin"/><Relationship Id="rId6" Type="http://schemas.openxmlformats.org/officeDocument/2006/relationships/ctrlProp" Target="../ctrlProps/ctrlProp530.xml"/><Relationship Id="rId11" Type="http://schemas.openxmlformats.org/officeDocument/2006/relationships/ctrlProp" Target="../ctrlProps/ctrlProp535.xml"/><Relationship Id="rId5" Type="http://schemas.openxmlformats.org/officeDocument/2006/relationships/ctrlProp" Target="../ctrlProps/ctrlProp529.xml"/><Relationship Id="rId15" Type="http://schemas.openxmlformats.org/officeDocument/2006/relationships/ctrlProp" Target="../ctrlProps/ctrlProp539.xml"/><Relationship Id="rId10" Type="http://schemas.openxmlformats.org/officeDocument/2006/relationships/ctrlProp" Target="../ctrlProps/ctrlProp534.xml"/><Relationship Id="rId19" Type="http://schemas.openxmlformats.org/officeDocument/2006/relationships/ctrlProp" Target="../ctrlProps/ctrlProp543.xml"/><Relationship Id="rId4" Type="http://schemas.openxmlformats.org/officeDocument/2006/relationships/ctrlProp" Target="../ctrlProps/ctrlProp528.xml"/><Relationship Id="rId9" Type="http://schemas.openxmlformats.org/officeDocument/2006/relationships/ctrlProp" Target="../ctrlProps/ctrlProp533.xml"/><Relationship Id="rId14" Type="http://schemas.openxmlformats.org/officeDocument/2006/relationships/ctrlProp" Target="../ctrlProps/ctrlProp538.xml"/></Relationships>
</file>

<file path=xl/worksheets/_rels/sheet38.xml.rels><?xml version="1.0" encoding="UTF-8" standalone="yes"?>
<Relationships xmlns="http://schemas.openxmlformats.org/package/2006/relationships"><Relationship Id="rId8" Type="http://schemas.openxmlformats.org/officeDocument/2006/relationships/ctrlProp" Target="../ctrlProps/ctrlProp549.xml"/><Relationship Id="rId13" Type="http://schemas.openxmlformats.org/officeDocument/2006/relationships/ctrlProp" Target="../ctrlProps/ctrlProp554.xml"/><Relationship Id="rId18" Type="http://schemas.openxmlformats.org/officeDocument/2006/relationships/ctrlProp" Target="../ctrlProps/ctrlProp559.xml"/><Relationship Id="rId3" Type="http://schemas.openxmlformats.org/officeDocument/2006/relationships/vmlDrawing" Target="../drawings/vmlDrawing35.vml"/><Relationship Id="rId21" Type="http://schemas.openxmlformats.org/officeDocument/2006/relationships/comments" Target="../comments35.xml"/><Relationship Id="rId7" Type="http://schemas.openxmlformats.org/officeDocument/2006/relationships/ctrlProp" Target="../ctrlProps/ctrlProp548.xml"/><Relationship Id="rId12" Type="http://schemas.openxmlformats.org/officeDocument/2006/relationships/ctrlProp" Target="../ctrlProps/ctrlProp553.xml"/><Relationship Id="rId17" Type="http://schemas.openxmlformats.org/officeDocument/2006/relationships/ctrlProp" Target="../ctrlProps/ctrlProp558.xml"/><Relationship Id="rId2" Type="http://schemas.openxmlformats.org/officeDocument/2006/relationships/drawing" Target="../drawings/drawing35.xml"/><Relationship Id="rId16" Type="http://schemas.openxmlformats.org/officeDocument/2006/relationships/ctrlProp" Target="../ctrlProps/ctrlProp557.xml"/><Relationship Id="rId20" Type="http://schemas.openxmlformats.org/officeDocument/2006/relationships/ctrlProp" Target="../ctrlProps/ctrlProp561.xml"/><Relationship Id="rId1" Type="http://schemas.openxmlformats.org/officeDocument/2006/relationships/printerSettings" Target="../printerSettings/printerSettings38.bin"/><Relationship Id="rId6" Type="http://schemas.openxmlformats.org/officeDocument/2006/relationships/ctrlProp" Target="../ctrlProps/ctrlProp547.xml"/><Relationship Id="rId11" Type="http://schemas.openxmlformats.org/officeDocument/2006/relationships/ctrlProp" Target="../ctrlProps/ctrlProp552.xml"/><Relationship Id="rId5" Type="http://schemas.openxmlformats.org/officeDocument/2006/relationships/ctrlProp" Target="../ctrlProps/ctrlProp546.xml"/><Relationship Id="rId15" Type="http://schemas.openxmlformats.org/officeDocument/2006/relationships/ctrlProp" Target="../ctrlProps/ctrlProp556.xml"/><Relationship Id="rId10" Type="http://schemas.openxmlformats.org/officeDocument/2006/relationships/ctrlProp" Target="../ctrlProps/ctrlProp551.xml"/><Relationship Id="rId19" Type="http://schemas.openxmlformats.org/officeDocument/2006/relationships/ctrlProp" Target="../ctrlProps/ctrlProp560.xml"/><Relationship Id="rId4" Type="http://schemas.openxmlformats.org/officeDocument/2006/relationships/ctrlProp" Target="../ctrlProps/ctrlProp545.xml"/><Relationship Id="rId9" Type="http://schemas.openxmlformats.org/officeDocument/2006/relationships/ctrlProp" Target="../ctrlProps/ctrlProp550.xml"/><Relationship Id="rId14" Type="http://schemas.openxmlformats.org/officeDocument/2006/relationships/ctrlProp" Target="../ctrlProps/ctrlProp555.xml"/></Relationships>
</file>

<file path=xl/worksheets/_rels/sheet39.xml.rels><?xml version="1.0" encoding="UTF-8" standalone="yes"?>
<Relationships xmlns="http://schemas.openxmlformats.org/package/2006/relationships"><Relationship Id="rId8" Type="http://schemas.openxmlformats.org/officeDocument/2006/relationships/ctrlProp" Target="../ctrlProps/ctrlProp566.xml"/><Relationship Id="rId13" Type="http://schemas.openxmlformats.org/officeDocument/2006/relationships/ctrlProp" Target="../ctrlProps/ctrlProp571.xml"/><Relationship Id="rId18" Type="http://schemas.openxmlformats.org/officeDocument/2006/relationships/ctrlProp" Target="../ctrlProps/ctrlProp576.xml"/><Relationship Id="rId3" Type="http://schemas.openxmlformats.org/officeDocument/2006/relationships/vmlDrawing" Target="../drawings/vmlDrawing36.vml"/><Relationship Id="rId21" Type="http://schemas.openxmlformats.org/officeDocument/2006/relationships/comments" Target="../comments36.xml"/><Relationship Id="rId7" Type="http://schemas.openxmlformats.org/officeDocument/2006/relationships/ctrlProp" Target="../ctrlProps/ctrlProp565.xml"/><Relationship Id="rId12" Type="http://schemas.openxmlformats.org/officeDocument/2006/relationships/ctrlProp" Target="../ctrlProps/ctrlProp570.xml"/><Relationship Id="rId17" Type="http://schemas.openxmlformats.org/officeDocument/2006/relationships/ctrlProp" Target="../ctrlProps/ctrlProp575.xml"/><Relationship Id="rId2" Type="http://schemas.openxmlformats.org/officeDocument/2006/relationships/drawing" Target="../drawings/drawing36.xml"/><Relationship Id="rId16" Type="http://schemas.openxmlformats.org/officeDocument/2006/relationships/ctrlProp" Target="../ctrlProps/ctrlProp574.xml"/><Relationship Id="rId20" Type="http://schemas.openxmlformats.org/officeDocument/2006/relationships/ctrlProp" Target="../ctrlProps/ctrlProp578.xml"/><Relationship Id="rId1" Type="http://schemas.openxmlformats.org/officeDocument/2006/relationships/printerSettings" Target="../printerSettings/printerSettings39.bin"/><Relationship Id="rId6" Type="http://schemas.openxmlformats.org/officeDocument/2006/relationships/ctrlProp" Target="../ctrlProps/ctrlProp564.xml"/><Relationship Id="rId11" Type="http://schemas.openxmlformats.org/officeDocument/2006/relationships/ctrlProp" Target="../ctrlProps/ctrlProp569.xml"/><Relationship Id="rId5" Type="http://schemas.openxmlformats.org/officeDocument/2006/relationships/ctrlProp" Target="../ctrlProps/ctrlProp563.xml"/><Relationship Id="rId15" Type="http://schemas.openxmlformats.org/officeDocument/2006/relationships/ctrlProp" Target="../ctrlProps/ctrlProp573.xml"/><Relationship Id="rId10" Type="http://schemas.openxmlformats.org/officeDocument/2006/relationships/ctrlProp" Target="../ctrlProps/ctrlProp568.xml"/><Relationship Id="rId19" Type="http://schemas.openxmlformats.org/officeDocument/2006/relationships/ctrlProp" Target="../ctrlProps/ctrlProp577.xml"/><Relationship Id="rId4" Type="http://schemas.openxmlformats.org/officeDocument/2006/relationships/ctrlProp" Target="../ctrlProps/ctrlProp562.xml"/><Relationship Id="rId9" Type="http://schemas.openxmlformats.org/officeDocument/2006/relationships/ctrlProp" Target="../ctrlProps/ctrlProp567.xml"/><Relationship Id="rId14" Type="http://schemas.openxmlformats.org/officeDocument/2006/relationships/ctrlProp" Target="../ctrlProps/ctrlProp572.xml"/></Relationships>
</file>

<file path=xl/worksheets/_rels/sheet40.xml.rels><?xml version="1.0" encoding="UTF-8" standalone="yes"?>
<Relationships xmlns="http://schemas.openxmlformats.org/package/2006/relationships"><Relationship Id="rId8" Type="http://schemas.openxmlformats.org/officeDocument/2006/relationships/ctrlProp" Target="../ctrlProps/ctrlProp583.xml"/><Relationship Id="rId13" Type="http://schemas.openxmlformats.org/officeDocument/2006/relationships/ctrlProp" Target="../ctrlProps/ctrlProp588.xml"/><Relationship Id="rId18" Type="http://schemas.openxmlformats.org/officeDocument/2006/relationships/ctrlProp" Target="../ctrlProps/ctrlProp593.xml"/><Relationship Id="rId3" Type="http://schemas.openxmlformats.org/officeDocument/2006/relationships/vmlDrawing" Target="../drawings/vmlDrawing37.vml"/><Relationship Id="rId21" Type="http://schemas.openxmlformats.org/officeDocument/2006/relationships/comments" Target="../comments37.xml"/><Relationship Id="rId7" Type="http://schemas.openxmlformats.org/officeDocument/2006/relationships/ctrlProp" Target="../ctrlProps/ctrlProp582.xml"/><Relationship Id="rId12" Type="http://schemas.openxmlformats.org/officeDocument/2006/relationships/ctrlProp" Target="../ctrlProps/ctrlProp587.xml"/><Relationship Id="rId17" Type="http://schemas.openxmlformats.org/officeDocument/2006/relationships/ctrlProp" Target="../ctrlProps/ctrlProp592.xml"/><Relationship Id="rId2" Type="http://schemas.openxmlformats.org/officeDocument/2006/relationships/drawing" Target="../drawings/drawing37.xml"/><Relationship Id="rId16" Type="http://schemas.openxmlformats.org/officeDocument/2006/relationships/ctrlProp" Target="../ctrlProps/ctrlProp591.xml"/><Relationship Id="rId20" Type="http://schemas.openxmlformats.org/officeDocument/2006/relationships/ctrlProp" Target="../ctrlProps/ctrlProp595.xml"/><Relationship Id="rId1" Type="http://schemas.openxmlformats.org/officeDocument/2006/relationships/printerSettings" Target="../printerSettings/printerSettings40.bin"/><Relationship Id="rId6" Type="http://schemas.openxmlformats.org/officeDocument/2006/relationships/ctrlProp" Target="../ctrlProps/ctrlProp581.xml"/><Relationship Id="rId11" Type="http://schemas.openxmlformats.org/officeDocument/2006/relationships/ctrlProp" Target="../ctrlProps/ctrlProp586.xml"/><Relationship Id="rId5" Type="http://schemas.openxmlformats.org/officeDocument/2006/relationships/ctrlProp" Target="../ctrlProps/ctrlProp580.xml"/><Relationship Id="rId15" Type="http://schemas.openxmlformats.org/officeDocument/2006/relationships/ctrlProp" Target="../ctrlProps/ctrlProp590.xml"/><Relationship Id="rId10" Type="http://schemas.openxmlformats.org/officeDocument/2006/relationships/ctrlProp" Target="../ctrlProps/ctrlProp585.xml"/><Relationship Id="rId19" Type="http://schemas.openxmlformats.org/officeDocument/2006/relationships/ctrlProp" Target="../ctrlProps/ctrlProp594.xml"/><Relationship Id="rId4" Type="http://schemas.openxmlformats.org/officeDocument/2006/relationships/ctrlProp" Target="../ctrlProps/ctrlProp579.xml"/><Relationship Id="rId9" Type="http://schemas.openxmlformats.org/officeDocument/2006/relationships/ctrlProp" Target="../ctrlProps/ctrlProp584.xml"/><Relationship Id="rId14" Type="http://schemas.openxmlformats.org/officeDocument/2006/relationships/ctrlProp" Target="../ctrlProps/ctrlProp589.xml"/></Relationships>
</file>

<file path=xl/worksheets/_rels/sheet41.xml.rels><?xml version="1.0" encoding="UTF-8" standalone="yes"?>
<Relationships xmlns="http://schemas.openxmlformats.org/package/2006/relationships"><Relationship Id="rId8" Type="http://schemas.openxmlformats.org/officeDocument/2006/relationships/ctrlProp" Target="../ctrlProps/ctrlProp600.xml"/><Relationship Id="rId13" Type="http://schemas.openxmlformats.org/officeDocument/2006/relationships/ctrlProp" Target="../ctrlProps/ctrlProp605.xml"/><Relationship Id="rId18" Type="http://schemas.openxmlformats.org/officeDocument/2006/relationships/ctrlProp" Target="../ctrlProps/ctrlProp610.xml"/><Relationship Id="rId3" Type="http://schemas.openxmlformats.org/officeDocument/2006/relationships/vmlDrawing" Target="../drawings/vmlDrawing38.vml"/><Relationship Id="rId21" Type="http://schemas.openxmlformats.org/officeDocument/2006/relationships/comments" Target="../comments38.xml"/><Relationship Id="rId7" Type="http://schemas.openxmlformats.org/officeDocument/2006/relationships/ctrlProp" Target="../ctrlProps/ctrlProp599.xml"/><Relationship Id="rId12" Type="http://schemas.openxmlformats.org/officeDocument/2006/relationships/ctrlProp" Target="../ctrlProps/ctrlProp604.xml"/><Relationship Id="rId17" Type="http://schemas.openxmlformats.org/officeDocument/2006/relationships/ctrlProp" Target="../ctrlProps/ctrlProp609.xml"/><Relationship Id="rId2" Type="http://schemas.openxmlformats.org/officeDocument/2006/relationships/drawing" Target="../drawings/drawing38.xml"/><Relationship Id="rId16" Type="http://schemas.openxmlformats.org/officeDocument/2006/relationships/ctrlProp" Target="../ctrlProps/ctrlProp608.xml"/><Relationship Id="rId20" Type="http://schemas.openxmlformats.org/officeDocument/2006/relationships/ctrlProp" Target="../ctrlProps/ctrlProp612.xml"/><Relationship Id="rId1" Type="http://schemas.openxmlformats.org/officeDocument/2006/relationships/printerSettings" Target="../printerSettings/printerSettings41.bin"/><Relationship Id="rId6" Type="http://schemas.openxmlformats.org/officeDocument/2006/relationships/ctrlProp" Target="../ctrlProps/ctrlProp598.xml"/><Relationship Id="rId11" Type="http://schemas.openxmlformats.org/officeDocument/2006/relationships/ctrlProp" Target="../ctrlProps/ctrlProp603.xml"/><Relationship Id="rId5" Type="http://schemas.openxmlformats.org/officeDocument/2006/relationships/ctrlProp" Target="../ctrlProps/ctrlProp597.xml"/><Relationship Id="rId15" Type="http://schemas.openxmlformats.org/officeDocument/2006/relationships/ctrlProp" Target="../ctrlProps/ctrlProp607.xml"/><Relationship Id="rId10" Type="http://schemas.openxmlformats.org/officeDocument/2006/relationships/ctrlProp" Target="../ctrlProps/ctrlProp602.xml"/><Relationship Id="rId19" Type="http://schemas.openxmlformats.org/officeDocument/2006/relationships/ctrlProp" Target="../ctrlProps/ctrlProp611.xml"/><Relationship Id="rId4" Type="http://schemas.openxmlformats.org/officeDocument/2006/relationships/ctrlProp" Target="../ctrlProps/ctrlProp596.xml"/><Relationship Id="rId9" Type="http://schemas.openxmlformats.org/officeDocument/2006/relationships/ctrlProp" Target="../ctrlProps/ctrlProp601.xml"/><Relationship Id="rId14" Type="http://schemas.openxmlformats.org/officeDocument/2006/relationships/ctrlProp" Target="../ctrlProps/ctrlProp606.xml"/></Relationships>
</file>

<file path=xl/worksheets/_rels/sheet42.xml.rels><?xml version="1.0" encoding="UTF-8" standalone="yes"?>
<Relationships xmlns="http://schemas.openxmlformats.org/package/2006/relationships"><Relationship Id="rId8" Type="http://schemas.openxmlformats.org/officeDocument/2006/relationships/ctrlProp" Target="../ctrlProps/ctrlProp617.xml"/><Relationship Id="rId13" Type="http://schemas.openxmlformats.org/officeDocument/2006/relationships/ctrlProp" Target="../ctrlProps/ctrlProp622.xml"/><Relationship Id="rId18" Type="http://schemas.openxmlformats.org/officeDocument/2006/relationships/ctrlProp" Target="../ctrlProps/ctrlProp627.xml"/><Relationship Id="rId3" Type="http://schemas.openxmlformats.org/officeDocument/2006/relationships/vmlDrawing" Target="../drawings/vmlDrawing39.vml"/><Relationship Id="rId21" Type="http://schemas.openxmlformats.org/officeDocument/2006/relationships/comments" Target="../comments39.xml"/><Relationship Id="rId7" Type="http://schemas.openxmlformats.org/officeDocument/2006/relationships/ctrlProp" Target="../ctrlProps/ctrlProp616.xml"/><Relationship Id="rId12" Type="http://schemas.openxmlformats.org/officeDocument/2006/relationships/ctrlProp" Target="../ctrlProps/ctrlProp621.xml"/><Relationship Id="rId17" Type="http://schemas.openxmlformats.org/officeDocument/2006/relationships/ctrlProp" Target="../ctrlProps/ctrlProp626.xml"/><Relationship Id="rId2" Type="http://schemas.openxmlformats.org/officeDocument/2006/relationships/drawing" Target="../drawings/drawing39.xml"/><Relationship Id="rId16" Type="http://schemas.openxmlformats.org/officeDocument/2006/relationships/ctrlProp" Target="../ctrlProps/ctrlProp625.xml"/><Relationship Id="rId20" Type="http://schemas.openxmlformats.org/officeDocument/2006/relationships/ctrlProp" Target="../ctrlProps/ctrlProp629.xml"/><Relationship Id="rId1" Type="http://schemas.openxmlformats.org/officeDocument/2006/relationships/printerSettings" Target="../printerSettings/printerSettings42.bin"/><Relationship Id="rId6" Type="http://schemas.openxmlformats.org/officeDocument/2006/relationships/ctrlProp" Target="../ctrlProps/ctrlProp615.xml"/><Relationship Id="rId11" Type="http://schemas.openxmlformats.org/officeDocument/2006/relationships/ctrlProp" Target="../ctrlProps/ctrlProp620.xml"/><Relationship Id="rId5" Type="http://schemas.openxmlformats.org/officeDocument/2006/relationships/ctrlProp" Target="../ctrlProps/ctrlProp614.xml"/><Relationship Id="rId15" Type="http://schemas.openxmlformats.org/officeDocument/2006/relationships/ctrlProp" Target="../ctrlProps/ctrlProp624.xml"/><Relationship Id="rId10" Type="http://schemas.openxmlformats.org/officeDocument/2006/relationships/ctrlProp" Target="../ctrlProps/ctrlProp619.xml"/><Relationship Id="rId19" Type="http://schemas.openxmlformats.org/officeDocument/2006/relationships/ctrlProp" Target="../ctrlProps/ctrlProp628.xml"/><Relationship Id="rId4" Type="http://schemas.openxmlformats.org/officeDocument/2006/relationships/ctrlProp" Target="../ctrlProps/ctrlProp613.xml"/><Relationship Id="rId9" Type="http://schemas.openxmlformats.org/officeDocument/2006/relationships/ctrlProp" Target="../ctrlProps/ctrlProp618.xml"/><Relationship Id="rId14" Type="http://schemas.openxmlformats.org/officeDocument/2006/relationships/ctrlProp" Target="../ctrlProps/ctrlProp623.xml"/></Relationships>
</file>

<file path=xl/worksheets/_rels/sheet43.xml.rels><?xml version="1.0" encoding="UTF-8" standalone="yes"?>
<Relationships xmlns="http://schemas.openxmlformats.org/package/2006/relationships"><Relationship Id="rId8" Type="http://schemas.openxmlformats.org/officeDocument/2006/relationships/ctrlProp" Target="../ctrlProps/ctrlProp634.xml"/><Relationship Id="rId13" Type="http://schemas.openxmlformats.org/officeDocument/2006/relationships/ctrlProp" Target="../ctrlProps/ctrlProp639.xml"/><Relationship Id="rId18" Type="http://schemas.openxmlformats.org/officeDocument/2006/relationships/ctrlProp" Target="../ctrlProps/ctrlProp644.xml"/><Relationship Id="rId3" Type="http://schemas.openxmlformats.org/officeDocument/2006/relationships/vmlDrawing" Target="../drawings/vmlDrawing40.vml"/><Relationship Id="rId21" Type="http://schemas.openxmlformats.org/officeDocument/2006/relationships/comments" Target="../comments40.xml"/><Relationship Id="rId7" Type="http://schemas.openxmlformats.org/officeDocument/2006/relationships/ctrlProp" Target="../ctrlProps/ctrlProp633.xml"/><Relationship Id="rId12" Type="http://schemas.openxmlformats.org/officeDocument/2006/relationships/ctrlProp" Target="../ctrlProps/ctrlProp638.xml"/><Relationship Id="rId17" Type="http://schemas.openxmlformats.org/officeDocument/2006/relationships/ctrlProp" Target="../ctrlProps/ctrlProp643.xml"/><Relationship Id="rId2" Type="http://schemas.openxmlformats.org/officeDocument/2006/relationships/drawing" Target="../drawings/drawing40.xml"/><Relationship Id="rId16" Type="http://schemas.openxmlformats.org/officeDocument/2006/relationships/ctrlProp" Target="../ctrlProps/ctrlProp642.xml"/><Relationship Id="rId20" Type="http://schemas.openxmlformats.org/officeDocument/2006/relationships/ctrlProp" Target="../ctrlProps/ctrlProp646.xml"/><Relationship Id="rId1" Type="http://schemas.openxmlformats.org/officeDocument/2006/relationships/printerSettings" Target="../printerSettings/printerSettings43.bin"/><Relationship Id="rId6" Type="http://schemas.openxmlformats.org/officeDocument/2006/relationships/ctrlProp" Target="../ctrlProps/ctrlProp632.xml"/><Relationship Id="rId11" Type="http://schemas.openxmlformats.org/officeDocument/2006/relationships/ctrlProp" Target="../ctrlProps/ctrlProp637.xml"/><Relationship Id="rId5" Type="http://schemas.openxmlformats.org/officeDocument/2006/relationships/ctrlProp" Target="../ctrlProps/ctrlProp631.xml"/><Relationship Id="rId15" Type="http://schemas.openxmlformats.org/officeDocument/2006/relationships/ctrlProp" Target="../ctrlProps/ctrlProp641.xml"/><Relationship Id="rId10" Type="http://schemas.openxmlformats.org/officeDocument/2006/relationships/ctrlProp" Target="../ctrlProps/ctrlProp636.xml"/><Relationship Id="rId19" Type="http://schemas.openxmlformats.org/officeDocument/2006/relationships/ctrlProp" Target="../ctrlProps/ctrlProp645.xml"/><Relationship Id="rId4" Type="http://schemas.openxmlformats.org/officeDocument/2006/relationships/ctrlProp" Target="../ctrlProps/ctrlProp630.xml"/><Relationship Id="rId9" Type="http://schemas.openxmlformats.org/officeDocument/2006/relationships/ctrlProp" Target="../ctrlProps/ctrlProp635.xml"/><Relationship Id="rId14" Type="http://schemas.openxmlformats.org/officeDocument/2006/relationships/ctrlProp" Target="../ctrlProps/ctrlProp640.xml"/></Relationships>
</file>

<file path=xl/worksheets/_rels/sheet44.xml.rels><?xml version="1.0" encoding="UTF-8" standalone="yes"?>
<Relationships xmlns="http://schemas.openxmlformats.org/package/2006/relationships"><Relationship Id="rId8" Type="http://schemas.openxmlformats.org/officeDocument/2006/relationships/ctrlProp" Target="../ctrlProps/ctrlProp651.xml"/><Relationship Id="rId13" Type="http://schemas.openxmlformats.org/officeDocument/2006/relationships/ctrlProp" Target="../ctrlProps/ctrlProp656.xml"/><Relationship Id="rId18" Type="http://schemas.openxmlformats.org/officeDocument/2006/relationships/ctrlProp" Target="../ctrlProps/ctrlProp661.xml"/><Relationship Id="rId3" Type="http://schemas.openxmlformats.org/officeDocument/2006/relationships/vmlDrawing" Target="../drawings/vmlDrawing41.vml"/><Relationship Id="rId21" Type="http://schemas.openxmlformats.org/officeDocument/2006/relationships/comments" Target="../comments41.xml"/><Relationship Id="rId7" Type="http://schemas.openxmlformats.org/officeDocument/2006/relationships/ctrlProp" Target="../ctrlProps/ctrlProp650.xml"/><Relationship Id="rId12" Type="http://schemas.openxmlformats.org/officeDocument/2006/relationships/ctrlProp" Target="../ctrlProps/ctrlProp655.xml"/><Relationship Id="rId17" Type="http://schemas.openxmlformats.org/officeDocument/2006/relationships/ctrlProp" Target="../ctrlProps/ctrlProp660.xml"/><Relationship Id="rId2" Type="http://schemas.openxmlformats.org/officeDocument/2006/relationships/drawing" Target="../drawings/drawing41.xml"/><Relationship Id="rId16" Type="http://schemas.openxmlformats.org/officeDocument/2006/relationships/ctrlProp" Target="../ctrlProps/ctrlProp659.xml"/><Relationship Id="rId20" Type="http://schemas.openxmlformats.org/officeDocument/2006/relationships/ctrlProp" Target="../ctrlProps/ctrlProp663.xml"/><Relationship Id="rId1" Type="http://schemas.openxmlformats.org/officeDocument/2006/relationships/printerSettings" Target="../printerSettings/printerSettings44.bin"/><Relationship Id="rId6" Type="http://schemas.openxmlformats.org/officeDocument/2006/relationships/ctrlProp" Target="../ctrlProps/ctrlProp649.xml"/><Relationship Id="rId11" Type="http://schemas.openxmlformats.org/officeDocument/2006/relationships/ctrlProp" Target="../ctrlProps/ctrlProp654.xml"/><Relationship Id="rId5" Type="http://schemas.openxmlformats.org/officeDocument/2006/relationships/ctrlProp" Target="../ctrlProps/ctrlProp648.xml"/><Relationship Id="rId15" Type="http://schemas.openxmlformats.org/officeDocument/2006/relationships/ctrlProp" Target="../ctrlProps/ctrlProp658.xml"/><Relationship Id="rId10" Type="http://schemas.openxmlformats.org/officeDocument/2006/relationships/ctrlProp" Target="../ctrlProps/ctrlProp653.xml"/><Relationship Id="rId19" Type="http://schemas.openxmlformats.org/officeDocument/2006/relationships/ctrlProp" Target="../ctrlProps/ctrlProp662.xml"/><Relationship Id="rId4" Type="http://schemas.openxmlformats.org/officeDocument/2006/relationships/ctrlProp" Target="../ctrlProps/ctrlProp647.xml"/><Relationship Id="rId9" Type="http://schemas.openxmlformats.org/officeDocument/2006/relationships/ctrlProp" Target="../ctrlProps/ctrlProp652.xml"/><Relationship Id="rId14" Type="http://schemas.openxmlformats.org/officeDocument/2006/relationships/ctrlProp" Target="../ctrlProps/ctrlProp657.xml"/></Relationships>
</file>

<file path=xl/worksheets/_rels/sheet45.xml.rels><?xml version="1.0" encoding="UTF-8" standalone="yes"?>
<Relationships xmlns="http://schemas.openxmlformats.org/package/2006/relationships"><Relationship Id="rId8" Type="http://schemas.openxmlformats.org/officeDocument/2006/relationships/ctrlProp" Target="../ctrlProps/ctrlProp668.xml"/><Relationship Id="rId13" Type="http://schemas.openxmlformats.org/officeDocument/2006/relationships/ctrlProp" Target="../ctrlProps/ctrlProp673.xml"/><Relationship Id="rId18" Type="http://schemas.openxmlformats.org/officeDocument/2006/relationships/ctrlProp" Target="../ctrlProps/ctrlProp678.xml"/><Relationship Id="rId3" Type="http://schemas.openxmlformats.org/officeDocument/2006/relationships/vmlDrawing" Target="../drawings/vmlDrawing42.vml"/><Relationship Id="rId21" Type="http://schemas.openxmlformats.org/officeDocument/2006/relationships/comments" Target="../comments42.xml"/><Relationship Id="rId7" Type="http://schemas.openxmlformats.org/officeDocument/2006/relationships/ctrlProp" Target="../ctrlProps/ctrlProp667.xml"/><Relationship Id="rId12" Type="http://schemas.openxmlformats.org/officeDocument/2006/relationships/ctrlProp" Target="../ctrlProps/ctrlProp672.xml"/><Relationship Id="rId17" Type="http://schemas.openxmlformats.org/officeDocument/2006/relationships/ctrlProp" Target="../ctrlProps/ctrlProp677.xml"/><Relationship Id="rId2" Type="http://schemas.openxmlformats.org/officeDocument/2006/relationships/drawing" Target="../drawings/drawing42.xml"/><Relationship Id="rId16" Type="http://schemas.openxmlformats.org/officeDocument/2006/relationships/ctrlProp" Target="../ctrlProps/ctrlProp676.xml"/><Relationship Id="rId20" Type="http://schemas.openxmlformats.org/officeDocument/2006/relationships/ctrlProp" Target="../ctrlProps/ctrlProp680.xml"/><Relationship Id="rId1" Type="http://schemas.openxmlformats.org/officeDocument/2006/relationships/printerSettings" Target="../printerSettings/printerSettings45.bin"/><Relationship Id="rId6" Type="http://schemas.openxmlformats.org/officeDocument/2006/relationships/ctrlProp" Target="../ctrlProps/ctrlProp666.xml"/><Relationship Id="rId11" Type="http://schemas.openxmlformats.org/officeDocument/2006/relationships/ctrlProp" Target="../ctrlProps/ctrlProp671.xml"/><Relationship Id="rId5" Type="http://schemas.openxmlformats.org/officeDocument/2006/relationships/ctrlProp" Target="../ctrlProps/ctrlProp665.xml"/><Relationship Id="rId15" Type="http://schemas.openxmlformats.org/officeDocument/2006/relationships/ctrlProp" Target="../ctrlProps/ctrlProp675.xml"/><Relationship Id="rId10" Type="http://schemas.openxmlformats.org/officeDocument/2006/relationships/ctrlProp" Target="../ctrlProps/ctrlProp670.xml"/><Relationship Id="rId19" Type="http://schemas.openxmlformats.org/officeDocument/2006/relationships/ctrlProp" Target="../ctrlProps/ctrlProp679.xml"/><Relationship Id="rId4" Type="http://schemas.openxmlformats.org/officeDocument/2006/relationships/ctrlProp" Target="../ctrlProps/ctrlProp664.xml"/><Relationship Id="rId9" Type="http://schemas.openxmlformats.org/officeDocument/2006/relationships/ctrlProp" Target="../ctrlProps/ctrlProp669.xml"/><Relationship Id="rId14" Type="http://schemas.openxmlformats.org/officeDocument/2006/relationships/ctrlProp" Target="../ctrlProps/ctrlProp674.xml"/></Relationships>
</file>

<file path=xl/worksheets/_rels/sheet46.xml.rels><?xml version="1.0" encoding="UTF-8" standalone="yes"?>
<Relationships xmlns="http://schemas.openxmlformats.org/package/2006/relationships"><Relationship Id="rId8" Type="http://schemas.openxmlformats.org/officeDocument/2006/relationships/ctrlProp" Target="../ctrlProps/ctrlProp685.xml"/><Relationship Id="rId13" Type="http://schemas.openxmlformats.org/officeDocument/2006/relationships/ctrlProp" Target="../ctrlProps/ctrlProp690.xml"/><Relationship Id="rId18" Type="http://schemas.openxmlformats.org/officeDocument/2006/relationships/ctrlProp" Target="../ctrlProps/ctrlProp695.xml"/><Relationship Id="rId3" Type="http://schemas.openxmlformats.org/officeDocument/2006/relationships/vmlDrawing" Target="../drawings/vmlDrawing43.vml"/><Relationship Id="rId21" Type="http://schemas.openxmlformats.org/officeDocument/2006/relationships/comments" Target="../comments43.xml"/><Relationship Id="rId7" Type="http://schemas.openxmlformats.org/officeDocument/2006/relationships/ctrlProp" Target="../ctrlProps/ctrlProp684.xml"/><Relationship Id="rId12" Type="http://schemas.openxmlformats.org/officeDocument/2006/relationships/ctrlProp" Target="../ctrlProps/ctrlProp689.xml"/><Relationship Id="rId17" Type="http://schemas.openxmlformats.org/officeDocument/2006/relationships/ctrlProp" Target="../ctrlProps/ctrlProp694.xml"/><Relationship Id="rId2" Type="http://schemas.openxmlformats.org/officeDocument/2006/relationships/drawing" Target="../drawings/drawing43.xml"/><Relationship Id="rId16" Type="http://schemas.openxmlformats.org/officeDocument/2006/relationships/ctrlProp" Target="../ctrlProps/ctrlProp693.xml"/><Relationship Id="rId20" Type="http://schemas.openxmlformats.org/officeDocument/2006/relationships/ctrlProp" Target="../ctrlProps/ctrlProp697.xml"/><Relationship Id="rId1" Type="http://schemas.openxmlformats.org/officeDocument/2006/relationships/printerSettings" Target="../printerSettings/printerSettings46.bin"/><Relationship Id="rId6" Type="http://schemas.openxmlformats.org/officeDocument/2006/relationships/ctrlProp" Target="../ctrlProps/ctrlProp683.xml"/><Relationship Id="rId11" Type="http://schemas.openxmlformats.org/officeDocument/2006/relationships/ctrlProp" Target="../ctrlProps/ctrlProp688.xml"/><Relationship Id="rId5" Type="http://schemas.openxmlformats.org/officeDocument/2006/relationships/ctrlProp" Target="../ctrlProps/ctrlProp682.xml"/><Relationship Id="rId15" Type="http://schemas.openxmlformats.org/officeDocument/2006/relationships/ctrlProp" Target="../ctrlProps/ctrlProp692.xml"/><Relationship Id="rId10" Type="http://schemas.openxmlformats.org/officeDocument/2006/relationships/ctrlProp" Target="../ctrlProps/ctrlProp687.xml"/><Relationship Id="rId19" Type="http://schemas.openxmlformats.org/officeDocument/2006/relationships/ctrlProp" Target="../ctrlProps/ctrlProp696.xml"/><Relationship Id="rId4" Type="http://schemas.openxmlformats.org/officeDocument/2006/relationships/ctrlProp" Target="../ctrlProps/ctrlProp681.xml"/><Relationship Id="rId9" Type="http://schemas.openxmlformats.org/officeDocument/2006/relationships/ctrlProp" Target="../ctrlProps/ctrlProp686.xml"/><Relationship Id="rId14" Type="http://schemas.openxmlformats.org/officeDocument/2006/relationships/ctrlProp" Target="../ctrlProps/ctrlProp691.xml"/></Relationships>
</file>

<file path=xl/worksheets/_rels/sheet47.xml.rels><?xml version="1.0" encoding="UTF-8" standalone="yes"?>
<Relationships xmlns="http://schemas.openxmlformats.org/package/2006/relationships"><Relationship Id="rId8" Type="http://schemas.openxmlformats.org/officeDocument/2006/relationships/ctrlProp" Target="../ctrlProps/ctrlProp702.xml"/><Relationship Id="rId13" Type="http://schemas.openxmlformats.org/officeDocument/2006/relationships/ctrlProp" Target="../ctrlProps/ctrlProp707.xml"/><Relationship Id="rId18" Type="http://schemas.openxmlformats.org/officeDocument/2006/relationships/ctrlProp" Target="../ctrlProps/ctrlProp712.xml"/><Relationship Id="rId3" Type="http://schemas.openxmlformats.org/officeDocument/2006/relationships/vmlDrawing" Target="../drawings/vmlDrawing44.vml"/><Relationship Id="rId21" Type="http://schemas.openxmlformats.org/officeDocument/2006/relationships/comments" Target="../comments44.xml"/><Relationship Id="rId7" Type="http://schemas.openxmlformats.org/officeDocument/2006/relationships/ctrlProp" Target="../ctrlProps/ctrlProp701.xml"/><Relationship Id="rId12" Type="http://schemas.openxmlformats.org/officeDocument/2006/relationships/ctrlProp" Target="../ctrlProps/ctrlProp706.xml"/><Relationship Id="rId17" Type="http://schemas.openxmlformats.org/officeDocument/2006/relationships/ctrlProp" Target="../ctrlProps/ctrlProp711.xml"/><Relationship Id="rId2" Type="http://schemas.openxmlformats.org/officeDocument/2006/relationships/drawing" Target="../drawings/drawing44.xml"/><Relationship Id="rId16" Type="http://schemas.openxmlformats.org/officeDocument/2006/relationships/ctrlProp" Target="../ctrlProps/ctrlProp710.xml"/><Relationship Id="rId20" Type="http://schemas.openxmlformats.org/officeDocument/2006/relationships/ctrlProp" Target="../ctrlProps/ctrlProp714.xml"/><Relationship Id="rId1" Type="http://schemas.openxmlformats.org/officeDocument/2006/relationships/printerSettings" Target="../printerSettings/printerSettings47.bin"/><Relationship Id="rId6" Type="http://schemas.openxmlformats.org/officeDocument/2006/relationships/ctrlProp" Target="../ctrlProps/ctrlProp700.xml"/><Relationship Id="rId11" Type="http://schemas.openxmlformats.org/officeDocument/2006/relationships/ctrlProp" Target="../ctrlProps/ctrlProp705.xml"/><Relationship Id="rId5" Type="http://schemas.openxmlformats.org/officeDocument/2006/relationships/ctrlProp" Target="../ctrlProps/ctrlProp699.xml"/><Relationship Id="rId15" Type="http://schemas.openxmlformats.org/officeDocument/2006/relationships/ctrlProp" Target="../ctrlProps/ctrlProp709.xml"/><Relationship Id="rId10" Type="http://schemas.openxmlformats.org/officeDocument/2006/relationships/ctrlProp" Target="../ctrlProps/ctrlProp704.xml"/><Relationship Id="rId19" Type="http://schemas.openxmlformats.org/officeDocument/2006/relationships/ctrlProp" Target="../ctrlProps/ctrlProp713.xml"/><Relationship Id="rId4" Type="http://schemas.openxmlformats.org/officeDocument/2006/relationships/ctrlProp" Target="../ctrlProps/ctrlProp698.xml"/><Relationship Id="rId9" Type="http://schemas.openxmlformats.org/officeDocument/2006/relationships/ctrlProp" Target="../ctrlProps/ctrlProp703.xml"/><Relationship Id="rId14" Type="http://schemas.openxmlformats.org/officeDocument/2006/relationships/ctrlProp" Target="../ctrlProps/ctrlProp708.xml"/></Relationships>
</file>

<file path=xl/worksheets/_rels/sheet48.xml.rels><?xml version="1.0" encoding="UTF-8" standalone="yes"?>
<Relationships xmlns="http://schemas.openxmlformats.org/package/2006/relationships"><Relationship Id="rId8" Type="http://schemas.openxmlformats.org/officeDocument/2006/relationships/ctrlProp" Target="../ctrlProps/ctrlProp719.xml"/><Relationship Id="rId13" Type="http://schemas.openxmlformats.org/officeDocument/2006/relationships/ctrlProp" Target="../ctrlProps/ctrlProp724.xml"/><Relationship Id="rId18" Type="http://schemas.openxmlformats.org/officeDocument/2006/relationships/ctrlProp" Target="../ctrlProps/ctrlProp729.xml"/><Relationship Id="rId3" Type="http://schemas.openxmlformats.org/officeDocument/2006/relationships/vmlDrawing" Target="../drawings/vmlDrawing45.vml"/><Relationship Id="rId21" Type="http://schemas.openxmlformats.org/officeDocument/2006/relationships/comments" Target="../comments45.xml"/><Relationship Id="rId7" Type="http://schemas.openxmlformats.org/officeDocument/2006/relationships/ctrlProp" Target="../ctrlProps/ctrlProp718.xml"/><Relationship Id="rId12" Type="http://schemas.openxmlformats.org/officeDocument/2006/relationships/ctrlProp" Target="../ctrlProps/ctrlProp723.xml"/><Relationship Id="rId17" Type="http://schemas.openxmlformats.org/officeDocument/2006/relationships/ctrlProp" Target="../ctrlProps/ctrlProp728.xml"/><Relationship Id="rId2" Type="http://schemas.openxmlformats.org/officeDocument/2006/relationships/drawing" Target="../drawings/drawing45.xml"/><Relationship Id="rId16" Type="http://schemas.openxmlformats.org/officeDocument/2006/relationships/ctrlProp" Target="../ctrlProps/ctrlProp727.xml"/><Relationship Id="rId20" Type="http://schemas.openxmlformats.org/officeDocument/2006/relationships/ctrlProp" Target="../ctrlProps/ctrlProp731.xml"/><Relationship Id="rId1" Type="http://schemas.openxmlformats.org/officeDocument/2006/relationships/printerSettings" Target="../printerSettings/printerSettings48.bin"/><Relationship Id="rId6" Type="http://schemas.openxmlformats.org/officeDocument/2006/relationships/ctrlProp" Target="../ctrlProps/ctrlProp717.xml"/><Relationship Id="rId11" Type="http://schemas.openxmlformats.org/officeDocument/2006/relationships/ctrlProp" Target="../ctrlProps/ctrlProp722.xml"/><Relationship Id="rId5" Type="http://schemas.openxmlformats.org/officeDocument/2006/relationships/ctrlProp" Target="../ctrlProps/ctrlProp716.xml"/><Relationship Id="rId15" Type="http://schemas.openxmlformats.org/officeDocument/2006/relationships/ctrlProp" Target="../ctrlProps/ctrlProp726.xml"/><Relationship Id="rId10" Type="http://schemas.openxmlformats.org/officeDocument/2006/relationships/ctrlProp" Target="../ctrlProps/ctrlProp721.xml"/><Relationship Id="rId19" Type="http://schemas.openxmlformats.org/officeDocument/2006/relationships/ctrlProp" Target="../ctrlProps/ctrlProp730.xml"/><Relationship Id="rId4" Type="http://schemas.openxmlformats.org/officeDocument/2006/relationships/ctrlProp" Target="../ctrlProps/ctrlProp715.xml"/><Relationship Id="rId9" Type="http://schemas.openxmlformats.org/officeDocument/2006/relationships/ctrlProp" Target="../ctrlProps/ctrlProp720.xml"/><Relationship Id="rId14" Type="http://schemas.openxmlformats.org/officeDocument/2006/relationships/ctrlProp" Target="../ctrlProps/ctrlProp725.xml"/></Relationships>
</file>

<file path=xl/worksheets/_rels/sheet49.xml.rels><?xml version="1.0" encoding="UTF-8" standalone="yes"?>
<Relationships xmlns="http://schemas.openxmlformats.org/package/2006/relationships"><Relationship Id="rId8" Type="http://schemas.openxmlformats.org/officeDocument/2006/relationships/ctrlProp" Target="../ctrlProps/ctrlProp736.xml"/><Relationship Id="rId13" Type="http://schemas.openxmlformats.org/officeDocument/2006/relationships/ctrlProp" Target="../ctrlProps/ctrlProp741.xml"/><Relationship Id="rId18" Type="http://schemas.openxmlformats.org/officeDocument/2006/relationships/ctrlProp" Target="../ctrlProps/ctrlProp746.xml"/><Relationship Id="rId3" Type="http://schemas.openxmlformats.org/officeDocument/2006/relationships/vmlDrawing" Target="../drawings/vmlDrawing46.vml"/><Relationship Id="rId21" Type="http://schemas.openxmlformats.org/officeDocument/2006/relationships/comments" Target="../comments46.xml"/><Relationship Id="rId7" Type="http://schemas.openxmlformats.org/officeDocument/2006/relationships/ctrlProp" Target="../ctrlProps/ctrlProp735.xml"/><Relationship Id="rId12" Type="http://schemas.openxmlformats.org/officeDocument/2006/relationships/ctrlProp" Target="../ctrlProps/ctrlProp740.xml"/><Relationship Id="rId17" Type="http://schemas.openxmlformats.org/officeDocument/2006/relationships/ctrlProp" Target="../ctrlProps/ctrlProp745.xml"/><Relationship Id="rId2" Type="http://schemas.openxmlformats.org/officeDocument/2006/relationships/drawing" Target="../drawings/drawing46.xml"/><Relationship Id="rId16" Type="http://schemas.openxmlformats.org/officeDocument/2006/relationships/ctrlProp" Target="../ctrlProps/ctrlProp744.xml"/><Relationship Id="rId20" Type="http://schemas.openxmlformats.org/officeDocument/2006/relationships/ctrlProp" Target="../ctrlProps/ctrlProp748.xml"/><Relationship Id="rId1" Type="http://schemas.openxmlformats.org/officeDocument/2006/relationships/printerSettings" Target="../printerSettings/printerSettings49.bin"/><Relationship Id="rId6" Type="http://schemas.openxmlformats.org/officeDocument/2006/relationships/ctrlProp" Target="../ctrlProps/ctrlProp734.xml"/><Relationship Id="rId11" Type="http://schemas.openxmlformats.org/officeDocument/2006/relationships/ctrlProp" Target="../ctrlProps/ctrlProp739.xml"/><Relationship Id="rId5" Type="http://schemas.openxmlformats.org/officeDocument/2006/relationships/ctrlProp" Target="../ctrlProps/ctrlProp733.xml"/><Relationship Id="rId15" Type="http://schemas.openxmlformats.org/officeDocument/2006/relationships/ctrlProp" Target="../ctrlProps/ctrlProp743.xml"/><Relationship Id="rId10" Type="http://schemas.openxmlformats.org/officeDocument/2006/relationships/ctrlProp" Target="../ctrlProps/ctrlProp738.xml"/><Relationship Id="rId19" Type="http://schemas.openxmlformats.org/officeDocument/2006/relationships/ctrlProp" Target="../ctrlProps/ctrlProp747.xml"/><Relationship Id="rId4" Type="http://schemas.openxmlformats.org/officeDocument/2006/relationships/ctrlProp" Target="../ctrlProps/ctrlProp732.xml"/><Relationship Id="rId9" Type="http://schemas.openxmlformats.org/officeDocument/2006/relationships/ctrlProp" Target="../ctrlProps/ctrlProp737.xml"/><Relationship Id="rId14" Type="http://schemas.openxmlformats.org/officeDocument/2006/relationships/ctrlProp" Target="../ctrlProps/ctrlProp742.xml"/></Relationships>
</file>

<file path=xl/worksheets/_rels/sheet50.xml.rels><?xml version="1.0" encoding="UTF-8" standalone="yes"?>
<Relationships xmlns="http://schemas.openxmlformats.org/package/2006/relationships"><Relationship Id="rId8" Type="http://schemas.openxmlformats.org/officeDocument/2006/relationships/ctrlProp" Target="../ctrlProps/ctrlProp753.xml"/><Relationship Id="rId13" Type="http://schemas.openxmlformats.org/officeDocument/2006/relationships/ctrlProp" Target="../ctrlProps/ctrlProp758.xml"/><Relationship Id="rId18" Type="http://schemas.openxmlformats.org/officeDocument/2006/relationships/ctrlProp" Target="../ctrlProps/ctrlProp763.xml"/><Relationship Id="rId3" Type="http://schemas.openxmlformats.org/officeDocument/2006/relationships/vmlDrawing" Target="../drawings/vmlDrawing47.vml"/><Relationship Id="rId21" Type="http://schemas.openxmlformats.org/officeDocument/2006/relationships/comments" Target="../comments47.xml"/><Relationship Id="rId7" Type="http://schemas.openxmlformats.org/officeDocument/2006/relationships/ctrlProp" Target="../ctrlProps/ctrlProp752.xml"/><Relationship Id="rId12" Type="http://schemas.openxmlformats.org/officeDocument/2006/relationships/ctrlProp" Target="../ctrlProps/ctrlProp757.xml"/><Relationship Id="rId17" Type="http://schemas.openxmlformats.org/officeDocument/2006/relationships/ctrlProp" Target="../ctrlProps/ctrlProp762.xml"/><Relationship Id="rId2" Type="http://schemas.openxmlformats.org/officeDocument/2006/relationships/drawing" Target="../drawings/drawing47.xml"/><Relationship Id="rId16" Type="http://schemas.openxmlformats.org/officeDocument/2006/relationships/ctrlProp" Target="../ctrlProps/ctrlProp761.xml"/><Relationship Id="rId20" Type="http://schemas.openxmlformats.org/officeDocument/2006/relationships/ctrlProp" Target="../ctrlProps/ctrlProp765.xml"/><Relationship Id="rId1" Type="http://schemas.openxmlformats.org/officeDocument/2006/relationships/printerSettings" Target="../printerSettings/printerSettings50.bin"/><Relationship Id="rId6" Type="http://schemas.openxmlformats.org/officeDocument/2006/relationships/ctrlProp" Target="../ctrlProps/ctrlProp751.xml"/><Relationship Id="rId11" Type="http://schemas.openxmlformats.org/officeDocument/2006/relationships/ctrlProp" Target="../ctrlProps/ctrlProp756.xml"/><Relationship Id="rId5" Type="http://schemas.openxmlformats.org/officeDocument/2006/relationships/ctrlProp" Target="../ctrlProps/ctrlProp750.xml"/><Relationship Id="rId15" Type="http://schemas.openxmlformats.org/officeDocument/2006/relationships/ctrlProp" Target="../ctrlProps/ctrlProp760.xml"/><Relationship Id="rId10" Type="http://schemas.openxmlformats.org/officeDocument/2006/relationships/ctrlProp" Target="../ctrlProps/ctrlProp755.xml"/><Relationship Id="rId19" Type="http://schemas.openxmlformats.org/officeDocument/2006/relationships/ctrlProp" Target="../ctrlProps/ctrlProp764.xml"/><Relationship Id="rId4" Type="http://schemas.openxmlformats.org/officeDocument/2006/relationships/ctrlProp" Target="../ctrlProps/ctrlProp749.xml"/><Relationship Id="rId9" Type="http://schemas.openxmlformats.org/officeDocument/2006/relationships/ctrlProp" Target="../ctrlProps/ctrlProp754.xml"/><Relationship Id="rId14" Type="http://schemas.openxmlformats.org/officeDocument/2006/relationships/ctrlProp" Target="../ctrlProps/ctrlProp759.xml"/></Relationships>
</file>

<file path=xl/worksheets/_rels/sheet51.xml.rels><?xml version="1.0" encoding="UTF-8" standalone="yes"?>
<Relationships xmlns="http://schemas.openxmlformats.org/package/2006/relationships"><Relationship Id="rId8" Type="http://schemas.openxmlformats.org/officeDocument/2006/relationships/ctrlProp" Target="../ctrlProps/ctrlProp770.xml"/><Relationship Id="rId13" Type="http://schemas.openxmlformats.org/officeDocument/2006/relationships/ctrlProp" Target="../ctrlProps/ctrlProp775.xml"/><Relationship Id="rId18" Type="http://schemas.openxmlformats.org/officeDocument/2006/relationships/ctrlProp" Target="../ctrlProps/ctrlProp780.xml"/><Relationship Id="rId3" Type="http://schemas.openxmlformats.org/officeDocument/2006/relationships/vmlDrawing" Target="../drawings/vmlDrawing48.vml"/><Relationship Id="rId21" Type="http://schemas.openxmlformats.org/officeDocument/2006/relationships/comments" Target="../comments48.xml"/><Relationship Id="rId7" Type="http://schemas.openxmlformats.org/officeDocument/2006/relationships/ctrlProp" Target="../ctrlProps/ctrlProp769.xml"/><Relationship Id="rId12" Type="http://schemas.openxmlformats.org/officeDocument/2006/relationships/ctrlProp" Target="../ctrlProps/ctrlProp774.xml"/><Relationship Id="rId17" Type="http://schemas.openxmlformats.org/officeDocument/2006/relationships/ctrlProp" Target="../ctrlProps/ctrlProp779.xml"/><Relationship Id="rId2" Type="http://schemas.openxmlformats.org/officeDocument/2006/relationships/drawing" Target="../drawings/drawing48.xml"/><Relationship Id="rId16" Type="http://schemas.openxmlformats.org/officeDocument/2006/relationships/ctrlProp" Target="../ctrlProps/ctrlProp778.xml"/><Relationship Id="rId20" Type="http://schemas.openxmlformats.org/officeDocument/2006/relationships/ctrlProp" Target="../ctrlProps/ctrlProp782.xml"/><Relationship Id="rId1" Type="http://schemas.openxmlformats.org/officeDocument/2006/relationships/printerSettings" Target="../printerSettings/printerSettings51.bin"/><Relationship Id="rId6" Type="http://schemas.openxmlformats.org/officeDocument/2006/relationships/ctrlProp" Target="../ctrlProps/ctrlProp768.xml"/><Relationship Id="rId11" Type="http://schemas.openxmlformats.org/officeDocument/2006/relationships/ctrlProp" Target="../ctrlProps/ctrlProp773.xml"/><Relationship Id="rId5" Type="http://schemas.openxmlformats.org/officeDocument/2006/relationships/ctrlProp" Target="../ctrlProps/ctrlProp767.xml"/><Relationship Id="rId15" Type="http://schemas.openxmlformats.org/officeDocument/2006/relationships/ctrlProp" Target="../ctrlProps/ctrlProp777.xml"/><Relationship Id="rId10" Type="http://schemas.openxmlformats.org/officeDocument/2006/relationships/ctrlProp" Target="../ctrlProps/ctrlProp772.xml"/><Relationship Id="rId19" Type="http://schemas.openxmlformats.org/officeDocument/2006/relationships/ctrlProp" Target="../ctrlProps/ctrlProp781.xml"/><Relationship Id="rId4" Type="http://schemas.openxmlformats.org/officeDocument/2006/relationships/ctrlProp" Target="../ctrlProps/ctrlProp766.xml"/><Relationship Id="rId9" Type="http://schemas.openxmlformats.org/officeDocument/2006/relationships/ctrlProp" Target="../ctrlProps/ctrlProp771.xml"/><Relationship Id="rId14" Type="http://schemas.openxmlformats.org/officeDocument/2006/relationships/ctrlProp" Target="../ctrlProps/ctrlProp776.xml"/></Relationships>
</file>

<file path=xl/worksheets/_rels/sheet52.xml.rels><?xml version="1.0" encoding="UTF-8" standalone="yes"?>
<Relationships xmlns="http://schemas.openxmlformats.org/package/2006/relationships"><Relationship Id="rId8" Type="http://schemas.openxmlformats.org/officeDocument/2006/relationships/ctrlProp" Target="../ctrlProps/ctrlProp787.xml"/><Relationship Id="rId13" Type="http://schemas.openxmlformats.org/officeDocument/2006/relationships/ctrlProp" Target="../ctrlProps/ctrlProp792.xml"/><Relationship Id="rId18" Type="http://schemas.openxmlformats.org/officeDocument/2006/relationships/ctrlProp" Target="../ctrlProps/ctrlProp797.xml"/><Relationship Id="rId3" Type="http://schemas.openxmlformats.org/officeDocument/2006/relationships/vmlDrawing" Target="../drawings/vmlDrawing49.vml"/><Relationship Id="rId21" Type="http://schemas.openxmlformats.org/officeDocument/2006/relationships/comments" Target="../comments49.xml"/><Relationship Id="rId7" Type="http://schemas.openxmlformats.org/officeDocument/2006/relationships/ctrlProp" Target="../ctrlProps/ctrlProp786.xml"/><Relationship Id="rId12" Type="http://schemas.openxmlformats.org/officeDocument/2006/relationships/ctrlProp" Target="../ctrlProps/ctrlProp791.xml"/><Relationship Id="rId17" Type="http://schemas.openxmlformats.org/officeDocument/2006/relationships/ctrlProp" Target="../ctrlProps/ctrlProp796.xml"/><Relationship Id="rId2" Type="http://schemas.openxmlformats.org/officeDocument/2006/relationships/drawing" Target="../drawings/drawing49.xml"/><Relationship Id="rId16" Type="http://schemas.openxmlformats.org/officeDocument/2006/relationships/ctrlProp" Target="../ctrlProps/ctrlProp795.xml"/><Relationship Id="rId20" Type="http://schemas.openxmlformats.org/officeDocument/2006/relationships/ctrlProp" Target="../ctrlProps/ctrlProp799.xml"/><Relationship Id="rId1" Type="http://schemas.openxmlformats.org/officeDocument/2006/relationships/printerSettings" Target="../printerSettings/printerSettings52.bin"/><Relationship Id="rId6" Type="http://schemas.openxmlformats.org/officeDocument/2006/relationships/ctrlProp" Target="../ctrlProps/ctrlProp785.xml"/><Relationship Id="rId11" Type="http://schemas.openxmlformats.org/officeDocument/2006/relationships/ctrlProp" Target="../ctrlProps/ctrlProp790.xml"/><Relationship Id="rId5" Type="http://schemas.openxmlformats.org/officeDocument/2006/relationships/ctrlProp" Target="../ctrlProps/ctrlProp784.xml"/><Relationship Id="rId15" Type="http://schemas.openxmlformats.org/officeDocument/2006/relationships/ctrlProp" Target="../ctrlProps/ctrlProp794.xml"/><Relationship Id="rId10" Type="http://schemas.openxmlformats.org/officeDocument/2006/relationships/ctrlProp" Target="../ctrlProps/ctrlProp789.xml"/><Relationship Id="rId19" Type="http://schemas.openxmlformats.org/officeDocument/2006/relationships/ctrlProp" Target="../ctrlProps/ctrlProp798.xml"/><Relationship Id="rId4" Type="http://schemas.openxmlformats.org/officeDocument/2006/relationships/ctrlProp" Target="../ctrlProps/ctrlProp783.xml"/><Relationship Id="rId9" Type="http://schemas.openxmlformats.org/officeDocument/2006/relationships/ctrlProp" Target="../ctrlProps/ctrlProp788.xml"/><Relationship Id="rId14" Type="http://schemas.openxmlformats.org/officeDocument/2006/relationships/ctrlProp" Target="../ctrlProps/ctrlProp793.xml"/></Relationships>
</file>

<file path=xl/worksheets/_rels/sheet53.xml.rels><?xml version="1.0" encoding="UTF-8" standalone="yes"?>
<Relationships xmlns="http://schemas.openxmlformats.org/package/2006/relationships"><Relationship Id="rId8" Type="http://schemas.openxmlformats.org/officeDocument/2006/relationships/ctrlProp" Target="../ctrlProps/ctrlProp804.xml"/><Relationship Id="rId13" Type="http://schemas.openxmlformats.org/officeDocument/2006/relationships/ctrlProp" Target="../ctrlProps/ctrlProp809.xml"/><Relationship Id="rId18" Type="http://schemas.openxmlformats.org/officeDocument/2006/relationships/ctrlProp" Target="../ctrlProps/ctrlProp814.xml"/><Relationship Id="rId3" Type="http://schemas.openxmlformats.org/officeDocument/2006/relationships/vmlDrawing" Target="../drawings/vmlDrawing50.vml"/><Relationship Id="rId21" Type="http://schemas.openxmlformats.org/officeDocument/2006/relationships/comments" Target="../comments50.xml"/><Relationship Id="rId7" Type="http://schemas.openxmlformats.org/officeDocument/2006/relationships/ctrlProp" Target="../ctrlProps/ctrlProp803.xml"/><Relationship Id="rId12" Type="http://schemas.openxmlformats.org/officeDocument/2006/relationships/ctrlProp" Target="../ctrlProps/ctrlProp808.xml"/><Relationship Id="rId17" Type="http://schemas.openxmlformats.org/officeDocument/2006/relationships/ctrlProp" Target="../ctrlProps/ctrlProp813.xml"/><Relationship Id="rId2" Type="http://schemas.openxmlformats.org/officeDocument/2006/relationships/drawing" Target="../drawings/drawing50.xml"/><Relationship Id="rId16" Type="http://schemas.openxmlformats.org/officeDocument/2006/relationships/ctrlProp" Target="../ctrlProps/ctrlProp812.xml"/><Relationship Id="rId20" Type="http://schemas.openxmlformats.org/officeDocument/2006/relationships/ctrlProp" Target="../ctrlProps/ctrlProp816.xml"/><Relationship Id="rId1" Type="http://schemas.openxmlformats.org/officeDocument/2006/relationships/printerSettings" Target="../printerSettings/printerSettings53.bin"/><Relationship Id="rId6" Type="http://schemas.openxmlformats.org/officeDocument/2006/relationships/ctrlProp" Target="../ctrlProps/ctrlProp802.xml"/><Relationship Id="rId11" Type="http://schemas.openxmlformats.org/officeDocument/2006/relationships/ctrlProp" Target="../ctrlProps/ctrlProp807.xml"/><Relationship Id="rId5" Type="http://schemas.openxmlformats.org/officeDocument/2006/relationships/ctrlProp" Target="../ctrlProps/ctrlProp801.xml"/><Relationship Id="rId15" Type="http://schemas.openxmlformats.org/officeDocument/2006/relationships/ctrlProp" Target="../ctrlProps/ctrlProp811.xml"/><Relationship Id="rId10" Type="http://schemas.openxmlformats.org/officeDocument/2006/relationships/ctrlProp" Target="../ctrlProps/ctrlProp806.xml"/><Relationship Id="rId19" Type="http://schemas.openxmlformats.org/officeDocument/2006/relationships/ctrlProp" Target="../ctrlProps/ctrlProp815.xml"/><Relationship Id="rId4" Type="http://schemas.openxmlformats.org/officeDocument/2006/relationships/ctrlProp" Target="../ctrlProps/ctrlProp800.xml"/><Relationship Id="rId9" Type="http://schemas.openxmlformats.org/officeDocument/2006/relationships/ctrlProp" Target="../ctrlProps/ctrlProp805.xml"/><Relationship Id="rId14" Type="http://schemas.openxmlformats.org/officeDocument/2006/relationships/ctrlProp" Target="../ctrlProps/ctrlProp810.xml"/></Relationships>
</file>

<file path=xl/worksheets/_rels/sheet54.xml.rels><?xml version="1.0" encoding="UTF-8" standalone="yes"?>
<Relationships xmlns="http://schemas.openxmlformats.org/package/2006/relationships"><Relationship Id="rId8" Type="http://schemas.openxmlformats.org/officeDocument/2006/relationships/ctrlProp" Target="../ctrlProps/ctrlProp821.xml"/><Relationship Id="rId13" Type="http://schemas.openxmlformats.org/officeDocument/2006/relationships/ctrlProp" Target="../ctrlProps/ctrlProp826.xml"/><Relationship Id="rId18" Type="http://schemas.openxmlformats.org/officeDocument/2006/relationships/ctrlProp" Target="../ctrlProps/ctrlProp831.xml"/><Relationship Id="rId3" Type="http://schemas.openxmlformats.org/officeDocument/2006/relationships/vmlDrawing" Target="../drawings/vmlDrawing51.vml"/><Relationship Id="rId21" Type="http://schemas.openxmlformats.org/officeDocument/2006/relationships/comments" Target="../comments51.xml"/><Relationship Id="rId7" Type="http://schemas.openxmlformats.org/officeDocument/2006/relationships/ctrlProp" Target="../ctrlProps/ctrlProp820.xml"/><Relationship Id="rId12" Type="http://schemas.openxmlformats.org/officeDocument/2006/relationships/ctrlProp" Target="../ctrlProps/ctrlProp825.xml"/><Relationship Id="rId17" Type="http://schemas.openxmlformats.org/officeDocument/2006/relationships/ctrlProp" Target="../ctrlProps/ctrlProp830.xml"/><Relationship Id="rId2" Type="http://schemas.openxmlformats.org/officeDocument/2006/relationships/drawing" Target="../drawings/drawing51.xml"/><Relationship Id="rId16" Type="http://schemas.openxmlformats.org/officeDocument/2006/relationships/ctrlProp" Target="../ctrlProps/ctrlProp829.xml"/><Relationship Id="rId20" Type="http://schemas.openxmlformats.org/officeDocument/2006/relationships/ctrlProp" Target="../ctrlProps/ctrlProp833.xml"/><Relationship Id="rId1" Type="http://schemas.openxmlformats.org/officeDocument/2006/relationships/printerSettings" Target="../printerSettings/printerSettings54.bin"/><Relationship Id="rId6" Type="http://schemas.openxmlformats.org/officeDocument/2006/relationships/ctrlProp" Target="../ctrlProps/ctrlProp819.xml"/><Relationship Id="rId11" Type="http://schemas.openxmlformats.org/officeDocument/2006/relationships/ctrlProp" Target="../ctrlProps/ctrlProp824.xml"/><Relationship Id="rId5" Type="http://schemas.openxmlformats.org/officeDocument/2006/relationships/ctrlProp" Target="../ctrlProps/ctrlProp818.xml"/><Relationship Id="rId15" Type="http://schemas.openxmlformats.org/officeDocument/2006/relationships/ctrlProp" Target="../ctrlProps/ctrlProp828.xml"/><Relationship Id="rId10" Type="http://schemas.openxmlformats.org/officeDocument/2006/relationships/ctrlProp" Target="../ctrlProps/ctrlProp823.xml"/><Relationship Id="rId19" Type="http://schemas.openxmlformats.org/officeDocument/2006/relationships/ctrlProp" Target="../ctrlProps/ctrlProp832.xml"/><Relationship Id="rId4" Type="http://schemas.openxmlformats.org/officeDocument/2006/relationships/ctrlProp" Target="../ctrlProps/ctrlProp817.xml"/><Relationship Id="rId9" Type="http://schemas.openxmlformats.org/officeDocument/2006/relationships/ctrlProp" Target="../ctrlProps/ctrlProp822.xml"/><Relationship Id="rId14" Type="http://schemas.openxmlformats.org/officeDocument/2006/relationships/ctrlProp" Target="../ctrlProps/ctrlProp827.xml"/></Relationships>
</file>

<file path=xl/worksheets/_rels/sheet55.xml.rels><?xml version="1.0" encoding="UTF-8" standalone="yes"?>
<Relationships xmlns="http://schemas.openxmlformats.org/package/2006/relationships"><Relationship Id="rId8" Type="http://schemas.openxmlformats.org/officeDocument/2006/relationships/ctrlProp" Target="../ctrlProps/ctrlProp838.xml"/><Relationship Id="rId13" Type="http://schemas.openxmlformats.org/officeDocument/2006/relationships/ctrlProp" Target="../ctrlProps/ctrlProp843.xml"/><Relationship Id="rId18" Type="http://schemas.openxmlformats.org/officeDocument/2006/relationships/ctrlProp" Target="../ctrlProps/ctrlProp848.xml"/><Relationship Id="rId3" Type="http://schemas.openxmlformats.org/officeDocument/2006/relationships/vmlDrawing" Target="../drawings/vmlDrawing52.vml"/><Relationship Id="rId21" Type="http://schemas.openxmlformats.org/officeDocument/2006/relationships/comments" Target="../comments52.xml"/><Relationship Id="rId7" Type="http://schemas.openxmlformats.org/officeDocument/2006/relationships/ctrlProp" Target="../ctrlProps/ctrlProp837.xml"/><Relationship Id="rId12" Type="http://schemas.openxmlformats.org/officeDocument/2006/relationships/ctrlProp" Target="../ctrlProps/ctrlProp842.xml"/><Relationship Id="rId17" Type="http://schemas.openxmlformats.org/officeDocument/2006/relationships/ctrlProp" Target="../ctrlProps/ctrlProp847.xml"/><Relationship Id="rId2" Type="http://schemas.openxmlformats.org/officeDocument/2006/relationships/drawing" Target="../drawings/drawing52.xml"/><Relationship Id="rId16" Type="http://schemas.openxmlformats.org/officeDocument/2006/relationships/ctrlProp" Target="../ctrlProps/ctrlProp846.xml"/><Relationship Id="rId20" Type="http://schemas.openxmlformats.org/officeDocument/2006/relationships/ctrlProp" Target="../ctrlProps/ctrlProp850.xml"/><Relationship Id="rId1" Type="http://schemas.openxmlformats.org/officeDocument/2006/relationships/printerSettings" Target="../printerSettings/printerSettings55.bin"/><Relationship Id="rId6" Type="http://schemas.openxmlformats.org/officeDocument/2006/relationships/ctrlProp" Target="../ctrlProps/ctrlProp836.xml"/><Relationship Id="rId11" Type="http://schemas.openxmlformats.org/officeDocument/2006/relationships/ctrlProp" Target="../ctrlProps/ctrlProp841.xml"/><Relationship Id="rId5" Type="http://schemas.openxmlformats.org/officeDocument/2006/relationships/ctrlProp" Target="../ctrlProps/ctrlProp835.xml"/><Relationship Id="rId15" Type="http://schemas.openxmlformats.org/officeDocument/2006/relationships/ctrlProp" Target="../ctrlProps/ctrlProp845.xml"/><Relationship Id="rId10" Type="http://schemas.openxmlformats.org/officeDocument/2006/relationships/ctrlProp" Target="../ctrlProps/ctrlProp840.xml"/><Relationship Id="rId19" Type="http://schemas.openxmlformats.org/officeDocument/2006/relationships/ctrlProp" Target="../ctrlProps/ctrlProp849.xml"/><Relationship Id="rId4" Type="http://schemas.openxmlformats.org/officeDocument/2006/relationships/ctrlProp" Target="../ctrlProps/ctrlProp834.xml"/><Relationship Id="rId9" Type="http://schemas.openxmlformats.org/officeDocument/2006/relationships/ctrlProp" Target="../ctrlProps/ctrlProp839.xml"/><Relationship Id="rId14" Type="http://schemas.openxmlformats.org/officeDocument/2006/relationships/ctrlProp" Target="../ctrlProps/ctrlProp844.xml"/></Relationships>
</file>

<file path=xl/worksheets/_rels/sheet56.xml.rels><?xml version="1.0" encoding="UTF-8" standalone="yes"?>
<Relationships xmlns="http://schemas.openxmlformats.org/package/2006/relationships"><Relationship Id="rId8" Type="http://schemas.openxmlformats.org/officeDocument/2006/relationships/ctrlProp" Target="../ctrlProps/ctrlProp855.xml"/><Relationship Id="rId13" Type="http://schemas.openxmlformats.org/officeDocument/2006/relationships/ctrlProp" Target="../ctrlProps/ctrlProp860.xml"/><Relationship Id="rId18" Type="http://schemas.openxmlformats.org/officeDocument/2006/relationships/ctrlProp" Target="../ctrlProps/ctrlProp865.xml"/><Relationship Id="rId3" Type="http://schemas.openxmlformats.org/officeDocument/2006/relationships/vmlDrawing" Target="../drawings/vmlDrawing53.vml"/><Relationship Id="rId21" Type="http://schemas.openxmlformats.org/officeDocument/2006/relationships/comments" Target="../comments53.xml"/><Relationship Id="rId7" Type="http://schemas.openxmlformats.org/officeDocument/2006/relationships/ctrlProp" Target="../ctrlProps/ctrlProp854.xml"/><Relationship Id="rId12" Type="http://schemas.openxmlformats.org/officeDocument/2006/relationships/ctrlProp" Target="../ctrlProps/ctrlProp859.xml"/><Relationship Id="rId17" Type="http://schemas.openxmlformats.org/officeDocument/2006/relationships/ctrlProp" Target="../ctrlProps/ctrlProp864.xml"/><Relationship Id="rId2" Type="http://schemas.openxmlformats.org/officeDocument/2006/relationships/drawing" Target="../drawings/drawing53.xml"/><Relationship Id="rId16" Type="http://schemas.openxmlformats.org/officeDocument/2006/relationships/ctrlProp" Target="../ctrlProps/ctrlProp863.xml"/><Relationship Id="rId20" Type="http://schemas.openxmlformats.org/officeDocument/2006/relationships/ctrlProp" Target="../ctrlProps/ctrlProp867.xml"/><Relationship Id="rId1" Type="http://schemas.openxmlformats.org/officeDocument/2006/relationships/printerSettings" Target="../printerSettings/printerSettings56.bin"/><Relationship Id="rId6" Type="http://schemas.openxmlformats.org/officeDocument/2006/relationships/ctrlProp" Target="../ctrlProps/ctrlProp853.xml"/><Relationship Id="rId11" Type="http://schemas.openxmlformats.org/officeDocument/2006/relationships/ctrlProp" Target="../ctrlProps/ctrlProp858.xml"/><Relationship Id="rId5" Type="http://schemas.openxmlformats.org/officeDocument/2006/relationships/ctrlProp" Target="../ctrlProps/ctrlProp852.xml"/><Relationship Id="rId15" Type="http://schemas.openxmlformats.org/officeDocument/2006/relationships/ctrlProp" Target="../ctrlProps/ctrlProp862.xml"/><Relationship Id="rId10" Type="http://schemas.openxmlformats.org/officeDocument/2006/relationships/ctrlProp" Target="../ctrlProps/ctrlProp857.xml"/><Relationship Id="rId19" Type="http://schemas.openxmlformats.org/officeDocument/2006/relationships/ctrlProp" Target="../ctrlProps/ctrlProp866.xml"/><Relationship Id="rId4" Type="http://schemas.openxmlformats.org/officeDocument/2006/relationships/ctrlProp" Target="../ctrlProps/ctrlProp851.xml"/><Relationship Id="rId9" Type="http://schemas.openxmlformats.org/officeDocument/2006/relationships/ctrlProp" Target="../ctrlProps/ctrlProp856.xml"/><Relationship Id="rId14" Type="http://schemas.openxmlformats.org/officeDocument/2006/relationships/ctrlProp" Target="../ctrlProps/ctrlProp861.xml"/></Relationships>
</file>

<file path=xl/worksheets/_rels/sheet57.xml.rels><?xml version="1.0" encoding="UTF-8" standalone="yes"?>
<Relationships xmlns="http://schemas.openxmlformats.org/package/2006/relationships"><Relationship Id="rId8" Type="http://schemas.openxmlformats.org/officeDocument/2006/relationships/ctrlProp" Target="../ctrlProps/ctrlProp872.xml"/><Relationship Id="rId13" Type="http://schemas.openxmlformats.org/officeDocument/2006/relationships/ctrlProp" Target="../ctrlProps/ctrlProp877.xml"/><Relationship Id="rId18" Type="http://schemas.openxmlformats.org/officeDocument/2006/relationships/ctrlProp" Target="../ctrlProps/ctrlProp882.xml"/><Relationship Id="rId3" Type="http://schemas.openxmlformats.org/officeDocument/2006/relationships/vmlDrawing" Target="../drawings/vmlDrawing54.vml"/><Relationship Id="rId21" Type="http://schemas.openxmlformats.org/officeDocument/2006/relationships/comments" Target="../comments54.xml"/><Relationship Id="rId7" Type="http://schemas.openxmlformats.org/officeDocument/2006/relationships/ctrlProp" Target="../ctrlProps/ctrlProp871.xml"/><Relationship Id="rId12" Type="http://schemas.openxmlformats.org/officeDocument/2006/relationships/ctrlProp" Target="../ctrlProps/ctrlProp876.xml"/><Relationship Id="rId17" Type="http://schemas.openxmlformats.org/officeDocument/2006/relationships/ctrlProp" Target="../ctrlProps/ctrlProp881.xml"/><Relationship Id="rId2" Type="http://schemas.openxmlformats.org/officeDocument/2006/relationships/drawing" Target="../drawings/drawing54.xml"/><Relationship Id="rId16" Type="http://schemas.openxmlformats.org/officeDocument/2006/relationships/ctrlProp" Target="../ctrlProps/ctrlProp880.xml"/><Relationship Id="rId20" Type="http://schemas.openxmlformats.org/officeDocument/2006/relationships/ctrlProp" Target="../ctrlProps/ctrlProp884.xml"/><Relationship Id="rId1" Type="http://schemas.openxmlformats.org/officeDocument/2006/relationships/printerSettings" Target="../printerSettings/printerSettings57.bin"/><Relationship Id="rId6" Type="http://schemas.openxmlformats.org/officeDocument/2006/relationships/ctrlProp" Target="../ctrlProps/ctrlProp870.xml"/><Relationship Id="rId11" Type="http://schemas.openxmlformats.org/officeDocument/2006/relationships/ctrlProp" Target="../ctrlProps/ctrlProp875.xml"/><Relationship Id="rId5" Type="http://schemas.openxmlformats.org/officeDocument/2006/relationships/ctrlProp" Target="../ctrlProps/ctrlProp869.xml"/><Relationship Id="rId15" Type="http://schemas.openxmlformats.org/officeDocument/2006/relationships/ctrlProp" Target="../ctrlProps/ctrlProp879.xml"/><Relationship Id="rId10" Type="http://schemas.openxmlformats.org/officeDocument/2006/relationships/ctrlProp" Target="../ctrlProps/ctrlProp874.xml"/><Relationship Id="rId19" Type="http://schemas.openxmlformats.org/officeDocument/2006/relationships/ctrlProp" Target="../ctrlProps/ctrlProp883.xml"/><Relationship Id="rId4" Type="http://schemas.openxmlformats.org/officeDocument/2006/relationships/ctrlProp" Target="../ctrlProps/ctrlProp868.xml"/><Relationship Id="rId9" Type="http://schemas.openxmlformats.org/officeDocument/2006/relationships/ctrlProp" Target="../ctrlProps/ctrlProp873.xml"/><Relationship Id="rId14" Type="http://schemas.openxmlformats.org/officeDocument/2006/relationships/ctrlProp" Target="../ctrlProps/ctrlProp878.xml"/></Relationships>
</file>

<file path=xl/worksheets/_rels/sheet58.xml.rels><?xml version="1.0" encoding="UTF-8" standalone="yes"?>
<Relationships xmlns="http://schemas.openxmlformats.org/package/2006/relationships"><Relationship Id="rId8" Type="http://schemas.openxmlformats.org/officeDocument/2006/relationships/ctrlProp" Target="../ctrlProps/ctrlProp889.xml"/><Relationship Id="rId13" Type="http://schemas.openxmlformats.org/officeDocument/2006/relationships/ctrlProp" Target="../ctrlProps/ctrlProp894.xml"/><Relationship Id="rId18" Type="http://schemas.openxmlformats.org/officeDocument/2006/relationships/ctrlProp" Target="../ctrlProps/ctrlProp899.xml"/><Relationship Id="rId3" Type="http://schemas.openxmlformats.org/officeDocument/2006/relationships/vmlDrawing" Target="../drawings/vmlDrawing55.vml"/><Relationship Id="rId21" Type="http://schemas.openxmlformats.org/officeDocument/2006/relationships/comments" Target="../comments55.xml"/><Relationship Id="rId7" Type="http://schemas.openxmlformats.org/officeDocument/2006/relationships/ctrlProp" Target="../ctrlProps/ctrlProp888.xml"/><Relationship Id="rId12" Type="http://schemas.openxmlformats.org/officeDocument/2006/relationships/ctrlProp" Target="../ctrlProps/ctrlProp893.xml"/><Relationship Id="rId17" Type="http://schemas.openxmlformats.org/officeDocument/2006/relationships/ctrlProp" Target="../ctrlProps/ctrlProp898.xml"/><Relationship Id="rId2" Type="http://schemas.openxmlformats.org/officeDocument/2006/relationships/drawing" Target="../drawings/drawing55.xml"/><Relationship Id="rId16" Type="http://schemas.openxmlformats.org/officeDocument/2006/relationships/ctrlProp" Target="../ctrlProps/ctrlProp897.xml"/><Relationship Id="rId20" Type="http://schemas.openxmlformats.org/officeDocument/2006/relationships/ctrlProp" Target="../ctrlProps/ctrlProp901.xml"/><Relationship Id="rId1" Type="http://schemas.openxmlformats.org/officeDocument/2006/relationships/printerSettings" Target="../printerSettings/printerSettings58.bin"/><Relationship Id="rId6" Type="http://schemas.openxmlformats.org/officeDocument/2006/relationships/ctrlProp" Target="../ctrlProps/ctrlProp887.xml"/><Relationship Id="rId11" Type="http://schemas.openxmlformats.org/officeDocument/2006/relationships/ctrlProp" Target="../ctrlProps/ctrlProp892.xml"/><Relationship Id="rId5" Type="http://schemas.openxmlformats.org/officeDocument/2006/relationships/ctrlProp" Target="../ctrlProps/ctrlProp886.xml"/><Relationship Id="rId15" Type="http://schemas.openxmlformats.org/officeDocument/2006/relationships/ctrlProp" Target="../ctrlProps/ctrlProp896.xml"/><Relationship Id="rId10" Type="http://schemas.openxmlformats.org/officeDocument/2006/relationships/ctrlProp" Target="../ctrlProps/ctrlProp891.xml"/><Relationship Id="rId19" Type="http://schemas.openxmlformats.org/officeDocument/2006/relationships/ctrlProp" Target="../ctrlProps/ctrlProp900.xml"/><Relationship Id="rId4" Type="http://schemas.openxmlformats.org/officeDocument/2006/relationships/ctrlProp" Target="../ctrlProps/ctrlProp885.xml"/><Relationship Id="rId9" Type="http://schemas.openxmlformats.org/officeDocument/2006/relationships/ctrlProp" Target="../ctrlProps/ctrlProp890.xml"/><Relationship Id="rId14" Type="http://schemas.openxmlformats.org/officeDocument/2006/relationships/ctrlProp" Target="../ctrlProps/ctrlProp895.xml"/></Relationships>
</file>

<file path=xl/worksheets/_rels/sheet59.xml.rels><?xml version="1.0" encoding="UTF-8" standalone="yes"?>
<Relationships xmlns="http://schemas.openxmlformats.org/package/2006/relationships"><Relationship Id="rId8" Type="http://schemas.openxmlformats.org/officeDocument/2006/relationships/ctrlProp" Target="../ctrlProps/ctrlProp906.xml"/><Relationship Id="rId13" Type="http://schemas.openxmlformats.org/officeDocument/2006/relationships/ctrlProp" Target="../ctrlProps/ctrlProp911.xml"/><Relationship Id="rId18" Type="http://schemas.openxmlformats.org/officeDocument/2006/relationships/ctrlProp" Target="../ctrlProps/ctrlProp916.xml"/><Relationship Id="rId3" Type="http://schemas.openxmlformats.org/officeDocument/2006/relationships/vmlDrawing" Target="../drawings/vmlDrawing56.vml"/><Relationship Id="rId21" Type="http://schemas.openxmlformats.org/officeDocument/2006/relationships/comments" Target="../comments56.xml"/><Relationship Id="rId7" Type="http://schemas.openxmlformats.org/officeDocument/2006/relationships/ctrlProp" Target="../ctrlProps/ctrlProp905.xml"/><Relationship Id="rId12" Type="http://schemas.openxmlformats.org/officeDocument/2006/relationships/ctrlProp" Target="../ctrlProps/ctrlProp910.xml"/><Relationship Id="rId17" Type="http://schemas.openxmlformats.org/officeDocument/2006/relationships/ctrlProp" Target="../ctrlProps/ctrlProp915.xml"/><Relationship Id="rId2" Type="http://schemas.openxmlformats.org/officeDocument/2006/relationships/drawing" Target="../drawings/drawing56.xml"/><Relationship Id="rId16" Type="http://schemas.openxmlformats.org/officeDocument/2006/relationships/ctrlProp" Target="../ctrlProps/ctrlProp914.xml"/><Relationship Id="rId20" Type="http://schemas.openxmlformats.org/officeDocument/2006/relationships/ctrlProp" Target="../ctrlProps/ctrlProp918.xml"/><Relationship Id="rId1" Type="http://schemas.openxmlformats.org/officeDocument/2006/relationships/printerSettings" Target="../printerSettings/printerSettings59.bin"/><Relationship Id="rId6" Type="http://schemas.openxmlformats.org/officeDocument/2006/relationships/ctrlProp" Target="../ctrlProps/ctrlProp904.xml"/><Relationship Id="rId11" Type="http://schemas.openxmlformats.org/officeDocument/2006/relationships/ctrlProp" Target="../ctrlProps/ctrlProp909.xml"/><Relationship Id="rId5" Type="http://schemas.openxmlformats.org/officeDocument/2006/relationships/ctrlProp" Target="../ctrlProps/ctrlProp903.xml"/><Relationship Id="rId15" Type="http://schemas.openxmlformats.org/officeDocument/2006/relationships/ctrlProp" Target="../ctrlProps/ctrlProp913.xml"/><Relationship Id="rId10" Type="http://schemas.openxmlformats.org/officeDocument/2006/relationships/ctrlProp" Target="../ctrlProps/ctrlProp908.xml"/><Relationship Id="rId19" Type="http://schemas.openxmlformats.org/officeDocument/2006/relationships/ctrlProp" Target="../ctrlProps/ctrlProp917.xml"/><Relationship Id="rId4" Type="http://schemas.openxmlformats.org/officeDocument/2006/relationships/ctrlProp" Target="../ctrlProps/ctrlProp902.xml"/><Relationship Id="rId9" Type="http://schemas.openxmlformats.org/officeDocument/2006/relationships/ctrlProp" Target="../ctrlProps/ctrlProp907.xml"/><Relationship Id="rId14" Type="http://schemas.openxmlformats.org/officeDocument/2006/relationships/ctrlProp" Target="../ctrlProps/ctrlProp912.xml"/></Relationships>
</file>

<file path=xl/worksheets/_rels/sheet60.xml.rels><?xml version="1.0" encoding="UTF-8" standalone="yes"?>
<Relationships xmlns="http://schemas.openxmlformats.org/package/2006/relationships"><Relationship Id="rId8" Type="http://schemas.openxmlformats.org/officeDocument/2006/relationships/ctrlProp" Target="../ctrlProps/ctrlProp923.xml"/><Relationship Id="rId13" Type="http://schemas.openxmlformats.org/officeDocument/2006/relationships/ctrlProp" Target="../ctrlProps/ctrlProp928.xml"/><Relationship Id="rId18" Type="http://schemas.openxmlformats.org/officeDocument/2006/relationships/ctrlProp" Target="../ctrlProps/ctrlProp933.xml"/><Relationship Id="rId3" Type="http://schemas.openxmlformats.org/officeDocument/2006/relationships/vmlDrawing" Target="../drawings/vmlDrawing57.vml"/><Relationship Id="rId21" Type="http://schemas.openxmlformats.org/officeDocument/2006/relationships/comments" Target="../comments57.xml"/><Relationship Id="rId7" Type="http://schemas.openxmlformats.org/officeDocument/2006/relationships/ctrlProp" Target="../ctrlProps/ctrlProp922.xml"/><Relationship Id="rId12" Type="http://schemas.openxmlformats.org/officeDocument/2006/relationships/ctrlProp" Target="../ctrlProps/ctrlProp927.xml"/><Relationship Id="rId17" Type="http://schemas.openxmlformats.org/officeDocument/2006/relationships/ctrlProp" Target="../ctrlProps/ctrlProp932.xml"/><Relationship Id="rId2" Type="http://schemas.openxmlformats.org/officeDocument/2006/relationships/drawing" Target="../drawings/drawing57.xml"/><Relationship Id="rId16" Type="http://schemas.openxmlformats.org/officeDocument/2006/relationships/ctrlProp" Target="../ctrlProps/ctrlProp931.xml"/><Relationship Id="rId20" Type="http://schemas.openxmlformats.org/officeDocument/2006/relationships/ctrlProp" Target="../ctrlProps/ctrlProp935.xml"/><Relationship Id="rId1" Type="http://schemas.openxmlformats.org/officeDocument/2006/relationships/printerSettings" Target="../printerSettings/printerSettings60.bin"/><Relationship Id="rId6" Type="http://schemas.openxmlformats.org/officeDocument/2006/relationships/ctrlProp" Target="../ctrlProps/ctrlProp921.xml"/><Relationship Id="rId11" Type="http://schemas.openxmlformats.org/officeDocument/2006/relationships/ctrlProp" Target="../ctrlProps/ctrlProp926.xml"/><Relationship Id="rId5" Type="http://schemas.openxmlformats.org/officeDocument/2006/relationships/ctrlProp" Target="../ctrlProps/ctrlProp920.xml"/><Relationship Id="rId15" Type="http://schemas.openxmlformats.org/officeDocument/2006/relationships/ctrlProp" Target="../ctrlProps/ctrlProp930.xml"/><Relationship Id="rId10" Type="http://schemas.openxmlformats.org/officeDocument/2006/relationships/ctrlProp" Target="../ctrlProps/ctrlProp925.xml"/><Relationship Id="rId19" Type="http://schemas.openxmlformats.org/officeDocument/2006/relationships/ctrlProp" Target="../ctrlProps/ctrlProp934.xml"/><Relationship Id="rId4" Type="http://schemas.openxmlformats.org/officeDocument/2006/relationships/ctrlProp" Target="../ctrlProps/ctrlProp919.xml"/><Relationship Id="rId9" Type="http://schemas.openxmlformats.org/officeDocument/2006/relationships/ctrlProp" Target="../ctrlProps/ctrlProp924.xml"/><Relationship Id="rId14" Type="http://schemas.openxmlformats.org/officeDocument/2006/relationships/ctrlProp" Target="../ctrlProps/ctrlProp929.xml"/></Relationships>
</file>

<file path=xl/worksheets/_rels/sheet61.xml.rels><?xml version="1.0" encoding="UTF-8" standalone="yes"?>
<Relationships xmlns="http://schemas.openxmlformats.org/package/2006/relationships"><Relationship Id="rId8" Type="http://schemas.openxmlformats.org/officeDocument/2006/relationships/ctrlProp" Target="../ctrlProps/ctrlProp940.xml"/><Relationship Id="rId13" Type="http://schemas.openxmlformats.org/officeDocument/2006/relationships/ctrlProp" Target="../ctrlProps/ctrlProp945.xml"/><Relationship Id="rId18" Type="http://schemas.openxmlformats.org/officeDocument/2006/relationships/ctrlProp" Target="../ctrlProps/ctrlProp950.xml"/><Relationship Id="rId3" Type="http://schemas.openxmlformats.org/officeDocument/2006/relationships/vmlDrawing" Target="../drawings/vmlDrawing58.vml"/><Relationship Id="rId21" Type="http://schemas.openxmlformats.org/officeDocument/2006/relationships/comments" Target="../comments58.xml"/><Relationship Id="rId7" Type="http://schemas.openxmlformats.org/officeDocument/2006/relationships/ctrlProp" Target="../ctrlProps/ctrlProp939.xml"/><Relationship Id="rId12" Type="http://schemas.openxmlformats.org/officeDocument/2006/relationships/ctrlProp" Target="../ctrlProps/ctrlProp944.xml"/><Relationship Id="rId17" Type="http://schemas.openxmlformats.org/officeDocument/2006/relationships/ctrlProp" Target="../ctrlProps/ctrlProp949.xml"/><Relationship Id="rId2" Type="http://schemas.openxmlformats.org/officeDocument/2006/relationships/drawing" Target="../drawings/drawing58.xml"/><Relationship Id="rId16" Type="http://schemas.openxmlformats.org/officeDocument/2006/relationships/ctrlProp" Target="../ctrlProps/ctrlProp948.xml"/><Relationship Id="rId20" Type="http://schemas.openxmlformats.org/officeDocument/2006/relationships/ctrlProp" Target="../ctrlProps/ctrlProp952.xml"/><Relationship Id="rId1" Type="http://schemas.openxmlformats.org/officeDocument/2006/relationships/printerSettings" Target="../printerSettings/printerSettings61.bin"/><Relationship Id="rId6" Type="http://schemas.openxmlformats.org/officeDocument/2006/relationships/ctrlProp" Target="../ctrlProps/ctrlProp938.xml"/><Relationship Id="rId11" Type="http://schemas.openxmlformats.org/officeDocument/2006/relationships/ctrlProp" Target="../ctrlProps/ctrlProp943.xml"/><Relationship Id="rId5" Type="http://schemas.openxmlformats.org/officeDocument/2006/relationships/ctrlProp" Target="../ctrlProps/ctrlProp937.xml"/><Relationship Id="rId15" Type="http://schemas.openxmlformats.org/officeDocument/2006/relationships/ctrlProp" Target="../ctrlProps/ctrlProp947.xml"/><Relationship Id="rId10" Type="http://schemas.openxmlformats.org/officeDocument/2006/relationships/ctrlProp" Target="../ctrlProps/ctrlProp942.xml"/><Relationship Id="rId19" Type="http://schemas.openxmlformats.org/officeDocument/2006/relationships/ctrlProp" Target="../ctrlProps/ctrlProp951.xml"/><Relationship Id="rId4" Type="http://schemas.openxmlformats.org/officeDocument/2006/relationships/ctrlProp" Target="../ctrlProps/ctrlProp936.xml"/><Relationship Id="rId9" Type="http://schemas.openxmlformats.org/officeDocument/2006/relationships/ctrlProp" Target="../ctrlProps/ctrlProp941.xml"/><Relationship Id="rId14" Type="http://schemas.openxmlformats.org/officeDocument/2006/relationships/ctrlProp" Target="../ctrlProps/ctrlProp946.xml"/></Relationships>
</file>

<file path=xl/worksheets/_rels/sheet62.xml.rels><?xml version="1.0" encoding="UTF-8" standalone="yes"?>
<Relationships xmlns="http://schemas.openxmlformats.org/package/2006/relationships"><Relationship Id="rId8" Type="http://schemas.openxmlformats.org/officeDocument/2006/relationships/ctrlProp" Target="../ctrlProps/ctrlProp957.xml"/><Relationship Id="rId13" Type="http://schemas.openxmlformats.org/officeDocument/2006/relationships/ctrlProp" Target="../ctrlProps/ctrlProp962.xml"/><Relationship Id="rId18" Type="http://schemas.openxmlformats.org/officeDocument/2006/relationships/ctrlProp" Target="../ctrlProps/ctrlProp967.xml"/><Relationship Id="rId3" Type="http://schemas.openxmlformats.org/officeDocument/2006/relationships/vmlDrawing" Target="../drawings/vmlDrawing59.vml"/><Relationship Id="rId21" Type="http://schemas.openxmlformats.org/officeDocument/2006/relationships/comments" Target="../comments59.xml"/><Relationship Id="rId7" Type="http://schemas.openxmlformats.org/officeDocument/2006/relationships/ctrlProp" Target="../ctrlProps/ctrlProp956.xml"/><Relationship Id="rId12" Type="http://schemas.openxmlformats.org/officeDocument/2006/relationships/ctrlProp" Target="../ctrlProps/ctrlProp961.xml"/><Relationship Id="rId17" Type="http://schemas.openxmlformats.org/officeDocument/2006/relationships/ctrlProp" Target="../ctrlProps/ctrlProp966.xml"/><Relationship Id="rId2" Type="http://schemas.openxmlformats.org/officeDocument/2006/relationships/drawing" Target="../drawings/drawing59.xml"/><Relationship Id="rId16" Type="http://schemas.openxmlformats.org/officeDocument/2006/relationships/ctrlProp" Target="../ctrlProps/ctrlProp965.xml"/><Relationship Id="rId20" Type="http://schemas.openxmlformats.org/officeDocument/2006/relationships/ctrlProp" Target="../ctrlProps/ctrlProp969.xml"/><Relationship Id="rId1" Type="http://schemas.openxmlformats.org/officeDocument/2006/relationships/printerSettings" Target="../printerSettings/printerSettings62.bin"/><Relationship Id="rId6" Type="http://schemas.openxmlformats.org/officeDocument/2006/relationships/ctrlProp" Target="../ctrlProps/ctrlProp955.xml"/><Relationship Id="rId11" Type="http://schemas.openxmlformats.org/officeDocument/2006/relationships/ctrlProp" Target="../ctrlProps/ctrlProp960.xml"/><Relationship Id="rId5" Type="http://schemas.openxmlformats.org/officeDocument/2006/relationships/ctrlProp" Target="../ctrlProps/ctrlProp954.xml"/><Relationship Id="rId15" Type="http://schemas.openxmlformats.org/officeDocument/2006/relationships/ctrlProp" Target="../ctrlProps/ctrlProp964.xml"/><Relationship Id="rId10" Type="http://schemas.openxmlformats.org/officeDocument/2006/relationships/ctrlProp" Target="../ctrlProps/ctrlProp959.xml"/><Relationship Id="rId19" Type="http://schemas.openxmlformats.org/officeDocument/2006/relationships/ctrlProp" Target="../ctrlProps/ctrlProp968.xml"/><Relationship Id="rId4" Type="http://schemas.openxmlformats.org/officeDocument/2006/relationships/ctrlProp" Target="../ctrlProps/ctrlProp953.xml"/><Relationship Id="rId9" Type="http://schemas.openxmlformats.org/officeDocument/2006/relationships/ctrlProp" Target="../ctrlProps/ctrlProp958.xml"/><Relationship Id="rId14" Type="http://schemas.openxmlformats.org/officeDocument/2006/relationships/ctrlProp" Target="../ctrlProps/ctrlProp963.xml"/></Relationships>
</file>

<file path=xl/worksheets/_rels/sheet63.xml.rels><?xml version="1.0" encoding="UTF-8" standalone="yes"?>
<Relationships xmlns="http://schemas.openxmlformats.org/package/2006/relationships"><Relationship Id="rId8" Type="http://schemas.openxmlformats.org/officeDocument/2006/relationships/ctrlProp" Target="../ctrlProps/ctrlProp974.xml"/><Relationship Id="rId13" Type="http://schemas.openxmlformats.org/officeDocument/2006/relationships/ctrlProp" Target="../ctrlProps/ctrlProp979.xml"/><Relationship Id="rId18" Type="http://schemas.openxmlformats.org/officeDocument/2006/relationships/ctrlProp" Target="../ctrlProps/ctrlProp984.xml"/><Relationship Id="rId3" Type="http://schemas.openxmlformats.org/officeDocument/2006/relationships/vmlDrawing" Target="../drawings/vmlDrawing60.vml"/><Relationship Id="rId21" Type="http://schemas.openxmlformats.org/officeDocument/2006/relationships/comments" Target="../comments60.xml"/><Relationship Id="rId7" Type="http://schemas.openxmlformats.org/officeDocument/2006/relationships/ctrlProp" Target="../ctrlProps/ctrlProp973.xml"/><Relationship Id="rId12" Type="http://schemas.openxmlformats.org/officeDocument/2006/relationships/ctrlProp" Target="../ctrlProps/ctrlProp978.xml"/><Relationship Id="rId17" Type="http://schemas.openxmlformats.org/officeDocument/2006/relationships/ctrlProp" Target="../ctrlProps/ctrlProp983.xml"/><Relationship Id="rId2" Type="http://schemas.openxmlformats.org/officeDocument/2006/relationships/drawing" Target="../drawings/drawing60.xml"/><Relationship Id="rId16" Type="http://schemas.openxmlformats.org/officeDocument/2006/relationships/ctrlProp" Target="../ctrlProps/ctrlProp982.xml"/><Relationship Id="rId20" Type="http://schemas.openxmlformats.org/officeDocument/2006/relationships/ctrlProp" Target="../ctrlProps/ctrlProp986.xml"/><Relationship Id="rId1" Type="http://schemas.openxmlformats.org/officeDocument/2006/relationships/printerSettings" Target="../printerSettings/printerSettings63.bin"/><Relationship Id="rId6" Type="http://schemas.openxmlformats.org/officeDocument/2006/relationships/ctrlProp" Target="../ctrlProps/ctrlProp972.xml"/><Relationship Id="rId11" Type="http://schemas.openxmlformats.org/officeDocument/2006/relationships/ctrlProp" Target="../ctrlProps/ctrlProp977.xml"/><Relationship Id="rId5" Type="http://schemas.openxmlformats.org/officeDocument/2006/relationships/ctrlProp" Target="../ctrlProps/ctrlProp971.xml"/><Relationship Id="rId15" Type="http://schemas.openxmlformats.org/officeDocument/2006/relationships/ctrlProp" Target="../ctrlProps/ctrlProp981.xml"/><Relationship Id="rId10" Type="http://schemas.openxmlformats.org/officeDocument/2006/relationships/ctrlProp" Target="../ctrlProps/ctrlProp976.xml"/><Relationship Id="rId19" Type="http://schemas.openxmlformats.org/officeDocument/2006/relationships/ctrlProp" Target="../ctrlProps/ctrlProp985.xml"/><Relationship Id="rId4" Type="http://schemas.openxmlformats.org/officeDocument/2006/relationships/ctrlProp" Target="../ctrlProps/ctrlProp970.xml"/><Relationship Id="rId9" Type="http://schemas.openxmlformats.org/officeDocument/2006/relationships/ctrlProp" Target="../ctrlProps/ctrlProp975.xml"/><Relationship Id="rId14" Type="http://schemas.openxmlformats.org/officeDocument/2006/relationships/ctrlProp" Target="../ctrlProps/ctrlProp980.xml"/></Relationships>
</file>

<file path=xl/worksheets/_rels/sheet64.xml.rels><?xml version="1.0" encoding="UTF-8" standalone="yes"?>
<Relationships xmlns="http://schemas.openxmlformats.org/package/2006/relationships"><Relationship Id="rId8" Type="http://schemas.openxmlformats.org/officeDocument/2006/relationships/ctrlProp" Target="../ctrlProps/ctrlProp991.xml"/><Relationship Id="rId13" Type="http://schemas.openxmlformats.org/officeDocument/2006/relationships/ctrlProp" Target="../ctrlProps/ctrlProp996.xml"/><Relationship Id="rId18" Type="http://schemas.openxmlformats.org/officeDocument/2006/relationships/ctrlProp" Target="../ctrlProps/ctrlProp1001.xml"/><Relationship Id="rId3" Type="http://schemas.openxmlformats.org/officeDocument/2006/relationships/vmlDrawing" Target="../drawings/vmlDrawing61.vml"/><Relationship Id="rId21" Type="http://schemas.openxmlformats.org/officeDocument/2006/relationships/comments" Target="../comments61.xml"/><Relationship Id="rId7" Type="http://schemas.openxmlformats.org/officeDocument/2006/relationships/ctrlProp" Target="../ctrlProps/ctrlProp990.xml"/><Relationship Id="rId12" Type="http://schemas.openxmlformats.org/officeDocument/2006/relationships/ctrlProp" Target="../ctrlProps/ctrlProp995.xml"/><Relationship Id="rId17" Type="http://schemas.openxmlformats.org/officeDocument/2006/relationships/ctrlProp" Target="../ctrlProps/ctrlProp1000.xml"/><Relationship Id="rId2" Type="http://schemas.openxmlformats.org/officeDocument/2006/relationships/drawing" Target="../drawings/drawing61.xml"/><Relationship Id="rId16" Type="http://schemas.openxmlformats.org/officeDocument/2006/relationships/ctrlProp" Target="../ctrlProps/ctrlProp999.xml"/><Relationship Id="rId20" Type="http://schemas.openxmlformats.org/officeDocument/2006/relationships/ctrlProp" Target="../ctrlProps/ctrlProp1003.xml"/><Relationship Id="rId1" Type="http://schemas.openxmlformats.org/officeDocument/2006/relationships/printerSettings" Target="../printerSettings/printerSettings64.bin"/><Relationship Id="rId6" Type="http://schemas.openxmlformats.org/officeDocument/2006/relationships/ctrlProp" Target="../ctrlProps/ctrlProp989.xml"/><Relationship Id="rId11" Type="http://schemas.openxmlformats.org/officeDocument/2006/relationships/ctrlProp" Target="../ctrlProps/ctrlProp994.xml"/><Relationship Id="rId5" Type="http://schemas.openxmlformats.org/officeDocument/2006/relationships/ctrlProp" Target="../ctrlProps/ctrlProp988.xml"/><Relationship Id="rId15" Type="http://schemas.openxmlformats.org/officeDocument/2006/relationships/ctrlProp" Target="../ctrlProps/ctrlProp998.xml"/><Relationship Id="rId10" Type="http://schemas.openxmlformats.org/officeDocument/2006/relationships/ctrlProp" Target="../ctrlProps/ctrlProp993.xml"/><Relationship Id="rId19" Type="http://schemas.openxmlformats.org/officeDocument/2006/relationships/ctrlProp" Target="../ctrlProps/ctrlProp1002.xml"/><Relationship Id="rId4" Type="http://schemas.openxmlformats.org/officeDocument/2006/relationships/ctrlProp" Target="../ctrlProps/ctrlProp987.xml"/><Relationship Id="rId9" Type="http://schemas.openxmlformats.org/officeDocument/2006/relationships/ctrlProp" Target="../ctrlProps/ctrlProp992.xml"/><Relationship Id="rId14" Type="http://schemas.openxmlformats.org/officeDocument/2006/relationships/ctrlProp" Target="../ctrlProps/ctrlProp997.xml"/></Relationships>
</file>

<file path=xl/worksheets/_rels/sheet65.xml.rels><?xml version="1.0" encoding="UTF-8" standalone="yes"?>
<Relationships xmlns="http://schemas.openxmlformats.org/package/2006/relationships"><Relationship Id="rId8" Type="http://schemas.openxmlformats.org/officeDocument/2006/relationships/ctrlProp" Target="../ctrlProps/ctrlProp1008.xml"/><Relationship Id="rId13" Type="http://schemas.openxmlformats.org/officeDocument/2006/relationships/ctrlProp" Target="../ctrlProps/ctrlProp1013.xml"/><Relationship Id="rId18" Type="http://schemas.openxmlformats.org/officeDocument/2006/relationships/ctrlProp" Target="../ctrlProps/ctrlProp1018.xml"/><Relationship Id="rId3" Type="http://schemas.openxmlformats.org/officeDocument/2006/relationships/vmlDrawing" Target="../drawings/vmlDrawing62.vml"/><Relationship Id="rId21" Type="http://schemas.openxmlformats.org/officeDocument/2006/relationships/comments" Target="../comments62.xml"/><Relationship Id="rId7" Type="http://schemas.openxmlformats.org/officeDocument/2006/relationships/ctrlProp" Target="../ctrlProps/ctrlProp1007.xml"/><Relationship Id="rId12" Type="http://schemas.openxmlformats.org/officeDocument/2006/relationships/ctrlProp" Target="../ctrlProps/ctrlProp1012.xml"/><Relationship Id="rId17" Type="http://schemas.openxmlformats.org/officeDocument/2006/relationships/ctrlProp" Target="../ctrlProps/ctrlProp1017.xml"/><Relationship Id="rId2" Type="http://schemas.openxmlformats.org/officeDocument/2006/relationships/drawing" Target="../drawings/drawing62.xml"/><Relationship Id="rId16" Type="http://schemas.openxmlformats.org/officeDocument/2006/relationships/ctrlProp" Target="../ctrlProps/ctrlProp1016.xml"/><Relationship Id="rId20" Type="http://schemas.openxmlformats.org/officeDocument/2006/relationships/ctrlProp" Target="../ctrlProps/ctrlProp1020.xml"/><Relationship Id="rId1" Type="http://schemas.openxmlformats.org/officeDocument/2006/relationships/printerSettings" Target="../printerSettings/printerSettings65.bin"/><Relationship Id="rId6" Type="http://schemas.openxmlformats.org/officeDocument/2006/relationships/ctrlProp" Target="../ctrlProps/ctrlProp1006.xml"/><Relationship Id="rId11" Type="http://schemas.openxmlformats.org/officeDocument/2006/relationships/ctrlProp" Target="../ctrlProps/ctrlProp1011.xml"/><Relationship Id="rId5" Type="http://schemas.openxmlformats.org/officeDocument/2006/relationships/ctrlProp" Target="../ctrlProps/ctrlProp1005.xml"/><Relationship Id="rId15" Type="http://schemas.openxmlformats.org/officeDocument/2006/relationships/ctrlProp" Target="../ctrlProps/ctrlProp1015.xml"/><Relationship Id="rId10" Type="http://schemas.openxmlformats.org/officeDocument/2006/relationships/ctrlProp" Target="../ctrlProps/ctrlProp1010.xml"/><Relationship Id="rId19" Type="http://schemas.openxmlformats.org/officeDocument/2006/relationships/ctrlProp" Target="../ctrlProps/ctrlProp1019.xml"/><Relationship Id="rId4" Type="http://schemas.openxmlformats.org/officeDocument/2006/relationships/ctrlProp" Target="../ctrlProps/ctrlProp1004.xml"/><Relationship Id="rId9" Type="http://schemas.openxmlformats.org/officeDocument/2006/relationships/ctrlProp" Target="../ctrlProps/ctrlProp1009.xml"/><Relationship Id="rId14" Type="http://schemas.openxmlformats.org/officeDocument/2006/relationships/ctrlProp" Target="../ctrlProps/ctrlProp1014.xml"/></Relationships>
</file>

<file path=xl/worksheets/_rels/sheet66.xml.rels><?xml version="1.0" encoding="UTF-8" standalone="yes"?>
<Relationships xmlns="http://schemas.openxmlformats.org/package/2006/relationships"><Relationship Id="rId8" Type="http://schemas.openxmlformats.org/officeDocument/2006/relationships/ctrlProp" Target="../ctrlProps/ctrlProp1025.xml"/><Relationship Id="rId13" Type="http://schemas.openxmlformats.org/officeDocument/2006/relationships/ctrlProp" Target="../ctrlProps/ctrlProp1030.xml"/><Relationship Id="rId18" Type="http://schemas.openxmlformats.org/officeDocument/2006/relationships/ctrlProp" Target="../ctrlProps/ctrlProp1035.xml"/><Relationship Id="rId3" Type="http://schemas.openxmlformats.org/officeDocument/2006/relationships/vmlDrawing" Target="../drawings/vmlDrawing63.vml"/><Relationship Id="rId21" Type="http://schemas.openxmlformats.org/officeDocument/2006/relationships/comments" Target="../comments63.xml"/><Relationship Id="rId7" Type="http://schemas.openxmlformats.org/officeDocument/2006/relationships/ctrlProp" Target="../ctrlProps/ctrlProp1024.xml"/><Relationship Id="rId12" Type="http://schemas.openxmlformats.org/officeDocument/2006/relationships/ctrlProp" Target="../ctrlProps/ctrlProp1029.xml"/><Relationship Id="rId17" Type="http://schemas.openxmlformats.org/officeDocument/2006/relationships/ctrlProp" Target="../ctrlProps/ctrlProp1034.xml"/><Relationship Id="rId2" Type="http://schemas.openxmlformats.org/officeDocument/2006/relationships/drawing" Target="../drawings/drawing63.xml"/><Relationship Id="rId16" Type="http://schemas.openxmlformats.org/officeDocument/2006/relationships/ctrlProp" Target="../ctrlProps/ctrlProp1033.xml"/><Relationship Id="rId20" Type="http://schemas.openxmlformats.org/officeDocument/2006/relationships/ctrlProp" Target="../ctrlProps/ctrlProp1037.xml"/><Relationship Id="rId1" Type="http://schemas.openxmlformats.org/officeDocument/2006/relationships/printerSettings" Target="../printerSettings/printerSettings66.bin"/><Relationship Id="rId6" Type="http://schemas.openxmlformats.org/officeDocument/2006/relationships/ctrlProp" Target="../ctrlProps/ctrlProp1023.xml"/><Relationship Id="rId11" Type="http://schemas.openxmlformats.org/officeDocument/2006/relationships/ctrlProp" Target="../ctrlProps/ctrlProp1028.xml"/><Relationship Id="rId5" Type="http://schemas.openxmlformats.org/officeDocument/2006/relationships/ctrlProp" Target="../ctrlProps/ctrlProp1022.xml"/><Relationship Id="rId15" Type="http://schemas.openxmlformats.org/officeDocument/2006/relationships/ctrlProp" Target="../ctrlProps/ctrlProp1032.xml"/><Relationship Id="rId10" Type="http://schemas.openxmlformats.org/officeDocument/2006/relationships/ctrlProp" Target="../ctrlProps/ctrlProp1027.xml"/><Relationship Id="rId19" Type="http://schemas.openxmlformats.org/officeDocument/2006/relationships/ctrlProp" Target="../ctrlProps/ctrlProp1036.xml"/><Relationship Id="rId4" Type="http://schemas.openxmlformats.org/officeDocument/2006/relationships/ctrlProp" Target="../ctrlProps/ctrlProp1021.xml"/><Relationship Id="rId9" Type="http://schemas.openxmlformats.org/officeDocument/2006/relationships/ctrlProp" Target="../ctrlProps/ctrlProp1026.xml"/><Relationship Id="rId14" Type="http://schemas.openxmlformats.org/officeDocument/2006/relationships/ctrlProp" Target="../ctrlProps/ctrlProp1031.xml"/></Relationships>
</file>

<file path=xl/worksheets/_rels/sheet67.xml.rels><?xml version="1.0" encoding="UTF-8" standalone="yes"?>
<Relationships xmlns="http://schemas.openxmlformats.org/package/2006/relationships"><Relationship Id="rId8" Type="http://schemas.openxmlformats.org/officeDocument/2006/relationships/ctrlProp" Target="../ctrlProps/ctrlProp1042.xml"/><Relationship Id="rId13" Type="http://schemas.openxmlformats.org/officeDocument/2006/relationships/ctrlProp" Target="../ctrlProps/ctrlProp1047.xml"/><Relationship Id="rId18" Type="http://schemas.openxmlformats.org/officeDocument/2006/relationships/ctrlProp" Target="../ctrlProps/ctrlProp1052.xml"/><Relationship Id="rId3" Type="http://schemas.openxmlformats.org/officeDocument/2006/relationships/vmlDrawing" Target="../drawings/vmlDrawing64.vml"/><Relationship Id="rId21" Type="http://schemas.openxmlformats.org/officeDocument/2006/relationships/comments" Target="../comments64.xml"/><Relationship Id="rId7" Type="http://schemas.openxmlformats.org/officeDocument/2006/relationships/ctrlProp" Target="../ctrlProps/ctrlProp1041.xml"/><Relationship Id="rId12" Type="http://schemas.openxmlformats.org/officeDocument/2006/relationships/ctrlProp" Target="../ctrlProps/ctrlProp1046.xml"/><Relationship Id="rId17" Type="http://schemas.openxmlformats.org/officeDocument/2006/relationships/ctrlProp" Target="../ctrlProps/ctrlProp1051.xml"/><Relationship Id="rId2" Type="http://schemas.openxmlformats.org/officeDocument/2006/relationships/drawing" Target="../drawings/drawing64.xml"/><Relationship Id="rId16" Type="http://schemas.openxmlformats.org/officeDocument/2006/relationships/ctrlProp" Target="../ctrlProps/ctrlProp1050.xml"/><Relationship Id="rId20" Type="http://schemas.openxmlformats.org/officeDocument/2006/relationships/ctrlProp" Target="../ctrlProps/ctrlProp1054.xml"/><Relationship Id="rId1" Type="http://schemas.openxmlformats.org/officeDocument/2006/relationships/printerSettings" Target="../printerSettings/printerSettings67.bin"/><Relationship Id="rId6" Type="http://schemas.openxmlformats.org/officeDocument/2006/relationships/ctrlProp" Target="../ctrlProps/ctrlProp1040.xml"/><Relationship Id="rId11" Type="http://schemas.openxmlformats.org/officeDocument/2006/relationships/ctrlProp" Target="../ctrlProps/ctrlProp1045.xml"/><Relationship Id="rId5" Type="http://schemas.openxmlformats.org/officeDocument/2006/relationships/ctrlProp" Target="../ctrlProps/ctrlProp1039.xml"/><Relationship Id="rId15" Type="http://schemas.openxmlformats.org/officeDocument/2006/relationships/ctrlProp" Target="../ctrlProps/ctrlProp1049.xml"/><Relationship Id="rId10" Type="http://schemas.openxmlformats.org/officeDocument/2006/relationships/ctrlProp" Target="../ctrlProps/ctrlProp1044.xml"/><Relationship Id="rId19" Type="http://schemas.openxmlformats.org/officeDocument/2006/relationships/ctrlProp" Target="../ctrlProps/ctrlProp1053.xml"/><Relationship Id="rId4" Type="http://schemas.openxmlformats.org/officeDocument/2006/relationships/ctrlProp" Target="../ctrlProps/ctrlProp1038.xml"/><Relationship Id="rId9" Type="http://schemas.openxmlformats.org/officeDocument/2006/relationships/ctrlProp" Target="../ctrlProps/ctrlProp1043.xml"/><Relationship Id="rId14" Type="http://schemas.openxmlformats.org/officeDocument/2006/relationships/ctrlProp" Target="../ctrlProps/ctrlProp1048.xml"/></Relationships>
</file>

<file path=xl/worksheets/_rels/sheet68.xml.rels><?xml version="1.0" encoding="UTF-8" standalone="yes"?>
<Relationships xmlns="http://schemas.openxmlformats.org/package/2006/relationships"><Relationship Id="rId8" Type="http://schemas.openxmlformats.org/officeDocument/2006/relationships/ctrlProp" Target="../ctrlProps/ctrlProp1059.xml"/><Relationship Id="rId13" Type="http://schemas.openxmlformats.org/officeDocument/2006/relationships/ctrlProp" Target="../ctrlProps/ctrlProp1064.xml"/><Relationship Id="rId18" Type="http://schemas.openxmlformats.org/officeDocument/2006/relationships/ctrlProp" Target="../ctrlProps/ctrlProp1069.xml"/><Relationship Id="rId3" Type="http://schemas.openxmlformats.org/officeDocument/2006/relationships/vmlDrawing" Target="../drawings/vmlDrawing65.vml"/><Relationship Id="rId21" Type="http://schemas.openxmlformats.org/officeDocument/2006/relationships/comments" Target="../comments65.xml"/><Relationship Id="rId7" Type="http://schemas.openxmlformats.org/officeDocument/2006/relationships/ctrlProp" Target="../ctrlProps/ctrlProp1058.xml"/><Relationship Id="rId12" Type="http://schemas.openxmlformats.org/officeDocument/2006/relationships/ctrlProp" Target="../ctrlProps/ctrlProp1063.xml"/><Relationship Id="rId17" Type="http://schemas.openxmlformats.org/officeDocument/2006/relationships/ctrlProp" Target="../ctrlProps/ctrlProp1068.xml"/><Relationship Id="rId2" Type="http://schemas.openxmlformats.org/officeDocument/2006/relationships/drawing" Target="../drawings/drawing65.xml"/><Relationship Id="rId16" Type="http://schemas.openxmlformats.org/officeDocument/2006/relationships/ctrlProp" Target="../ctrlProps/ctrlProp1067.xml"/><Relationship Id="rId20" Type="http://schemas.openxmlformats.org/officeDocument/2006/relationships/ctrlProp" Target="../ctrlProps/ctrlProp1071.xml"/><Relationship Id="rId1" Type="http://schemas.openxmlformats.org/officeDocument/2006/relationships/printerSettings" Target="../printerSettings/printerSettings68.bin"/><Relationship Id="rId6" Type="http://schemas.openxmlformats.org/officeDocument/2006/relationships/ctrlProp" Target="../ctrlProps/ctrlProp1057.xml"/><Relationship Id="rId11" Type="http://schemas.openxmlformats.org/officeDocument/2006/relationships/ctrlProp" Target="../ctrlProps/ctrlProp1062.xml"/><Relationship Id="rId5" Type="http://schemas.openxmlformats.org/officeDocument/2006/relationships/ctrlProp" Target="../ctrlProps/ctrlProp1056.xml"/><Relationship Id="rId15" Type="http://schemas.openxmlformats.org/officeDocument/2006/relationships/ctrlProp" Target="../ctrlProps/ctrlProp1066.xml"/><Relationship Id="rId10" Type="http://schemas.openxmlformats.org/officeDocument/2006/relationships/ctrlProp" Target="../ctrlProps/ctrlProp1061.xml"/><Relationship Id="rId19" Type="http://schemas.openxmlformats.org/officeDocument/2006/relationships/ctrlProp" Target="../ctrlProps/ctrlProp1070.xml"/><Relationship Id="rId4" Type="http://schemas.openxmlformats.org/officeDocument/2006/relationships/ctrlProp" Target="../ctrlProps/ctrlProp1055.xml"/><Relationship Id="rId9" Type="http://schemas.openxmlformats.org/officeDocument/2006/relationships/ctrlProp" Target="../ctrlProps/ctrlProp1060.xml"/><Relationship Id="rId14" Type="http://schemas.openxmlformats.org/officeDocument/2006/relationships/ctrlProp" Target="../ctrlProps/ctrlProp1065.xml"/></Relationships>
</file>

<file path=xl/worksheets/_rels/sheet69.xml.rels><?xml version="1.0" encoding="UTF-8" standalone="yes"?>
<Relationships xmlns="http://schemas.openxmlformats.org/package/2006/relationships"><Relationship Id="rId8" Type="http://schemas.openxmlformats.org/officeDocument/2006/relationships/ctrlProp" Target="../ctrlProps/ctrlProp1076.xml"/><Relationship Id="rId13" Type="http://schemas.openxmlformats.org/officeDocument/2006/relationships/ctrlProp" Target="../ctrlProps/ctrlProp1081.xml"/><Relationship Id="rId18" Type="http://schemas.openxmlformats.org/officeDocument/2006/relationships/ctrlProp" Target="../ctrlProps/ctrlProp1086.xml"/><Relationship Id="rId3" Type="http://schemas.openxmlformats.org/officeDocument/2006/relationships/vmlDrawing" Target="../drawings/vmlDrawing66.vml"/><Relationship Id="rId21" Type="http://schemas.openxmlformats.org/officeDocument/2006/relationships/comments" Target="../comments66.xml"/><Relationship Id="rId7" Type="http://schemas.openxmlformats.org/officeDocument/2006/relationships/ctrlProp" Target="../ctrlProps/ctrlProp1075.xml"/><Relationship Id="rId12" Type="http://schemas.openxmlformats.org/officeDocument/2006/relationships/ctrlProp" Target="../ctrlProps/ctrlProp1080.xml"/><Relationship Id="rId17" Type="http://schemas.openxmlformats.org/officeDocument/2006/relationships/ctrlProp" Target="../ctrlProps/ctrlProp1085.xml"/><Relationship Id="rId2" Type="http://schemas.openxmlformats.org/officeDocument/2006/relationships/drawing" Target="../drawings/drawing66.xml"/><Relationship Id="rId16" Type="http://schemas.openxmlformats.org/officeDocument/2006/relationships/ctrlProp" Target="../ctrlProps/ctrlProp1084.xml"/><Relationship Id="rId20" Type="http://schemas.openxmlformats.org/officeDocument/2006/relationships/ctrlProp" Target="../ctrlProps/ctrlProp1088.xml"/><Relationship Id="rId1" Type="http://schemas.openxmlformats.org/officeDocument/2006/relationships/printerSettings" Target="../printerSettings/printerSettings69.bin"/><Relationship Id="rId6" Type="http://schemas.openxmlformats.org/officeDocument/2006/relationships/ctrlProp" Target="../ctrlProps/ctrlProp1074.xml"/><Relationship Id="rId11" Type="http://schemas.openxmlformats.org/officeDocument/2006/relationships/ctrlProp" Target="../ctrlProps/ctrlProp1079.xml"/><Relationship Id="rId5" Type="http://schemas.openxmlformats.org/officeDocument/2006/relationships/ctrlProp" Target="../ctrlProps/ctrlProp1073.xml"/><Relationship Id="rId15" Type="http://schemas.openxmlformats.org/officeDocument/2006/relationships/ctrlProp" Target="../ctrlProps/ctrlProp1083.xml"/><Relationship Id="rId10" Type="http://schemas.openxmlformats.org/officeDocument/2006/relationships/ctrlProp" Target="../ctrlProps/ctrlProp1078.xml"/><Relationship Id="rId19" Type="http://schemas.openxmlformats.org/officeDocument/2006/relationships/ctrlProp" Target="../ctrlProps/ctrlProp1087.xml"/><Relationship Id="rId4" Type="http://schemas.openxmlformats.org/officeDocument/2006/relationships/ctrlProp" Target="../ctrlProps/ctrlProp1072.xml"/><Relationship Id="rId9" Type="http://schemas.openxmlformats.org/officeDocument/2006/relationships/ctrlProp" Target="../ctrlProps/ctrlProp1077.xml"/><Relationship Id="rId14" Type="http://schemas.openxmlformats.org/officeDocument/2006/relationships/ctrlProp" Target="../ctrlProps/ctrlProp1082.xml"/></Relationships>
</file>

<file path=xl/worksheets/_rels/sheet70.xml.rels><?xml version="1.0" encoding="UTF-8" standalone="yes"?>
<Relationships xmlns="http://schemas.openxmlformats.org/package/2006/relationships"><Relationship Id="rId8" Type="http://schemas.openxmlformats.org/officeDocument/2006/relationships/ctrlProp" Target="../ctrlProps/ctrlProp1093.xml"/><Relationship Id="rId13" Type="http://schemas.openxmlformats.org/officeDocument/2006/relationships/ctrlProp" Target="../ctrlProps/ctrlProp1098.xml"/><Relationship Id="rId18" Type="http://schemas.openxmlformats.org/officeDocument/2006/relationships/ctrlProp" Target="../ctrlProps/ctrlProp1103.xml"/><Relationship Id="rId3" Type="http://schemas.openxmlformats.org/officeDocument/2006/relationships/vmlDrawing" Target="../drawings/vmlDrawing67.vml"/><Relationship Id="rId21" Type="http://schemas.openxmlformats.org/officeDocument/2006/relationships/comments" Target="../comments67.xml"/><Relationship Id="rId7" Type="http://schemas.openxmlformats.org/officeDocument/2006/relationships/ctrlProp" Target="../ctrlProps/ctrlProp1092.xml"/><Relationship Id="rId12" Type="http://schemas.openxmlformats.org/officeDocument/2006/relationships/ctrlProp" Target="../ctrlProps/ctrlProp1097.xml"/><Relationship Id="rId17" Type="http://schemas.openxmlformats.org/officeDocument/2006/relationships/ctrlProp" Target="../ctrlProps/ctrlProp1102.xml"/><Relationship Id="rId2" Type="http://schemas.openxmlformats.org/officeDocument/2006/relationships/drawing" Target="../drawings/drawing67.xml"/><Relationship Id="rId16" Type="http://schemas.openxmlformats.org/officeDocument/2006/relationships/ctrlProp" Target="../ctrlProps/ctrlProp1101.xml"/><Relationship Id="rId20" Type="http://schemas.openxmlformats.org/officeDocument/2006/relationships/ctrlProp" Target="../ctrlProps/ctrlProp1105.xml"/><Relationship Id="rId1" Type="http://schemas.openxmlformats.org/officeDocument/2006/relationships/printerSettings" Target="../printerSettings/printerSettings70.bin"/><Relationship Id="rId6" Type="http://schemas.openxmlformats.org/officeDocument/2006/relationships/ctrlProp" Target="../ctrlProps/ctrlProp1091.xml"/><Relationship Id="rId11" Type="http://schemas.openxmlformats.org/officeDocument/2006/relationships/ctrlProp" Target="../ctrlProps/ctrlProp1096.xml"/><Relationship Id="rId5" Type="http://schemas.openxmlformats.org/officeDocument/2006/relationships/ctrlProp" Target="../ctrlProps/ctrlProp1090.xml"/><Relationship Id="rId15" Type="http://schemas.openxmlformats.org/officeDocument/2006/relationships/ctrlProp" Target="../ctrlProps/ctrlProp1100.xml"/><Relationship Id="rId10" Type="http://schemas.openxmlformats.org/officeDocument/2006/relationships/ctrlProp" Target="../ctrlProps/ctrlProp1095.xml"/><Relationship Id="rId19" Type="http://schemas.openxmlformats.org/officeDocument/2006/relationships/ctrlProp" Target="../ctrlProps/ctrlProp1104.xml"/><Relationship Id="rId4" Type="http://schemas.openxmlformats.org/officeDocument/2006/relationships/ctrlProp" Target="../ctrlProps/ctrlProp1089.xml"/><Relationship Id="rId9" Type="http://schemas.openxmlformats.org/officeDocument/2006/relationships/ctrlProp" Target="../ctrlProps/ctrlProp1094.xml"/><Relationship Id="rId14" Type="http://schemas.openxmlformats.org/officeDocument/2006/relationships/ctrlProp" Target="../ctrlProps/ctrlProp1099.xml"/></Relationships>
</file>

<file path=xl/worksheets/_rels/sheet71.xml.rels><?xml version="1.0" encoding="UTF-8" standalone="yes"?>
<Relationships xmlns="http://schemas.openxmlformats.org/package/2006/relationships"><Relationship Id="rId8" Type="http://schemas.openxmlformats.org/officeDocument/2006/relationships/ctrlProp" Target="../ctrlProps/ctrlProp1110.xml"/><Relationship Id="rId13" Type="http://schemas.openxmlformats.org/officeDocument/2006/relationships/ctrlProp" Target="../ctrlProps/ctrlProp1115.xml"/><Relationship Id="rId18" Type="http://schemas.openxmlformats.org/officeDocument/2006/relationships/ctrlProp" Target="../ctrlProps/ctrlProp1120.xml"/><Relationship Id="rId3" Type="http://schemas.openxmlformats.org/officeDocument/2006/relationships/vmlDrawing" Target="../drawings/vmlDrawing68.vml"/><Relationship Id="rId21" Type="http://schemas.openxmlformats.org/officeDocument/2006/relationships/comments" Target="../comments68.xml"/><Relationship Id="rId7" Type="http://schemas.openxmlformats.org/officeDocument/2006/relationships/ctrlProp" Target="../ctrlProps/ctrlProp1109.xml"/><Relationship Id="rId12" Type="http://schemas.openxmlformats.org/officeDocument/2006/relationships/ctrlProp" Target="../ctrlProps/ctrlProp1114.xml"/><Relationship Id="rId17" Type="http://schemas.openxmlformats.org/officeDocument/2006/relationships/ctrlProp" Target="../ctrlProps/ctrlProp1119.xml"/><Relationship Id="rId2" Type="http://schemas.openxmlformats.org/officeDocument/2006/relationships/drawing" Target="../drawings/drawing68.xml"/><Relationship Id="rId16" Type="http://schemas.openxmlformats.org/officeDocument/2006/relationships/ctrlProp" Target="../ctrlProps/ctrlProp1118.xml"/><Relationship Id="rId20" Type="http://schemas.openxmlformats.org/officeDocument/2006/relationships/ctrlProp" Target="../ctrlProps/ctrlProp1122.xml"/><Relationship Id="rId1" Type="http://schemas.openxmlformats.org/officeDocument/2006/relationships/printerSettings" Target="../printerSettings/printerSettings71.bin"/><Relationship Id="rId6" Type="http://schemas.openxmlformats.org/officeDocument/2006/relationships/ctrlProp" Target="../ctrlProps/ctrlProp1108.xml"/><Relationship Id="rId11" Type="http://schemas.openxmlformats.org/officeDocument/2006/relationships/ctrlProp" Target="../ctrlProps/ctrlProp1113.xml"/><Relationship Id="rId5" Type="http://schemas.openxmlformats.org/officeDocument/2006/relationships/ctrlProp" Target="../ctrlProps/ctrlProp1107.xml"/><Relationship Id="rId15" Type="http://schemas.openxmlformats.org/officeDocument/2006/relationships/ctrlProp" Target="../ctrlProps/ctrlProp1117.xml"/><Relationship Id="rId10" Type="http://schemas.openxmlformats.org/officeDocument/2006/relationships/ctrlProp" Target="../ctrlProps/ctrlProp1112.xml"/><Relationship Id="rId19" Type="http://schemas.openxmlformats.org/officeDocument/2006/relationships/ctrlProp" Target="../ctrlProps/ctrlProp1121.xml"/><Relationship Id="rId4" Type="http://schemas.openxmlformats.org/officeDocument/2006/relationships/ctrlProp" Target="../ctrlProps/ctrlProp1106.xml"/><Relationship Id="rId9" Type="http://schemas.openxmlformats.org/officeDocument/2006/relationships/ctrlProp" Target="../ctrlProps/ctrlProp1111.xml"/><Relationship Id="rId14" Type="http://schemas.openxmlformats.org/officeDocument/2006/relationships/ctrlProp" Target="../ctrlProps/ctrlProp1116.xml"/></Relationships>
</file>

<file path=xl/worksheets/_rels/sheet72.xml.rels><?xml version="1.0" encoding="UTF-8" standalone="yes"?>
<Relationships xmlns="http://schemas.openxmlformats.org/package/2006/relationships"><Relationship Id="rId8" Type="http://schemas.openxmlformats.org/officeDocument/2006/relationships/ctrlProp" Target="../ctrlProps/ctrlProp1127.xml"/><Relationship Id="rId13" Type="http://schemas.openxmlformats.org/officeDocument/2006/relationships/ctrlProp" Target="../ctrlProps/ctrlProp1132.xml"/><Relationship Id="rId18" Type="http://schemas.openxmlformats.org/officeDocument/2006/relationships/ctrlProp" Target="../ctrlProps/ctrlProp1137.xml"/><Relationship Id="rId3" Type="http://schemas.openxmlformats.org/officeDocument/2006/relationships/vmlDrawing" Target="../drawings/vmlDrawing69.vml"/><Relationship Id="rId21" Type="http://schemas.openxmlformats.org/officeDocument/2006/relationships/comments" Target="../comments69.xml"/><Relationship Id="rId7" Type="http://schemas.openxmlformats.org/officeDocument/2006/relationships/ctrlProp" Target="../ctrlProps/ctrlProp1126.xml"/><Relationship Id="rId12" Type="http://schemas.openxmlformats.org/officeDocument/2006/relationships/ctrlProp" Target="../ctrlProps/ctrlProp1131.xml"/><Relationship Id="rId17" Type="http://schemas.openxmlformats.org/officeDocument/2006/relationships/ctrlProp" Target="../ctrlProps/ctrlProp1136.xml"/><Relationship Id="rId2" Type="http://schemas.openxmlformats.org/officeDocument/2006/relationships/drawing" Target="../drawings/drawing69.xml"/><Relationship Id="rId16" Type="http://schemas.openxmlformats.org/officeDocument/2006/relationships/ctrlProp" Target="../ctrlProps/ctrlProp1135.xml"/><Relationship Id="rId20" Type="http://schemas.openxmlformats.org/officeDocument/2006/relationships/ctrlProp" Target="../ctrlProps/ctrlProp1139.xml"/><Relationship Id="rId1" Type="http://schemas.openxmlformats.org/officeDocument/2006/relationships/printerSettings" Target="../printerSettings/printerSettings72.bin"/><Relationship Id="rId6" Type="http://schemas.openxmlformats.org/officeDocument/2006/relationships/ctrlProp" Target="../ctrlProps/ctrlProp1125.xml"/><Relationship Id="rId11" Type="http://schemas.openxmlformats.org/officeDocument/2006/relationships/ctrlProp" Target="../ctrlProps/ctrlProp1130.xml"/><Relationship Id="rId5" Type="http://schemas.openxmlformats.org/officeDocument/2006/relationships/ctrlProp" Target="../ctrlProps/ctrlProp1124.xml"/><Relationship Id="rId15" Type="http://schemas.openxmlformats.org/officeDocument/2006/relationships/ctrlProp" Target="../ctrlProps/ctrlProp1134.xml"/><Relationship Id="rId10" Type="http://schemas.openxmlformats.org/officeDocument/2006/relationships/ctrlProp" Target="../ctrlProps/ctrlProp1129.xml"/><Relationship Id="rId19" Type="http://schemas.openxmlformats.org/officeDocument/2006/relationships/ctrlProp" Target="../ctrlProps/ctrlProp1138.xml"/><Relationship Id="rId4" Type="http://schemas.openxmlformats.org/officeDocument/2006/relationships/ctrlProp" Target="../ctrlProps/ctrlProp1123.xml"/><Relationship Id="rId9" Type="http://schemas.openxmlformats.org/officeDocument/2006/relationships/ctrlProp" Target="../ctrlProps/ctrlProp1128.xml"/><Relationship Id="rId14" Type="http://schemas.openxmlformats.org/officeDocument/2006/relationships/ctrlProp" Target="../ctrlProps/ctrlProp1133.xml"/></Relationships>
</file>

<file path=xl/worksheets/_rels/sheet73.xml.rels><?xml version="1.0" encoding="UTF-8" standalone="yes"?>
<Relationships xmlns="http://schemas.openxmlformats.org/package/2006/relationships"><Relationship Id="rId8" Type="http://schemas.openxmlformats.org/officeDocument/2006/relationships/ctrlProp" Target="../ctrlProps/ctrlProp1144.xml"/><Relationship Id="rId13" Type="http://schemas.openxmlformats.org/officeDocument/2006/relationships/ctrlProp" Target="../ctrlProps/ctrlProp1149.xml"/><Relationship Id="rId18" Type="http://schemas.openxmlformats.org/officeDocument/2006/relationships/ctrlProp" Target="../ctrlProps/ctrlProp1154.xml"/><Relationship Id="rId3" Type="http://schemas.openxmlformats.org/officeDocument/2006/relationships/vmlDrawing" Target="../drawings/vmlDrawing70.vml"/><Relationship Id="rId21" Type="http://schemas.openxmlformats.org/officeDocument/2006/relationships/comments" Target="../comments70.xml"/><Relationship Id="rId7" Type="http://schemas.openxmlformats.org/officeDocument/2006/relationships/ctrlProp" Target="../ctrlProps/ctrlProp1143.xml"/><Relationship Id="rId12" Type="http://schemas.openxmlformats.org/officeDocument/2006/relationships/ctrlProp" Target="../ctrlProps/ctrlProp1148.xml"/><Relationship Id="rId17" Type="http://schemas.openxmlformats.org/officeDocument/2006/relationships/ctrlProp" Target="../ctrlProps/ctrlProp1153.xml"/><Relationship Id="rId2" Type="http://schemas.openxmlformats.org/officeDocument/2006/relationships/drawing" Target="../drawings/drawing70.xml"/><Relationship Id="rId16" Type="http://schemas.openxmlformats.org/officeDocument/2006/relationships/ctrlProp" Target="../ctrlProps/ctrlProp1152.xml"/><Relationship Id="rId20" Type="http://schemas.openxmlformats.org/officeDocument/2006/relationships/ctrlProp" Target="../ctrlProps/ctrlProp1156.xml"/><Relationship Id="rId1" Type="http://schemas.openxmlformats.org/officeDocument/2006/relationships/printerSettings" Target="../printerSettings/printerSettings73.bin"/><Relationship Id="rId6" Type="http://schemas.openxmlformats.org/officeDocument/2006/relationships/ctrlProp" Target="../ctrlProps/ctrlProp1142.xml"/><Relationship Id="rId11" Type="http://schemas.openxmlformats.org/officeDocument/2006/relationships/ctrlProp" Target="../ctrlProps/ctrlProp1147.xml"/><Relationship Id="rId5" Type="http://schemas.openxmlformats.org/officeDocument/2006/relationships/ctrlProp" Target="../ctrlProps/ctrlProp1141.xml"/><Relationship Id="rId15" Type="http://schemas.openxmlformats.org/officeDocument/2006/relationships/ctrlProp" Target="../ctrlProps/ctrlProp1151.xml"/><Relationship Id="rId10" Type="http://schemas.openxmlformats.org/officeDocument/2006/relationships/ctrlProp" Target="../ctrlProps/ctrlProp1146.xml"/><Relationship Id="rId19" Type="http://schemas.openxmlformats.org/officeDocument/2006/relationships/ctrlProp" Target="../ctrlProps/ctrlProp1155.xml"/><Relationship Id="rId4" Type="http://schemas.openxmlformats.org/officeDocument/2006/relationships/ctrlProp" Target="../ctrlProps/ctrlProp1140.xml"/><Relationship Id="rId9" Type="http://schemas.openxmlformats.org/officeDocument/2006/relationships/ctrlProp" Target="../ctrlProps/ctrlProp1145.xml"/><Relationship Id="rId14" Type="http://schemas.openxmlformats.org/officeDocument/2006/relationships/ctrlProp" Target="../ctrlProps/ctrlProp1150.xml"/></Relationships>
</file>

<file path=xl/worksheets/_rels/sheet74.xml.rels><?xml version="1.0" encoding="UTF-8" standalone="yes"?>
<Relationships xmlns="http://schemas.openxmlformats.org/package/2006/relationships"><Relationship Id="rId8" Type="http://schemas.openxmlformats.org/officeDocument/2006/relationships/ctrlProp" Target="../ctrlProps/ctrlProp1161.xml"/><Relationship Id="rId13" Type="http://schemas.openxmlformats.org/officeDocument/2006/relationships/ctrlProp" Target="../ctrlProps/ctrlProp1166.xml"/><Relationship Id="rId18" Type="http://schemas.openxmlformats.org/officeDocument/2006/relationships/ctrlProp" Target="../ctrlProps/ctrlProp1171.xml"/><Relationship Id="rId3" Type="http://schemas.openxmlformats.org/officeDocument/2006/relationships/vmlDrawing" Target="../drawings/vmlDrawing71.vml"/><Relationship Id="rId21" Type="http://schemas.openxmlformats.org/officeDocument/2006/relationships/comments" Target="../comments71.xml"/><Relationship Id="rId7" Type="http://schemas.openxmlformats.org/officeDocument/2006/relationships/ctrlProp" Target="../ctrlProps/ctrlProp1160.xml"/><Relationship Id="rId12" Type="http://schemas.openxmlformats.org/officeDocument/2006/relationships/ctrlProp" Target="../ctrlProps/ctrlProp1165.xml"/><Relationship Id="rId17" Type="http://schemas.openxmlformats.org/officeDocument/2006/relationships/ctrlProp" Target="../ctrlProps/ctrlProp1170.xml"/><Relationship Id="rId2" Type="http://schemas.openxmlformats.org/officeDocument/2006/relationships/drawing" Target="../drawings/drawing71.xml"/><Relationship Id="rId16" Type="http://schemas.openxmlformats.org/officeDocument/2006/relationships/ctrlProp" Target="../ctrlProps/ctrlProp1169.xml"/><Relationship Id="rId20" Type="http://schemas.openxmlformats.org/officeDocument/2006/relationships/ctrlProp" Target="../ctrlProps/ctrlProp1173.xml"/><Relationship Id="rId1" Type="http://schemas.openxmlformats.org/officeDocument/2006/relationships/printerSettings" Target="../printerSettings/printerSettings74.bin"/><Relationship Id="rId6" Type="http://schemas.openxmlformats.org/officeDocument/2006/relationships/ctrlProp" Target="../ctrlProps/ctrlProp1159.xml"/><Relationship Id="rId11" Type="http://schemas.openxmlformats.org/officeDocument/2006/relationships/ctrlProp" Target="../ctrlProps/ctrlProp1164.xml"/><Relationship Id="rId5" Type="http://schemas.openxmlformats.org/officeDocument/2006/relationships/ctrlProp" Target="../ctrlProps/ctrlProp1158.xml"/><Relationship Id="rId15" Type="http://schemas.openxmlformats.org/officeDocument/2006/relationships/ctrlProp" Target="../ctrlProps/ctrlProp1168.xml"/><Relationship Id="rId10" Type="http://schemas.openxmlformats.org/officeDocument/2006/relationships/ctrlProp" Target="../ctrlProps/ctrlProp1163.xml"/><Relationship Id="rId19" Type="http://schemas.openxmlformats.org/officeDocument/2006/relationships/ctrlProp" Target="../ctrlProps/ctrlProp1172.xml"/><Relationship Id="rId4" Type="http://schemas.openxmlformats.org/officeDocument/2006/relationships/ctrlProp" Target="../ctrlProps/ctrlProp1157.xml"/><Relationship Id="rId9" Type="http://schemas.openxmlformats.org/officeDocument/2006/relationships/ctrlProp" Target="../ctrlProps/ctrlProp1162.xml"/><Relationship Id="rId14" Type="http://schemas.openxmlformats.org/officeDocument/2006/relationships/ctrlProp" Target="../ctrlProps/ctrlProp1167.xml"/></Relationships>
</file>

<file path=xl/worksheets/_rels/sheet75.xml.rels><?xml version="1.0" encoding="UTF-8" standalone="yes"?>
<Relationships xmlns="http://schemas.openxmlformats.org/package/2006/relationships"><Relationship Id="rId8" Type="http://schemas.openxmlformats.org/officeDocument/2006/relationships/ctrlProp" Target="../ctrlProps/ctrlProp1178.xml"/><Relationship Id="rId13" Type="http://schemas.openxmlformats.org/officeDocument/2006/relationships/ctrlProp" Target="../ctrlProps/ctrlProp1183.xml"/><Relationship Id="rId18" Type="http://schemas.openxmlformats.org/officeDocument/2006/relationships/ctrlProp" Target="../ctrlProps/ctrlProp1188.xml"/><Relationship Id="rId3" Type="http://schemas.openxmlformats.org/officeDocument/2006/relationships/vmlDrawing" Target="../drawings/vmlDrawing72.vml"/><Relationship Id="rId21" Type="http://schemas.openxmlformats.org/officeDocument/2006/relationships/comments" Target="../comments72.xml"/><Relationship Id="rId7" Type="http://schemas.openxmlformats.org/officeDocument/2006/relationships/ctrlProp" Target="../ctrlProps/ctrlProp1177.xml"/><Relationship Id="rId12" Type="http://schemas.openxmlformats.org/officeDocument/2006/relationships/ctrlProp" Target="../ctrlProps/ctrlProp1182.xml"/><Relationship Id="rId17" Type="http://schemas.openxmlformats.org/officeDocument/2006/relationships/ctrlProp" Target="../ctrlProps/ctrlProp1187.xml"/><Relationship Id="rId2" Type="http://schemas.openxmlformats.org/officeDocument/2006/relationships/drawing" Target="../drawings/drawing72.xml"/><Relationship Id="rId16" Type="http://schemas.openxmlformats.org/officeDocument/2006/relationships/ctrlProp" Target="../ctrlProps/ctrlProp1186.xml"/><Relationship Id="rId20" Type="http://schemas.openxmlformats.org/officeDocument/2006/relationships/ctrlProp" Target="../ctrlProps/ctrlProp1190.xml"/><Relationship Id="rId1" Type="http://schemas.openxmlformats.org/officeDocument/2006/relationships/printerSettings" Target="../printerSettings/printerSettings75.bin"/><Relationship Id="rId6" Type="http://schemas.openxmlformats.org/officeDocument/2006/relationships/ctrlProp" Target="../ctrlProps/ctrlProp1176.xml"/><Relationship Id="rId11" Type="http://schemas.openxmlformats.org/officeDocument/2006/relationships/ctrlProp" Target="../ctrlProps/ctrlProp1181.xml"/><Relationship Id="rId5" Type="http://schemas.openxmlformats.org/officeDocument/2006/relationships/ctrlProp" Target="../ctrlProps/ctrlProp1175.xml"/><Relationship Id="rId15" Type="http://schemas.openxmlformats.org/officeDocument/2006/relationships/ctrlProp" Target="../ctrlProps/ctrlProp1185.xml"/><Relationship Id="rId10" Type="http://schemas.openxmlformats.org/officeDocument/2006/relationships/ctrlProp" Target="../ctrlProps/ctrlProp1180.xml"/><Relationship Id="rId19" Type="http://schemas.openxmlformats.org/officeDocument/2006/relationships/ctrlProp" Target="../ctrlProps/ctrlProp1189.xml"/><Relationship Id="rId4" Type="http://schemas.openxmlformats.org/officeDocument/2006/relationships/ctrlProp" Target="../ctrlProps/ctrlProp1174.xml"/><Relationship Id="rId9" Type="http://schemas.openxmlformats.org/officeDocument/2006/relationships/ctrlProp" Target="../ctrlProps/ctrlProp1179.xml"/><Relationship Id="rId14" Type="http://schemas.openxmlformats.org/officeDocument/2006/relationships/ctrlProp" Target="../ctrlProps/ctrlProp1184.xml"/></Relationships>
</file>

<file path=xl/worksheets/_rels/sheet76.xml.rels><?xml version="1.0" encoding="UTF-8" standalone="yes"?>
<Relationships xmlns="http://schemas.openxmlformats.org/package/2006/relationships"><Relationship Id="rId8" Type="http://schemas.openxmlformats.org/officeDocument/2006/relationships/ctrlProp" Target="../ctrlProps/ctrlProp1195.xml"/><Relationship Id="rId13" Type="http://schemas.openxmlformats.org/officeDocument/2006/relationships/ctrlProp" Target="../ctrlProps/ctrlProp1200.xml"/><Relationship Id="rId18" Type="http://schemas.openxmlformats.org/officeDocument/2006/relationships/ctrlProp" Target="../ctrlProps/ctrlProp1205.xml"/><Relationship Id="rId3" Type="http://schemas.openxmlformats.org/officeDocument/2006/relationships/vmlDrawing" Target="../drawings/vmlDrawing73.vml"/><Relationship Id="rId21" Type="http://schemas.openxmlformats.org/officeDocument/2006/relationships/comments" Target="../comments73.xml"/><Relationship Id="rId7" Type="http://schemas.openxmlformats.org/officeDocument/2006/relationships/ctrlProp" Target="../ctrlProps/ctrlProp1194.xml"/><Relationship Id="rId12" Type="http://schemas.openxmlformats.org/officeDocument/2006/relationships/ctrlProp" Target="../ctrlProps/ctrlProp1199.xml"/><Relationship Id="rId17" Type="http://schemas.openxmlformats.org/officeDocument/2006/relationships/ctrlProp" Target="../ctrlProps/ctrlProp1204.xml"/><Relationship Id="rId2" Type="http://schemas.openxmlformats.org/officeDocument/2006/relationships/drawing" Target="../drawings/drawing73.xml"/><Relationship Id="rId16" Type="http://schemas.openxmlformats.org/officeDocument/2006/relationships/ctrlProp" Target="../ctrlProps/ctrlProp1203.xml"/><Relationship Id="rId20" Type="http://schemas.openxmlformats.org/officeDocument/2006/relationships/ctrlProp" Target="../ctrlProps/ctrlProp1207.xml"/><Relationship Id="rId1" Type="http://schemas.openxmlformats.org/officeDocument/2006/relationships/printerSettings" Target="../printerSettings/printerSettings76.bin"/><Relationship Id="rId6" Type="http://schemas.openxmlformats.org/officeDocument/2006/relationships/ctrlProp" Target="../ctrlProps/ctrlProp1193.xml"/><Relationship Id="rId11" Type="http://schemas.openxmlformats.org/officeDocument/2006/relationships/ctrlProp" Target="../ctrlProps/ctrlProp1198.xml"/><Relationship Id="rId5" Type="http://schemas.openxmlformats.org/officeDocument/2006/relationships/ctrlProp" Target="../ctrlProps/ctrlProp1192.xml"/><Relationship Id="rId15" Type="http://schemas.openxmlformats.org/officeDocument/2006/relationships/ctrlProp" Target="../ctrlProps/ctrlProp1202.xml"/><Relationship Id="rId10" Type="http://schemas.openxmlformats.org/officeDocument/2006/relationships/ctrlProp" Target="../ctrlProps/ctrlProp1197.xml"/><Relationship Id="rId19" Type="http://schemas.openxmlformats.org/officeDocument/2006/relationships/ctrlProp" Target="../ctrlProps/ctrlProp1206.xml"/><Relationship Id="rId4" Type="http://schemas.openxmlformats.org/officeDocument/2006/relationships/ctrlProp" Target="../ctrlProps/ctrlProp1191.xml"/><Relationship Id="rId9" Type="http://schemas.openxmlformats.org/officeDocument/2006/relationships/ctrlProp" Target="../ctrlProps/ctrlProp1196.xml"/><Relationship Id="rId14" Type="http://schemas.openxmlformats.org/officeDocument/2006/relationships/ctrlProp" Target="../ctrlProps/ctrlProp1201.xml"/></Relationships>
</file>

<file path=xl/worksheets/_rels/sheet77.xml.rels><?xml version="1.0" encoding="UTF-8" standalone="yes"?>
<Relationships xmlns="http://schemas.openxmlformats.org/package/2006/relationships"><Relationship Id="rId8" Type="http://schemas.openxmlformats.org/officeDocument/2006/relationships/ctrlProp" Target="../ctrlProps/ctrlProp1212.xml"/><Relationship Id="rId13" Type="http://schemas.openxmlformats.org/officeDocument/2006/relationships/ctrlProp" Target="../ctrlProps/ctrlProp1217.xml"/><Relationship Id="rId18" Type="http://schemas.openxmlformats.org/officeDocument/2006/relationships/ctrlProp" Target="../ctrlProps/ctrlProp1222.xml"/><Relationship Id="rId3" Type="http://schemas.openxmlformats.org/officeDocument/2006/relationships/vmlDrawing" Target="../drawings/vmlDrawing74.vml"/><Relationship Id="rId21" Type="http://schemas.openxmlformats.org/officeDocument/2006/relationships/comments" Target="../comments74.xml"/><Relationship Id="rId7" Type="http://schemas.openxmlformats.org/officeDocument/2006/relationships/ctrlProp" Target="../ctrlProps/ctrlProp1211.xml"/><Relationship Id="rId12" Type="http://schemas.openxmlformats.org/officeDocument/2006/relationships/ctrlProp" Target="../ctrlProps/ctrlProp1216.xml"/><Relationship Id="rId17" Type="http://schemas.openxmlformats.org/officeDocument/2006/relationships/ctrlProp" Target="../ctrlProps/ctrlProp1221.xml"/><Relationship Id="rId2" Type="http://schemas.openxmlformats.org/officeDocument/2006/relationships/drawing" Target="../drawings/drawing74.xml"/><Relationship Id="rId16" Type="http://schemas.openxmlformats.org/officeDocument/2006/relationships/ctrlProp" Target="../ctrlProps/ctrlProp1220.xml"/><Relationship Id="rId20" Type="http://schemas.openxmlformats.org/officeDocument/2006/relationships/ctrlProp" Target="../ctrlProps/ctrlProp1224.xml"/><Relationship Id="rId1" Type="http://schemas.openxmlformats.org/officeDocument/2006/relationships/printerSettings" Target="../printerSettings/printerSettings77.bin"/><Relationship Id="rId6" Type="http://schemas.openxmlformats.org/officeDocument/2006/relationships/ctrlProp" Target="../ctrlProps/ctrlProp1210.xml"/><Relationship Id="rId11" Type="http://schemas.openxmlformats.org/officeDocument/2006/relationships/ctrlProp" Target="../ctrlProps/ctrlProp1215.xml"/><Relationship Id="rId5" Type="http://schemas.openxmlformats.org/officeDocument/2006/relationships/ctrlProp" Target="../ctrlProps/ctrlProp1209.xml"/><Relationship Id="rId15" Type="http://schemas.openxmlformats.org/officeDocument/2006/relationships/ctrlProp" Target="../ctrlProps/ctrlProp1219.xml"/><Relationship Id="rId10" Type="http://schemas.openxmlformats.org/officeDocument/2006/relationships/ctrlProp" Target="../ctrlProps/ctrlProp1214.xml"/><Relationship Id="rId19" Type="http://schemas.openxmlformats.org/officeDocument/2006/relationships/ctrlProp" Target="../ctrlProps/ctrlProp1223.xml"/><Relationship Id="rId4" Type="http://schemas.openxmlformats.org/officeDocument/2006/relationships/ctrlProp" Target="../ctrlProps/ctrlProp1208.xml"/><Relationship Id="rId9" Type="http://schemas.openxmlformats.org/officeDocument/2006/relationships/ctrlProp" Target="../ctrlProps/ctrlProp1213.xml"/><Relationship Id="rId14" Type="http://schemas.openxmlformats.org/officeDocument/2006/relationships/ctrlProp" Target="../ctrlProps/ctrlProp1218.xml"/></Relationships>
</file>

<file path=xl/worksheets/_rels/sheet78.xml.rels><?xml version="1.0" encoding="UTF-8" standalone="yes"?>
<Relationships xmlns="http://schemas.openxmlformats.org/package/2006/relationships"><Relationship Id="rId8" Type="http://schemas.openxmlformats.org/officeDocument/2006/relationships/ctrlProp" Target="../ctrlProps/ctrlProp1229.xml"/><Relationship Id="rId13" Type="http://schemas.openxmlformats.org/officeDocument/2006/relationships/ctrlProp" Target="../ctrlProps/ctrlProp1234.xml"/><Relationship Id="rId18" Type="http://schemas.openxmlformats.org/officeDocument/2006/relationships/ctrlProp" Target="../ctrlProps/ctrlProp1239.xml"/><Relationship Id="rId3" Type="http://schemas.openxmlformats.org/officeDocument/2006/relationships/vmlDrawing" Target="../drawings/vmlDrawing75.vml"/><Relationship Id="rId21" Type="http://schemas.openxmlformats.org/officeDocument/2006/relationships/comments" Target="../comments75.xml"/><Relationship Id="rId7" Type="http://schemas.openxmlformats.org/officeDocument/2006/relationships/ctrlProp" Target="../ctrlProps/ctrlProp1228.xml"/><Relationship Id="rId12" Type="http://schemas.openxmlformats.org/officeDocument/2006/relationships/ctrlProp" Target="../ctrlProps/ctrlProp1233.xml"/><Relationship Id="rId17" Type="http://schemas.openxmlformats.org/officeDocument/2006/relationships/ctrlProp" Target="../ctrlProps/ctrlProp1238.xml"/><Relationship Id="rId2" Type="http://schemas.openxmlformats.org/officeDocument/2006/relationships/drawing" Target="../drawings/drawing75.xml"/><Relationship Id="rId16" Type="http://schemas.openxmlformats.org/officeDocument/2006/relationships/ctrlProp" Target="../ctrlProps/ctrlProp1237.xml"/><Relationship Id="rId20" Type="http://schemas.openxmlformats.org/officeDocument/2006/relationships/ctrlProp" Target="../ctrlProps/ctrlProp1241.xml"/><Relationship Id="rId1" Type="http://schemas.openxmlformats.org/officeDocument/2006/relationships/printerSettings" Target="../printerSettings/printerSettings78.bin"/><Relationship Id="rId6" Type="http://schemas.openxmlformats.org/officeDocument/2006/relationships/ctrlProp" Target="../ctrlProps/ctrlProp1227.xml"/><Relationship Id="rId11" Type="http://schemas.openxmlformats.org/officeDocument/2006/relationships/ctrlProp" Target="../ctrlProps/ctrlProp1232.xml"/><Relationship Id="rId5" Type="http://schemas.openxmlformats.org/officeDocument/2006/relationships/ctrlProp" Target="../ctrlProps/ctrlProp1226.xml"/><Relationship Id="rId15" Type="http://schemas.openxmlformats.org/officeDocument/2006/relationships/ctrlProp" Target="../ctrlProps/ctrlProp1236.xml"/><Relationship Id="rId10" Type="http://schemas.openxmlformats.org/officeDocument/2006/relationships/ctrlProp" Target="../ctrlProps/ctrlProp1231.xml"/><Relationship Id="rId19" Type="http://schemas.openxmlformats.org/officeDocument/2006/relationships/ctrlProp" Target="../ctrlProps/ctrlProp1240.xml"/><Relationship Id="rId4" Type="http://schemas.openxmlformats.org/officeDocument/2006/relationships/ctrlProp" Target="../ctrlProps/ctrlProp1225.xml"/><Relationship Id="rId9" Type="http://schemas.openxmlformats.org/officeDocument/2006/relationships/ctrlProp" Target="../ctrlProps/ctrlProp1230.xml"/><Relationship Id="rId14" Type="http://schemas.openxmlformats.org/officeDocument/2006/relationships/ctrlProp" Target="../ctrlProps/ctrlProp1235.xml"/></Relationships>
</file>

<file path=xl/worksheets/_rels/sheet79.xml.rels><?xml version="1.0" encoding="UTF-8" standalone="yes"?>
<Relationships xmlns="http://schemas.openxmlformats.org/package/2006/relationships"><Relationship Id="rId8" Type="http://schemas.openxmlformats.org/officeDocument/2006/relationships/ctrlProp" Target="../ctrlProps/ctrlProp1246.xml"/><Relationship Id="rId13" Type="http://schemas.openxmlformats.org/officeDocument/2006/relationships/ctrlProp" Target="../ctrlProps/ctrlProp1251.xml"/><Relationship Id="rId18" Type="http://schemas.openxmlformats.org/officeDocument/2006/relationships/ctrlProp" Target="../ctrlProps/ctrlProp1256.xml"/><Relationship Id="rId3" Type="http://schemas.openxmlformats.org/officeDocument/2006/relationships/vmlDrawing" Target="../drawings/vmlDrawing76.vml"/><Relationship Id="rId21" Type="http://schemas.openxmlformats.org/officeDocument/2006/relationships/comments" Target="../comments76.xml"/><Relationship Id="rId7" Type="http://schemas.openxmlformats.org/officeDocument/2006/relationships/ctrlProp" Target="../ctrlProps/ctrlProp1245.xml"/><Relationship Id="rId12" Type="http://schemas.openxmlformats.org/officeDocument/2006/relationships/ctrlProp" Target="../ctrlProps/ctrlProp1250.xml"/><Relationship Id="rId17" Type="http://schemas.openxmlformats.org/officeDocument/2006/relationships/ctrlProp" Target="../ctrlProps/ctrlProp1255.xml"/><Relationship Id="rId2" Type="http://schemas.openxmlformats.org/officeDocument/2006/relationships/drawing" Target="../drawings/drawing76.xml"/><Relationship Id="rId16" Type="http://schemas.openxmlformats.org/officeDocument/2006/relationships/ctrlProp" Target="../ctrlProps/ctrlProp1254.xml"/><Relationship Id="rId20" Type="http://schemas.openxmlformats.org/officeDocument/2006/relationships/ctrlProp" Target="../ctrlProps/ctrlProp1258.xml"/><Relationship Id="rId1" Type="http://schemas.openxmlformats.org/officeDocument/2006/relationships/printerSettings" Target="../printerSettings/printerSettings79.bin"/><Relationship Id="rId6" Type="http://schemas.openxmlformats.org/officeDocument/2006/relationships/ctrlProp" Target="../ctrlProps/ctrlProp1244.xml"/><Relationship Id="rId11" Type="http://schemas.openxmlformats.org/officeDocument/2006/relationships/ctrlProp" Target="../ctrlProps/ctrlProp1249.xml"/><Relationship Id="rId5" Type="http://schemas.openxmlformats.org/officeDocument/2006/relationships/ctrlProp" Target="../ctrlProps/ctrlProp1243.xml"/><Relationship Id="rId15" Type="http://schemas.openxmlformats.org/officeDocument/2006/relationships/ctrlProp" Target="../ctrlProps/ctrlProp1253.xml"/><Relationship Id="rId10" Type="http://schemas.openxmlformats.org/officeDocument/2006/relationships/ctrlProp" Target="../ctrlProps/ctrlProp1248.xml"/><Relationship Id="rId19" Type="http://schemas.openxmlformats.org/officeDocument/2006/relationships/ctrlProp" Target="../ctrlProps/ctrlProp1257.xml"/><Relationship Id="rId4" Type="http://schemas.openxmlformats.org/officeDocument/2006/relationships/ctrlProp" Target="../ctrlProps/ctrlProp1242.xml"/><Relationship Id="rId9" Type="http://schemas.openxmlformats.org/officeDocument/2006/relationships/ctrlProp" Target="../ctrlProps/ctrlProp1247.xml"/><Relationship Id="rId14" Type="http://schemas.openxmlformats.org/officeDocument/2006/relationships/ctrlProp" Target="../ctrlProps/ctrlProp1252.xml"/></Relationships>
</file>

<file path=xl/worksheets/_rels/sheet80.xml.rels><?xml version="1.0" encoding="UTF-8" standalone="yes"?>
<Relationships xmlns="http://schemas.openxmlformats.org/package/2006/relationships"><Relationship Id="rId8" Type="http://schemas.openxmlformats.org/officeDocument/2006/relationships/ctrlProp" Target="../ctrlProps/ctrlProp1263.xml"/><Relationship Id="rId13" Type="http://schemas.openxmlformats.org/officeDocument/2006/relationships/ctrlProp" Target="../ctrlProps/ctrlProp1268.xml"/><Relationship Id="rId18" Type="http://schemas.openxmlformats.org/officeDocument/2006/relationships/ctrlProp" Target="../ctrlProps/ctrlProp1273.xml"/><Relationship Id="rId3" Type="http://schemas.openxmlformats.org/officeDocument/2006/relationships/vmlDrawing" Target="../drawings/vmlDrawing77.vml"/><Relationship Id="rId21" Type="http://schemas.openxmlformats.org/officeDocument/2006/relationships/comments" Target="../comments77.xml"/><Relationship Id="rId7" Type="http://schemas.openxmlformats.org/officeDocument/2006/relationships/ctrlProp" Target="../ctrlProps/ctrlProp1262.xml"/><Relationship Id="rId12" Type="http://schemas.openxmlformats.org/officeDocument/2006/relationships/ctrlProp" Target="../ctrlProps/ctrlProp1267.xml"/><Relationship Id="rId17" Type="http://schemas.openxmlformats.org/officeDocument/2006/relationships/ctrlProp" Target="../ctrlProps/ctrlProp1272.xml"/><Relationship Id="rId2" Type="http://schemas.openxmlformats.org/officeDocument/2006/relationships/drawing" Target="../drawings/drawing77.xml"/><Relationship Id="rId16" Type="http://schemas.openxmlformats.org/officeDocument/2006/relationships/ctrlProp" Target="../ctrlProps/ctrlProp1271.xml"/><Relationship Id="rId20" Type="http://schemas.openxmlformats.org/officeDocument/2006/relationships/ctrlProp" Target="../ctrlProps/ctrlProp1275.xml"/><Relationship Id="rId1" Type="http://schemas.openxmlformats.org/officeDocument/2006/relationships/printerSettings" Target="../printerSettings/printerSettings80.bin"/><Relationship Id="rId6" Type="http://schemas.openxmlformats.org/officeDocument/2006/relationships/ctrlProp" Target="../ctrlProps/ctrlProp1261.xml"/><Relationship Id="rId11" Type="http://schemas.openxmlformats.org/officeDocument/2006/relationships/ctrlProp" Target="../ctrlProps/ctrlProp1266.xml"/><Relationship Id="rId5" Type="http://schemas.openxmlformats.org/officeDocument/2006/relationships/ctrlProp" Target="../ctrlProps/ctrlProp1260.xml"/><Relationship Id="rId15" Type="http://schemas.openxmlformats.org/officeDocument/2006/relationships/ctrlProp" Target="../ctrlProps/ctrlProp1270.xml"/><Relationship Id="rId10" Type="http://schemas.openxmlformats.org/officeDocument/2006/relationships/ctrlProp" Target="../ctrlProps/ctrlProp1265.xml"/><Relationship Id="rId19" Type="http://schemas.openxmlformats.org/officeDocument/2006/relationships/ctrlProp" Target="../ctrlProps/ctrlProp1274.xml"/><Relationship Id="rId4" Type="http://schemas.openxmlformats.org/officeDocument/2006/relationships/ctrlProp" Target="../ctrlProps/ctrlProp1259.xml"/><Relationship Id="rId9" Type="http://schemas.openxmlformats.org/officeDocument/2006/relationships/ctrlProp" Target="../ctrlProps/ctrlProp1264.xml"/><Relationship Id="rId14" Type="http://schemas.openxmlformats.org/officeDocument/2006/relationships/ctrlProp" Target="../ctrlProps/ctrlProp1269.xml"/></Relationships>
</file>

<file path=xl/worksheets/_rels/sheet81.xml.rels><?xml version="1.0" encoding="UTF-8" standalone="yes"?>
<Relationships xmlns="http://schemas.openxmlformats.org/package/2006/relationships"><Relationship Id="rId8" Type="http://schemas.openxmlformats.org/officeDocument/2006/relationships/ctrlProp" Target="../ctrlProps/ctrlProp1280.xml"/><Relationship Id="rId13" Type="http://schemas.openxmlformats.org/officeDocument/2006/relationships/ctrlProp" Target="../ctrlProps/ctrlProp1285.xml"/><Relationship Id="rId18" Type="http://schemas.openxmlformats.org/officeDocument/2006/relationships/ctrlProp" Target="../ctrlProps/ctrlProp1290.xml"/><Relationship Id="rId3" Type="http://schemas.openxmlformats.org/officeDocument/2006/relationships/vmlDrawing" Target="../drawings/vmlDrawing78.vml"/><Relationship Id="rId21" Type="http://schemas.openxmlformats.org/officeDocument/2006/relationships/comments" Target="../comments78.xml"/><Relationship Id="rId7" Type="http://schemas.openxmlformats.org/officeDocument/2006/relationships/ctrlProp" Target="../ctrlProps/ctrlProp1279.xml"/><Relationship Id="rId12" Type="http://schemas.openxmlformats.org/officeDocument/2006/relationships/ctrlProp" Target="../ctrlProps/ctrlProp1284.xml"/><Relationship Id="rId17" Type="http://schemas.openxmlformats.org/officeDocument/2006/relationships/ctrlProp" Target="../ctrlProps/ctrlProp1289.xml"/><Relationship Id="rId2" Type="http://schemas.openxmlformats.org/officeDocument/2006/relationships/drawing" Target="../drawings/drawing78.xml"/><Relationship Id="rId16" Type="http://schemas.openxmlformats.org/officeDocument/2006/relationships/ctrlProp" Target="../ctrlProps/ctrlProp1288.xml"/><Relationship Id="rId20" Type="http://schemas.openxmlformats.org/officeDocument/2006/relationships/ctrlProp" Target="../ctrlProps/ctrlProp1292.xml"/><Relationship Id="rId1" Type="http://schemas.openxmlformats.org/officeDocument/2006/relationships/printerSettings" Target="../printerSettings/printerSettings81.bin"/><Relationship Id="rId6" Type="http://schemas.openxmlformats.org/officeDocument/2006/relationships/ctrlProp" Target="../ctrlProps/ctrlProp1278.xml"/><Relationship Id="rId11" Type="http://schemas.openxmlformats.org/officeDocument/2006/relationships/ctrlProp" Target="../ctrlProps/ctrlProp1283.xml"/><Relationship Id="rId5" Type="http://schemas.openxmlformats.org/officeDocument/2006/relationships/ctrlProp" Target="../ctrlProps/ctrlProp1277.xml"/><Relationship Id="rId15" Type="http://schemas.openxmlformats.org/officeDocument/2006/relationships/ctrlProp" Target="../ctrlProps/ctrlProp1287.xml"/><Relationship Id="rId10" Type="http://schemas.openxmlformats.org/officeDocument/2006/relationships/ctrlProp" Target="../ctrlProps/ctrlProp1282.xml"/><Relationship Id="rId19" Type="http://schemas.openxmlformats.org/officeDocument/2006/relationships/ctrlProp" Target="../ctrlProps/ctrlProp1291.xml"/><Relationship Id="rId4" Type="http://schemas.openxmlformats.org/officeDocument/2006/relationships/ctrlProp" Target="../ctrlProps/ctrlProp1276.xml"/><Relationship Id="rId9" Type="http://schemas.openxmlformats.org/officeDocument/2006/relationships/ctrlProp" Target="../ctrlProps/ctrlProp1281.xml"/><Relationship Id="rId14" Type="http://schemas.openxmlformats.org/officeDocument/2006/relationships/ctrlProp" Target="../ctrlProps/ctrlProp1286.xml"/></Relationships>
</file>

<file path=xl/worksheets/_rels/sheet82.xml.rels><?xml version="1.0" encoding="UTF-8" standalone="yes"?>
<Relationships xmlns="http://schemas.openxmlformats.org/package/2006/relationships"><Relationship Id="rId8" Type="http://schemas.openxmlformats.org/officeDocument/2006/relationships/ctrlProp" Target="../ctrlProps/ctrlProp1297.xml"/><Relationship Id="rId13" Type="http://schemas.openxmlformats.org/officeDocument/2006/relationships/ctrlProp" Target="../ctrlProps/ctrlProp1302.xml"/><Relationship Id="rId18" Type="http://schemas.openxmlformats.org/officeDocument/2006/relationships/ctrlProp" Target="../ctrlProps/ctrlProp1307.xml"/><Relationship Id="rId3" Type="http://schemas.openxmlformats.org/officeDocument/2006/relationships/vmlDrawing" Target="../drawings/vmlDrawing79.vml"/><Relationship Id="rId21" Type="http://schemas.openxmlformats.org/officeDocument/2006/relationships/comments" Target="../comments79.xml"/><Relationship Id="rId7" Type="http://schemas.openxmlformats.org/officeDocument/2006/relationships/ctrlProp" Target="../ctrlProps/ctrlProp1296.xml"/><Relationship Id="rId12" Type="http://schemas.openxmlformats.org/officeDocument/2006/relationships/ctrlProp" Target="../ctrlProps/ctrlProp1301.xml"/><Relationship Id="rId17" Type="http://schemas.openxmlformats.org/officeDocument/2006/relationships/ctrlProp" Target="../ctrlProps/ctrlProp1306.xml"/><Relationship Id="rId2" Type="http://schemas.openxmlformats.org/officeDocument/2006/relationships/drawing" Target="../drawings/drawing79.xml"/><Relationship Id="rId16" Type="http://schemas.openxmlformats.org/officeDocument/2006/relationships/ctrlProp" Target="../ctrlProps/ctrlProp1305.xml"/><Relationship Id="rId20" Type="http://schemas.openxmlformats.org/officeDocument/2006/relationships/ctrlProp" Target="../ctrlProps/ctrlProp1309.xml"/><Relationship Id="rId1" Type="http://schemas.openxmlformats.org/officeDocument/2006/relationships/printerSettings" Target="../printerSettings/printerSettings82.bin"/><Relationship Id="rId6" Type="http://schemas.openxmlformats.org/officeDocument/2006/relationships/ctrlProp" Target="../ctrlProps/ctrlProp1295.xml"/><Relationship Id="rId11" Type="http://schemas.openxmlformats.org/officeDocument/2006/relationships/ctrlProp" Target="../ctrlProps/ctrlProp1300.xml"/><Relationship Id="rId5" Type="http://schemas.openxmlformats.org/officeDocument/2006/relationships/ctrlProp" Target="../ctrlProps/ctrlProp1294.xml"/><Relationship Id="rId15" Type="http://schemas.openxmlformats.org/officeDocument/2006/relationships/ctrlProp" Target="../ctrlProps/ctrlProp1304.xml"/><Relationship Id="rId10" Type="http://schemas.openxmlformats.org/officeDocument/2006/relationships/ctrlProp" Target="../ctrlProps/ctrlProp1299.xml"/><Relationship Id="rId19" Type="http://schemas.openxmlformats.org/officeDocument/2006/relationships/ctrlProp" Target="../ctrlProps/ctrlProp1308.xml"/><Relationship Id="rId4" Type="http://schemas.openxmlformats.org/officeDocument/2006/relationships/ctrlProp" Target="../ctrlProps/ctrlProp1293.xml"/><Relationship Id="rId9" Type="http://schemas.openxmlformats.org/officeDocument/2006/relationships/ctrlProp" Target="../ctrlProps/ctrlProp1298.xml"/><Relationship Id="rId14" Type="http://schemas.openxmlformats.org/officeDocument/2006/relationships/ctrlProp" Target="../ctrlProps/ctrlProp1303.xml"/></Relationships>
</file>

<file path=xl/worksheets/_rels/sheet83.xml.rels><?xml version="1.0" encoding="UTF-8" standalone="yes"?>
<Relationships xmlns="http://schemas.openxmlformats.org/package/2006/relationships"><Relationship Id="rId8" Type="http://schemas.openxmlformats.org/officeDocument/2006/relationships/ctrlProp" Target="../ctrlProps/ctrlProp1314.xml"/><Relationship Id="rId13" Type="http://schemas.openxmlformats.org/officeDocument/2006/relationships/ctrlProp" Target="../ctrlProps/ctrlProp1319.xml"/><Relationship Id="rId18" Type="http://schemas.openxmlformats.org/officeDocument/2006/relationships/ctrlProp" Target="../ctrlProps/ctrlProp1324.xml"/><Relationship Id="rId3" Type="http://schemas.openxmlformats.org/officeDocument/2006/relationships/vmlDrawing" Target="../drawings/vmlDrawing80.vml"/><Relationship Id="rId21" Type="http://schemas.openxmlformats.org/officeDocument/2006/relationships/comments" Target="../comments80.xml"/><Relationship Id="rId7" Type="http://schemas.openxmlformats.org/officeDocument/2006/relationships/ctrlProp" Target="../ctrlProps/ctrlProp1313.xml"/><Relationship Id="rId12" Type="http://schemas.openxmlformats.org/officeDocument/2006/relationships/ctrlProp" Target="../ctrlProps/ctrlProp1318.xml"/><Relationship Id="rId17" Type="http://schemas.openxmlformats.org/officeDocument/2006/relationships/ctrlProp" Target="../ctrlProps/ctrlProp1323.xml"/><Relationship Id="rId2" Type="http://schemas.openxmlformats.org/officeDocument/2006/relationships/drawing" Target="../drawings/drawing80.xml"/><Relationship Id="rId16" Type="http://schemas.openxmlformats.org/officeDocument/2006/relationships/ctrlProp" Target="../ctrlProps/ctrlProp1322.xml"/><Relationship Id="rId20" Type="http://schemas.openxmlformats.org/officeDocument/2006/relationships/ctrlProp" Target="../ctrlProps/ctrlProp1326.xml"/><Relationship Id="rId1" Type="http://schemas.openxmlformats.org/officeDocument/2006/relationships/printerSettings" Target="../printerSettings/printerSettings83.bin"/><Relationship Id="rId6" Type="http://schemas.openxmlformats.org/officeDocument/2006/relationships/ctrlProp" Target="../ctrlProps/ctrlProp1312.xml"/><Relationship Id="rId11" Type="http://schemas.openxmlformats.org/officeDocument/2006/relationships/ctrlProp" Target="../ctrlProps/ctrlProp1317.xml"/><Relationship Id="rId5" Type="http://schemas.openxmlformats.org/officeDocument/2006/relationships/ctrlProp" Target="../ctrlProps/ctrlProp1311.xml"/><Relationship Id="rId15" Type="http://schemas.openxmlformats.org/officeDocument/2006/relationships/ctrlProp" Target="../ctrlProps/ctrlProp1321.xml"/><Relationship Id="rId10" Type="http://schemas.openxmlformats.org/officeDocument/2006/relationships/ctrlProp" Target="../ctrlProps/ctrlProp1316.xml"/><Relationship Id="rId19" Type="http://schemas.openxmlformats.org/officeDocument/2006/relationships/ctrlProp" Target="../ctrlProps/ctrlProp1325.xml"/><Relationship Id="rId4" Type="http://schemas.openxmlformats.org/officeDocument/2006/relationships/ctrlProp" Target="../ctrlProps/ctrlProp1310.xml"/><Relationship Id="rId9" Type="http://schemas.openxmlformats.org/officeDocument/2006/relationships/ctrlProp" Target="../ctrlProps/ctrlProp1315.xml"/><Relationship Id="rId14" Type="http://schemas.openxmlformats.org/officeDocument/2006/relationships/ctrlProp" Target="../ctrlProps/ctrlProp1320.xml"/></Relationships>
</file>

<file path=xl/worksheets/_rels/sheet84.xml.rels><?xml version="1.0" encoding="UTF-8" standalone="yes"?>
<Relationships xmlns="http://schemas.openxmlformats.org/package/2006/relationships"><Relationship Id="rId8" Type="http://schemas.openxmlformats.org/officeDocument/2006/relationships/ctrlProp" Target="../ctrlProps/ctrlProp1331.xml"/><Relationship Id="rId13" Type="http://schemas.openxmlformats.org/officeDocument/2006/relationships/ctrlProp" Target="../ctrlProps/ctrlProp1336.xml"/><Relationship Id="rId18" Type="http://schemas.openxmlformats.org/officeDocument/2006/relationships/ctrlProp" Target="../ctrlProps/ctrlProp1341.xml"/><Relationship Id="rId3" Type="http://schemas.openxmlformats.org/officeDocument/2006/relationships/vmlDrawing" Target="../drawings/vmlDrawing81.vml"/><Relationship Id="rId21" Type="http://schemas.openxmlformats.org/officeDocument/2006/relationships/comments" Target="../comments81.xml"/><Relationship Id="rId7" Type="http://schemas.openxmlformats.org/officeDocument/2006/relationships/ctrlProp" Target="../ctrlProps/ctrlProp1330.xml"/><Relationship Id="rId12" Type="http://schemas.openxmlformats.org/officeDocument/2006/relationships/ctrlProp" Target="../ctrlProps/ctrlProp1335.xml"/><Relationship Id="rId17" Type="http://schemas.openxmlformats.org/officeDocument/2006/relationships/ctrlProp" Target="../ctrlProps/ctrlProp1340.xml"/><Relationship Id="rId2" Type="http://schemas.openxmlformats.org/officeDocument/2006/relationships/drawing" Target="../drawings/drawing81.xml"/><Relationship Id="rId16" Type="http://schemas.openxmlformats.org/officeDocument/2006/relationships/ctrlProp" Target="../ctrlProps/ctrlProp1339.xml"/><Relationship Id="rId20" Type="http://schemas.openxmlformats.org/officeDocument/2006/relationships/ctrlProp" Target="../ctrlProps/ctrlProp1343.xml"/><Relationship Id="rId1" Type="http://schemas.openxmlformats.org/officeDocument/2006/relationships/printerSettings" Target="../printerSettings/printerSettings84.bin"/><Relationship Id="rId6" Type="http://schemas.openxmlformats.org/officeDocument/2006/relationships/ctrlProp" Target="../ctrlProps/ctrlProp1329.xml"/><Relationship Id="rId11" Type="http://schemas.openxmlformats.org/officeDocument/2006/relationships/ctrlProp" Target="../ctrlProps/ctrlProp1334.xml"/><Relationship Id="rId5" Type="http://schemas.openxmlformats.org/officeDocument/2006/relationships/ctrlProp" Target="../ctrlProps/ctrlProp1328.xml"/><Relationship Id="rId15" Type="http://schemas.openxmlformats.org/officeDocument/2006/relationships/ctrlProp" Target="../ctrlProps/ctrlProp1338.xml"/><Relationship Id="rId10" Type="http://schemas.openxmlformats.org/officeDocument/2006/relationships/ctrlProp" Target="../ctrlProps/ctrlProp1333.xml"/><Relationship Id="rId19" Type="http://schemas.openxmlformats.org/officeDocument/2006/relationships/ctrlProp" Target="../ctrlProps/ctrlProp1342.xml"/><Relationship Id="rId4" Type="http://schemas.openxmlformats.org/officeDocument/2006/relationships/ctrlProp" Target="../ctrlProps/ctrlProp1327.xml"/><Relationship Id="rId9" Type="http://schemas.openxmlformats.org/officeDocument/2006/relationships/ctrlProp" Target="../ctrlProps/ctrlProp1332.xml"/><Relationship Id="rId14" Type="http://schemas.openxmlformats.org/officeDocument/2006/relationships/ctrlProp" Target="../ctrlProps/ctrlProp1337.xml"/></Relationships>
</file>

<file path=xl/worksheets/_rels/sheet85.xml.rels><?xml version="1.0" encoding="UTF-8" standalone="yes"?>
<Relationships xmlns="http://schemas.openxmlformats.org/package/2006/relationships"><Relationship Id="rId8" Type="http://schemas.openxmlformats.org/officeDocument/2006/relationships/ctrlProp" Target="../ctrlProps/ctrlProp1348.xml"/><Relationship Id="rId13" Type="http://schemas.openxmlformats.org/officeDocument/2006/relationships/ctrlProp" Target="../ctrlProps/ctrlProp1353.xml"/><Relationship Id="rId18" Type="http://schemas.openxmlformats.org/officeDocument/2006/relationships/ctrlProp" Target="../ctrlProps/ctrlProp1358.xml"/><Relationship Id="rId3" Type="http://schemas.openxmlformats.org/officeDocument/2006/relationships/vmlDrawing" Target="../drawings/vmlDrawing82.vml"/><Relationship Id="rId21" Type="http://schemas.openxmlformats.org/officeDocument/2006/relationships/comments" Target="../comments82.xml"/><Relationship Id="rId7" Type="http://schemas.openxmlformats.org/officeDocument/2006/relationships/ctrlProp" Target="../ctrlProps/ctrlProp1347.xml"/><Relationship Id="rId12" Type="http://schemas.openxmlformats.org/officeDocument/2006/relationships/ctrlProp" Target="../ctrlProps/ctrlProp1352.xml"/><Relationship Id="rId17" Type="http://schemas.openxmlformats.org/officeDocument/2006/relationships/ctrlProp" Target="../ctrlProps/ctrlProp1357.xml"/><Relationship Id="rId2" Type="http://schemas.openxmlformats.org/officeDocument/2006/relationships/drawing" Target="../drawings/drawing82.xml"/><Relationship Id="rId16" Type="http://schemas.openxmlformats.org/officeDocument/2006/relationships/ctrlProp" Target="../ctrlProps/ctrlProp1356.xml"/><Relationship Id="rId20" Type="http://schemas.openxmlformats.org/officeDocument/2006/relationships/ctrlProp" Target="../ctrlProps/ctrlProp1360.xml"/><Relationship Id="rId1" Type="http://schemas.openxmlformats.org/officeDocument/2006/relationships/printerSettings" Target="../printerSettings/printerSettings85.bin"/><Relationship Id="rId6" Type="http://schemas.openxmlformats.org/officeDocument/2006/relationships/ctrlProp" Target="../ctrlProps/ctrlProp1346.xml"/><Relationship Id="rId11" Type="http://schemas.openxmlformats.org/officeDocument/2006/relationships/ctrlProp" Target="../ctrlProps/ctrlProp1351.xml"/><Relationship Id="rId5" Type="http://schemas.openxmlformats.org/officeDocument/2006/relationships/ctrlProp" Target="../ctrlProps/ctrlProp1345.xml"/><Relationship Id="rId15" Type="http://schemas.openxmlformats.org/officeDocument/2006/relationships/ctrlProp" Target="../ctrlProps/ctrlProp1355.xml"/><Relationship Id="rId10" Type="http://schemas.openxmlformats.org/officeDocument/2006/relationships/ctrlProp" Target="../ctrlProps/ctrlProp1350.xml"/><Relationship Id="rId19" Type="http://schemas.openxmlformats.org/officeDocument/2006/relationships/ctrlProp" Target="../ctrlProps/ctrlProp1359.xml"/><Relationship Id="rId4" Type="http://schemas.openxmlformats.org/officeDocument/2006/relationships/ctrlProp" Target="../ctrlProps/ctrlProp1344.xml"/><Relationship Id="rId9" Type="http://schemas.openxmlformats.org/officeDocument/2006/relationships/ctrlProp" Target="../ctrlProps/ctrlProp1349.xml"/><Relationship Id="rId14" Type="http://schemas.openxmlformats.org/officeDocument/2006/relationships/ctrlProp" Target="../ctrlProps/ctrlProp1354.xml"/></Relationships>
</file>

<file path=xl/worksheets/_rels/sheet86.xml.rels><?xml version="1.0" encoding="UTF-8" standalone="yes"?>
<Relationships xmlns="http://schemas.openxmlformats.org/package/2006/relationships"><Relationship Id="rId8" Type="http://schemas.openxmlformats.org/officeDocument/2006/relationships/ctrlProp" Target="../ctrlProps/ctrlProp1365.xml"/><Relationship Id="rId13" Type="http://schemas.openxmlformats.org/officeDocument/2006/relationships/ctrlProp" Target="../ctrlProps/ctrlProp1370.xml"/><Relationship Id="rId18" Type="http://schemas.openxmlformats.org/officeDocument/2006/relationships/ctrlProp" Target="../ctrlProps/ctrlProp1375.xml"/><Relationship Id="rId3" Type="http://schemas.openxmlformats.org/officeDocument/2006/relationships/vmlDrawing" Target="../drawings/vmlDrawing83.vml"/><Relationship Id="rId21" Type="http://schemas.openxmlformats.org/officeDocument/2006/relationships/comments" Target="../comments83.xml"/><Relationship Id="rId7" Type="http://schemas.openxmlformats.org/officeDocument/2006/relationships/ctrlProp" Target="../ctrlProps/ctrlProp1364.xml"/><Relationship Id="rId12" Type="http://schemas.openxmlformats.org/officeDocument/2006/relationships/ctrlProp" Target="../ctrlProps/ctrlProp1369.xml"/><Relationship Id="rId17" Type="http://schemas.openxmlformats.org/officeDocument/2006/relationships/ctrlProp" Target="../ctrlProps/ctrlProp1374.xml"/><Relationship Id="rId2" Type="http://schemas.openxmlformats.org/officeDocument/2006/relationships/drawing" Target="../drawings/drawing83.xml"/><Relationship Id="rId16" Type="http://schemas.openxmlformats.org/officeDocument/2006/relationships/ctrlProp" Target="../ctrlProps/ctrlProp1373.xml"/><Relationship Id="rId20" Type="http://schemas.openxmlformats.org/officeDocument/2006/relationships/ctrlProp" Target="../ctrlProps/ctrlProp1377.xml"/><Relationship Id="rId1" Type="http://schemas.openxmlformats.org/officeDocument/2006/relationships/printerSettings" Target="../printerSettings/printerSettings86.bin"/><Relationship Id="rId6" Type="http://schemas.openxmlformats.org/officeDocument/2006/relationships/ctrlProp" Target="../ctrlProps/ctrlProp1363.xml"/><Relationship Id="rId11" Type="http://schemas.openxmlformats.org/officeDocument/2006/relationships/ctrlProp" Target="../ctrlProps/ctrlProp1368.xml"/><Relationship Id="rId5" Type="http://schemas.openxmlformats.org/officeDocument/2006/relationships/ctrlProp" Target="../ctrlProps/ctrlProp1362.xml"/><Relationship Id="rId15" Type="http://schemas.openxmlformats.org/officeDocument/2006/relationships/ctrlProp" Target="../ctrlProps/ctrlProp1372.xml"/><Relationship Id="rId10" Type="http://schemas.openxmlformats.org/officeDocument/2006/relationships/ctrlProp" Target="../ctrlProps/ctrlProp1367.xml"/><Relationship Id="rId19" Type="http://schemas.openxmlformats.org/officeDocument/2006/relationships/ctrlProp" Target="../ctrlProps/ctrlProp1376.xml"/><Relationship Id="rId4" Type="http://schemas.openxmlformats.org/officeDocument/2006/relationships/ctrlProp" Target="../ctrlProps/ctrlProp1361.xml"/><Relationship Id="rId9" Type="http://schemas.openxmlformats.org/officeDocument/2006/relationships/ctrlProp" Target="../ctrlProps/ctrlProp1366.xml"/><Relationship Id="rId14" Type="http://schemas.openxmlformats.org/officeDocument/2006/relationships/ctrlProp" Target="../ctrlProps/ctrlProp1371.xml"/></Relationships>
</file>

<file path=xl/worksheets/_rels/sheet87.xml.rels><?xml version="1.0" encoding="UTF-8" standalone="yes"?>
<Relationships xmlns="http://schemas.openxmlformats.org/package/2006/relationships"><Relationship Id="rId8" Type="http://schemas.openxmlformats.org/officeDocument/2006/relationships/ctrlProp" Target="../ctrlProps/ctrlProp1382.xml"/><Relationship Id="rId13" Type="http://schemas.openxmlformats.org/officeDocument/2006/relationships/ctrlProp" Target="../ctrlProps/ctrlProp1387.xml"/><Relationship Id="rId18" Type="http://schemas.openxmlformats.org/officeDocument/2006/relationships/ctrlProp" Target="../ctrlProps/ctrlProp1392.xml"/><Relationship Id="rId3" Type="http://schemas.openxmlformats.org/officeDocument/2006/relationships/vmlDrawing" Target="../drawings/vmlDrawing84.vml"/><Relationship Id="rId21" Type="http://schemas.openxmlformats.org/officeDocument/2006/relationships/comments" Target="../comments84.xml"/><Relationship Id="rId7" Type="http://schemas.openxmlformats.org/officeDocument/2006/relationships/ctrlProp" Target="../ctrlProps/ctrlProp1381.xml"/><Relationship Id="rId12" Type="http://schemas.openxmlformats.org/officeDocument/2006/relationships/ctrlProp" Target="../ctrlProps/ctrlProp1386.xml"/><Relationship Id="rId17" Type="http://schemas.openxmlformats.org/officeDocument/2006/relationships/ctrlProp" Target="../ctrlProps/ctrlProp1391.xml"/><Relationship Id="rId2" Type="http://schemas.openxmlformats.org/officeDocument/2006/relationships/drawing" Target="../drawings/drawing84.xml"/><Relationship Id="rId16" Type="http://schemas.openxmlformats.org/officeDocument/2006/relationships/ctrlProp" Target="../ctrlProps/ctrlProp1390.xml"/><Relationship Id="rId20" Type="http://schemas.openxmlformats.org/officeDocument/2006/relationships/ctrlProp" Target="../ctrlProps/ctrlProp1394.xml"/><Relationship Id="rId1" Type="http://schemas.openxmlformats.org/officeDocument/2006/relationships/printerSettings" Target="../printerSettings/printerSettings87.bin"/><Relationship Id="rId6" Type="http://schemas.openxmlformats.org/officeDocument/2006/relationships/ctrlProp" Target="../ctrlProps/ctrlProp1380.xml"/><Relationship Id="rId11" Type="http://schemas.openxmlformats.org/officeDocument/2006/relationships/ctrlProp" Target="../ctrlProps/ctrlProp1385.xml"/><Relationship Id="rId5" Type="http://schemas.openxmlformats.org/officeDocument/2006/relationships/ctrlProp" Target="../ctrlProps/ctrlProp1379.xml"/><Relationship Id="rId15" Type="http://schemas.openxmlformats.org/officeDocument/2006/relationships/ctrlProp" Target="../ctrlProps/ctrlProp1389.xml"/><Relationship Id="rId10" Type="http://schemas.openxmlformats.org/officeDocument/2006/relationships/ctrlProp" Target="../ctrlProps/ctrlProp1384.xml"/><Relationship Id="rId19" Type="http://schemas.openxmlformats.org/officeDocument/2006/relationships/ctrlProp" Target="../ctrlProps/ctrlProp1393.xml"/><Relationship Id="rId4" Type="http://schemas.openxmlformats.org/officeDocument/2006/relationships/ctrlProp" Target="../ctrlProps/ctrlProp1378.xml"/><Relationship Id="rId9" Type="http://schemas.openxmlformats.org/officeDocument/2006/relationships/ctrlProp" Target="../ctrlProps/ctrlProp1383.xml"/><Relationship Id="rId14" Type="http://schemas.openxmlformats.org/officeDocument/2006/relationships/ctrlProp" Target="../ctrlProps/ctrlProp1388.xml"/></Relationships>
</file>

<file path=xl/worksheets/_rels/sheet88.xml.rels><?xml version="1.0" encoding="UTF-8" standalone="yes"?>
<Relationships xmlns="http://schemas.openxmlformats.org/package/2006/relationships"><Relationship Id="rId8" Type="http://schemas.openxmlformats.org/officeDocument/2006/relationships/ctrlProp" Target="../ctrlProps/ctrlProp1399.xml"/><Relationship Id="rId13" Type="http://schemas.openxmlformats.org/officeDocument/2006/relationships/ctrlProp" Target="../ctrlProps/ctrlProp1404.xml"/><Relationship Id="rId18" Type="http://schemas.openxmlformats.org/officeDocument/2006/relationships/ctrlProp" Target="../ctrlProps/ctrlProp1409.xml"/><Relationship Id="rId3" Type="http://schemas.openxmlformats.org/officeDocument/2006/relationships/vmlDrawing" Target="../drawings/vmlDrawing85.vml"/><Relationship Id="rId21" Type="http://schemas.openxmlformats.org/officeDocument/2006/relationships/comments" Target="../comments85.xml"/><Relationship Id="rId7" Type="http://schemas.openxmlformats.org/officeDocument/2006/relationships/ctrlProp" Target="../ctrlProps/ctrlProp1398.xml"/><Relationship Id="rId12" Type="http://schemas.openxmlformats.org/officeDocument/2006/relationships/ctrlProp" Target="../ctrlProps/ctrlProp1403.xml"/><Relationship Id="rId17" Type="http://schemas.openxmlformats.org/officeDocument/2006/relationships/ctrlProp" Target="../ctrlProps/ctrlProp1408.xml"/><Relationship Id="rId2" Type="http://schemas.openxmlformats.org/officeDocument/2006/relationships/drawing" Target="../drawings/drawing85.xml"/><Relationship Id="rId16" Type="http://schemas.openxmlformats.org/officeDocument/2006/relationships/ctrlProp" Target="../ctrlProps/ctrlProp1407.xml"/><Relationship Id="rId20" Type="http://schemas.openxmlformats.org/officeDocument/2006/relationships/ctrlProp" Target="../ctrlProps/ctrlProp1411.xml"/><Relationship Id="rId1" Type="http://schemas.openxmlformats.org/officeDocument/2006/relationships/printerSettings" Target="../printerSettings/printerSettings88.bin"/><Relationship Id="rId6" Type="http://schemas.openxmlformats.org/officeDocument/2006/relationships/ctrlProp" Target="../ctrlProps/ctrlProp1397.xml"/><Relationship Id="rId11" Type="http://schemas.openxmlformats.org/officeDocument/2006/relationships/ctrlProp" Target="../ctrlProps/ctrlProp1402.xml"/><Relationship Id="rId5" Type="http://schemas.openxmlformats.org/officeDocument/2006/relationships/ctrlProp" Target="../ctrlProps/ctrlProp1396.xml"/><Relationship Id="rId15" Type="http://schemas.openxmlformats.org/officeDocument/2006/relationships/ctrlProp" Target="../ctrlProps/ctrlProp1406.xml"/><Relationship Id="rId10" Type="http://schemas.openxmlformats.org/officeDocument/2006/relationships/ctrlProp" Target="../ctrlProps/ctrlProp1401.xml"/><Relationship Id="rId19" Type="http://schemas.openxmlformats.org/officeDocument/2006/relationships/ctrlProp" Target="../ctrlProps/ctrlProp1410.xml"/><Relationship Id="rId4" Type="http://schemas.openxmlformats.org/officeDocument/2006/relationships/ctrlProp" Target="../ctrlProps/ctrlProp1395.xml"/><Relationship Id="rId9" Type="http://schemas.openxmlformats.org/officeDocument/2006/relationships/ctrlProp" Target="../ctrlProps/ctrlProp1400.xml"/><Relationship Id="rId14" Type="http://schemas.openxmlformats.org/officeDocument/2006/relationships/ctrlProp" Target="../ctrlProps/ctrlProp1405.xml"/></Relationships>
</file>

<file path=xl/worksheets/_rels/sheet89.xml.rels><?xml version="1.0" encoding="UTF-8" standalone="yes"?>
<Relationships xmlns="http://schemas.openxmlformats.org/package/2006/relationships"><Relationship Id="rId8" Type="http://schemas.openxmlformats.org/officeDocument/2006/relationships/ctrlProp" Target="../ctrlProps/ctrlProp1416.xml"/><Relationship Id="rId13" Type="http://schemas.openxmlformats.org/officeDocument/2006/relationships/ctrlProp" Target="../ctrlProps/ctrlProp1421.xml"/><Relationship Id="rId18" Type="http://schemas.openxmlformats.org/officeDocument/2006/relationships/ctrlProp" Target="../ctrlProps/ctrlProp1426.xml"/><Relationship Id="rId3" Type="http://schemas.openxmlformats.org/officeDocument/2006/relationships/vmlDrawing" Target="../drawings/vmlDrawing86.vml"/><Relationship Id="rId21" Type="http://schemas.openxmlformats.org/officeDocument/2006/relationships/comments" Target="../comments86.xml"/><Relationship Id="rId7" Type="http://schemas.openxmlformats.org/officeDocument/2006/relationships/ctrlProp" Target="../ctrlProps/ctrlProp1415.xml"/><Relationship Id="rId12" Type="http://schemas.openxmlformats.org/officeDocument/2006/relationships/ctrlProp" Target="../ctrlProps/ctrlProp1420.xml"/><Relationship Id="rId17" Type="http://schemas.openxmlformats.org/officeDocument/2006/relationships/ctrlProp" Target="../ctrlProps/ctrlProp1425.xml"/><Relationship Id="rId2" Type="http://schemas.openxmlformats.org/officeDocument/2006/relationships/drawing" Target="../drawings/drawing86.xml"/><Relationship Id="rId16" Type="http://schemas.openxmlformats.org/officeDocument/2006/relationships/ctrlProp" Target="../ctrlProps/ctrlProp1424.xml"/><Relationship Id="rId20" Type="http://schemas.openxmlformats.org/officeDocument/2006/relationships/ctrlProp" Target="../ctrlProps/ctrlProp1428.xml"/><Relationship Id="rId1" Type="http://schemas.openxmlformats.org/officeDocument/2006/relationships/printerSettings" Target="../printerSettings/printerSettings89.bin"/><Relationship Id="rId6" Type="http://schemas.openxmlformats.org/officeDocument/2006/relationships/ctrlProp" Target="../ctrlProps/ctrlProp1414.xml"/><Relationship Id="rId11" Type="http://schemas.openxmlformats.org/officeDocument/2006/relationships/ctrlProp" Target="../ctrlProps/ctrlProp1419.xml"/><Relationship Id="rId5" Type="http://schemas.openxmlformats.org/officeDocument/2006/relationships/ctrlProp" Target="../ctrlProps/ctrlProp1413.xml"/><Relationship Id="rId15" Type="http://schemas.openxmlformats.org/officeDocument/2006/relationships/ctrlProp" Target="../ctrlProps/ctrlProp1423.xml"/><Relationship Id="rId10" Type="http://schemas.openxmlformats.org/officeDocument/2006/relationships/ctrlProp" Target="../ctrlProps/ctrlProp1418.xml"/><Relationship Id="rId19" Type="http://schemas.openxmlformats.org/officeDocument/2006/relationships/ctrlProp" Target="../ctrlProps/ctrlProp1427.xml"/><Relationship Id="rId4" Type="http://schemas.openxmlformats.org/officeDocument/2006/relationships/ctrlProp" Target="../ctrlProps/ctrlProp1412.xml"/><Relationship Id="rId9" Type="http://schemas.openxmlformats.org/officeDocument/2006/relationships/ctrlProp" Target="../ctrlProps/ctrlProp1417.xml"/><Relationship Id="rId14" Type="http://schemas.openxmlformats.org/officeDocument/2006/relationships/ctrlProp" Target="../ctrlProps/ctrlProp1422.xml"/></Relationships>
</file>

<file path=xl/worksheets/_rels/sheet90.xml.rels><?xml version="1.0" encoding="UTF-8" standalone="yes"?>
<Relationships xmlns="http://schemas.openxmlformats.org/package/2006/relationships"><Relationship Id="rId8" Type="http://schemas.openxmlformats.org/officeDocument/2006/relationships/ctrlProp" Target="../ctrlProps/ctrlProp1433.xml"/><Relationship Id="rId13" Type="http://schemas.openxmlformats.org/officeDocument/2006/relationships/ctrlProp" Target="../ctrlProps/ctrlProp1438.xml"/><Relationship Id="rId18" Type="http://schemas.openxmlformats.org/officeDocument/2006/relationships/ctrlProp" Target="../ctrlProps/ctrlProp1443.xml"/><Relationship Id="rId3" Type="http://schemas.openxmlformats.org/officeDocument/2006/relationships/vmlDrawing" Target="../drawings/vmlDrawing87.vml"/><Relationship Id="rId21" Type="http://schemas.openxmlformats.org/officeDocument/2006/relationships/comments" Target="../comments87.xml"/><Relationship Id="rId7" Type="http://schemas.openxmlformats.org/officeDocument/2006/relationships/ctrlProp" Target="../ctrlProps/ctrlProp1432.xml"/><Relationship Id="rId12" Type="http://schemas.openxmlformats.org/officeDocument/2006/relationships/ctrlProp" Target="../ctrlProps/ctrlProp1437.xml"/><Relationship Id="rId17" Type="http://schemas.openxmlformats.org/officeDocument/2006/relationships/ctrlProp" Target="../ctrlProps/ctrlProp1442.xml"/><Relationship Id="rId2" Type="http://schemas.openxmlformats.org/officeDocument/2006/relationships/drawing" Target="../drawings/drawing87.xml"/><Relationship Id="rId16" Type="http://schemas.openxmlformats.org/officeDocument/2006/relationships/ctrlProp" Target="../ctrlProps/ctrlProp1441.xml"/><Relationship Id="rId20" Type="http://schemas.openxmlformats.org/officeDocument/2006/relationships/ctrlProp" Target="../ctrlProps/ctrlProp1445.xml"/><Relationship Id="rId1" Type="http://schemas.openxmlformats.org/officeDocument/2006/relationships/printerSettings" Target="../printerSettings/printerSettings90.bin"/><Relationship Id="rId6" Type="http://schemas.openxmlformats.org/officeDocument/2006/relationships/ctrlProp" Target="../ctrlProps/ctrlProp1431.xml"/><Relationship Id="rId11" Type="http://schemas.openxmlformats.org/officeDocument/2006/relationships/ctrlProp" Target="../ctrlProps/ctrlProp1436.xml"/><Relationship Id="rId5" Type="http://schemas.openxmlformats.org/officeDocument/2006/relationships/ctrlProp" Target="../ctrlProps/ctrlProp1430.xml"/><Relationship Id="rId15" Type="http://schemas.openxmlformats.org/officeDocument/2006/relationships/ctrlProp" Target="../ctrlProps/ctrlProp1440.xml"/><Relationship Id="rId10" Type="http://schemas.openxmlformats.org/officeDocument/2006/relationships/ctrlProp" Target="../ctrlProps/ctrlProp1435.xml"/><Relationship Id="rId19" Type="http://schemas.openxmlformats.org/officeDocument/2006/relationships/ctrlProp" Target="../ctrlProps/ctrlProp1444.xml"/><Relationship Id="rId4" Type="http://schemas.openxmlformats.org/officeDocument/2006/relationships/ctrlProp" Target="../ctrlProps/ctrlProp1429.xml"/><Relationship Id="rId9" Type="http://schemas.openxmlformats.org/officeDocument/2006/relationships/ctrlProp" Target="../ctrlProps/ctrlProp1434.xml"/><Relationship Id="rId14" Type="http://schemas.openxmlformats.org/officeDocument/2006/relationships/ctrlProp" Target="../ctrlProps/ctrlProp1439.xml"/></Relationships>
</file>

<file path=xl/worksheets/_rels/sheet91.xml.rels><?xml version="1.0" encoding="UTF-8" standalone="yes"?>
<Relationships xmlns="http://schemas.openxmlformats.org/package/2006/relationships"><Relationship Id="rId8" Type="http://schemas.openxmlformats.org/officeDocument/2006/relationships/ctrlProp" Target="../ctrlProps/ctrlProp1450.xml"/><Relationship Id="rId13" Type="http://schemas.openxmlformats.org/officeDocument/2006/relationships/ctrlProp" Target="../ctrlProps/ctrlProp1455.xml"/><Relationship Id="rId18" Type="http://schemas.openxmlformats.org/officeDocument/2006/relationships/ctrlProp" Target="../ctrlProps/ctrlProp1460.xml"/><Relationship Id="rId3" Type="http://schemas.openxmlformats.org/officeDocument/2006/relationships/vmlDrawing" Target="../drawings/vmlDrawing88.vml"/><Relationship Id="rId21" Type="http://schemas.openxmlformats.org/officeDocument/2006/relationships/comments" Target="../comments88.xml"/><Relationship Id="rId7" Type="http://schemas.openxmlformats.org/officeDocument/2006/relationships/ctrlProp" Target="../ctrlProps/ctrlProp1449.xml"/><Relationship Id="rId12" Type="http://schemas.openxmlformats.org/officeDocument/2006/relationships/ctrlProp" Target="../ctrlProps/ctrlProp1454.xml"/><Relationship Id="rId17" Type="http://schemas.openxmlformats.org/officeDocument/2006/relationships/ctrlProp" Target="../ctrlProps/ctrlProp1459.xml"/><Relationship Id="rId2" Type="http://schemas.openxmlformats.org/officeDocument/2006/relationships/drawing" Target="../drawings/drawing88.xml"/><Relationship Id="rId16" Type="http://schemas.openxmlformats.org/officeDocument/2006/relationships/ctrlProp" Target="../ctrlProps/ctrlProp1458.xml"/><Relationship Id="rId20" Type="http://schemas.openxmlformats.org/officeDocument/2006/relationships/ctrlProp" Target="../ctrlProps/ctrlProp1462.xml"/><Relationship Id="rId1" Type="http://schemas.openxmlformats.org/officeDocument/2006/relationships/printerSettings" Target="../printerSettings/printerSettings91.bin"/><Relationship Id="rId6" Type="http://schemas.openxmlformats.org/officeDocument/2006/relationships/ctrlProp" Target="../ctrlProps/ctrlProp1448.xml"/><Relationship Id="rId11" Type="http://schemas.openxmlformats.org/officeDocument/2006/relationships/ctrlProp" Target="../ctrlProps/ctrlProp1453.xml"/><Relationship Id="rId5" Type="http://schemas.openxmlformats.org/officeDocument/2006/relationships/ctrlProp" Target="../ctrlProps/ctrlProp1447.xml"/><Relationship Id="rId15" Type="http://schemas.openxmlformats.org/officeDocument/2006/relationships/ctrlProp" Target="../ctrlProps/ctrlProp1457.xml"/><Relationship Id="rId10" Type="http://schemas.openxmlformats.org/officeDocument/2006/relationships/ctrlProp" Target="../ctrlProps/ctrlProp1452.xml"/><Relationship Id="rId19" Type="http://schemas.openxmlformats.org/officeDocument/2006/relationships/ctrlProp" Target="../ctrlProps/ctrlProp1461.xml"/><Relationship Id="rId4" Type="http://schemas.openxmlformats.org/officeDocument/2006/relationships/ctrlProp" Target="../ctrlProps/ctrlProp1446.xml"/><Relationship Id="rId9" Type="http://schemas.openxmlformats.org/officeDocument/2006/relationships/ctrlProp" Target="../ctrlProps/ctrlProp1451.xml"/><Relationship Id="rId14" Type="http://schemas.openxmlformats.org/officeDocument/2006/relationships/ctrlProp" Target="../ctrlProps/ctrlProp1456.xml"/></Relationships>
</file>

<file path=xl/worksheets/_rels/sheet92.xml.rels><?xml version="1.0" encoding="UTF-8" standalone="yes"?>
<Relationships xmlns="http://schemas.openxmlformats.org/package/2006/relationships"><Relationship Id="rId8" Type="http://schemas.openxmlformats.org/officeDocument/2006/relationships/ctrlProp" Target="../ctrlProps/ctrlProp1467.xml"/><Relationship Id="rId13" Type="http://schemas.openxmlformats.org/officeDocument/2006/relationships/ctrlProp" Target="../ctrlProps/ctrlProp1472.xml"/><Relationship Id="rId18" Type="http://schemas.openxmlformats.org/officeDocument/2006/relationships/ctrlProp" Target="../ctrlProps/ctrlProp1477.xml"/><Relationship Id="rId3" Type="http://schemas.openxmlformats.org/officeDocument/2006/relationships/vmlDrawing" Target="../drawings/vmlDrawing89.vml"/><Relationship Id="rId21" Type="http://schemas.openxmlformats.org/officeDocument/2006/relationships/comments" Target="../comments89.xml"/><Relationship Id="rId7" Type="http://schemas.openxmlformats.org/officeDocument/2006/relationships/ctrlProp" Target="../ctrlProps/ctrlProp1466.xml"/><Relationship Id="rId12" Type="http://schemas.openxmlformats.org/officeDocument/2006/relationships/ctrlProp" Target="../ctrlProps/ctrlProp1471.xml"/><Relationship Id="rId17" Type="http://schemas.openxmlformats.org/officeDocument/2006/relationships/ctrlProp" Target="../ctrlProps/ctrlProp1476.xml"/><Relationship Id="rId2" Type="http://schemas.openxmlformats.org/officeDocument/2006/relationships/drawing" Target="../drawings/drawing89.xml"/><Relationship Id="rId16" Type="http://schemas.openxmlformats.org/officeDocument/2006/relationships/ctrlProp" Target="../ctrlProps/ctrlProp1475.xml"/><Relationship Id="rId20" Type="http://schemas.openxmlformats.org/officeDocument/2006/relationships/ctrlProp" Target="../ctrlProps/ctrlProp1479.xml"/><Relationship Id="rId1" Type="http://schemas.openxmlformats.org/officeDocument/2006/relationships/printerSettings" Target="../printerSettings/printerSettings92.bin"/><Relationship Id="rId6" Type="http://schemas.openxmlformats.org/officeDocument/2006/relationships/ctrlProp" Target="../ctrlProps/ctrlProp1465.xml"/><Relationship Id="rId11" Type="http://schemas.openxmlformats.org/officeDocument/2006/relationships/ctrlProp" Target="../ctrlProps/ctrlProp1470.xml"/><Relationship Id="rId5" Type="http://schemas.openxmlformats.org/officeDocument/2006/relationships/ctrlProp" Target="../ctrlProps/ctrlProp1464.xml"/><Relationship Id="rId15" Type="http://schemas.openxmlformats.org/officeDocument/2006/relationships/ctrlProp" Target="../ctrlProps/ctrlProp1474.xml"/><Relationship Id="rId10" Type="http://schemas.openxmlformats.org/officeDocument/2006/relationships/ctrlProp" Target="../ctrlProps/ctrlProp1469.xml"/><Relationship Id="rId19" Type="http://schemas.openxmlformats.org/officeDocument/2006/relationships/ctrlProp" Target="../ctrlProps/ctrlProp1478.xml"/><Relationship Id="rId4" Type="http://schemas.openxmlformats.org/officeDocument/2006/relationships/ctrlProp" Target="../ctrlProps/ctrlProp1463.xml"/><Relationship Id="rId9" Type="http://schemas.openxmlformats.org/officeDocument/2006/relationships/ctrlProp" Target="../ctrlProps/ctrlProp1468.xml"/><Relationship Id="rId14" Type="http://schemas.openxmlformats.org/officeDocument/2006/relationships/ctrlProp" Target="../ctrlProps/ctrlProp1473.xml"/></Relationships>
</file>

<file path=xl/worksheets/_rels/sheet93.xml.rels><?xml version="1.0" encoding="UTF-8" standalone="yes"?>
<Relationships xmlns="http://schemas.openxmlformats.org/package/2006/relationships"><Relationship Id="rId8" Type="http://schemas.openxmlformats.org/officeDocument/2006/relationships/ctrlProp" Target="../ctrlProps/ctrlProp1484.xml"/><Relationship Id="rId13" Type="http://schemas.openxmlformats.org/officeDocument/2006/relationships/ctrlProp" Target="../ctrlProps/ctrlProp1489.xml"/><Relationship Id="rId18" Type="http://schemas.openxmlformats.org/officeDocument/2006/relationships/ctrlProp" Target="../ctrlProps/ctrlProp1494.xml"/><Relationship Id="rId3" Type="http://schemas.openxmlformats.org/officeDocument/2006/relationships/vmlDrawing" Target="../drawings/vmlDrawing90.vml"/><Relationship Id="rId21" Type="http://schemas.openxmlformats.org/officeDocument/2006/relationships/comments" Target="../comments90.xml"/><Relationship Id="rId7" Type="http://schemas.openxmlformats.org/officeDocument/2006/relationships/ctrlProp" Target="../ctrlProps/ctrlProp1483.xml"/><Relationship Id="rId12" Type="http://schemas.openxmlformats.org/officeDocument/2006/relationships/ctrlProp" Target="../ctrlProps/ctrlProp1488.xml"/><Relationship Id="rId17" Type="http://schemas.openxmlformats.org/officeDocument/2006/relationships/ctrlProp" Target="../ctrlProps/ctrlProp1493.xml"/><Relationship Id="rId2" Type="http://schemas.openxmlformats.org/officeDocument/2006/relationships/drawing" Target="../drawings/drawing90.xml"/><Relationship Id="rId16" Type="http://schemas.openxmlformats.org/officeDocument/2006/relationships/ctrlProp" Target="../ctrlProps/ctrlProp1492.xml"/><Relationship Id="rId20" Type="http://schemas.openxmlformats.org/officeDocument/2006/relationships/ctrlProp" Target="../ctrlProps/ctrlProp1496.xml"/><Relationship Id="rId1" Type="http://schemas.openxmlformats.org/officeDocument/2006/relationships/printerSettings" Target="../printerSettings/printerSettings93.bin"/><Relationship Id="rId6" Type="http://schemas.openxmlformats.org/officeDocument/2006/relationships/ctrlProp" Target="../ctrlProps/ctrlProp1482.xml"/><Relationship Id="rId11" Type="http://schemas.openxmlformats.org/officeDocument/2006/relationships/ctrlProp" Target="../ctrlProps/ctrlProp1487.xml"/><Relationship Id="rId5" Type="http://schemas.openxmlformats.org/officeDocument/2006/relationships/ctrlProp" Target="../ctrlProps/ctrlProp1481.xml"/><Relationship Id="rId15" Type="http://schemas.openxmlformats.org/officeDocument/2006/relationships/ctrlProp" Target="../ctrlProps/ctrlProp1491.xml"/><Relationship Id="rId10" Type="http://schemas.openxmlformats.org/officeDocument/2006/relationships/ctrlProp" Target="../ctrlProps/ctrlProp1486.xml"/><Relationship Id="rId19" Type="http://schemas.openxmlformats.org/officeDocument/2006/relationships/ctrlProp" Target="../ctrlProps/ctrlProp1495.xml"/><Relationship Id="rId4" Type="http://schemas.openxmlformats.org/officeDocument/2006/relationships/ctrlProp" Target="../ctrlProps/ctrlProp1480.xml"/><Relationship Id="rId9" Type="http://schemas.openxmlformats.org/officeDocument/2006/relationships/ctrlProp" Target="../ctrlProps/ctrlProp1485.xml"/><Relationship Id="rId14" Type="http://schemas.openxmlformats.org/officeDocument/2006/relationships/ctrlProp" Target="../ctrlProps/ctrlProp1490.xml"/></Relationships>
</file>

<file path=xl/worksheets/_rels/sheet94.xml.rels><?xml version="1.0" encoding="UTF-8" standalone="yes"?>
<Relationships xmlns="http://schemas.openxmlformats.org/package/2006/relationships"><Relationship Id="rId8" Type="http://schemas.openxmlformats.org/officeDocument/2006/relationships/ctrlProp" Target="../ctrlProps/ctrlProp1501.xml"/><Relationship Id="rId13" Type="http://schemas.openxmlformats.org/officeDocument/2006/relationships/ctrlProp" Target="../ctrlProps/ctrlProp1506.xml"/><Relationship Id="rId18" Type="http://schemas.openxmlformats.org/officeDocument/2006/relationships/ctrlProp" Target="../ctrlProps/ctrlProp1511.xml"/><Relationship Id="rId3" Type="http://schemas.openxmlformats.org/officeDocument/2006/relationships/vmlDrawing" Target="../drawings/vmlDrawing91.vml"/><Relationship Id="rId21" Type="http://schemas.openxmlformats.org/officeDocument/2006/relationships/comments" Target="../comments91.xml"/><Relationship Id="rId7" Type="http://schemas.openxmlformats.org/officeDocument/2006/relationships/ctrlProp" Target="../ctrlProps/ctrlProp1500.xml"/><Relationship Id="rId12" Type="http://schemas.openxmlformats.org/officeDocument/2006/relationships/ctrlProp" Target="../ctrlProps/ctrlProp1505.xml"/><Relationship Id="rId17" Type="http://schemas.openxmlformats.org/officeDocument/2006/relationships/ctrlProp" Target="../ctrlProps/ctrlProp1510.xml"/><Relationship Id="rId2" Type="http://schemas.openxmlformats.org/officeDocument/2006/relationships/drawing" Target="../drawings/drawing91.xml"/><Relationship Id="rId16" Type="http://schemas.openxmlformats.org/officeDocument/2006/relationships/ctrlProp" Target="../ctrlProps/ctrlProp1509.xml"/><Relationship Id="rId20" Type="http://schemas.openxmlformats.org/officeDocument/2006/relationships/ctrlProp" Target="../ctrlProps/ctrlProp1513.xml"/><Relationship Id="rId1" Type="http://schemas.openxmlformats.org/officeDocument/2006/relationships/printerSettings" Target="../printerSettings/printerSettings94.bin"/><Relationship Id="rId6" Type="http://schemas.openxmlformats.org/officeDocument/2006/relationships/ctrlProp" Target="../ctrlProps/ctrlProp1499.xml"/><Relationship Id="rId11" Type="http://schemas.openxmlformats.org/officeDocument/2006/relationships/ctrlProp" Target="../ctrlProps/ctrlProp1504.xml"/><Relationship Id="rId5" Type="http://schemas.openxmlformats.org/officeDocument/2006/relationships/ctrlProp" Target="../ctrlProps/ctrlProp1498.xml"/><Relationship Id="rId15" Type="http://schemas.openxmlformats.org/officeDocument/2006/relationships/ctrlProp" Target="../ctrlProps/ctrlProp1508.xml"/><Relationship Id="rId10" Type="http://schemas.openxmlformats.org/officeDocument/2006/relationships/ctrlProp" Target="../ctrlProps/ctrlProp1503.xml"/><Relationship Id="rId19" Type="http://schemas.openxmlformats.org/officeDocument/2006/relationships/ctrlProp" Target="../ctrlProps/ctrlProp1512.xml"/><Relationship Id="rId4" Type="http://schemas.openxmlformats.org/officeDocument/2006/relationships/ctrlProp" Target="../ctrlProps/ctrlProp1497.xml"/><Relationship Id="rId9" Type="http://schemas.openxmlformats.org/officeDocument/2006/relationships/ctrlProp" Target="../ctrlProps/ctrlProp1502.xml"/><Relationship Id="rId14" Type="http://schemas.openxmlformats.org/officeDocument/2006/relationships/ctrlProp" Target="../ctrlProps/ctrlProp1507.xml"/></Relationships>
</file>

<file path=xl/worksheets/_rels/sheet95.xml.rels><?xml version="1.0" encoding="UTF-8" standalone="yes"?>
<Relationships xmlns="http://schemas.openxmlformats.org/package/2006/relationships"><Relationship Id="rId8" Type="http://schemas.openxmlformats.org/officeDocument/2006/relationships/ctrlProp" Target="../ctrlProps/ctrlProp1518.xml"/><Relationship Id="rId13" Type="http://schemas.openxmlformats.org/officeDocument/2006/relationships/ctrlProp" Target="../ctrlProps/ctrlProp1523.xml"/><Relationship Id="rId18" Type="http://schemas.openxmlformats.org/officeDocument/2006/relationships/ctrlProp" Target="../ctrlProps/ctrlProp1528.xml"/><Relationship Id="rId3" Type="http://schemas.openxmlformats.org/officeDocument/2006/relationships/vmlDrawing" Target="../drawings/vmlDrawing92.vml"/><Relationship Id="rId21" Type="http://schemas.openxmlformats.org/officeDocument/2006/relationships/comments" Target="../comments92.xml"/><Relationship Id="rId7" Type="http://schemas.openxmlformats.org/officeDocument/2006/relationships/ctrlProp" Target="../ctrlProps/ctrlProp1517.xml"/><Relationship Id="rId12" Type="http://schemas.openxmlformats.org/officeDocument/2006/relationships/ctrlProp" Target="../ctrlProps/ctrlProp1522.xml"/><Relationship Id="rId17" Type="http://schemas.openxmlformats.org/officeDocument/2006/relationships/ctrlProp" Target="../ctrlProps/ctrlProp1527.xml"/><Relationship Id="rId2" Type="http://schemas.openxmlformats.org/officeDocument/2006/relationships/drawing" Target="../drawings/drawing92.xml"/><Relationship Id="rId16" Type="http://schemas.openxmlformats.org/officeDocument/2006/relationships/ctrlProp" Target="../ctrlProps/ctrlProp1526.xml"/><Relationship Id="rId20" Type="http://schemas.openxmlformats.org/officeDocument/2006/relationships/ctrlProp" Target="../ctrlProps/ctrlProp1530.xml"/><Relationship Id="rId1" Type="http://schemas.openxmlformats.org/officeDocument/2006/relationships/printerSettings" Target="../printerSettings/printerSettings95.bin"/><Relationship Id="rId6" Type="http://schemas.openxmlformats.org/officeDocument/2006/relationships/ctrlProp" Target="../ctrlProps/ctrlProp1516.xml"/><Relationship Id="rId11" Type="http://schemas.openxmlformats.org/officeDocument/2006/relationships/ctrlProp" Target="../ctrlProps/ctrlProp1521.xml"/><Relationship Id="rId5" Type="http://schemas.openxmlformats.org/officeDocument/2006/relationships/ctrlProp" Target="../ctrlProps/ctrlProp1515.xml"/><Relationship Id="rId15" Type="http://schemas.openxmlformats.org/officeDocument/2006/relationships/ctrlProp" Target="../ctrlProps/ctrlProp1525.xml"/><Relationship Id="rId10" Type="http://schemas.openxmlformats.org/officeDocument/2006/relationships/ctrlProp" Target="../ctrlProps/ctrlProp1520.xml"/><Relationship Id="rId19" Type="http://schemas.openxmlformats.org/officeDocument/2006/relationships/ctrlProp" Target="../ctrlProps/ctrlProp1529.xml"/><Relationship Id="rId4" Type="http://schemas.openxmlformats.org/officeDocument/2006/relationships/ctrlProp" Target="../ctrlProps/ctrlProp1514.xml"/><Relationship Id="rId9" Type="http://schemas.openxmlformats.org/officeDocument/2006/relationships/ctrlProp" Target="../ctrlProps/ctrlProp1519.xml"/><Relationship Id="rId14" Type="http://schemas.openxmlformats.org/officeDocument/2006/relationships/ctrlProp" Target="../ctrlProps/ctrlProp1524.xml"/></Relationships>
</file>

<file path=xl/worksheets/_rels/sheet96.xml.rels><?xml version="1.0" encoding="UTF-8" standalone="yes"?>
<Relationships xmlns="http://schemas.openxmlformats.org/package/2006/relationships"><Relationship Id="rId8" Type="http://schemas.openxmlformats.org/officeDocument/2006/relationships/ctrlProp" Target="../ctrlProps/ctrlProp1535.xml"/><Relationship Id="rId13" Type="http://schemas.openxmlformats.org/officeDocument/2006/relationships/ctrlProp" Target="../ctrlProps/ctrlProp1540.xml"/><Relationship Id="rId18" Type="http://schemas.openxmlformats.org/officeDocument/2006/relationships/ctrlProp" Target="../ctrlProps/ctrlProp1545.xml"/><Relationship Id="rId3" Type="http://schemas.openxmlformats.org/officeDocument/2006/relationships/vmlDrawing" Target="../drawings/vmlDrawing93.vml"/><Relationship Id="rId21" Type="http://schemas.openxmlformats.org/officeDocument/2006/relationships/comments" Target="../comments93.xml"/><Relationship Id="rId7" Type="http://schemas.openxmlformats.org/officeDocument/2006/relationships/ctrlProp" Target="../ctrlProps/ctrlProp1534.xml"/><Relationship Id="rId12" Type="http://schemas.openxmlformats.org/officeDocument/2006/relationships/ctrlProp" Target="../ctrlProps/ctrlProp1539.xml"/><Relationship Id="rId17" Type="http://schemas.openxmlformats.org/officeDocument/2006/relationships/ctrlProp" Target="../ctrlProps/ctrlProp1544.xml"/><Relationship Id="rId2" Type="http://schemas.openxmlformats.org/officeDocument/2006/relationships/drawing" Target="../drawings/drawing93.xml"/><Relationship Id="rId16" Type="http://schemas.openxmlformats.org/officeDocument/2006/relationships/ctrlProp" Target="../ctrlProps/ctrlProp1543.xml"/><Relationship Id="rId20" Type="http://schemas.openxmlformats.org/officeDocument/2006/relationships/ctrlProp" Target="../ctrlProps/ctrlProp1547.xml"/><Relationship Id="rId1" Type="http://schemas.openxmlformats.org/officeDocument/2006/relationships/printerSettings" Target="../printerSettings/printerSettings96.bin"/><Relationship Id="rId6" Type="http://schemas.openxmlformats.org/officeDocument/2006/relationships/ctrlProp" Target="../ctrlProps/ctrlProp1533.xml"/><Relationship Id="rId11" Type="http://schemas.openxmlformats.org/officeDocument/2006/relationships/ctrlProp" Target="../ctrlProps/ctrlProp1538.xml"/><Relationship Id="rId5" Type="http://schemas.openxmlformats.org/officeDocument/2006/relationships/ctrlProp" Target="../ctrlProps/ctrlProp1532.xml"/><Relationship Id="rId15" Type="http://schemas.openxmlformats.org/officeDocument/2006/relationships/ctrlProp" Target="../ctrlProps/ctrlProp1542.xml"/><Relationship Id="rId10" Type="http://schemas.openxmlformats.org/officeDocument/2006/relationships/ctrlProp" Target="../ctrlProps/ctrlProp1537.xml"/><Relationship Id="rId19" Type="http://schemas.openxmlformats.org/officeDocument/2006/relationships/ctrlProp" Target="../ctrlProps/ctrlProp1546.xml"/><Relationship Id="rId4" Type="http://schemas.openxmlformats.org/officeDocument/2006/relationships/ctrlProp" Target="../ctrlProps/ctrlProp1531.xml"/><Relationship Id="rId9" Type="http://schemas.openxmlformats.org/officeDocument/2006/relationships/ctrlProp" Target="../ctrlProps/ctrlProp1536.xml"/><Relationship Id="rId14" Type="http://schemas.openxmlformats.org/officeDocument/2006/relationships/ctrlProp" Target="../ctrlProps/ctrlProp1541.xml"/></Relationships>
</file>

<file path=xl/worksheets/_rels/sheet97.xml.rels><?xml version="1.0" encoding="UTF-8" standalone="yes"?>
<Relationships xmlns="http://schemas.openxmlformats.org/package/2006/relationships"><Relationship Id="rId8" Type="http://schemas.openxmlformats.org/officeDocument/2006/relationships/ctrlProp" Target="../ctrlProps/ctrlProp1552.xml"/><Relationship Id="rId13" Type="http://schemas.openxmlformats.org/officeDocument/2006/relationships/ctrlProp" Target="../ctrlProps/ctrlProp1557.xml"/><Relationship Id="rId18" Type="http://schemas.openxmlformats.org/officeDocument/2006/relationships/ctrlProp" Target="../ctrlProps/ctrlProp1562.xml"/><Relationship Id="rId3" Type="http://schemas.openxmlformats.org/officeDocument/2006/relationships/vmlDrawing" Target="../drawings/vmlDrawing94.vml"/><Relationship Id="rId21" Type="http://schemas.openxmlformats.org/officeDocument/2006/relationships/comments" Target="../comments94.xml"/><Relationship Id="rId7" Type="http://schemas.openxmlformats.org/officeDocument/2006/relationships/ctrlProp" Target="../ctrlProps/ctrlProp1551.xml"/><Relationship Id="rId12" Type="http://schemas.openxmlformats.org/officeDocument/2006/relationships/ctrlProp" Target="../ctrlProps/ctrlProp1556.xml"/><Relationship Id="rId17" Type="http://schemas.openxmlformats.org/officeDocument/2006/relationships/ctrlProp" Target="../ctrlProps/ctrlProp1561.xml"/><Relationship Id="rId2" Type="http://schemas.openxmlformats.org/officeDocument/2006/relationships/drawing" Target="../drawings/drawing94.xml"/><Relationship Id="rId16" Type="http://schemas.openxmlformats.org/officeDocument/2006/relationships/ctrlProp" Target="../ctrlProps/ctrlProp1560.xml"/><Relationship Id="rId20" Type="http://schemas.openxmlformats.org/officeDocument/2006/relationships/ctrlProp" Target="../ctrlProps/ctrlProp1564.xml"/><Relationship Id="rId1" Type="http://schemas.openxmlformats.org/officeDocument/2006/relationships/printerSettings" Target="../printerSettings/printerSettings97.bin"/><Relationship Id="rId6" Type="http://schemas.openxmlformats.org/officeDocument/2006/relationships/ctrlProp" Target="../ctrlProps/ctrlProp1550.xml"/><Relationship Id="rId11" Type="http://schemas.openxmlformats.org/officeDocument/2006/relationships/ctrlProp" Target="../ctrlProps/ctrlProp1555.xml"/><Relationship Id="rId5" Type="http://schemas.openxmlformats.org/officeDocument/2006/relationships/ctrlProp" Target="../ctrlProps/ctrlProp1549.xml"/><Relationship Id="rId15" Type="http://schemas.openxmlformats.org/officeDocument/2006/relationships/ctrlProp" Target="../ctrlProps/ctrlProp1559.xml"/><Relationship Id="rId10" Type="http://schemas.openxmlformats.org/officeDocument/2006/relationships/ctrlProp" Target="../ctrlProps/ctrlProp1554.xml"/><Relationship Id="rId19" Type="http://schemas.openxmlformats.org/officeDocument/2006/relationships/ctrlProp" Target="../ctrlProps/ctrlProp1563.xml"/><Relationship Id="rId4" Type="http://schemas.openxmlformats.org/officeDocument/2006/relationships/ctrlProp" Target="../ctrlProps/ctrlProp1548.xml"/><Relationship Id="rId9" Type="http://schemas.openxmlformats.org/officeDocument/2006/relationships/ctrlProp" Target="../ctrlProps/ctrlProp1553.xml"/><Relationship Id="rId14" Type="http://schemas.openxmlformats.org/officeDocument/2006/relationships/ctrlProp" Target="../ctrlProps/ctrlProp1558.xml"/></Relationships>
</file>

<file path=xl/worksheets/_rels/sheet98.xml.rels><?xml version="1.0" encoding="UTF-8" standalone="yes"?>
<Relationships xmlns="http://schemas.openxmlformats.org/package/2006/relationships"><Relationship Id="rId8" Type="http://schemas.openxmlformats.org/officeDocument/2006/relationships/ctrlProp" Target="../ctrlProps/ctrlProp1569.xml"/><Relationship Id="rId13" Type="http://schemas.openxmlformats.org/officeDocument/2006/relationships/ctrlProp" Target="../ctrlProps/ctrlProp1574.xml"/><Relationship Id="rId18" Type="http://schemas.openxmlformats.org/officeDocument/2006/relationships/ctrlProp" Target="../ctrlProps/ctrlProp1579.xml"/><Relationship Id="rId3" Type="http://schemas.openxmlformats.org/officeDocument/2006/relationships/vmlDrawing" Target="../drawings/vmlDrawing95.vml"/><Relationship Id="rId21" Type="http://schemas.openxmlformats.org/officeDocument/2006/relationships/comments" Target="../comments95.xml"/><Relationship Id="rId7" Type="http://schemas.openxmlformats.org/officeDocument/2006/relationships/ctrlProp" Target="../ctrlProps/ctrlProp1568.xml"/><Relationship Id="rId12" Type="http://schemas.openxmlformats.org/officeDocument/2006/relationships/ctrlProp" Target="../ctrlProps/ctrlProp1573.xml"/><Relationship Id="rId17" Type="http://schemas.openxmlformats.org/officeDocument/2006/relationships/ctrlProp" Target="../ctrlProps/ctrlProp1578.xml"/><Relationship Id="rId2" Type="http://schemas.openxmlformats.org/officeDocument/2006/relationships/drawing" Target="../drawings/drawing95.xml"/><Relationship Id="rId16" Type="http://schemas.openxmlformats.org/officeDocument/2006/relationships/ctrlProp" Target="../ctrlProps/ctrlProp1577.xml"/><Relationship Id="rId20" Type="http://schemas.openxmlformats.org/officeDocument/2006/relationships/ctrlProp" Target="../ctrlProps/ctrlProp1581.xml"/><Relationship Id="rId1" Type="http://schemas.openxmlformats.org/officeDocument/2006/relationships/printerSettings" Target="../printerSettings/printerSettings98.bin"/><Relationship Id="rId6" Type="http://schemas.openxmlformats.org/officeDocument/2006/relationships/ctrlProp" Target="../ctrlProps/ctrlProp1567.xml"/><Relationship Id="rId11" Type="http://schemas.openxmlformats.org/officeDocument/2006/relationships/ctrlProp" Target="../ctrlProps/ctrlProp1572.xml"/><Relationship Id="rId5" Type="http://schemas.openxmlformats.org/officeDocument/2006/relationships/ctrlProp" Target="../ctrlProps/ctrlProp1566.xml"/><Relationship Id="rId15" Type="http://schemas.openxmlformats.org/officeDocument/2006/relationships/ctrlProp" Target="../ctrlProps/ctrlProp1576.xml"/><Relationship Id="rId10" Type="http://schemas.openxmlformats.org/officeDocument/2006/relationships/ctrlProp" Target="../ctrlProps/ctrlProp1571.xml"/><Relationship Id="rId19" Type="http://schemas.openxmlformats.org/officeDocument/2006/relationships/ctrlProp" Target="../ctrlProps/ctrlProp1580.xml"/><Relationship Id="rId4" Type="http://schemas.openxmlformats.org/officeDocument/2006/relationships/ctrlProp" Target="../ctrlProps/ctrlProp1565.xml"/><Relationship Id="rId9" Type="http://schemas.openxmlformats.org/officeDocument/2006/relationships/ctrlProp" Target="../ctrlProps/ctrlProp1570.xml"/><Relationship Id="rId14" Type="http://schemas.openxmlformats.org/officeDocument/2006/relationships/ctrlProp" Target="../ctrlProps/ctrlProp1575.xml"/></Relationships>
</file>

<file path=xl/worksheets/_rels/sheet99.xml.rels><?xml version="1.0" encoding="UTF-8" standalone="yes"?>
<Relationships xmlns="http://schemas.openxmlformats.org/package/2006/relationships"><Relationship Id="rId8" Type="http://schemas.openxmlformats.org/officeDocument/2006/relationships/ctrlProp" Target="../ctrlProps/ctrlProp1586.xml"/><Relationship Id="rId13" Type="http://schemas.openxmlformats.org/officeDocument/2006/relationships/ctrlProp" Target="../ctrlProps/ctrlProp1591.xml"/><Relationship Id="rId18" Type="http://schemas.openxmlformats.org/officeDocument/2006/relationships/ctrlProp" Target="../ctrlProps/ctrlProp1596.xml"/><Relationship Id="rId3" Type="http://schemas.openxmlformats.org/officeDocument/2006/relationships/vmlDrawing" Target="../drawings/vmlDrawing96.vml"/><Relationship Id="rId21" Type="http://schemas.openxmlformats.org/officeDocument/2006/relationships/comments" Target="../comments96.xml"/><Relationship Id="rId7" Type="http://schemas.openxmlformats.org/officeDocument/2006/relationships/ctrlProp" Target="../ctrlProps/ctrlProp1585.xml"/><Relationship Id="rId12" Type="http://schemas.openxmlformats.org/officeDocument/2006/relationships/ctrlProp" Target="../ctrlProps/ctrlProp1590.xml"/><Relationship Id="rId17" Type="http://schemas.openxmlformats.org/officeDocument/2006/relationships/ctrlProp" Target="../ctrlProps/ctrlProp1595.xml"/><Relationship Id="rId2" Type="http://schemas.openxmlformats.org/officeDocument/2006/relationships/drawing" Target="../drawings/drawing96.xml"/><Relationship Id="rId16" Type="http://schemas.openxmlformats.org/officeDocument/2006/relationships/ctrlProp" Target="../ctrlProps/ctrlProp1594.xml"/><Relationship Id="rId20" Type="http://schemas.openxmlformats.org/officeDocument/2006/relationships/ctrlProp" Target="../ctrlProps/ctrlProp1598.xml"/><Relationship Id="rId1" Type="http://schemas.openxmlformats.org/officeDocument/2006/relationships/printerSettings" Target="../printerSettings/printerSettings99.bin"/><Relationship Id="rId6" Type="http://schemas.openxmlformats.org/officeDocument/2006/relationships/ctrlProp" Target="../ctrlProps/ctrlProp1584.xml"/><Relationship Id="rId11" Type="http://schemas.openxmlformats.org/officeDocument/2006/relationships/ctrlProp" Target="../ctrlProps/ctrlProp1589.xml"/><Relationship Id="rId5" Type="http://schemas.openxmlformats.org/officeDocument/2006/relationships/ctrlProp" Target="../ctrlProps/ctrlProp1583.xml"/><Relationship Id="rId15" Type="http://schemas.openxmlformats.org/officeDocument/2006/relationships/ctrlProp" Target="../ctrlProps/ctrlProp1593.xml"/><Relationship Id="rId10" Type="http://schemas.openxmlformats.org/officeDocument/2006/relationships/ctrlProp" Target="../ctrlProps/ctrlProp1588.xml"/><Relationship Id="rId19" Type="http://schemas.openxmlformats.org/officeDocument/2006/relationships/ctrlProp" Target="../ctrlProps/ctrlProp1597.xml"/><Relationship Id="rId4" Type="http://schemas.openxmlformats.org/officeDocument/2006/relationships/ctrlProp" Target="../ctrlProps/ctrlProp1582.xml"/><Relationship Id="rId9" Type="http://schemas.openxmlformats.org/officeDocument/2006/relationships/ctrlProp" Target="../ctrlProps/ctrlProp1587.xml"/><Relationship Id="rId14" Type="http://schemas.openxmlformats.org/officeDocument/2006/relationships/ctrlProp" Target="../ctrlProps/ctrlProp1592.xml"/></Relationships>
</file>

<file path=xl/worksheets/_rels/sheet100.xml.rels><?xml version="1.0" encoding="UTF-8" standalone="yes"?>
<Relationships xmlns="http://schemas.openxmlformats.org/package/2006/relationships"><Relationship Id="rId8" Type="http://schemas.openxmlformats.org/officeDocument/2006/relationships/ctrlProp" Target="../ctrlProps/ctrlProp1603.xml"/><Relationship Id="rId13" Type="http://schemas.openxmlformats.org/officeDocument/2006/relationships/ctrlProp" Target="../ctrlProps/ctrlProp1608.xml"/><Relationship Id="rId18" Type="http://schemas.openxmlformats.org/officeDocument/2006/relationships/ctrlProp" Target="../ctrlProps/ctrlProp1613.xml"/><Relationship Id="rId3" Type="http://schemas.openxmlformats.org/officeDocument/2006/relationships/vmlDrawing" Target="../drawings/vmlDrawing97.vml"/><Relationship Id="rId21" Type="http://schemas.openxmlformats.org/officeDocument/2006/relationships/comments" Target="../comments97.xml"/><Relationship Id="rId7" Type="http://schemas.openxmlformats.org/officeDocument/2006/relationships/ctrlProp" Target="../ctrlProps/ctrlProp1602.xml"/><Relationship Id="rId12" Type="http://schemas.openxmlformats.org/officeDocument/2006/relationships/ctrlProp" Target="../ctrlProps/ctrlProp1607.xml"/><Relationship Id="rId17" Type="http://schemas.openxmlformats.org/officeDocument/2006/relationships/ctrlProp" Target="../ctrlProps/ctrlProp1612.xml"/><Relationship Id="rId2" Type="http://schemas.openxmlformats.org/officeDocument/2006/relationships/drawing" Target="../drawings/drawing97.xml"/><Relationship Id="rId16" Type="http://schemas.openxmlformats.org/officeDocument/2006/relationships/ctrlProp" Target="../ctrlProps/ctrlProp1611.xml"/><Relationship Id="rId20" Type="http://schemas.openxmlformats.org/officeDocument/2006/relationships/ctrlProp" Target="../ctrlProps/ctrlProp1615.xml"/><Relationship Id="rId1" Type="http://schemas.openxmlformats.org/officeDocument/2006/relationships/printerSettings" Target="../printerSettings/printerSettings100.bin"/><Relationship Id="rId6" Type="http://schemas.openxmlformats.org/officeDocument/2006/relationships/ctrlProp" Target="../ctrlProps/ctrlProp1601.xml"/><Relationship Id="rId11" Type="http://schemas.openxmlformats.org/officeDocument/2006/relationships/ctrlProp" Target="../ctrlProps/ctrlProp1606.xml"/><Relationship Id="rId5" Type="http://schemas.openxmlformats.org/officeDocument/2006/relationships/ctrlProp" Target="../ctrlProps/ctrlProp1600.xml"/><Relationship Id="rId15" Type="http://schemas.openxmlformats.org/officeDocument/2006/relationships/ctrlProp" Target="../ctrlProps/ctrlProp1610.xml"/><Relationship Id="rId10" Type="http://schemas.openxmlformats.org/officeDocument/2006/relationships/ctrlProp" Target="../ctrlProps/ctrlProp1605.xml"/><Relationship Id="rId19" Type="http://schemas.openxmlformats.org/officeDocument/2006/relationships/ctrlProp" Target="../ctrlProps/ctrlProp1614.xml"/><Relationship Id="rId4" Type="http://schemas.openxmlformats.org/officeDocument/2006/relationships/ctrlProp" Target="../ctrlProps/ctrlProp1599.xml"/><Relationship Id="rId9" Type="http://schemas.openxmlformats.org/officeDocument/2006/relationships/ctrlProp" Target="../ctrlProps/ctrlProp1604.xml"/><Relationship Id="rId14" Type="http://schemas.openxmlformats.org/officeDocument/2006/relationships/ctrlProp" Target="../ctrlProps/ctrlProp1609.xml"/></Relationships>
</file>

<file path=xl/worksheets/_rels/sheet101.xml.rels><?xml version="1.0" encoding="UTF-8" standalone="yes"?>
<Relationships xmlns="http://schemas.openxmlformats.org/package/2006/relationships"><Relationship Id="rId8" Type="http://schemas.openxmlformats.org/officeDocument/2006/relationships/ctrlProp" Target="../ctrlProps/ctrlProp1620.xml"/><Relationship Id="rId13" Type="http://schemas.openxmlformats.org/officeDocument/2006/relationships/ctrlProp" Target="../ctrlProps/ctrlProp1625.xml"/><Relationship Id="rId18" Type="http://schemas.openxmlformats.org/officeDocument/2006/relationships/ctrlProp" Target="../ctrlProps/ctrlProp1630.xml"/><Relationship Id="rId3" Type="http://schemas.openxmlformats.org/officeDocument/2006/relationships/vmlDrawing" Target="../drawings/vmlDrawing98.vml"/><Relationship Id="rId21" Type="http://schemas.openxmlformats.org/officeDocument/2006/relationships/comments" Target="../comments98.xml"/><Relationship Id="rId7" Type="http://schemas.openxmlformats.org/officeDocument/2006/relationships/ctrlProp" Target="../ctrlProps/ctrlProp1619.xml"/><Relationship Id="rId12" Type="http://schemas.openxmlformats.org/officeDocument/2006/relationships/ctrlProp" Target="../ctrlProps/ctrlProp1624.xml"/><Relationship Id="rId17" Type="http://schemas.openxmlformats.org/officeDocument/2006/relationships/ctrlProp" Target="../ctrlProps/ctrlProp1629.xml"/><Relationship Id="rId2" Type="http://schemas.openxmlformats.org/officeDocument/2006/relationships/drawing" Target="../drawings/drawing98.xml"/><Relationship Id="rId16" Type="http://schemas.openxmlformats.org/officeDocument/2006/relationships/ctrlProp" Target="../ctrlProps/ctrlProp1628.xml"/><Relationship Id="rId20" Type="http://schemas.openxmlformats.org/officeDocument/2006/relationships/ctrlProp" Target="../ctrlProps/ctrlProp1632.xml"/><Relationship Id="rId1" Type="http://schemas.openxmlformats.org/officeDocument/2006/relationships/printerSettings" Target="../printerSettings/printerSettings101.bin"/><Relationship Id="rId6" Type="http://schemas.openxmlformats.org/officeDocument/2006/relationships/ctrlProp" Target="../ctrlProps/ctrlProp1618.xml"/><Relationship Id="rId11" Type="http://schemas.openxmlformats.org/officeDocument/2006/relationships/ctrlProp" Target="../ctrlProps/ctrlProp1623.xml"/><Relationship Id="rId5" Type="http://schemas.openxmlformats.org/officeDocument/2006/relationships/ctrlProp" Target="../ctrlProps/ctrlProp1617.xml"/><Relationship Id="rId15" Type="http://schemas.openxmlformats.org/officeDocument/2006/relationships/ctrlProp" Target="../ctrlProps/ctrlProp1627.xml"/><Relationship Id="rId10" Type="http://schemas.openxmlformats.org/officeDocument/2006/relationships/ctrlProp" Target="../ctrlProps/ctrlProp1622.xml"/><Relationship Id="rId19" Type="http://schemas.openxmlformats.org/officeDocument/2006/relationships/ctrlProp" Target="../ctrlProps/ctrlProp1631.xml"/><Relationship Id="rId4" Type="http://schemas.openxmlformats.org/officeDocument/2006/relationships/ctrlProp" Target="../ctrlProps/ctrlProp1616.xml"/><Relationship Id="rId9" Type="http://schemas.openxmlformats.org/officeDocument/2006/relationships/ctrlProp" Target="../ctrlProps/ctrlProp1621.xml"/><Relationship Id="rId14" Type="http://schemas.openxmlformats.org/officeDocument/2006/relationships/ctrlProp" Target="../ctrlProps/ctrlProp1626.xml"/></Relationships>
</file>

<file path=xl/worksheets/_rels/sheet102.xml.rels><?xml version="1.0" encoding="UTF-8" standalone="yes"?>
<Relationships xmlns="http://schemas.openxmlformats.org/package/2006/relationships"><Relationship Id="rId8" Type="http://schemas.openxmlformats.org/officeDocument/2006/relationships/ctrlProp" Target="../ctrlProps/ctrlProp1637.xml"/><Relationship Id="rId13" Type="http://schemas.openxmlformats.org/officeDocument/2006/relationships/ctrlProp" Target="../ctrlProps/ctrlProp1642.xml"/><Relationship Id="rId18" Type="http://schemas.openxmlformats.org/officeDocument/2006/relationships/ctrlProp" Target="../ctrlProps/ctrlProp1647.xml"/><Relationship Id="rId3" Type="http://schemas.openxmlformats.org/officeDocument/2006/relationships/vmlDrawing" Target="../drawings/vmlDrawing99.vml"/><Relationship Id="rId21" Type="http://schemas.openxmlformats.org/officeDocument/2006/relationships/comments" Target="../comments99.xml"/><Relationship Id="rId7" Type="http://schemas.openxmlformats.org/officeDocument/2006/relationships/ctrlProp" Target="../ctrlProps/ctrlProp1636.xml"/><Relationship Id="rId12" Type="http://schemas.openxmlformats.org/officeDocument/2006/relationships/ctrlProp" Target="../ctrlProps/ctrlProp1641.xml"/><Relationship Id="rId17" Type="http://schemas.openxmlformats.org/officeDocument/2006/relationships/ctrlProp" Target="../ctrlProps/ctrlProp1646.xml"/><Relationship Id="rId2" Type="http://schemas.openxmlformats.org/officeDocument/2006/relationships/drawing" Target="../drawings/drawing99.xml"/><Relationship Id="rId16" Type="http://schemas.openxmlformats.org/officeDocument/2006/relationships/ctrlProp" Target="../ctrlProps/ctrlProp1645.xml"/><Relationship Id="rId20" Type="http://schemas.openxmlformats.org/officeDocument/2006/relationships/ctrlProp" Target="../ctrlProps/ctrlProp1649.xml"/><Relationship Id="rId1" Type="http://schemas.openxmlformats.org/officeDocument/2006/relationships/printerSettings" Target="../printerSettings/printerSettings102.bin"/><Relationship Id="rId6" Type="http://schemas.openxmlformats.org/officeDocument/2006/relationships/ctrlProp" Target="../ctrlProps/ctrlProp1635.xml"/><Relationship Id="rId11" Type="http://schemas.openxmlformats.org/officeDocument/2006/relationships/ctrlProp" Target="../ctrlProps/ctrlProp1640.xml"/><Relationship Id="rId5" Type="http://schemas.openxmlformats.org/officeDocument/2006/relationships/ctrlProp" Target="../ctrlProps/ctrlProp1634.xml"/><Relationship Id="rId15" Type="http://schemas.openxmlformats.org/officeDocument/2006/relationships/ctrlProp" Target="../ctrlProps/ctrlProp1644.xml"/><Relationship Id="rId10" Type="http://schemas.openxmlformats.org/officeDocument/2006/relationships/ctrlProp" Target="../ctrlProps/ctrlProp1639.xml"/><Relationship Id="rId19" Type="http://schemas.openxmlformats.org/officeDocument/2006/relationships/ctrlProp" Target="../ctrlProps/ctrlProp1648.xml"/><Relationship Id="rId4" Type="http://schemas.openxmlformats.org/officeDocument/2006/relationships/ctrlProp" Target="../ctrlProps/ctrlProp1633.xml"/><Relationship Id="rId9" Type="http://schemas.openxmlformats.org/officeDocument/2006/relationships/ctrlProp" Target="../ctrlProps/ctrlProp1638.xml"/><Relationship Id="rId14" Type="http://schemas.openxmlformats.org/officeDocument/2006/relationships/ctrlProp" Target="../ctrlProps/ctrlProp1643.xml"/></Relationships>
</file>

<file path=xl/worksheets/_rels/sheet103.xml.rels><?xml version="1.0" encoding="UTF-8" standalone="yes"?>
<Relationships xmlns="http://schemas.openxmlformats.org/package/2006/relationships"><Relationship Id="rId8" Type="http://schemas.openxmlformats.org/officeDocument/2006/relationships/ctrlProp" Target="../ctrlProps/ctrlProp1654.xml"/><Relationship Id="rId13" Type="http://schemas.openxmlformats.org/officeDocument/2006/relationships/ctrlProp" Target="../ctrlProps/ctrlProp1659.xml"/><Relationship Id="rId18" Type="http://schemas.openxmlformats.org/officeDocument/2006/relationships/ctrlProp" Target="../ctrlProps/ctrlProp1664.xml"/><Relationship Id="rId3" Type="http://schemas.openxmlformats.org/officeDocument/2006/relationships/vmlDrawing" Target="../drawings/vmlDrawing100.vml"/><Relationship Id="rId21" Type="http://schemas.openxmlformats.org/officeDocument/2006/relationships/comments" Target="../comments100.xml"/><Relationship Id="rId7" Type="http://schemas.openxmlformats.org/officeDocument/2006/relationships/ctrlProp" Target="../ctrlProps/ctrlProp1653.xml"/><Relationship Id="rId12" Type="http://schemas.openxmlformats.org/officeDocument/2006/relationships/ctrlProp" Target="../ctrlProps/ctrlProp1658.xml"/><Relationship Id="rId17" Type="http://schemas.openxmlformats.org/officeDocument/2006/relationships/ctrlProp" Target="../ctrlProps/ctrlProp1663.xml"/><Relationship Id="rId2" Type="http://schemas.openxmlformats.org/officeDocument/2006/relationships/drawing" Target="../drawings/drawing100.xml"/><Relationship Id="rId16" Type="http://schemas.openxmlformats.org/officeDocument/2006/relationships/ctrlProp" Target="../ctrlProps/ctrlProp1662.xml"/><Relationship Id="rId20" Type="http://schemas.openxmlformats.org/officeDocument/2006/relationships/ctrlProp" Target="../ctrlProps/ctrlProp1666.xml"/><Relationship Id="rId1" Type="http://schemas.openxmlformats.org/officeDocument/2006/relationships/printerSettings" Target="../printerSettings/printerSettings103.bin"/><Relationship Id="rId6" Type="http://schemas.openxmlformats.org/officeDocument/2006/relationships/ctrlProp" Target="../ctrlProps/ctrlProp1652.xml"/><Relationship Id="rId11" Type="http://schemas.openxmlformats.org/officeDocument/2006/relationships/ctrlProp" Target="../ctrlProps/ctrlProp1657.xml"/><Relationship Id="rId5" Type="http://schemas.openxmlformats.org/officeDocument/2006/relationships/ctrlProp" Target="../ctrlProps/ctrlProp1651.xml"/><Relationship Id="rId15" Type="http://schemas.openxmlformats.org/officeDocument/2006/relationships/ctrlProp" Target="../ctrlProps/ctrlProp1661.xml"/><Relationship Id="rId10" Type="http://schemas.openxmlformats.org/officeDocument/2006/relationships/ctrlProp" Target="../ctrlProps/ctrlProp1656.xml"/><Relationship Id="rId19" Type="http://schemas.openxmlformats.org/officeDocument/2006/relationships/ctrlProp" Target="../ctrlProps/ctrlProp1665.xml"/><Relationship Id="rId4" Type="http://schemas.openxmlformats.org/officeDocument/2006/relationships/ctrlProp" Target="../ctrlProps/ctrlProp1650.xml"/><Relationship Id="rId9" Type="http://schemas.openxmlformats.org/officeDocument/2006/relationships/ctrlProp" Target="../ctrlProps/ctrlProp1655.xml"/><Relationship Id="rId14" Type="http://schemas.openxmlformats.org/officeDocument/2006/relationships/ctrlProp" Target="../ctrlProps/ctrlProp1660.xml"/></Relationships>
</file>

<file path=xl/worksheets/_rels/sheet104.xml.rels><?xml version="1.0" encoding="UTF-8" standalone="yes"?>
<Relationships xmlns="http://schemas.openxmlformats.org/package/2006/relationships"><Relationship Id="rId8" Type="http://schemas.openxmlformats.org/officeDocument/2006/relationships/ctrlProp" Target="../ctrlProps/ctrlProp1671.xml"/><Relationship Id="rId13" Type="http://schemas.openxmlformats.org/officeDocument/2006/relationships/ctrlProp" Target="../ctrlProps/ctrlProp1676.xml"/><Relationship Id="rId18" Type="http://schemas.openxmlformats.org/officeDocument/2006/relationships/ctrlProp" Target="../ctrlProps/ctrlProp1681.xml"/><Relationship Id="rId3" Type="http://schemas.openxmlformats.org/officeDocument/2006/relationships/vmlDrawing" Target="../drawings/vmlDrawing101.vml"/><Relationship Id="rId21" Type="http://schemas.openxmlformats.org/officeDocument/2006/relationships/comments" Target="../comments101.xml"/><Relationship Id="rId7" Type="http://schemas.openxmlformats.org/officeDocument/2006/relationships/ctrlProp" Target="../ctrlProps/ctrlProp1670.xml"/><Relationship Id="rId12" Type="http://schemas.openxmlformats.org/officeDocument/2006/relationships/ctrlProp" Target="../ctrlProps/ctrlProp1675.xml"/><Relationship Id="rId17" Type="http://schemas.openxmlformats.org/officeDocument/2006/relationships/ctrlProp" Target="../ctrlProps/ctrlProp1680.xml"/><Relationship Id="rId2" Type="http://schemas.openxmlformats.org/officeDocument/2006/relationships/drawing" Target="../drawings/drawing101.xml"/><Relationship Id="rId16" Type="http://schemas.openxmlformats.org/officeDocument/2006/relationships/ctrlProp" Target="../ctrlProps/ctrlProp1679.xml"/><Relationship Id="rId20" Type="http://schemas.openxmlformats.org/officeDocument/2006/relationships/ctrlProp" Target="../ctrlProps/ctrlProp1683.xml"/><Relationship Id="rId1" Type="http://schemas.openxmlformats.org/officeDocument/2006/relationships/printerSettings" Target="../printerSettings/printerSettings104.bin"/><Relationship Id="rId6" Type="http://schemas.openxmlformats.org/officeDocument/2006/relationships/ctrlProp" Target="../ctrlProps/ctrlProp1669.xml"/><Relationship Id="rId11" Type="http://schemas.openxmlformats.org/officeDocument/2006/relationships/ctrlProp" Target="../ctrlProps/ctrlProp1674.xml"/><Relationship Id="rId5" Type="http://schemas.openxmlformats.org/officeDocument/2006/relationships/ctrlProp" Target="../ctrlProps/ctrlProp1668.xml"/><Relationship Id="rId15" Type="http://schemas.openxmlformats.org/officeDocument/2006/relationships/ctrlProp" Target="../ctrlProps/ctrlProp1678.xml"/><Relationship Id="rId10" Type="http://schemas.openxmlformats.org/officeDocument/2006/relationships/ctrlProp" Target="../ctrlProps/ctrlProp1673.xml"/><Relationship Id="rId19" Type="http://schemas.openxmlformats.org/officeDocument/2006/relationships/ctrlProp" Target="../ctrlProps/ctrlProp1682.xml"/><Relationship Id="rId4" Type="http://schemas.openxmlformats.org/officeDocument/2006/relationships/ctrlProp" Target="../ctrlProps/ctrlProp1667.xml"/><Relationship Id="rId9" Type="http://schemas.openxmlformats.org/officeDocument/2006/relationships/ctrlProp" Target="../ctrlProps/ctrlProp1672.xml"/><Relationship Id="rId14" Type="http://schemas.openxmlformats.org/officeDocument/2006/relationships/ctrlProp" Target="../ctrlProps/ctrlProp1677.xml"/></Relationships>
</file>

<file path=xl/worksheets/_rels/sheet105.xml.rels><?xml version="1.0" encoding="UTF-8" standalone="yes"?>
<Relationships xmlns="http://schemas.openxmlformats.org/package/2006/relationships"><Relationship Id="rId8" Type="http://schemas.openxmlformats.org/officeDocument/2006/relationships/ctrlProp" Target="../ctrlProps/ctrlProp1688.xml"/><Relationship Id="rId13" Type="http://schemas.openxmlformats.org/officeDocument/2006/relationships/ctrlProp" Target="../ctrlProps/ctrlProp1693.xml"/><Relationship Id="rId18" Type="http://schemas.openxmlformats.org/officeDocument/2006/relationships/ctrlProp" Target="../ctrlProps/ctrlProp1698.xml"/><Relationship Id="rId3" Type="http://schemas.openxmlformats.org/officeDocument/2006/relationships/vmlDrawing" Target="../drawings/vmlDrawing102.vml"/><Relationship Id="rId21" Type="http://schemas.openxmlformats.org/officeDocument/2006/relationships/comments" Target="../comments102.xml"/><Relationship Id="rId7" Type="http://schemas.openxmlformats.org/officeDocument/2006/relationships/ctrlProp" Target="../ctrlProps/ctrlProp1687.xml"/><Relationship Id="rId12" Type="http://schemas.openxmlformats.org/officeDocument/2006/relationships/ctrlProp" Target="../ctrlProps/ctrlProp1692.xml"/><Relationship Id="rId17" Type="http://schemas.openxmlformats.org/officeDocument/2006/relationships/ctrlProp" Target="../ctrlProps/ctrlProp1697.xml"/><Relationship Id="rId2" Type="http://schemas.openxmlformats.org/officeDocument/2006/relationships/drawing" Target="../drawings/drawing102.xml"/><Relationship Id="rId16" Type="http://schemas.openxmlformats.org/officeDocument/2006/relationships/ctrlProp" Target="../ctrlProps/ctrlProp1696.xml"/><Relationship Id="rId20" Type="http://schemas.openxmlformats.org/officeDocument/2006/relationships/ctrlProp" Target="../ctrlProps/ctrlProp1700.xml"/><Relationship Id="rId1" Type="http://schemas.openxmlformats.org/officeDocument/2006/relationships/printerSettings" Target="../printerSettings/printerSettings105.bin"/><Relationship Id="rId6" Type="http://schemas.openxmlformats.org/officeDocument/2006/relationships/ctrlProp" Target="../ctrlProps/ctrlProp1686.xml"/><Relationship Id="rId11" Type="http://schemas.openxmlformats.org/officeDocument/2006/relationships/ctrlProp" Target="../ctrlProps/ctrlProp1691.xml"/><Relationship Id="rId5" Type="http://schemas.openxmlformats.org/officeDocument/2006/relationships/ctrlProp" Target="../ctrlProps/ctrlProp1685.xml"/><Relationship Id="rId15" Type="http://schemas.openxmlformats.org/officeDocument/2006/relationships/ctrlProp" Target="../ctrlProps/ctrlProp1695.xml"/><Relationship Id="rId10" Type="http://schemas.openxmlformats.org/officeDocument/2006/relationships/ctrlProp" Target="../ctrlProps/ctrlProp1690.xml"/><Relationship Id="rId19" Type="http://schemas.openxmlformats.org/officeDocument/2006/relationships/ctrlProp" Target="../ctrlProps/ctrlProp1699.xml"/><Relationship Id="rId4" Type="http://schemas.openxmlformats.org/officeDocument/2006/relationships/ctrlProp" Target="../ctrlProps/ctrlProp1684.xml"/><Relationship Id="rId9" Type="http://schemas.openxmlformats.org/officeDocument/2006/relationships/ctrlProp" Target="../ctrlProps/ctrlProp1689.xml"/><Relationship Id="rId14" Type="http://schemas.openxmlformats.org/officeDocument/2006/relationships/ctrlProp" Target="../ctrlProps/ctrlProp1694.xml"/></Relationships>
</file>

<file path=xl/worksheets/_rels/sheet106.xml.rels><?xml version="1.0" encoding="UTF-8" standalone="yes"?>
<Relationships xmlns="http://schemas.openxmlformats.org/package/2006/relationships"><Relationship Id="rId8" Type="http://schemas.openxmlformats.org/officeDocument/2006/relationships/ctrlProp" Target="../ctrlProps/ctrlProp1705.xml"/><Relationship Id="rId13" Type="http://schemas.openxmlformats.org/officeDocument/2006/relationships/ctrlProp" Target="../ctrlProps/ctrlProp1710.xml"/><Relationship Id="rId18" Type="http://schemas.openxmlformats.org/officeDocument/2006/relationships/ctrlProp" Target="../ctrlProps/ctrlProp1715.xml"/><Relationship Id="rId3" Type="http://schemas.openxmlformats.org/officeDocument/2006/relationships/vmlDrawing" Target="../drawings/vmlDrawing103.vml"/><Relationship Id="rId21" Type="http://schemas.openxmlformats.org/officeDocument/2006/relationships/comments" Target="../comments103.xml"/><Relationship Id="rId7" Type="http://schemas.openxmlformats.org/officeDocument/2006/relationships/ctrlProp" Target="../ctrlProps/ctrlProp1704.xml"/><Relationship Id="rId12" Type="http://schemas.openxmlformats.org/officeDocument/2006/relationships/ctrlProp" Target="../ctrlProps/ctrlProp1709.xml"/><Relationship Id="rId17" Type="http://schemas.openxmlformats.org/officeDocument/2006/relationships/ctrlProp" Target="../ctrlProps/ctrlProp1714.xml"/><Relationship Id="rId2" Type="http://schemas.openxmlformats.org/officeDocument/2006/relationships/drawing" Target="../drawings/drawing103.xml"/><Relationship Id="rId16" Type="http://schemas.openxmlformats.org/officeDocument/2006/relationships/ctrlProp" Target="../ctrlProps/ctrlProp1713.xml"/><Relationship Id="rId20" Type="http://schemas.openxmlformats.org/officeDocument/2006/relationships/ctrlProp" Target="../ctrlProps/ctrlProp1717.xml"/><Relationship Id="rId1" Type="http://schemas.openxmlformats.org/officeDocument/2006/relationships/printerSettings" Target="../printerSettings/printerSettings106.bin"/><Relationship Id="rId6" Type="http://schemas.openxmlformats.org/officeDocument/2006/relationships/ctrlProp" Target="../ctrlProps/ctrlProp1703.xml"/><Relationship Id="rId11" Type="http://schemas.openxmlformats.org/officeDocument/2006/relationships/ctrlProp" Target="../ctrlProps/ctrlProp1708.xml"/><Relationship Id="rId5" Type="http://schemas.openxmlformats.org/officeDocument/2006/relationships/ctrlProp" Target="../ctrlProps/ctrlProp1702.xml"/><Relationship Id="rId15" Type="http://schemas.openxmlformats.org/officeDocument/2006/relationships/ctrlProp" Target="../ctrlProps/ctrlProp1712.xml"/><Relationship Id="rId10" Type="http://schemas.openxmlformats.org/officeDocument/2006/relationships/ctrlProp" Target="../ctrlProps/ctrlProp1707.xml"/><Relationship Id="rId19" Type="http://schemas.openxmlformats.org/officeDocument/2006/relationships/ctrlProp" Target="../ctrlProps/ctrlProp1716.xml"/><Relationship Id="rId4" Type="http://schemas.openxmlformats.org/officeDocument/2006/relationships/ctrlProp" Target="../ctrlProps/ctrlProp1701.xml"/><Relationship Id="rId9" Type="http://schemas.openxmlformats.org/officeDocument/2006/relationships/ctrlProp" Target="../ctrlProps/ctrlProp1706.xml"/><Relationship Id="rId14" Type="http://schemas.openxmlformats.org/officeDocument/2006/relationships/ctrlProp" Target="../ctrlProps/ctrlProp17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tabColor indexed="47"/>
    <pageSetUpPr fitToPage="1"/>
  </sheetPr>
  <dimension ref="A1:X85"/>
  <sheetViews>
    <sheetView showGridLines="0" showZeros="0" zoomScale="120" zoomScaleNormal="120" workbookViewId="0">
      <selection activeCell="V10" sqref="V10"/>
    </sheetView>
  </sheetViews>
  <sheetFormatPr defaultColWidth="9.140625" defaultRowHeight="16.5" x14ac:dyDescent="0.3"/>
  <cols>
    <col min="1" max="1" width="2.5703125" style="124" customWidth="1"/>
    <col min="2" max="2" width="1.85546875" style="228" customWidth="1"/>
    <col min="3" max="3" width="2.140625" style="112" customWidth="1"/>
    <col min="4" max="4" width="16" style="124" customWidth="1"/>
    <col min="5" max="5" width="0.5703125" style="124" customWidth="1"/>
    <col min="6" max="6" width="5.7109375" style="124" customWidth="1"/>
    <col min="7" max="7" width="6.7109375" style="124" customWidth="1"/>
    <col min="8" max="8" width="0.42578125" style="124" customWidth="1"/>
    <col min="9" max="9" width="6.42578125" style="124" customWidth="1"/>
    <col min="10" max="10" width="0.42578125" style="124" customWidth="1"/>
    <col min="11" max="11" width="7.140625" style="124" customWidth="1"/>
    <col min="12" max="12" width="12.85546875" style="124" customWidth="1"/>
    <col min="13" max="13" width="12.140625" style="124" customWidth="1"/>
    <col min="14" max="14" width="10.5703125" style="124" customWidth="1"/>
    <col min="15" max="15" width="2.85546875" style="124" customWidth="1"/>
    <col min="16" max="16" width="9.28515625" style="124" customWidth="1"/>
    <col min="17" max="17" width="11.5703125" style="124" customWidth="1"/>
    <col min="18" max="18" width="4.5703125" style="124" bestFit="1" customWidth="1"/>
    <col min="19" max="19" width="0" style="124" hidden="1" customWidth="1"/>
    <col min="20" max="20" width="9.140625" style="124"/>
    <col min="21" max="21" width="9.140625" style="125"/>
    <col min="22" max="16384" width="9.140625" style="124"/>
  </cols>
  <sheetData>
    <row r="1" spans="1:21" s="110" customFormat="1" ht="10.5" customHeight="1" x14ac:dyDescent="0.3">
      <c r="B1" s="111" t="s">
        <v>56</v>
      </c>
      <c r="C1" s="112"/>
      <c r="D1" s="113"/>
      <c r="E1" s="114"/>
      <c r="F1" s="653" t="s">
        <v>687</v>
      </c>
      <c r="G1" s="653"/>
      <c r="H1" s="653"/>
      <c r="I1" s="653"/>
      <c r="J1" s="115"/>
      <c r="K1" s="116" t="s">
        <v>57</v>
      </c>
      <c r="L1" s="117">
        <v>44409</v>
      </c>
      <c r="M1" s="118" t="s">
        <v>58</v>
      </c>
      <c r="N1" s="119"/>
      <c r="O1" s="120"/>
      <c r="P1" s="119"/>
      <c r="Q1" s="121"/>
      <c r="R1" s="120"/>
    </row>
    <row r="2" spans="1:21" ht="3" customHeight="1" x14ac:dyDescent="0.3">
      <c r="A2" s="122"/>
      <c r="B2" s="123"/>
      <c r="C2" s="115"/>
      <c r="D2" s="122"/>
      <c r="E2" s="122"/>
      <c r="F2" s="115"/>
      <c r="G2" s="115"/>
      <c r="H2" s="115"/>
      <c r="I2" s="115"/>
      <c r="J2" s="115"/>
      <c r="K2" s="122"/>
      <c r="L2" s="122"/>
      <c r="M2" s="122"/>
      <c r="N2" s="122"/>
      <c r="O2" s="122"/>
      <c r="P2" s="116"/>
      <c r="Q2" s="122"/>
      <c r="R2" s="122"/>
    </row>
    <row r="3" spans="1:21" s="112" customFormat="1" ht="13.5" customHeight="1" x14ac:dyDescent="0.25">
      <c r="A3" s="126" t="s">
        <v>59</v>
      </c>
      <c r="B3" s="126"/>
      <c r="L3" s="127" t="s">
        <v>60</v>
      </c>
      <c r="M3" s="127" t="s">
        <v>61</v>
      </c>
      <c r="N3" s="127" t="s">
        <v>62</v>
      </c>
      <c r="O3" s="654" t="s">
        <v>63</v>
      </c>
      <c r="P3" s="654"/>
      <c r="Q3" s="128" t="s">
        <v>233</v>
      </c>
    </row>
    <row r="4" spans="1:21" ht="17.25" customHeight="1" x14ac:dyDescent="0.25">
      <c r="B4" s="129" t="s">
        <v>64</v>
      </c>
      <c r="C4" s="130"/>
      <c r="D4" s="131" t="s">
        <v>65</v>
      </c>
      <c r="E4" s="132"/>
      <c r="F4" s="132"/>
      <c r="G4" s="132"/>
      <c r="H4" s="132"/>
      <c r="I4" s="132"/>
      <c r="J4" s="132"/>
      <c r="K4" s="133"/>
      <c r="L4" s="544">
        <f>L8</f>
        <v>767645</v>
      </c>
      <c r="M4" s="544">
        <f>M8+M5</f>
        <v>133030</v>
      </c>
      <c r="N4" s="135">
        <f>N5</f>
        <v>0</v>
      </c>
      <c r="O4" s="655">
        <f>O5</f>
        <v>0</v>
      </c>
      <c r="P4" s="655"/>
      <c r="Q4" s="136">
        <f>SUM(L4:M4)</f>
        <v>900675</v>
      </c>
      <c r="S4" s="137">
        <f>[1]св!P156</f>
        <v>12421</v>
      </c>
      <c r="T4" s="138"/>
      <c r="U4" s="138"/>
    </row>
    <row r="5" spans="1:21" ht="10.5" customHeight="1" x14ac:dyDescent="0.3">
      <c r="B5" s="123"/>
      <c r="C5" s="139" t="s">
        <v>66</v>
      </c>
      <c r="D5" s="140" t="s">
        <v>67</v>
      </c>
      <c r="E5" s="141"/>
      <c r="F5" s="141"/>
      <c r="G5" s="142" t="s">
        <v>68</v>
      </c>
      <c r="H5" s="142"/>
      <c r="I5" s="142" t="s">
        <v>69</v>
      </c>
      <c r="J5" s="142"/>
      <c r="K5" s="143" t="s">
        <v>70</v>
      </c>
      <c r="L5" s="656" t="s">
        <v>71</v>
      </c>
      <c r="M5" s="657">
        <f>CV!Q209</f>
        <v>133030</v>
      </c>
      <c r="N5" s="660"/>
      <c r="O5" s="660"/>
      <c r="P5" s="660"/>
      <c r="Q5" s="661">
        <f>M5/IF($N$1&gt;0,$N$1,1)+N5+O5/IF($P$1&gt;0,$P$1,1)</f>
        <v>133030</v>
      </c>
      <c r="S5" s="137">
        <f>[1]св!O156</f>
        <v>0</v>
      </c>
    </row>
    <row r="6" spans="1:21" ht="9.75" customHeight="1" x14ac:dyDescent="0.3">
      <c r="B6" s="123"/>
      <c r="C6" s="115"/>
      <c r="D6" s="144" t="s">
        <v>72</v>
      </c>
      <c r="E6" s="120"/>
      <c r="F6" s="145" t="s">
        <v>73</v>
      </c>
      <c r="G6" s="146"/>
      <c r="H6" s="145"/>
      <c r="I6" s="147"/>
      <c r="J6" s="145"/>
      <c r="K6" s="148"/>
      <c r="L6" s="656"/>
      <c r="M6" s="658"/>
      <c r="N6" s="660"/>
      <c r="O6" s="660"/>
      <c r="P6" s="660"/>
      <c r="Q6" s="661">
        <f>(L6+M6)/IF($N$1&gt;0,$N$1,1)+N6+O6/IF($P$1&gt;0,$P$1,1)</f>
        <v>0</v>
      </c>
      <c r="S6" s="137">
        <f>[1]св!N156</f>
        <v>0</v>
      </c>
      <c r="T6" s="138"/>
    </row>
    <row r="7" spans="1:21" ht="2.4500000000000002" customHeight="1" x14ac:dyDescent="0.25">
      <c r="B7" s="123"/>
      <c r="C7" s="149"/>
      <c r="D7" s="150"/>
      <c r="E7" s="151"/>
      <c r="F7" s="152"/>
      <c r="G7" s="152"/>
      <c r="H7" s="152"/>
      <c r="I7" s="152"/>
      <c r="J7" s="152"/>
      <c r="K7" s="153"/>
      <c r="L7" s="656"/>
      <c r="M7" s="659"/>
      <c r="N7" s="660"/>
      <c r="O7" s="660"/>
      <c r="P7" s="660"/>
      <c r="Q7" s="661">
        <f>(L7+M7)/IF($N$1&gt;0,$N$1,1)+N7+O7/IF($P$1&gt;0,$P$1,1)</f>
        <v>0</v>
      </c>
      <c r="U7" s="154"/>
    </row>
    <row r="8" spans="1:21" ht="18" customHeight="1" x14ac:dyDescent="0.25">
      <c r="B8" s="123"/>
      <c r="C8" s="155" t="s">
        <v>74</v>
      </c>
      <c r="D8" s="156" t="s">
        <v>75</v>
      </c>
      <c r="E8" s="151"/>
      <c r="F8" s="151"/>
      <c r="G8" s="151"/>
      <c r="H8" s="151"/>
      <c r="I8" s="151"/>
      <c r="J8" s="151"/>
      <c r="K8" s="151"/>
      <c r="L8" s="535">
        <f>CV!R209</f>
        <v>767645</v>
      </c>
      <c r="M8" s="535"/>
      <c r="N8" s="157" t="s">
        <v>71</v>
      </c>
      <c r="O8" s="662" t="s">
        <v>71</v>
      </c>
      <c r="P8" s="662"/>
      <c r="Q8" s="158"/>
      <c r="U8" s="154"/>
    </row>
    <row r="9" spans="1:21" ht="10.5" customHeight="1" x14ac:dyDescent="0.25">
      <c r="B9" s="123"/>
      <c r="C9" s="159" t="s">
        <v>76</v>
      </c>
      <c r="D9" s="160" t="s">
        <v>77</v>
      </c>
      <c r="E9" s="141"/>
      <c r="F9" s="141"/>
      <c r="G9" s="141"/>
      <c r="H9" s="141"/>
      <c r="I9" s="141"/>
      <c r="J9" s="141"/>
      <c r="K9" s="161"/>
      <c r="L9" s="663"/>
      <c r="M9" s="665"/>
      <c r="N9" s="667" t="s">
        <v>71</v>
      </c>
      <c r="O9" s="667" t="s">
        <v>71</v>
      </c>
      <c r="P9" s="667"/>
      <c r="Q9" s="669"/>
      <c r="U9" s="154"/>
    </row>
    <row r="10" spans="1:21" ht="9.75" customHeight="1" x14ac:dyDescent="0.25">
      <c r="B10" s="123"/>
      <c r="C10" s="162"/>
      <c r="D10" s="144" t="s">
        <v>72</v>
      </c>
      <c r="E10" s="120"/>
      <c r="F10" s="145" t="s">
        <v>73</v>
      </c>
      <c r="G10" s="147"/>
      <c r="H10" s="120"/>
      <c r="I10" s="145" t="s">
        <v>78</v>
      </c>
      <c r="J10" s="120"/>
      <c r="K10" s="148"/>
      <c r="L10" s="664"/>
      <c r="M10" s="666"/>
      <c r="N10" s="668"/>
      <c r="O10" s="668"/>
      <c r="P10" s="668"/>
      <c r="Q10" s="670"/>
      <c r="U10" s="154"/>
    </row>
    <row r="11" spans="1:21" ht="2.4500000000000002" customHeight="1" x14ac:dyDescent="0.25">
      <c r="B11" s="123"/>
      <c r="C11" s="162"/>
      <c r="D11" s="144"/>
      <c r="E11" s="120"/>
      <c r="F11" s="145"/>
      <c r="G11" s="163"/>
      <c r="H11" s="145"/>
      <c r="I11" s="145"/>
      <c r="J11" s="145"/>
      <c r="K11" s="164"/>
      <c r="L11" s="536"/>
      <c r="M11" s="537"/>
      <c r="N11" s="165"/>
      <c r="O11" s="668"/>
      <c r="P11" s="668"/>
      <c r="Q11" s="166"/>
      <c r="U11" s="154"/>
    </row>
    <row r="12" spans="1:21" ht="9.75" customHeight="1" x14ac:dyDescent="0.25">
      <c r="B12" s="167"/>
      <c r="C12" s="159" t="s">
        <v>79</v>
      </c>
      <c r="D12" s="160" t="s">
        <v>80</v>
      </c>
      <c r="E12" s="141"/>
      <c r="F12" s="141"/>
      <c r="G12" s="141"/>
      <c r="H12" s="141"/>
      <c r="I12" s="141"/>
      <c r="J12" s="141"/>
      <c r="K12" s="161"/>
      <c r="L12" s="672">
        <f>L8-L9</f>
        <v>767645</v>
      </c>
      <c r="M12" s="674"/>
      <c r="N12" s="667" t="s">
        <v>71</v>
      </c>
      <c r="O12" s="667" t="s">
        <v>71</v>
      </c>
      <c r="P12" s="667"/>
      <c r="Q12" s="669"/>
      <c r="U12" s="154"/>
    </row>
    <row r="13" spans="1:21" ht="9.75" customHeight="1" x14ac:dyDescent="0.25">
      <c r="B13" s="123"/>
      <c r="C13" s="115"/>
      <c r="D13" s="144" t="s">
        <v>72</v>
      </c>
      <c r="E13" s="120"/>
      <c r="F13" s="145" t="s">
        <v>73</v>
      </c>
      <c r="G13" s="147"/>
      <c r="H13" s="120"/>
      <c r="I13" s="145" t="s">
        <v>78</v>
      </c>
      <c r="J13" s="120"/>
      <c r="K13" s="148"/>
      <c r="L13" s="673"/>
      <c r="M13" s="675"/>
      <c r="N13" s="668"/>
      <c r="O13" s="668"/>
      <c r="P13" s="668"/>
      <c r="Q13" s="670"/>
      <c r="U13" s="154"/>
    </row>
    <row r="14" spans="1:21" ht="2.4500000000000002" customHeight="1" x14ac:dyDescent="0.25">
      <c r="B14" s="123"/>
      <c r="C14" s="115"/>
      <c r="D14" s="144"/>
      <c r="E14" s="120"/>
      <c r="F14" s="145"/>
      <c r="G14" s="168"/>
      <c r="H14" s="120"/>
      <c r="I14" s="145"/>
      <c r="J14" s="120"/>
      <c r="K14" s="169"/>
      <c r="L14" s="673"/>
      <c r="M14" s="675"/>
      <c r="N14" s="668"/>
      <c r="O14" s="668"/>
      <c r="P14" s="668"/>
      <c r="Q14" s="670"/>
      <c r="U14" s="154"/>
    </row>
    <row r="15" spans="1:21" ht="9.75" customHeight="1" x14ac:dyDescent="0.25">
      <c r="B15" s="123"/>
      <c r="C15" s="115"/>
      <c r="D15" s="144" t="s">
        <v>72</v>
      </c>
      <c r="E15" s="120"/>
      <c r="F15" s="170" t="s">
        <v>81</v>
      </c>
      <c r="G15" s="145"/>
      <c r="H15" s="120"/>
      <c r="I15" s="171"/>
      <c r="J15" s="120"/>
      <c r="K15" s="148"/>
      <c r="L15" s="673"/>
      <c r="M15" s="675"/>
      <c r="N15" s="668"/>
      <c r="O15" s="668"/>
      <c r="P15" s="668"/>
      <c r="Q15" s="670"/>
      <c r="T15" s="138"/>
      <c r="U15" s="138"/>
    </row>
    <row r="16" spans="1:21" ht="3" customHeight="1" x14ac:dyDescent="0.25">
      <c r="B16" s="172"/>
      <c r="C16" s="149"/>
      <c r="D16" s="173"/>
      <c r="E16" s="151"/>
      <c r="F16" s="151"/>
      <c r="G16" s="151"/>
      <c r="H16" s="151"/>
      <c r="I16" s="152"/>
      <c r="J16" s="151"/>
      <c r="K16" s="153"/>
      <c r="L16" s="538"/>
      <c r="M16" s="539"/>
      <c r="N16" s="174"/>
      <c r="O16" s="676"/>
      <c r="P16" s="676"/>
      <c r="Q16" s="175"/>
      <c r="U16" s="154"/>
    </row>
    <row r="17" spans="1:24" ht="16.7" customHeight="1" x14ac:dyDescent="0.3">
      <c r="B17" s="176" t="s">
        <v>82</v>
      </c>
      <c r="C17" s="130"/>
      <c r="D17" s="177" t="s">
        <v>83</v>
      </c>
      <c r="E17" s="132"/>
      <c r="F17" s="132"/>
      <c r="G17" s="132"/>
      <c r="H17" s="132"/>
      <c r="I17" s="132"/>
      <c r="J17" s="132"/>
      <c r="K17" s="132"/>
      <c r="L17" s="535">
        <f ca="1">SUM(L18:L25)</f>
        <v>0</v>
      </c>
      <c r="M17" s="535">
        <f ca="1">SUM(M18:M25)</f>
        <v>12000</v>
      </c>
      <c r="N17" s="135">
        <f>SUM(N18:N25)</f>
        <v>0</v>
      </c>
      <c r="O17" s="655">
        <f>SUM(O18:P25)</f>
        <v>0</v>
      </c>
      <c r="P17" s="655"/>
      <c r="Q17" s="158">
        <f ca="1">SUM(L17:M17)</f>
        <v>12000</v>
      </c>
    </row>
    <row r="18" spans="1:24" ht="8.25" customHeight="1" x14ac:dyDescent="0.3">
      <c r="B18" s="123"/>
      <c r="C18" s="115"/>
      <c r="D18" s="140" t="s">
        <v>84</v>
      </c>
      <c r="E18" s="120"/>
      <c r="F18" s="120"/>
      <c r="G18" s="120"/>
      <c r="H18" s="120"/>
      <c r="I18" s="120"/>
      <c r="J18" s="120"/>
      <c r="K18" s="120"/>
      <c r="L18" s="677">
        <f>ф_02!F4</f>
        <v>0</v>
      </c>
      <c r="M18" s="677">
        <f>ф_02!G4</f>
        <v>0</v>
      </c>
      <c r="N18" s="679">
        <f>ф_02!H4</f>
        <v>0</v>
      </c>
      <c r="O18" s="679">
        <f>ф_02!I4</f>
        <v>0</v>
      </c>
      <c r="P18" s="679"/>
      <c r="Q18" s="669">
        <f t="shared" ref="Q18:Q25" si="0">SUM(L18:M18)</f>
        <v>0</v>
      </c>
    </row>
    <row r="19" spans="1:24" ht="8.25" customHeight="1" x14ac:dyDescent="0.25">
      <c r="B19" s="123"/>
      <c r="C19" s="115"/>
      <c r="D19" s="178"/>
      <c r="E19" s="151" t="s">
        <v>85</v>
      </c>
      <c r="F19" s="151"/>
      <c r="G19" s="151"/>
      <c r="H19" s="151"/>
      <c r="I19" s="151"/>
      <c r="J19" s="151"/>
      <c r="K19" s="151"/>
      <c r="L19" s="678"/>
      <c r="M19" s="678"/>
      <c r="N19" s="680"/>
      <c r="O19" s="680"/>
      <c r="P19" s="680"/>
      <c r="Q19" s="671">
        <f t="shared" si="0"/>
        <v>0</v>
      </c>
      <c r="U19" s="154"/>
    </row>
    <row r="20" spans="1:24" ht="13.5" x14ac:dyDescent="0.25">
      <c r="B20" s="123"/>
      <c r="C20" s="115"/>
      <c r="D20" s="178"/>
      <c r="E20" s="132" t="s">
        <v>86</v>
      </c>
      <c r="F20" s="132"/>
      <c r="G20" s="132"/>
      <c r="H20" s="132"/>
      <c r="I20" s="132"/>
      <c r="J20" s="132"/>
      <c r="K20" s="132"/>
      <c r="L20" s="534">
        <f>ф_02!F9</f>
        <v>0</v>
      </c>
      <c r="M20" s="534">
        <f>ф_02!G9</f>
        <v>12000</v>
      </c>
      <c r="N20" s="134">
        <f>ф_02!H9</f>
        <v>0</v>
      </c>
      <c r="O20" s="660">
        <f>ф_02!I9</f>
        <v>0</v>
      </c>
      <c r="P20" s="660"/>
      <c r="Q20" s="158">
        <f t="shared" si="0"/>
        <v>12000</v>
      </c>
      <c r="U20" s="154"/>
    </row>
    <row r="21" spans="1:24" ht="13.5" x14ac:dyDescent="0.25">
      <c r="B21" s="123"/>
      <c r="C21" s="115"/>
      <c r="D21" s="178"/>
      <c r="E21" s="124" t="s">
        <v>87</v>
      </c>
      <c r="F21" s="132"/>
      <c r="G21" s="132"/>
      <c r="H21" s="132"/>
      <c r="I21" s="132"/>
      <c r="J21" s="132"/>
      <c r="K21" s="132"/>
      <c r="L21" s="534">
        <f ca="1">ф_03!N66</f>
        <v>0</v>
      </c>
      <c r="M21" s="534">
        <f ca="1">ф_03!O66</f>
        <v>0</v>
      </c>
      <c r="N21" s="134"/>
      <c r="O21" s="660"/>
      <c r="P21" s="660"/>
      <c r="Q21" s="158">
        <f t="shared" ca="1" si="0"/>
        <v>0</v>
      </c>
      <c r="U21" s="154"/>
    </row>
    <row r="22" spans="1:24" ht="13.5" x14ac:dyDescent="0.25">
      <c r="B22" s="123"/>
      <c r="C22" s="115"/>
      <c r="D22" s="178"/>
      <c r="E22" s="132" t="s">
        <v>88</v>
      </c>
      <c r="F22" s="132"/>
      <c r="G22" s="132"/>
      <c r="H22" s="132"/>
      <c r="I22" s="132"/>
      <c r="J22" s="132"/>
      <c r="K22" s="132"/>
      <c r="L22" s="534">
        <f>ф_02!F34</f>
        <v>0</v>
      </c>
      <c r="M22" s="534">
        <f>ф_02!G34</f>
        <v>0</v>
      </c>
      <c r="N22" s="134"/>
      <c r="O22" s="660">
        <f>ф_02!I34</f>
        <v>0</v>
      </c>
      <c r="P22" s="660"/>
      <c r="Q22" s="158">
        <f t="shared" si="0"/>
        <v>0</v>
      </c>
      <c r="U22" s="154"/>
    </row>
    <row r="23" spans="1:24" ht="13.5" x14ac:dyDescent="0.25">
      <c r="B23" s="123"/>
      <c r="C23" s="115"/>
      <c r="D23" s="178"/>
      <c r="E23" s="132" t="s">
        <v>89</v>
      </c>
      <c r="F23" s="132"/>
      <c r="G23" s="132"/>
      <c r="H23" s="132"/>
      <c r="I23" s="132"/>
      <c r="J23" s="132"/>
      <c r="K23" s="132"/>
      <c r="L23" s="534">
        <f>ф_02!F18</f>
        <v>0</v>
      </c>
      <c r="M23" s="534">
        <f>ф_02!G18</f>
        <v>0</v>
      </c>
      <c r="N23" s="134">
        <f>ф_02!H18</f>
        <v>0</v>
      </c>
      <c r="O23" s="660">
        <f>ф_02!I18</f>
        <v>0</v>
      </c>
      <c r="P23" s="660"/>
      <c r="Q23" s="158">
        <f t="shared" si="0"/>
        <v>0</v>
      </c>
      <c r="U23" s="154"/>
    </row>
    <row r="24" spans="1:24" ht="13.5" x14ac:dyDescent="0.25">
      <c r="B24" s="123"/>
      <c r="C24" s="115"/>
      <c r="D24" s="178"/>
      <c r="E24" s="132" t="s">
        <v>90</v>
      </c>
      <c r="F24" s="132"/>
      <c r="G24" s="132"/>
      <c r="H24" s="132"/>
      <c r="I24" s="132"/>
      <c r="J24" s="132"/>
      <c r="K24" s="132"/>
      <c r="L24" s="534">
        <f>ф_02!F22+ф_02!F25</f>
        <v>0</v>
      </c>
      <c r="M24" s="534">
        <f>ф_02!G22+ф_02!G25</f>
        <v>0</v>
      </c>
      <c r="N24" s="134">
        <f>ф_02!H22+ф_02!H25</f>
        <v>0</v>
      </c>
      <c r="O24" s="660">
        <f>ф_02!I22+ф_02!I25</f>
        <v>0</v>
      </c>
      <c r="P24" s="660"/>
      <c r="Q24" s="158">
        <f t="shared" si="0"/>
        <v>0</v>
      </c>
      <c r="U24" s="154"/>
    </row>
    <row r="25" spans="1:24" ht="13.5" x14ac:dyDescent="0.25">
      <c r="B25" s="123"/>
      <c r="C25" s="115"/>
      <c r="D25" s="178"/>
      <c r="E25" s="120" t="s">
        <v>91</v>
      </c>
      <c r="F25" s="120"/>
      <c r="G25" s="120"/>
      <c r="H25" s="120"/>
      <c r="I25" s="120"/>
      <c r="J25" s="120"/>
      <c r="K25" s="120"/>
      <c r="L25" s="540">
        <f>ф_02!F17+ф_02!F26+ф_02!F29+ф_02!F30+ф_02!F31+ф_02!F32+ф_02!F33+ф_02!F47+ф_02!F48+ф_02!F49+ф_02!F50</f>
        <v>0</v>
      </c>
      <c r="M25" s="540">
        <f>ф_02!G17+ф_02!G26+ф_02!G29+ф_02!G30+ф_02!G31+ф_02!G32+ф_02!G33+ф_02!G47+ф_02!G48+ф_02!G49+ф_02!G50</f>
        <v>0</v>
      </c>
      <c r="N25" s="179">
        <f>ф_02!H17+ф_02!H26+ф_02!H29+ф_02!H30+ф_02!H31+ф_02!H32+ф_02!H33+ф_02!H47+ф_02!H48+ф_02!H49+ф_02!H50</f>
        <v>0</v>
      </c>
      <c r="O25" s="679">
        <f>ф_02!I17+ф_02!I26+ф_02!I29+ф_02!I30+ф_02!I31+ф_02!I32+ф_02!I33+ф_02!I47+ф_02!I48+ф_02!I49+ф_02!I50</f>
        <v>0</v>
      </c>
      <c r="P25" s="679"/>
      <c r="Q25" s="180">
        <f t="shared" si="0"/>
        <v>0</v>
      </c>
      <c r="U25" s="154"/>
    </row>
    <row r="26" spans="1:24" ht="18" customHeight="1" x14ac:dyDescent="0.3">
      <c r="B26" s="181" t="s">
        <v>92</v>
      </c>
      <c r="C26" s="182"/>
      <c r="D26" s="183" t="s">
        <v>93</v>
      </c>
      <c r="E26" s="132"/>
      <c r="F26" s="132"/>
      <c r="G26" s="132"/>
      <c r="H26" s="132"/>
      <c r="I26" s="132"/>
      <c r="J26" s="132"/>
      <c r="K26" s="133"/>
      <c r="L26" s="535">
        <f ca="1">L4-L17</f>
        <v>767645</v>
      </c>
      <c r="M26" s="535">
        <f ca="1">M4-M17</f>
        <v>121030</v>
      </c>
      <c r="N26" s="135">
        <f>N4-N17</f>
        <v>0</v>
      </c>
      <c r="O26" s="655">
        <f>O4-O17</f>
        <v>0</v>
      </c>
      <c r="P26" s="655"/>
      <c r="Q26" s="184">
        <f ca="1">Q4-Q17</f>
        <v>888675</v>
      </c>
    </row>
    <row r="27" spans="1:24" ht="7.5" customHeight="1" x14ac:dyDescent="0.3">
      <c r="B27" s="176"/>
      <c r="C27" s="115"/>
      <c r="D27" s="185"/>
      <c r="E27" s="120"/>
      <c r="F27" s="120"/>
      <c r="G27" s="120"/>
      <c r="H27" s="120"/>
      <c r="I27" s="120"/>
      <c r="J27" s="120"/>
      <c r="K27" s="120"/>
      <c r="L27" s="186"/>
      <c r="M27" s="186"/>
      <c r="N27" s="186"/>
      <c r="O27" s="187"/>
      <c r="P27" s="187"/>
      <c r="Q27" s="186"/>
    </row>
    <row r="28" spans="1:24" ht="3.75" customHeight="1" x14ac:dyDescent="0.3">
      <c r="B28" s="123"/>
      <c r="C28" s="115"/>
      <c r="D28" s="188"/>
      <c r="E28" s="120"/>
      <c r="F28" s="120"/>
      <c r="G28" s="120"/>
      <c r="H28" s="120"/>
      <c r="I28" s="120"/>
      <c r="J28" s="120"/>
      <c r="K28" s="120"/>
      <c r="L28" s="186"/>
      <c r="M28" s="186"/>
      <c r="N28" s="186"/>
      <c r="O28" s="186"/>
      <c r="P28" s="186"/>
      <c r="Q28" s="186"/>
    </row>
    <row r="29" spans="1:24" s="112" customFormat="1" ht="12.75" x14ac:dyDescent="0.25">
      <c r="A29" s="189" t="s">
        <v>94</v>
      </c>
      <c r="B29" s="189"/>
      <c r="C29" s="115"/>
      <c r="D29" s="115"/>
      <c r="E29" s="115"/>
      <c r="F29" s="115"/>
      <c r="G29" s="115"/>
      <c r="H29" s="115"/>
      <c r="I29" s="115"/>
      <c r="J29" s="115"/>
      <c r="K29" s="115"/>
      <c r="L29" s="127" t="s">
        <v>61</v>
      </c>
      <c r="M29" s="127" t="s">
        <v>62</v>
      </c>
      <c r="N29" s="190" t="s">
        <v>63</v>
      </c>
      <c r="O29" s="115"/>
      <c r="P29" s="189" t="s">
        <v>95</v>
      </c>
      <c r="Q29" s="191"/>
      <c r="R29" s="192"/>
    </row>
    <row r="30" spans="1:24" ht="15" customHeight="1" x14ac:dyDescent="0.25">
      <c r="B30" s="193"/>
      <c r="C30" s="182">
        <v>1</v>
      </c>
      <c r="D30" s="194" t="s">
        <v>96</v>
      </c>
      <c r="E30" s="132"/>
      <c r="F30" s="132"/>
      <c r="G30" s="132"/>
      <c r="H30" s="132"/>
      <c r="I30" s="132"/>
      <c r="J30" s="132"/>
      <c r="K30" s="133"/>
      <c r="L30" s="541"/>
      <c r="M30" s="134"/>
      <c r="N30" s="195"/>
      <c r="O30" s="122"/>
      <c r="P30" s="196" t="s">
        <v>97</v>
      </c>
      <c r="Q30" s="197">
        <f>CV!U209</f>
        <v>1552.9052132459326</v>
      </c>
      <c r="R30" s="198"/>
      <c r="T30" s="199"/>
      <c r="U30" s="199"/>
      <c r="V30" s="199"/>
      <c r="W30" s="199"/>
      <c r="X30" s="199"/>
    </row>
    <row r="31" spans="1:24" ht="15" customHeight="1" x14ac:dyDescent="0.3">
      <c r="B31" s="123"/>
      <c r="C31" s="182">
        <v>2</v>
      </c>
      <c r="D31" s="194" t="s">
        <v>98</v>
      </c>
      <c r="E31" s="132"/>
      <c r="F31" s="132"/>
      <c r="G31" s="132"/>
      <c r="H31" s="132"/>
      <c r="I31" s="132"/>
      <c r="J31" s="132"/>
      <c r="K31" s="133"/>
      <c r="L31" s="535">
        <f>L32+L33</f>
        <v>133030</v>
      </c>
      <c r="M31" s="135">
        <f>M32+M33</f>
        <v>0</v>
      </c>
      <c r="N31" s="136">
        <f>N32+N33</f>
        <v>0</v>
      </c>
      <c r="O31" s="122"/>
      <c r="P31" s="200" t="s">
        <v>99</v>
      </c>
      <c r="Q31" s="201" t="s">
        <v>100</v>
      </c>
    </row>
    <row r="32" spans="1:24" ht="15" customHeight="1" x14ac:dyDescent="0.3">
      <c r="B32" s="123"/>
      <c r="C32" s="202"/>
      <c r="D32" s="141">
        <v>2.1</v>
      </c>
      <c r="E32" s="132"/>
      <c r="F32" s="194" t="s">
        <v>101</v>
      </c>
      <c r="G32" s="132"/>
      <c r="H32" s="132"/>
      <c r="I32" s="132"/>
      <c r="J32" s="132"/>
      <c r="K32" s="133"/>
      <c r="L32" s="535">
        <f>M4</f>
        <v>133030</v>
      </c>
      <c r="M32" s="135">
        <f>N5</f>
        <v>0</v>
      </c>
      <c r="N32" s="136">
        <f>O5</f>
        <v>0</v>
      </c>
      <c r="O32" s="122"/>
      <c r="P32" s="196" t="s">
        <v>39</v>
      </c>
      <c r="Q32" s="197">
        <f>SUM(CV!V209:W209)</f>
        <v>-284.6666673493329</v>
      </c>
    </row>
    <row r="33" spans="1:20" ht="15" customHeight="1" x14ac:dyDescent="0.3">
      <c r="B33" s="123"/>
      <c r="C33" s="149"/>
      <c r="D33" s="151">
        <v>2.2000000000000002</v>
      </c>
      <c r="E33" s="132"/>
      <c r="F33" s="194" t="s">
        <v>102</v>
      </c>
      <c r="G33" s="132"/>
      <c r="H33" s="132"/>
      <c r="I33" s="132"/>
      <c r="J33" s="132"/>
      <c r="K33" s="133"/>
      <c r="L33" s="542"/>
      <c r="M33" s="134"/>
      <c r="N33" s="195"/>
      <c r="O33" s="122"/>
      <c r="P33" s="200" t="s">
        <v>103</v>
      </c>
      <c r="Q33" s="201" t="s">
        <v>100</v>
      </c>
    </row>
    <row r="34" spans="1:20" ht="15" customHeight="1" x14ac:dyDescent="0.3">
      <c r="B34" s="123"/>
      <c r="C34" s="182">
        <v>3</v>
      </c>
      <c r="D34" s="194" t="s">
        <v>104</v>
      </c>
      <c r="E34" s="132"/>
      <c r="F34" s="132"/>
      <c r="G34" s="132"/>
      <c r="H34" s="132"/>
      <c r="I34" s="132"/>
      <c r="J34" s="132"/>
      <c r="K34" s="133"/>
      <c r="L34" s="535">
        <f ca="1">M17</f>
        <v>12000</v>
      </c>
      <c r="M34" s="135">
        <f>N17</f>
        <v>0</v>
      </c>
      <c r="N34" s="136">
        <f>O17</f>
        <v>0</v>
      </c>
      <c r="O34" s="122"/>
      <c r="P34" s="196" t="s">
        <v>41</v>
      </c>
      <c r="Q34" s="197">
        <f>CV!X209</f>
        <v>1210.9419850255647</v>
      </c>
    </row>
    <row r="35" spans="1:20" ht="15" customHeight="1" x14ac:dyDescent="0.3">
      <c r="B35" s="123"/>
      <c r="C35" s="182">
        <v>4</v>
      </c>
      <c r="D35" s="194" t="s">
        <v>105</v>
      </c>
      <c r="E35" s="132"/>
      <c r="F35" s="132"/>
      <c r="G35" s="132"/>
      <c r="H35" s="132"/>
      <c r="I35" s="132"/>
      <c r="J35" s="132"/>
      <c r="K35" s="133"/>
      <c r="L35" s="535">
        <f ca="1">L31-L34</f>
        <v>121030</v>
      </c>
      <c r="M35" s="135">
        <f>M31-M34</f>
        <v>0</v>
      </c>
      <c r="N35" s="136">
        <f>N31-N34</f>
        <v>0</v>
      </c>
      <c r="O35" s="122"/>
      <c r="P35" s="200"/>
      <c r="Q35" s="201" t="s">
        <v>100</v>
      </c>
    </row>
    <row r="36" spans="1:20" ht="15" customHeight="1" x14ac:dyDescent="0.3">
      <c r="B36" s="123"/>
      <c r="C36" s="182">
        <v>5</v>
      </c>
      <c r="D36" s="194" t="s">
        <v>106</v>
      </c>
      <c r="E36" s="132"/>
      <c r="F36" s="132"/>
      <c r="G36" s="132"/>
      <c r="H36" s="132"/>
      <c r="I36" s="132"/>
      <c r="J36" s="132"/>
      <c r="K36" s="133"/>
      <c r="L36" s="534"/>
      <c r="M36" s="134"/>
      <c r="N36" s="195"/>
      <c r="O36" s="122"/>
      <c r="P36" s="196" t="s">
        <v>107</v>
      </c>
      <c r="Q36" s="197">
        <f>Q30+Q32+Q34</f>
        <v>2479.1805309221645</v>
      </c>
      <c r="S36" s="203">
        <f>[1]св!W156</f>
        <v>11.5</v>
      </c>
    </row>
    <row r="37" spans="1:20" ht="15" customHeight="1" x14ac:dyDescent="0.3">
      <c r="B37" s="123"/>
      <c r="C37" s="182">
        <v>6</v>
      </c>
      <c r="D37" s="194" t="s">
        <v>108</v>
      </c>
      <c r="E37" s="132"/>
      <c r="F37" s="132"/>
      <c r="G37" s="132"/>
      <c r="H37" s="132"/>
      <c r="I37" s="132"/>
      <c r="J37" s="132"/>
      <c r="K37" s="133"/>
      <c r="L37" s="543"/>
      <c r="M37" s="134"/>
      <c r="N37" s="195"/>
      <c r="O37" s="122"/>
      <c r="P37" s="200" t="s">
        <v>109</v>
      </c>
      <c r="Q37" s="201" t="s">
        <v>100</v>
      </c>
    </row>
    <row r="38" spans="1:20" ht="15" customHeight="1" x14ac:dyDescent="0.3">
      <c r="B38" s="193"/>
      <c r="C38" s="182">
        <v>7</v>
      </c>
      <c r="D38" s="194" t="s">
        <v>110</v>
      </c>
      <c r="E38" s="132"/>
      <c r="F38" s="132"/>
      <c r="G38" s="132"/>
      <c r="H38" s="132"/>
      <c r="I38" s="132"/>
      <c r="J38" s="132"/>
      <c r="K38" s="133"/>
      <c r="L38" s="535">
        <f ca="1">L30+L31-L34-L37</f>
        <v>121030</v>
      </c>
      <c r="M38" s="135">
        <f>M30+M31-M34+M36-M37</f>
        <v>0</v>
      </c>
      <c r="N38" s="136">
        <f>N30+N31-N34+N36-N37</f>
        <v>0</v>
      </c>
      <c r="O38" s="122"/>
      <c r="P38" s="204"/>
      <c r="Q38" s="205"/>
      <c r="T38" s="138"/>
    </row>
    <row r="39" spans="1:20" ht="3" customHeight="1" x14ac:dyDescent="0.3">
      <c r="B39" s="123"/>
      <c r="C39" s="115"/>
      <c r="D39" s="188"/>
      <c r="E39" s="120"/>
      <c r="F39" s="120"/>
      <c r="G39" s="120"/>
      <c r="H39" s="120"/>
      <c r="I39" s="120"/>
      <c r="J39" s="120"/>
      <c r="K39" s="120"/>
      <c r="L39" s="205"/>
      <c r="M39" s="205"/>
      <c r="N39" s="205"/>
      <c r="O39" s="186"/>
      <c r="P39" s="186"/>
      <c r="Q39" s="186"/>
    </row>
    <row r="40" spans="1:20" x14ac:dyDescent="0.3">
      <c r="A40" s="189" t="s">
        <v>111</v>
      </c>
      <c r="B40" s="189"/>
      <c r="C40" s="115"/>
      <c r="D40" s="122"/>
      <c r="E40" s="122"/>
      <c r="F40" s="122"/>
      <c r="G40" s="122"/>
      <c r="H40" s="122"/>
      <c r="I40" s="122"/>
      <c r="J40" s="122"/>
      <c r="K40" s="122"/>
      <c r="L40" s="122"/>
      <c r="M40" s="122"/>
      <c r="N40" s="122"/>
      <c r="O40" s="122"/>
      <c r="P40" s="122"/>
      <c r="Q40" s="186"/>
    </row>
    <row r="41" spans="1:20" s="110" customFormat="1" ht="11.25" customHeight="1" x14ac:dyDescent="0.25">
      <c r="B41" s="206" t="s">
        <v>112</v>
      </c>
      <c r="C41" s="207" t="s">
        <v>113</v>
      </c>
      <c r="D41" s="141"/>
      <c r="E41" s="141"/>
      <c r="F41" s="141"/>
      <c r="G41" s="141"/>
      <c r="H41" s="141"/>
      <c r="I41" s="141"/>
      <c r="J41" s="141"/>
      <c r="K41" s="141"/>
      <c r="L41" s="141"/>
      <c r="M41" s="141"/>
      <c r="N41" s="141"/>
      <c r="O41" s="141"/>
      <c r="P41" s="684">
        <f>CV!C209</f>
        <v>93.666666666666558</v>
      </c>
      <c r="Q41" s="120"/>
      <c r="S41" s="208">
        <f>[1]св!C156</f>
        <v>37</v>
      </c>
    </row>
    <row r="42" spans="1:20" s="110" customFormat="1" ht="9.75" customHeight="1" x14ac:dyDescent="0.25">
      <c r="B42" s="170"/>
      <c r="C42" s="209"/>
      <c r="D42" s="145" t="s">
        <v>72</v>
      </c>
      <c r="E42" s="120" t="s">
        <v>114</v>
      </c>
      <c r="F42" s="120"/>
      <c r="G42" s="120"/>
      <c r="H42" s="120"/>
      <c r="I42" s="120"/>
      <c r="J42" s="120"/>
      <c r="K42" s="120"/>
      <c r="L42" s="120"/>
      <c r="M42" s="210"/>
      <c r="N42" s="120"/>
      <c r="O42" s="120"/>
      <c r="P42" s="685"/>
      <c r="Q42" s="120"/>
    </row>
    <row r="43" spans="1:20" s="110" customFormat="1" ht="3" customHeight="1" x14ac:dyDescent="0.25">
      <c r="B43" s="211"/>
      <c r="C43" s="212"/>
      <c r="D43" s="151"/>
      <c r="E43" s="151"/>
      <c r="F43" s="151"/>
      <c r="G43" s="151"/>
      <c r="H43" s="151"/>
      <c r="I43" s="151"/>
      <c r="J43" s="151"/>
      <c r="K43" s="151"/>
      <c r="L43" s="151"/>
      <c r="M43" s="151"/>
      <c r="N43" s="151"/>
      <c r="O43" s="151"/>
      <c r="P43" s="213"/>
      <c r="Q43" s="120"/>
    </row>
    <row r="44" spans="1:20" s="110" customFormat="1" ht="11.25" customHeight="1" x14ac:dyDescent="0.25">
      <c r="B44" s="214" t="s">
        <v>115</v>
      </c>
      <c r="C44" s="207" t="s">
        <v>116</v>
      </c>
      <c r="D44" s="141"/>
      <c r="E44" s="141"/>
      <c r="F44" s="141"/>
      <c r="G44" s="141"/>
      <c r="H44" s="141"/>
      <c r="I44" s="141"/>
      <c r="J44" s="141"/>
      <c r="K44" s="141"/>
      <c r="L44" s="141"/>
      <c r="M44" s="141"/>
      <c r="N44" s="141"/>
      <c r="O44" s="161"/>
      <c r="P44" s="686"/>
    </row>
    <row r="45" spans="1:20" s="110" customFormat="1" ht="9.75" customHeight="1" x14ac:dyDescent="0.25">
      <c r="B45" s="214"/>
      <c r="C45" s="209"/>
      <c r="D45" s="145" t="s">
        <v>72</v>
      </c>
      <c r="E45" s="120" t="s">
        <v>117</v>
      </c>
      <c r="F45" s="120"/>
      <c r="G45" s="120"/>
      <c r="H45" s="120"/>
      <c r="I45" s="120"/>
      <c r="J45" s="120"/>
      <c r="K45" s="120"/>
      <c r="L45" s="120"/>
      <c r="M45" s="215">
        <f>[2]безопл!G32</f>
        <v>0</v>
      </c>
      <c r="N45" s="120"/>
      <c r="O45" s="169"/>
      <c r="P45" s="686"/>
      <c r="Q45" s="120"/>
    </row>
    <row r="46" spans="1:20" s="110" customFormat="1" ht="3" customHeight="1" x14ac:dyDescent="0.25">
      <c r="B46" s="170"/>
      <c r="C46" s="212"/>
      <c r="D46" s="151"/>
      <c r="E46" s="151"/>
      <c r="F46" s="151"/>
      <c r="G46" s="151"/>
      <c r="H46" s="151"/>
      <c r="I46" s="151"/>
      <c r="J46" s="151"/>
      <c r="K46" s="151"/>
      <c r="L46" s="151"/>
      <c r="M46" s="151"/>
      <c r="N46" s="151"/>
      <c r="O46" s="216"/>
      <c r="P46" s="213"/>
      <c r="Q46" s="120"/>
    </row>
    <row r="47" spans="1:20" s="110" customFormat="1" ht="11.25" customHeight="1" x14ac:dyDescent="0.25">
      <c r="B47" s="206" t="s">
        <v>118</v>
      </c>
      <c r="C47" s="207" t="s">
        <v>119</v>
      </c>
      <c r="D47" s="141"/>
      <c r="E47" s="141"/>
      <c r="F47" s="141"/>
      <c r="G47" s="141"/>
      <c r="H47" s="141"/>
      <c r="I47" s="141"/>
      <c r="J47" s="141"/>
      <c r="K47" s="141"/>
      <c r="L47" s="141"/>
      <c r="M47" s="141"/>
      <c r="N47" s="141"/>
      <c r="O47" s="141"/>
      <c r="P47" s="687"/>
    </row>
    <row r="48" spans="1:20" s="110" customFormat="1" ht="9.75" customHeight="1" x14ac:dyDescent="0.25">
      <c r="B48" s="170"/>
      <c r="C48" s="209"/>
      <c r="D48" s="217" t="s">
        <v>120</v>
      </c>
      <c r="E48" s="218" t="s">
        <v>121</v>
      </c>
      <c r="F48" s="218"/>
      <c r="G48" s="120"/>
      <c r="H48" s="120"/>
      <c r="I48" s="120"/>
      <c r="J48" s="120"/>
      <c r="K48" s="120"/>
      <c r="L48" s="120"/>
      <c r="M48" s="215"/>
      <c r="N48" s="120"/>
      <c r="O48" s="120"/>
      <c r="P48" s="688"/>
      <c r="Q48" s="120"/>
    </row>
    <row r="49" spans="1:17" s="110" customFormat="1" ht="2.4500000000000002" customHeight="1" x14ac:dyDescent="0.25">
      <c r="B49" s="170"/>
      <c r="C49" s="209"/>
      <c r="D49" s="120"/>
      <c r="E49" s="120"/>
      <c r="F49" s="120"/>
      <c r="G49" s="120"/>
      <c r="H49" s="120"/>
      <c r="I49" s="120"/>
      <c r="J49" s="120"/>
      <c r="K49" s="120"/>
      <c r="L49" s="120"/>
      <c r="M49" s="120"/>
      <c r="N49" s="120"/>
      <c r="O49" s="120"/>
      <c r="P49" s="688"/>
      <c r="Q49" s="120"/>
    </row>
    <row r="50" spans="1:17" s="110" customFormat="1" ht="9.75" customHeight="1" x14ac:dyDescent="0.25">
      <c r="B50" s="170"/>
      <c r="C50" s="209"/>
      <c r="D50" s="145" t="s">
        <v>72</v>
      </c>
      <c r="E50" s="120" t="s">
        <v>122</v>
      </c>
      <c r="F50" s="120"/>
      <c r="G50" s="120"/>
      <c r="H50" s="120"/>
      <c r="I50" s="120"/>
      <c r="J50" s="120"/>
      <c r="K50" s="120"/>
      <c r="L50" s="120"/>
      <c r="M50" s="215"/>
      <c r="N50" s="120"/>
      <c r="O50" s="120"/>
      <c r="P50" s="688"/>
      <c r="Q50" s="120"/>
    </row>
    <row r="51" spans="1:17" s="110" customFormat="1" ht="3" customHeight="1" x14ac:dyDescent="0.25">
      <c r="B51" s="211"/>
      <c r="C51" s="212"/>
      <c r="D51" s="151"/>
      <c r="E51" s="151"/>
      <c r="F51" s="151"/>
      <c r="G51" s="151"/>
      <c r="H51" s="151"/>
      <c r="I51" s="151"/>
      <c r="J51" s="151"/>
      <c r="K51" s="151"/>
      <c r="L51" s="151"/>
      <c r="M51" s="151"/>
      <c r="N51" s="151"/>
      <c r="O51" s="151"/>
      <c r="P51" s="213"/>
      <c r="Q51" s="120"/>
    </row>
    <row r="52" spans="1:17" s="110" customFormat="1" ht="5.25" customHeight="1" x14ac:dyDescent="0.25">
      <c r="B52" s="206"/>
      <c r="C52" s="219"/>
      <c r="D52" s="141"/>
      <c r="E52" s="141"/>
      <c r="F52" s="141"/>
      <c r="G52" s="141"/>
      <c r="H52" s="141"/>
      <c r="I52" s="141"/>
      <c r="J52" s="141"/>
      <c r="K52" s="141"/>
      <c r="L52" s="141"/>
      <c r="M52" s="141"/>
      <c r="N52" s="141"/>
      <c r="O52" s="141"/>
      <c r="P52" s="689">
        <f>IFERROR(I53/K53,0)</f>
        <v>0</v>
      </c>
      <c r="Q52" s="120"/>
    </row>
    <row r="53" spans="1:17" s="110" customFormat="1" ht="9.75" customHeight="1" x14ac:dyDescent="0.25">
      <c r="B53" s="170" t="s">
        <v>123</v>
      </c>
      <c r="C53" s="220" t="s">
        <v>124</v>
      </c>
      <c r="D53" s="120"/>
      <c r="E53" s="120"/>
      <c r="F53" s="120"/>
      <c r="G53" s="120"/>
      <c r="H53" s="120"/>
      <c r="I53" s="221">
        <f>P44</f>
        <v>0</v>
      </c>
      <c r="J53" s="222"/>
      <c r="K53" s="221"/>
      <c r="L53" s="120" t="s">
        <v>125</v>
      </c>
      <c r="M53" s="120"/>
      <c r="N53" s="120"/>
      <c r="O53" s="120"/>
      <c r="P53" s="690"/>
    </row>
    <row r="54" spans="1:17" s="110" customFormat="1" ht="5.25" customHeight="1" x14ac:dyDescent="0.25">
      <c r="B54" s="149"/>
      <c r="C54" s="212"/>
      <c r="D54" s="223"/>
      <c r="E54" s="151"/>
      <c r="F54" s="151"/>
      <c r="G54" s="151"/>
      <c r="H54" s="151"/>
      <c r="I54" s="151"/>
      <c r="J54" s="151"/>
      <c r="K54" s="151"/>
      <c r="L54" s="151"/>
      <c r="M54" s="152"/>
      <c r="N54" s="151"/>
      <c r="O54" s="151"/>
      <c r="P54" s="691"/>
      <c r="Q54" s="120"/>
    </row>
    <row r="55" spans="1:17" s="110" customFormat="1" ht="5.25" customHeight="1" x14ac:dyDescent="0.25">
      <c r="B55" s="115"/>
      <c r="C55" s="115"/>
      <c r="D55" s="120"/>
      <c r="E55" s="120"/>
      <c r="F55" s="120"/>
      <c r="G55" s="120"/>
      <c r="H55" s="120"/>
      <c r="I55" s="120"/>
      <c r="J55" s="120"/>
      <c r="K55" s="120"/>
      <c r="L55" s="120"/>
      <c r="M55" s="120"/>
      <c r="N55" s="120"/>
      <c r="O55" s="120"/>
      <c r="P55" s="120"/>
      <c r="Q55" s="120"/>
    </row>
    <row r="56" spans="1:17" s="110" customFormat="1" ht="13.15" customHeight="1" x14ac:dyDescent="0.25">
      <c r="A56" s="189" t="s">
        <v>126</v>
      </c>
      <c r="B56" s="189"/>
      <c r="C56" s="112"/>
    </row>
    <row r="57" spans="1:17" s="110" customFormat="1" ht="9.75" customHeight="1" x14ac:dyDescent="0.25">
      <c r="B57" s="206" t="s">
        <v>127</v>
      </c>
      <c r="C57" s="160" t="s">
        <v>128</v>
      </c>
      <c r="D57" s="141"/>
      <c r="E57" s="141"/>
      <c r="F57" s="141"/>
      <c r="G57" s="141"/>
      <c r="H57" s="141"/>
      <c r="I57" s="141"/>
      <c r="J57" s="141"/>
      <c r="K57" s="141"/>
      <c r="L57" s="141"/>
      <c r="M57" s="141"/>
      <c r="N57" s="692"/>
      <c r="O57" s="120"/>
      <c r="P57" s="120"/>
      <c r="Q57" s="145" t="s">
        <v>129</v>
      </c>
    </row>
    <row r="58" spans="1:17" s="110" customFormat="1" ht="9.75" customHeight="1" x14ac:dyDescent="0.25">
      <c r="B58" s="170"/>
      <c r="C58" s="209"/>
      <c r="D58" s="217" t="s">
        <v>72</v>
      </c>
      <c r="E58" s="120"/>
      <c r="F58" s="218" t="s">
        <v>130</v>
      </c>
      <c r="G58" s="120"/>
      <c r="H58" s="120"/>
      <c r="I58" s="120"/>
      <c r="J58" s="120"/>
      <c r="K58" s="497">
        <f>CV!AE209</f>
        <v>37209.261187674783</v>
      </c>
      <c r="L58" s="120"/>
      <c r="M58" s="145"/>
      <c r="N58" s="693"/>
      <c r="O58" s="120"/>
      <c r="P58" s="120"/>
      <c r="Q58" s="694">
        <f>IF(Q34&gt;0,(L4+M4)/Q34,"-")</f>
        <v>743.78047101982804</v>
      </c>
    </row>
    <row r="59" spans="1:17" s="110" customFormat="1" ht="2.4500000000000002" customHeight="1" x14ac:dyDescent="0.25">
      <c r="B59" s="170"/>
      <c r="C59" s="209"/>
      <c r="D59" s="120"/>
      <c r="E59" s="120"/>
      <c r="F59" s="120"/>
      <c r="G59" s="120"/>
      <c r="H59" s="120"/>
      <c r="I59" s="120"/>
      <c r="J59" s="120"/>
      <c r="K59" s="115"/>
      <c r="L59" s="120"/>
      <c r="M59" s="120"/>
      <c r="N59" s="693"/>
      <c r="O59" s="120"/>
      <c r="P59" s="120"/>
      <c r="Q59" s="694"/>
    </row>
    <row r="60" spans="1:17" s="110" customFormat="1" ht="9.75" customHeight="1" x14ac:dyDescent="0.25">
      <c r="B60" s="170"/>
      <c r="C60" s="209"/>
      <c r="D60" s="145" t="s">
        <v>131</v>
      </c>
      <c r="E60" s="120"/>
      <c r="F60" s="120" t="s">
        <v>132</v>
      </c>
      <c r="G60" s="120"/>
      <c r="H60" s="120"/>
      <c r="I60" s="120"/>
      <c r="J60" s="120"/>
      <c r="K60" s="497">
        <f>CV!AD209</f>
        <v>49</v>
      </c>
      <c r="L60" s="120"/>
      <c r="M60" s="145"/>
      <c r="N60" s="693"/>
      <c r="O60" s="120"/>
      <c r="P60" s="120"/>
      <c r="Q60" s="695"/>
    </row>
    <row r="61" spans="1:17" s="110" customFormat="1" ht="3" customHeight="1" x14ac:dyDescent="0.25">
      <c r="B61" s="211"/>
      <c r="C61" s="212"/>
      <c r="D61" s="151"/>
      <c r="E61" s="151"/>
      <c r="F61" s="151"/>
      <c r="G61" s="151"/>
      <c r="H61" s="151"/>
      <c r="I61" s="151"/>
      <c r="J61" s="151"/>
      <c r="K61" s="149"/>
      <c r="L61" s="151"/>
      <c r="M61" s="151"/>
      <c r="N61" s="224"/>
      <c r="O61" s="120"/>
      <c r="P61" s="120"/>
      <c r="Q61" s="122"/>
    </row>
    <row r="62" spans="1:17" ht="10.5" customHeight="1" x14ac:dyDescent="0.3">
      <c r="B62" s="225" t="s">
        <v>133</v>
      </c>
      <c r="C62" s="226" t="s">
        <v>134</v>
      </c>
      <c r="K62" s="498">
        <f>CV!AB209</f>
        <v>-27894</v>
      </c>
      <c r="N62" s="692"/>
      <c r="O62" s="122"/>
      <c r="P62" s="122"/>
      <c r="Q62" s="227" t="s">
        <v>135</v>
      </c>
    </row>
    <row r="63" spans="1:17" ht="9.75" customHeight="1" x14ac:dyDescent="0.3">
      <c r="C63" s="209"/>
      <c r="D63" s="145" t="s">
        <v>131</v>
      </c>
      <c r="E63" s="120"/>
      <c r="F63" s="120" t="s">
        <v>136</v>
      </c>
      <c r="G63" s="120"/>
      <c r="H63" s="120"/>
      <c r="I63" s="120"/>
      <c r="J63" s="120"/>
      <c r="K63" s="498">
        <f>CV!AA209</f>
        <v>23</v>
      </c>
      <c r="N63" s="693"/>
      <c r="O63" s="122"/>
      <c r="P63" s="122"/>
      <c r="Q63" s="227" t="s">
        <v>137</v>
      </c>
    </row>
    <row r="64" spans="1:17" s="110" customFormat="1" ht="3" customHeight="1" x14ac:dyDescent="0.25">
      <c r="B64" s="170"/>
      <c r="C64" s="209"/>
      <c r="D64" s="120"/>
      <c r="E64" s="120"/>
      <c r="F64" s="120"/>
      <c r="G64" s="120"/>
      <c r="H64" s="120"/>
      <c r="I64" s="120"/>
      <c r="J64" s="120"/>
      <c r="K64" s="120"/>
      <c r="L64" s="120"/>
      <c r="M64" s="120"/>
      <c r="N64" s="229"/>
      <c r="O64" s="120"/>
      <c r="P64" s="120"/>
      <c r="Q64" s="120"/>
    </row>
    <row r="65" spans="1:21" ht="9.4" customHeight="1" x14ac:dyDescent="0.3">
      <c r="B65" s="230" t="s">
        <v>138</v>
      </c>
      <c r="C65" s="160" t="s">
        <v>139</v>
      </c>
      <c r="D65" s="204"/>
      <c r="E65" s="204"/>
      <c r="F65" s="204"/>
      <c r="G65" s="204"/>
      <c r="H65" s="204"/>
      <c r="I65" s="204"/>
      <c r="J65" s="204"/>
      <c r="K65" s="204"/>
      <c r="L65" s="204"/>
      <c r="M65" s="204"/>
      <c r="N65" s="696">
        <f>CV!J210</f>
        <v>28</v>
      </c>
      <c r="O65" s="122"/>
      <c r="P65" s="122"/>
      <c r="Q65" s="110"/>
    </row>
    <row r="66" spans="1:21" ht="9.75" customHeight="1" x14ac:dyDescent="0.3">
      <c r="B66" s="123"/>
      <c r="C66" s="209"/>
      <c r="D66" s="217" t="s">
        <v>120</v>
      </c>
      <c r="E66" s="120"/>
      <c r="F66" s="218" t="s">
        <v>140</v>
      </c>
      <c r="G66" s="120"/>
      <c r="H66" s="120"/>
      <c r="I66" s="120"/>
      <c r="J66" s="120"/>
      <c r="K66" s="120"/>
      <c r="L66" s="122"/>
      <c r="M66" s="231">
        <v>0</v>
      </c>
      <c r="N66" s="697"/>
      <c r="O66" s="122"/>
      <c r="P66" s="122"/>
      <c r="Q66" s="232" t="s">
        <v>141</v>
      </c>
    </row>
    <row r="67" spans="1:21" s="110" customFormat="1" ht="3" customHeight="1" x14ac:dyDescent="0.25">
      <c r="B67" s="170"/>
      <c r="C67" s="209"/>
      <c r="D67" s="120"/>
      <c r="E67" s="120"/>
      <c r="F67" s="120"/>
      <c r="G67" s="120"/>
      <c r="H67" s="120"/>
      <c r="I67" s="120"/>
      <c r="J67" s="120"/>
      <c r="K67" s="120"/>
      <c r="L67" s="120"/>
      <c r="M67" s="233"/>
      <c r="N67" s="697"/>
      <c r="O67" s="120"/>
      <c r="P67" s="120"/>
      <c r="Q67" s="698"/>
    </row>
    <row r="68" spans="1:21" ht="9.75" customHeight="1" x14ac:dyDescent="0.3">
      <c r="B68" s="123"/>
      <c r="C68" s="209"/>
      <c r="D68" s="145" t="s">
        <v>120</v>
      </c>
      <c r="E68" s="120"/>
      <c r="F68" s="120" t="s">
        <v>142</v>
      </c>
      <c r="G68" s="120"/>
      <c r="H68" s="120"/>
      <c r="I68" s="120"/>
      <c r="J68" s="120"/>
      <c r="K68" s="120"/>
      <c r="L68" s="122"/>
      <c r="M68" s="231"/>
      <c r="N68" s="697"/>
      <c r="O68" s="122"/>
      <c r="P68" s="122"/>
      <c r="Q68" s="698"/>
    </row>
    <row r="69" spans="1:21" s="110" customFormat="1" ht="3" customHeight="1" x14ac:dyDescent="0.25">
      <c r="B69" s="211"/>
      <c r="C69" s="212"/>
      <c r="D69" s="151"/>
      <c r="E69" s="151"/>
      <c r="F69" s="151"/>
      <c r="G69" s="151"/>
      <c r="H69" s="151"/>
      <c r="I69" s="151"/>
      <c r="J69" s="151"/>
      <c r="K69" s="151"/>
      <c r="L69" s="151"/>
      <c r="M69" s="151"/>
      <c r="N69" s="224"/>
      <c r="O69" s="120"/>
      <c r="P69" s="120"/>
      <c r="Q69" s="699"/>
    </row>
    <row r="70" spans="1:21" ht="5.25" customHeight="1" x14ac:dyDescent="0.3">
      <c r="B70" s="123"/>
      <c r="C70" s="115"/>
      <c r="D70" s="122"/>
      <c r="E70" s="122"/>
      <c r="F70" s="122"/>
      <c r="G70" s="122"/>
      <c r="H70" s="122"/>
      <c r="I70" s="122"/>
      <c r="J70" s="122"/>
      <c r="K70" s="122"/>
      <c r="L70" s="122"/>
      <c r="M70" s="122"/>
      <c r="N70" s="122"/>
      <c r="O70" s="122"/>
      <c r="P70" s="122"/>
      <c r="Q70" s="122"/>
    </row>
    <row r="71" spans="1:21" ht="13.5" customHeight="1" x14ac:dyDescent="0.3">
      <c r="A71" s="189" t="s">
        <v>143</v>
      </c>
      <c r="B71" s="189"/>
      <c r="D71" s="234"/>
      <c r="G71" s="219" t="s">
        <v>144</v>
      </c>
      <c r="H71" s="235"/>
      <c r="I71" s="700" t="s">
        <v>145</v>
      </c>
      <c r="J71" s="700"/>
      <c r="K71" s="700"/>
      <c r="L71" s="236"/>
      <c r="M71" s="237" t="s">
        <v>146</v>
      </c>
      <c r="N71" s="204"/>
      <c r="O71" s="204"/>
      <c r="P71" s="204"/>
      <c r="Q71" s="141"/>
    </row>
    <row r="72" spans="1:21" s="110" customFormat="1" ht="9.75" customHeight="1" x14ac:dyDescent="0.25">
      <c r="A72" s="189" t="s">
        <v>147</v>
      </c>
      <c r="B72" s="189"/>
      <c r="C72" s="214"/>
      <c r="G72" s="150" t="s">
        <v>148</v>
      </c>
      <c r="H72" s="216"/>
      <c r="I72" s="701" t="s">
        <v>149</v>
      </c>
      <c r="J72" s="701"/>
      <c r="K72" s="701"/>
      <c r="L72" s="238" t="s">
        <v>150</v>
      </c>
      <c r="M72" s="238" t="s">
        <v>151</v>
      </c>
      <c r="N72" s="120" t="s">
        <v>152</v>
      </c>
      <c r="O72" s="122"/>
      <c r="P72" s="122"/>
      <c r="Q72" s="120"/>
    </row>
    <row r="73" spans="1:21" s="110" customFormat="1" ht="12" customHeight="1" x14ac:dyDescent="0.3">
      <c r="B73" s="112"/>
      <c r="C73" s="130">
        <v>1</v>
      </c>
      <c r="D73" s="239" t="s">
        <v>153</v>
      </c>
      <c r="E73" s="132"/>
      <c r="F73" s="133"/>
      <c r="G73" s="240"/>
      <c r="H73" s="241"/>
      <c r="I73" s="681"/>
      <c r="J73" s="681"/>
      <c r="K73" s="681"/>
      <c r="L73" s="242"/>
      <c r="M73" s="243"/>
      <c r="N73" s="682"/>
      <c r="O73" s="683"/>
      <c r="P73" s="683"/>
      <c r="Q73" s="683"/>
    </row>
    <row r="74" spans="1:21" s="110" customFormat="1" ht="12" customHeight="1" x14ac:dyDescent="0.3">
      <c r="B74" s="112"/>
      <c r="C74" s="130">
        <v>2</v>
      </c>
      <c r="D74" s="244" t="s">
        <v>154</v>
      </c>
      <c r="E74" s="132"/>
      <c r="F74" s="133"/>
      <c r="G74" s="245"/>
      <c r="H74" s="246"/>
      <c r="I74" s="702"/>
      <c r="J74" s="703"/>
      <c r="K74" s="704"/>
      <c r="L74" s="247"/>
      <c r="M74" s="243"/>
      <c r="N74" s="682"/>
      <c r="O74" s="683"/>
      <c r="P74" s="683"/>
      <c r="Q74" s="683"/>
    </row>
    <row r="75" spans="1:21" s="110" customFormat="1" ht="12" customHeight="1" x14ac:dyDescent="0.3">
      <c r="B75" s="112"/>
      <c r="C75" s="130">
        <v>3</v>
      </c>
      <c r="D75" s="244" t="s">
        <v>155</v>
      </c>
      <c r="E75" s="132"/>
      <c r="F75" s="133"/>
      <c r="G75" s="245"/>
      <c r="H75" s="246"/>
      <c r="I75" s="681"/>
      <c r="J75" s="681"/>
      <c r="K75" s="681"/>
      <c r="L75" s="243"/>
      <c r="M75" s="243"/>
      <c r="N75" s="682"/>
      <c r="O75" s="683"/>
      <c r="P75" s="683"/>
      <c r="Q75" s="683"/>
    </row>
    <row r="76" spans="1:21" s="110" customFormat="1" ht="12" customHeight="1" x14ac:dyDescent="0.3">
      <c r="B76" s="112"/>
      <c r="C76" s="130">
        <v>4</v>
      </c>
      <c r="D76" s="239" t="s">
        <v>156</v>
      </c>
      <c r="E76" s="132"/>
      <c r="F76" s="133"/>
      <c r="G76" s="245"/>
      <c r="H76" s="246"/>
      <c r="I76" s="705"/>
      <c r="J76" s="705"/>
      <c r="K76" s="705"/>
      <c r="L76" s="247"/>
      <c r="M76" s="243"/>
      <c r="N76" s="682"/>
      <c r="O76" s="683"/>
      <c r="P76" s="683"/>
      <c r="Q76" s="683"/>
    </row>
    <row r="77" spans="1:21" s="110" customFormat="1" ht="12" customHeight="1" x14ac:dyDescent="0.25">
      <c r="B77" s="112"/>
      <c r="C77" s="130">
        <v>5</v>
      </c>
      <c r="D77" s="248" t="s">
        <v>157</v>
      </c>
      <c r="E77" s="132"/>
      <c r="F77" s="133"/>
      <c r="G77" s="245"/>
      <c r="H77" s="246"/>
      <c r="I77" s="705"/>
      <c r="J77" s="705"/>
      <c r="K77" s="705"/>
      <c r="L77" s="243"/>
      <c r="M77" s="243"/>
      <c r="N77" s="682"/>
      <c r="O77" s="683"/>
      <c r="P77" s="683"/>
      <c r="Q77" s="683"/>
      <c r="U77" s="110" t="s">
        <v>158</v>
      </c>
    </row>
    <row r="78" spans="1:21" s="110" customFormat="1" ht="12" customHeight="1" x14ac:dyDescent="0.25">
      <c r="B78" s="112"/>
      <c r="C78" s="130">
        <v>6</v>
      </c>
      <c r="D78" s="248" t="s">
        <v>159</v>
      </c>
      <c r="E78" s="132"/>
      <c r="F78" s="133"/>
      <c r="G78" s="245"/>
      <c r="H78" s="246"/>
      <c r="I78" s="705"/>
      <c r="J78" s="705"/>
      <c r="K78" s="705"/>
      <c r="L78" s="243"/>
      <c r="M78" s="243"/>
      <c r="N78" s="682"/>
      <c r="O78" s="683"/>
      <c r="P78" s="683"/>
      <c r="Q78" s="683"/>
    </row>
    <row r="79" spans="1:21" s="110" customFormat="1" ht="12" customHeight="1" x14ac:dyDescent="0.25">
      <c r="B79" s="112"/>
      <c r="C79" s="130">
        <v>7</v>
      </c>
      <c r="D79" s="248" t="s">
        <v>160</v>
      </c>
      <c r="E79" s="132"/>
      <c r="F79" s="133"/>
      <c r="G79" s="245"/>
      <c r="H79" s="246"/>
      <c r="I79" s="706"/>
      <c r="J79" s="706"/>
      <c r="K79" s="706"/>
      <c r="L79" s="243"/>
      <c r="M79" s="249"/>
      <c r="N79" s="682"/>
      <c r="O79" s="683"/>
      <c r="P79" s="683"/>
      <c r="Q79" s="683"/>
    </row>
    <row r="80" spans="1:21" s="110" customFormat="1" ht="12" customHeight="1" x14ac:dyDescent="0.25">
      <c r="B80" s="112"/>
      <c r="C80" s="130">
        <v>8</v>
      </c>
      <c r="D80" s="248" t="s">
        <v>161</v>
      </c>
      <c r="E80" s="132"/>
      <c r="F80" s="133"/>
      <c r="G80" s="245"/>
      <c r="H80" s="246"/>
      <c r="I80" s="706"/>
      <c r="J80" s="706"/>
      <c r="K80" s="706"/>
      <c r="L80" s="250"/>
      <c r="M80" s="249"/>
      <c r="N80" s="682"/>
      <c r="O80" s="683"/>
      <c r="P80" s="683"/>
      <c r="Q80" s="683"/>
    </row>
    <row r="81" spans="2:20" s="110" customFormat="1" ht="12" customHeight="1" x14ac:dyDescent="0.25">
      <c r="B81" s="112"/>
      <c r="C81" s="130">
        <v>9</v>
      </c>
      <c r="D81" s="248" t="s">
        <v>162</v>
      </c>
      <c r="E81" s="132"/>
      <c r="F81" s="133"/>
      <c r="G81" s="245"/>
      <c r="H81" s="246"/>
      <c r="I81" s="705"/>
      <c r="J81" s="705"/>
      <c r="K81" s="705"/>
      <c r="L81" s="243"/>
      <c r="M81" s="243"/>
      <c r="N81" s="682"/>
      <c r="O81" s="683"/>
      <c r="P81" s="683"/>
      <c r="Q81" s="683"/>
    </row>
    <row r="82" spans="2:20" s="110" customFormat="1" ht="12" customHeight="1" x14ac:dyDescent="0.25">
      <c r="B82" s="112"/>
      <c r="C82" s="130">
        <v>10</v>
      </c>
      <c r="D82" s="248" t="s">
        <v>163</v>
      </c>
      <c r="E82" s="132"/>
      <c r="F82" s="133"/>
      <c r="G82" s="245"/>
      <c r="H82" s="246"/>
      <c r="I82" s="705"/>
      <c r="J82" s="705"/>
      <c r="K82" s="705"/>
      <c r="L82" s="243"/>
      <c r="M82" s="243"/>
      <c r="N82" s="682"/>
      <c r="O82" s="683"/>
      <c r="P82" s="683"/>
      <c r="Q82" s="683"/>
    </row>
    <row r="83" spans="2:20" s="110" customFormat="1" ht="12" customHeight="1" x14ac:dyDescent="0.3">
      <c r="B83" s="112"/>
      <c r="C83" s="130">
        <v>11</v>
      </c>
      <c r="D83" s="244" t="s">
        <v>164</v>
      </c>
      <c r="E83" s="132"/>
      <c r="F83" s="133"/>
      <c r="G83" s="240"/>
      <c r="H83" s="246"/>
      <c r="I83" s="681"/>
      <c r="J83" s="681"/>
      <c r="K83" s="681"/>
      <c r="L83" s="247"/>
      <c r="M83" s="243"/>
      <c r="N83" s="682"/>
      <c r="O83" s="683"/>
      <c r="P83" s="683"/>
      <c r="Q83" s="683"/>
    </row>
    <row r="84" spans="2:20" s="110" customFormat="1" ht="12" customHeight="1" x14ac:dyDescent="0.25">
      <c r="B84" s="112"/>
      <c r="C84" s="130">
        <v>12</v>
      </c>
      <c r="D84" s="248" t="s">
        <v>165</v>
      </c>
      <c r="E84" s="132"/>
      <c r="F84" s="133"/>
      <c r="G84" s="245"/>
      <c r="H84" s="246"/>
      <c r="I84" s="705"/>
      <c r="J84" s="705"/>
      <c r="K84" s="705"/>
      <c r="L84" s="243"/>
      <c r="M84" s="243"/>
      <c r="N84" s="682"/>
      <c r="O84" s="683"/>
      <c r="P84" s="683"/>
      <c r="Q84" s="683"/>
    </row>
    <row r="85" spans="2:20" x14ac:dyDescent="0.3">
      <c r="K85" s="122"/>
      <c r="L85" s="122"/>
      <c r="M85" s="122"/>
      <c r="N85" s="122"/>
      <c r="O85" s="122"/>
      <c r="P85" s="122"/>
      <c r="Q85" s="122"/>
      <c r="T85" s="124" t="s">
        <v>166</v>
      </c>
    </row>
  </sheetData>
  <sheetProtection algorithmName="SHA-512" hashValue="iRfVlPWXXd/xPFPQYTQq/h5y0gFOUTsh9rqNp8TrfbI8GB1Dvtsr0fYuaF7yfev0W/pbMBjzRJlE4szpkSRgFw==" saltValue="jqTm0K0UNBFB0DtJd/zdbg==" spinCount="100000" sheet="1" objects="1" scenarios="1" autoFilter="0" pivotTables="0"/>
  <mergeCells count="67">
    <mergeCell ref="I83:K83"/>
    <mergeCell ref="N83:Q83"/>
    <mergeCell ref="I84:K84"/>
    <mergeCell ref="N84:Q84"/>
    <mergeCell ref="I80:K80"/>
    <mergeCell ref="N80:Q80"/>
    <mergeCell ref="I81:K81"/>
    <mergeCell ref="N81:Q81"/>
    <mergeCell ref="I82:K82"/>
    <mergeCell ref="N82:Q82"/>
    <mergeCell ref="I77:K77"/>
    <mergeCell ref="N77:Q77"/>
    <mergeCell ref="I78:K78"/>
    <mergeCell ref="N78:Q78"/>
    <mergeCell ref="I79:K79"/>
    <mergeCell ref="N79:Q79"/>
    <mergeCell ref="I74:K74"/>
    <mergeCell ref="N74:Q74"/>
    <mergeCell ref="I75:K75"/>
    <mergeCell ref="N75:Q75"/>
    <mergeCell ref="I76:K76"/>
    <mergeCell ref="N76:Q76"/>
    <mergeCell ref="I73:K73"/>
    <mergeCell ref="N73:Q73"/>
    <mergeCell ref="P41:P42"/>
    <mergeCell ref="P44:P45"/>
    <mergeCell ref="P47:P50"/>
    <mergeCell ref="P52:P54"/>
    <mergeCell ref="N57:N60"/>
    <mergeCell ref="Q58:Q60"/>
    <mergeCell ref="N62:N63"/>
    <mergeCell ref="N65:N68"/>
    <mergeCell ref="Q67:Q69"/>
    <mergeCell ref="I71:K71"/>
    <mergeCell ref="I72:K72"/>
    <mergeCell ref="O26:P26"/>
    <mergeCell ref="L18:L19"/>
    <mergeCell ref="M18:M19"/>
    <mergeCell ref="N18:N19"/>
    <mergeCell ref="O18:P19"/>
    <mergeCell ref="O21:P21"/>
    <mergeCell ref="O22:P22"/>
    <mergeCell ref="O23:P23"/>
    <mergeCell ref="O24:P24"/>
    <mergeCell ref="O25:P25"/>
    <mergeCell ref="Q18:Q19"/>
    <mergeCell ref="O20:P20"/>
    <mergeCell ref="L12:L15"/>
    <mergeCell ref="M12:M15"/>
    <mergeCell ref="N12:N15"/>
    <mergeCell ref="O12:P16"/>
    <mergeCell ref="Q12:Q15"/>
    <mergeCell ref="O17:P17"/>
    <mergeCell ref="Q5:Q7"/>
    <mergeCell ref="O8:P8"/>
    <mergeCell ref="L9:L10"/>
    <mergeCell ref="M9:M10"/>
    <mergeCell ref="N9:N10"/>
    <mergeCell ref="O9:P11"/>
    <mergeCell ref="Q9:Q10"/>
    <mergeCell ref="F1:I1"/>
    <mergeCell ref="O3:P3"/>
    <mergeCell ref="O4:P4"/>
    <mergeCell ref="L5:L7"/>
    <mergeCell ref="M5:M7"/>
    <mergeCell ref="N5:N7"/>
    <mergeCell ref="O5:P7"/>
  </mergeCells>
  <conditionalFormatting sqref="O4:Q4 Q5:Q26 L8 L38:N38 L31:N32 L34:N35 L17:P26">
    <cfRule type="cellIs" dxfId="3804" priority="6" stopIfTrue="1" operator="equal">
      <formula>0</formula>
    </cfRule>
  </conditionalFormatting>
  <conditionalFormatting sqref="L4">
    <cfRule type="cellIs" dxfId="3803" priority="7" stopIfTrue="1" operator="equal">
      <formula>0</formula>
    </cfRule>
    <cfRule type="expression" dxfId="3802" priority="8" stopIfTrue="1">
      <formula>$L$4&lt;&gt;$S$4</formula>
    </cfRule>
  </conditionalFormatting>
  <conditionalFormatting sqref="M4">
    <cfRule type="cellIs" dxfId="3801" priority="9" stopIfTrue="1" operator="equal">
      <formula>0</formula>
    </cfRule>
    <cfRule type="expression" dxfId="3800" priority="10" stopIfTrue="1">
      <formula>$M$4&lt;&gt;$S$5</formula>
    </cfRule>
  </conditionalFormatting>
  <conditionalFormatting sqref="N4">
    <cfRule type="cellIs" dxfId="3799" priority="11" stopIfTrue="1" operator="equal">
      <formula>0</formula>
    </cfRule>
    <cfRule type="expression" dxfId="3798" priority="12" stopIfTrue="1">
      <formula>$N$4&lt;&gt;$S$6</formula>
    </cfRule>
  </conditionalFormatting>
  <conditionalFormatting sqref="Q36">
    <cfRule type="cellIs" dxfId="3797" priority="13" stopIfTrue="1" operator="equal">
      <formula>0</formula>
    </cfRule>
    <cfRule type="expression" dxfId="3796" priority="14" stopIfTrue="1">
      <formula>$Q$36&lt;&gt;$S$36</formula>
    </cfRule>
  </conditionalFormatting>
  <conditionalFormatting sqref="P41:P42">
    <cfRule type="cellIs" dxfId="3795" priority="15" stopIfTrue="1" operator="equal">
      <formula>0</formula>
    </cfRule>
    <cfRule type="expression" dxfId="3794" priority="16" stopIfTrue="1">
      <formula>$P$41&lt;&gt;$S$41</formula>
    </cfRule>
  </conditionalFormatting>
  <conditionalFormatting sqref="L21:M21">
    <cfRule type="cellIs" dxfId="3793" priority="5" stopIfTrue="1" operator="equal">
      <formula>0</formula>
    </cfRule>
  </conditionalFormatting>
  <conditionalFormatting sqref="L38">
    <cfRule type="cellIs" dxfId="3792" priority="4" stopIfTrue="1" operator="equal">
      <formula>0</formula>
    </cfRule>
  </conditionalFormatting>
  <conditionalFormatting sqref="L30">
    <cfRule type="cellIs" dxfId="3791" priority="3" stopIfTrue="1" operator="equal">
      <formula>0</formula>
    </cfRule>
  </conditionalFormatting>
  <conditionalFormatting sqref="P44:P45 P47:P50 K53 Q67:Q69 P52:P54 M66 M68 N65:N68">
    <cfRule type="cellIs" dxfId="3790" priority="2" operator="lessThan">
      <formula>0</formula>
    </cfRule>
  </conditionalFormatting>
  <conditionalFormatting sqref="P44:P45 P47:P50 I53 K53 P52:P54 Q67:Q69 M66 M68 N65:N68">
    <cfRule type="cellIs" dxfId="3789" priority="1" operator="equal">
      <formula>0</formula>
    </cfRule>
  </conditionalFormatting>
  <pageMargins left="0.19685039370078741" right="0.19685039370078741" top="0.19685039370078741" bottom="0.19685039370078741" header="0.11811023622047245" footer="0.11811023622047245"/>
  <pageSetup paperSize="9" scale="99" orientation="portrait" r:id="rId1"/>
  <headerFooter alignWithMargins="0"/>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tabColor indexed="47"/>
    <pageSetUpPr fitToPage="1"/>
  </sheetPr>
  <dimension ref="A1:J65"/>
  <sheetViews>
    <sheetView showGridLines="0" showZeros="0" zoomScale="120" zoomScaleNormal="120" workbookViewId="0">
      <pane ySplit="3" topLeftCell="A4" activePane="bottomLeft" state="frozen"/>
      <selection activeCell="M18" sqref="M18:N18"/>
      <selection pane="bottomLeft" activeCell="M18" sqref="M18:N18"/>
    </sheetView>
  </sheetViews>
  <sheetFormatPr defaultColWidth="9.140625" defaultRowHeight="11.25" x14ac:dyDescent="0.25"/>
  <cols>
    <col min="1" max="1" width="1.42578125" style="290" customWidth="1"/>
    <col min="2" max="2" width="2.140625" style="218" customWidth="1"/>
    <col min="3" max="3" width="1.140625" style="218" customWidth="1"/>
    <col min="4" max="4" width="37.42578125" style="300" customWidth="1"/>
    <col min="5" max="5" width="16.42578125" style="300" customWidth="1"/>
    <col min="6" max="6" width="15.28515625" style="300" customWidth="1"/>
    <col min="7" max="7" width="15.85546875" style="290" customWidth="1"/>
    <col min="8" max="8" width="7.85546875" style="290" customWidth="1"/>
    <col min="9" max="9" width="6.28515625" style="290" customWidth="1"/>
    <col min="10" max="10" width="6.42578125" style="290" customWidth="1"/>
    <col min="11" max="11" width="7.42578125" style="290" customWidth="1"/>
    <col min="12" max="12" width="8.42578125" style="290" customWidth="1"/>
    <col min="13" max="13" width="6.42578125" style="290" customWidth="1"/>
    <col min="14" max="15" width="8.28515625" style="290" customWidth="1"/>
    <col min="16" max="64" width="6.42578125" style="290" customWidth="1"/>
    <col min="65" max="16384" width="9.140625" style="290"/>
  </cols>
  <sheetData>
    <row r="1" spans="1:10" s="120" customFormat="1" ht="10.5" customHeight="1" x14ac:dyDescent="0.25">
      <c r="A1" s="111"/>
      <c r="B1" s="111" t="s">
        <v>167</v>
      </c>
      <c r="D1" s="251"/>
      <c r="E1" s="252" t="str">
        <f>ф_01!F1</f>
        <v>Зеленоград-1649</v>
      </c>
      <c r="F1" s="145" t="s">
        <v>168</v>
      </c>
      <c r="G1" s="253">
        <f>ф_01!L1</f>
        <v>44409</v>
      </c>
      <c r="H1" s="145" t="s">
        <v>58</v>
      </c>
      <c r="I1" s="254">
        <f>ф_01!N1</f>
        <v>0</v>
      </c>
      <c r="J1" s="255">
        <f>ф_01!P1</f>
        <v>0</v>
      </c>
    </row>
    <row r="2" spans="1:10" s="120" customFormat="1" ht="3" customHeight="1" x14ac:dyDescent="0.25">
      <c r="D2" s="191"/>
      <c r="E2" s="115"/>
      <c r="F2" s="115"/>
    </row>
    <row r="3" spans="1:10" s="115" customFormat="1" ht="9.75" customHeight="1" x14ac:dyDescent="0.25">
      <c r="A3" s="189" t="s">
        <v>169</v>
      </c>
      <c r="B3" s="256"/>
      <c r="C3" s="256"/>
      <c r="D3" s="191"/>
      <c r="E3" s="257" t="s">
        <v>170</v>
      </c>
      <c r="F3" s="258" t="s">
        <v>274</v>
      </c>
      <c r="G3" s="259" t="s">
        <v>282</v>
      </c>
      <c r="H3" s="260" t="s">
        <v>62</v>
      </c>
      <c r="I3" s="261" t="s">
        <v>63</v>
      </c>
      <c r="J3" s="261" t="s">
        <v>172</v>
      </c>
    </row>
    <row r="4" spans="1:10" s="262" customFormat="1" ht="18.75" customHeight="1" x14ac:dyDescent="0.2">
      <c r="B4" s="263">
        <v>1</v>
      </c>
      <c r="C4" s="264"/>
      <c r="D4" s="265" t="s">
        <v>173</v>
      </c>
      <c r="E4" s="266"/>
      <c r="F4" s="267">
        <f>SUM(F5:F8)</f>
        <v>0</v>
      </c>
      <c r="G4" s="267">
        <f>SUM(G5:G8)</f>
        <v>0</v>
      </c>
      <c r="H4" s="268">
        <f>SUM(H5:H8)</f>
        <v>0</v>
      </c>
      <c r="I4" s="269">
        <f>SUM(I5:I8)</f>
        <v>0</v>
      </c>
      <c r="J4" s="270"/>
    </row>
    <row r="5" spans="1:10" s="262" customFormat="1" ht="22.5" x14ac:dyDescent="0.2">
      <c r="B5" s="271"/>
      <c r="C5" s="272"/>
      <c r="D5" s="273" t="s">
        <v>174</v>
      </c>
      <c r="E5" s="274"/>
      <c r="F5" s="435"/>
      <c r="G5" s="275"/>
      <c r="H5" s="276"/>
      <c r="I5" s="277"/>
      <c r="J5" s="278"/>
    </row>
    <row r="6" spans="1:10" s="262" customFormat="1" ht="12" customHeight="1" x14ac:dyDescent="0.2">
      <c r="B6" s="271"/>
      <c r="C6" s="272"/>
      <c r="D6" s="273" t="s">
        <v>175</v>
      </c>
      <c r="E6" s="274"/>
      <c r="F6" s="436"/>
      <c r="G6" s="275"/>
      <c r="H6" s="276"/>
      <c r="I6" s="277"/>
      <c r="J6" s="278"/>
    </row>
    <row r="7" spans="1:10" s="262" customFormat="1" ht="13.5" x14ac:dyDescent="0.2">
      <c r="B7" s="271"/>
      <c r="C7" s="272"/>
      <c r="D7" s="273" t="s">
        <v>176</v>
      </c>
      <c r="E7" s="279"/>
      <c r="F7" s="436"/>
      <c r="G7" s="275"/>
      <c r="H7" s="276"/>
      <c r="I7" s="277"/>
      <c r="J7" s="278"/>
    </row>
    <row r="8" spans="1:10" s="262" customFormat="1" ht="13.5" x14ac:dyDescent="0.2">
      <c r="B8" s="271"/>
      <c r="C8" s="272"/>
      <c r="D8" s="273" t="s">
        <v>177</v>
      </c>
      <c r="E8" s="274"/>
      <c r="F8" s="437"/>
      <c r="G8" s="275"/>
      <c r="H8" s="276"/>
      <c r="I8" s="277"/>
      <c r="J8" s="278"/>
    </row>
    <row r="9" spans="1:10" s="262" customFormat="1" ht="18.75" customHeight="1" x14ac:dyDescent="0.2">
      <c r="B9" s="263">
        <v>2</v>
      </c>
      <c r="C9" s="264"/>
      <c r="D9" s="265" t="s">
        <v>178</v>
      </c>
      <c r="E9" s="266"/>
      <c r="F9" s="280">
        <f>SUM(F10:F16)</f>
        <v>0</v>
      </c>
      <c r="G9" s="280">
        <f>SUM(G10:G16)</f>
        <v>12000</v>
      </c>
      <c r="H9" s="268">
        <f>SUM(H10:H16)</f>
        <v>0</v>
      </c>
      <c r="I9" s="269">
        <f>SUM(I10:I16)</f>
        <v>0</v>
      </c>
      <c r="J9" s="270"/>
    </row>
    <row r="10" spans="1:10" s="262" customFormat="1" ht="13.5" x14ac:dyDescent="0.2">
      <c r="B10" s="271"/>
      <c r="C10" s="272"/>
      <c r="D10" s="281" t="s">
        <v>179</v>
      </c>
      <c r="E10" s="274"/>
      <c r="F10" s="436"/>
      <c r="G10" s="282"/>
      <c r="H10" s="276"/>
      <c r="I10" s="277"/>
      <c r="J10" s="278"/>
    </row>
    <row r="11" spans="1:10" s="262" customFormat="1" ht="13.5" x14ac:dyDescent="0.2">
      <c r="B11" s="271"/>
      <c r="C11" s="272"/>
      <c r="D11" s="281" t="s">
        <v>180</v>
      </c>
      <c r="E11" s="274"/>
      <c r="F11" s="436"/>
      <c r="G11" s="282"/>
      <c r="H11" s="276"/>
      <c r="I11" s="277"/>
      <c r="J11" s="278"/>
    </row>
    <row r="12" spans="1:10" s="262" customFormat="1" ht="13.5" x14ac:dyDescent="0.2">
      <c r="B12" s="271"/>
      <c r="C12" s="272"/>
      <c r="D12" s="281" t="s">
        <v>181</v>
      </c>
      <c r="E12" s="274"/>
      <c r="F12" s="436"/>
      <c r="G12" s="283"/>
      <c r="H12" s="276"/>
      <c r="I12" s="277"/>
      <c r="J12" s="278"/>
    </row>
    <row r="13" spans="1:10" s="262" customFormat="1" ht="22.5" x14ac:dyDescent="0.2">
      <c r="B13" s="271"/>
      <c r="C13" s="272"/>
      <c r="D13" s="281" t="s">
        <v>182</v>
      </c>
      <c r="E13" s="274" t="s">
        <v>283</v>
      </c>
      <c r="F13" s="436"/>
      <c r="G13" s="283">
        <v>12000</v>
      </c>
      <c r="H13" s="276"/>
      <c r="I13" s="277"/>
      <c r="J13" s="278"/>
    </row>
    <row r="14" spans="1:10" s="262" customFormat="1" ht="13.5" x14ac:dyDescent="0.2">
      <c r="B14" s="271"/>
      <c r="C14" s="272"/>
      <c r="D14" s="273" t="s">
        <v>183</v>
      </c>
      <c r="E14" s="274"/>
      <c r="F14" s="436"/>
      <c r="G14" s="283"/>
      <c r="H14" s="276"/>
      <c r="I14" s="277"/>
      <c r="J14" s="278"/>
    </row>
    <row r="15" spans="1:10" s="262" customFormat="1" ht="13.5" x14ac:dyDescent="0.2">
      <c r="B15" s="271"/>
      <c r="C15" s="272"/>
      <c r="D15" s="273" t="s">
        <v>184</v>
      </c>
      <c r="E15" s="274"/>
      <c r="F15" s="435"/>
      <c r="G15" s="283"/>
      <c r="H15" s="276"/>
      <c r="I15" s="277"/>
      <c r="J15" s="278"/>
    </row>
    <row r="16" spans="1:10" s="262" customFormat="1" ht="13.5" x14ac:dyDescent="0.2">
      <c r="B16" s="271"/>
      <c r="C16" s="272"/>
      <c r="D16" s="273" t="s">
        <v>185</v>
      </c>
      <c r="E16" s="274"/>
      <c r="F16" s="435"/>
      <c r="G16" s="283"/>
      <c r="H16" s="276"/>
      <c r="I16" s="277"/>
      <c r="J16" s="278"/>
    </row>
    <row r="17" spans="2:10" s="262" customFormat="1" ht="18.75" customHeight="1" x14ac:dyDescent="0.2">
      <c r="B17" s="263">
        <v>3</v>
      </c>
      <c r="C17" s="264"/>
      <c r="D17" s="265" t="s">
        <v>186</v>
      </c>
      <c r="E17" s="284"/>
      <c r="F17" s="285"/>
      <c r="G17" s="286"/>
      <c r="H17" s="268"/>
      <c r="I17" s="269"/>
      <c r="J17" s="270"/>
    </row>
    <row r="18" spans="2:10" s="262" customFormat="1" ht="18.75" customHeight="1" x14ac:dyDescent="0.2">
      <c r="B18" s="263">
        <v>4</v>
      </c>
      <c r="C18" s="264"/>
      <c r="D18" s="265" t="s">
        <v>187</v>
      </c>
      <c r="E18" s="266"/>
      <c r="F18" s="280">
        <f>SUM(F19:F21)</f>
        <v>0</v>
      </c>
      <c r="G18" s="280">
        <f>SUM(G19:G21)</f>
        <v>0</v>
      </c>
      <c r="H18" s="268">
        <f>SUM(H19:H21)</f>
        <v>0</v>
      </c>
      <c r="I18" s="269">
        <f>SUM(I19:I21)</f>
        <v>0</v>
      </c>
      <c r="J18" s="270"/>
    </row>
    <row r="19" spans="2:10" s="262" customFormat="1" ht="13.5" x14ac:dyDescent="0.2">
      <c r="B19" s="271"/>
      <c r="C19" s="272"/>
      <c r="D19" s="281" t="s">
        <v>188</v>
      </c>
      <c r="E19" s="274"/>
      <c r="F19" s="436"/>
      <c r="G19" s="287"/>
      <c r="H19" s="276"/>
      <c r="I19" s="277"/>
      <c r="J19" s="278"/>
    </row>
    <row r="20" spans="2:10" s="262" customFormat="1" ht="13.5" x14ac:dyDescent="0.2">
      <c r="B20" s="271"/>
      <c r="C20" s="272"/>
      <c r="D20" s="273" t="s">
        <v>189</v>
      </c>
      <c r="E20" s="274"/>
      <c r="F20" s="436"/>
      <c r="G20" s="287"/>
      <c r="H20" s="276"/>
      <c r="I20" s="277"/>
      <c r="J20" s="278"/>
    </row>
    <row r="21" spans="2:10" s="262" customFormat="1" ht="13.5" x14ac:dyDescent="0.2">
      <c r="B21" s="271"/>
      <c r="C21" s="272"/>
      <c r="D21" s="281" t="s">
        <v>190</v>
      </c>
      <c r="E21" s="274"/>
      <c r="F21" s="436"/>
      <c r="G21" s="287"/>
      <c r="H21" s="276"/>
      <c r="I21" s="277"/>
      <c r="J21" s="278"/>
    </row>
    <row r="22" spans="2:10" s="262" customFormat="1" ht="18.75" customHeight="1" x14ac:dyDescent="0.2">
      <c r="B22" s="263">
        <v>5</v>
      </c>
      <c r="C22" s="264"/>
      <c r="D22" s="265" t="s">
        <v>191</v>
      </c>
      <c r="E22" s="266"/>
      <c r="F22" s="280">
        <f>SUM(F23:F24)</f>
        <v>0</v>
      </c>
      <c r="G22" s="280">
        <f>SUM(G23:G24)</f>
        <v>0</v>
      </c>
      <c r="H22" s="268">
        <f>SUM(H23:H24)</f>
        <v>0</v>
      </c>
      <c r="I22" s="269">
        <f>SUM(I23:I24)</f>
        <v>0</v>
      </c>
      <c r="J22" s="270"/>
    </row>
    <row r="23" spans="2:10" s="262" customFormat="1" ht="13.5" x14ac:dyDescent="0.2">
      <c r="B23" s="271"/>
      <c r="C23" s="272"/>
      <c r="D23" s="273" t="s">
        <v>192</v>
      </c>
      <c r="E23" s="274"/>
      <c r="F23" s="436"/>
      <c r="G23" s="275"/>
      <c r="H23" s="276"/>
      <c r="I23" s="277"/>
      <c r="J23" s="278"/>
    </row>
    <row r="24" spans="2:10" s="262" customFormat="1" ht="21.75" customHeight="1" x14ac:dyDescent="0.2">
      <c r="B24" s="271"/>
      <c r="C24" s="272"/>
      <c r="D24" s="273" t="s">
        <v>193</v>
      </c>
      <c r="E24" s="274"/>
      <c r="F24" s="436"/>
      <c r="G24" s="275"/>
      <c r="H24" s="276"/>
      <c r="I24" s="277"/>
      <c r="J24" s="278"/>
    </row>
    <row r="25" spans="2:10" s="262" customFormat="1" ht="18.75" customHeight="1" x14ac:dyDescent="0.2">
      <c r="B25" s="263">
        <v>6</v>
      </c>
      <c r="C25" s="264"/>
      <c r="D25" s="265" t="s">
        <v>194</v>
      </c>
      <c r="E25" s="284"/>
      <c r="F25" s="285"/>
      <c r="G25" s="286"/>
      <c r="H25" s="268"/>
      <c r="I25" s="269"/>
      <c r="J25" s="270"/>
    </row>
    <row r="26" spans="2:10" s="262" customFormat="1" ht="18.75" customHeight="1" x14ac:dyDescent="0.2">
      <c r="B26" s="263">
        <v>7</v>
      </c>
      <c r="C26" s="264"/>
      <c r="D26" s="265" t="s">
        <v>195</v>
      </c>
      <c r="E26" s="266"/>
      <c r="F26" s="280">
        <f>SUM(F27:F28)</f>
        <v>0</v>
      </c>
      <c r="G26" s="280">
        <f>SUM(G27:G28)</f>
        <v>0</v>
      </c>
      <c r="H26" s="268">
        <f>SUM(H27:H28)</f>
        <v>0</v>
      </c>
      <c r="I26" s="269"/>
      <c r="J26" s="270"/>
    </row>
    <row r="27" spans="2:10" s="262" customFormat="1" ht="13.5" x14ac:dyDescent="0.2">
      <c r="B27" s="271"/>
      <c r="C27" s="272"/>
      <c r="D27" s="281" t="s">
        <v>196</v>
      </c>
      <c r="E27" s="274"/>
      <c r="F27" s="436"/>
      <c r="G27" s="283"/>
      <c r="H27" s="276"/>
      <c r="I27" s="277"/>
      <c r="J27" s="278"/>
    </row>
    <row r="28" spans="2:10" s="262" customFormat="1" ht="13.5" x14ac:dyDescent="0.2">
      <c r="B28" s="271"/>
      <c r="C28" s="272"/>
      <c r="D28" s="281" t="s">
        <v>197</v>
      </c>
      <c r="E28" s="288"/>
      <c r="F28" s="436"/>
      <c r="G28" s="283"/>
      <c r="H28" s="276"/>
      <c r="I28" s="277"/>
      <c r="J28" s="278"/>
    </row>
    <row r="29" spans="2:10" s="262" customFormat="1" ht="18.75" customHeight="1" x14ac:dyDescent="0.2">
      <c r="B29" s="263">
        <v>8</v>
      </c>
      <c r="C29" s="264"/>
      <c r="D29" s="265" t="s">
        <v>198</v>
      </c>
      <c r="E29" s="284"/>
      <c r="F29" s="285"/>
      <c r="G29" s="286"/>
      <c r="H29" s="268"/>
      <c r="I29" s="269"/>
      <c r="J29" s="270"/>
    </row>
    <row r="30" spans="2:10" s="262" customFormat="1" ht="18.75" customHeight="1" x14ac:dyDescent="0.2">
      <c r="B30" s="263">
        <v>9</v>
      </c>
      <c r="C30" s="264"/>
      <c r="D30" s="265" t="s">
        <v>199</v>
      </c>
      <c r="E30" s="284"/>
      <c r="F30" s="285"/>
      <c r="G30" s="286"/>
      <c r="H30" s="268"/>
      <c r="I30" s="269"/>
      <c r="J30" s="270"/>
    </row>
    <row r="31" spans="2:10" s="262" customFormat="1" ht="18.75" customHeight="1" x14ac:dyDescent="0.2">
      <c r="B31" s="263">
        <v>10</v>
      </c>
      <c r="C31" s="264"/>
      <c r="D31" s="265" t="s">
        <v>200</v>
      </c>
      <c r="E31" s="284"/>
      <c r="F31" s="285"/>
      <c r="G31" s="289"/>
      <c r="H31" s="268"/>
      <c r="I31" s="269"/>
      <c r="J31" s="270"/>
    </row>
    <row r="32" spans="2:10" s="262" customFormat="1" ht="18.75" customHeight="1" x14ac:dyDescent="0.2">
      <c r="B32" s="263">
        <v>11</v>
      </c>
      <c r="C32" s="264"/>
      <c r="D32" s="265" t="s">
        <v>201</v>
      </c>
      <c r="E32" s="284"/>
      <c r="F32" s="285"/>
      <c r="G32" s="289"/>
      <c r="H32" s="268"/>
      <c r="I32" s="269"/>
      <c r="J32" s="270"/>
    </row>
    <row r="33" spans="2:10" s="262" customFormat="1" ht="18.75" customHeight="1" x14ac:dyDescent="0.2">
      <c r="B33" s="263">
        <v>12</v>
      </c>
      <c r="C33" s="264"/>
      <c r="D33" s="265" t="s">
        <v>202</v>
      </c>
      <c r="E33" s="284"/>
      <c r="F33" s="285"/>
      <c r="G33" s="286"/>
      <c r="H33" s="268"/>
      <c r="I33" s="269"/>
      <c r="J33" s="270"/>
    </row>
    <row r="34" spans="2:10" s="262" customFormat="1" ht="18.75" customHeight="1" x14ac:dyDescent="0.2">
      <c r="B34" s="263">
        <v>13</v>
      </c>
      <c r="C34" s="264"/>
      <c r="D34" s="265" t="s">
        <v>203</v>
      </c>
      <c r="E34" s="266"/>
      <c r="F34" s="280">
        <f>SUM(F35:F46)</f>
        <v>0</v>
      </c>
      <c r="G34" s="280">
        <f>SUM(G35:G46)</f>
        <v>0</v>
      </c>
      <c r="H34" s="268">
        <f>SUM(H35:H46)</f>
        <v>0</v>
      </c>
      <c r="I34" s="269">
        <f>SUM(I35:I46)</f>
        <v>0</v>
      </c>
      <c r="J34" s="270"/>
    </row>
    <row r="35" spans="2:10" s="262" customFormat="1" ht="11.25" customHeight="1" x14ac:dyDescent="0.2">
      <c r="B35" s="271"/>
      <c r="C35" s="272"/>
      <c r="D35" s="273" t="s">
        <v>204</v>
      </c>
      <c r="E35" s="274"/>
      <c r="F35" s="436"/>
      <c r="G35" s="287"/>
      <c r="H35" s="276"/>
      <c r="I35" s="277"/>
      <c r="J35" s="278"/>
    </row>
    <row r="36" spans="2:10" s="262" customFormat="1" ht="11.25" customHeight="1" x14ac:dyDescent="0.2">
      <c r="B36" s="271"/>
      <c r="C36" s="272"/>
      <c r="D36" s="273" t="s">
        <v>205</v>
      </c>
      <c r="E36" s="274"/>
      <c r="F36" s="436"/>
      <c r="G36" s="287"/>
      <c r="H36" s="276"/>
      <c r="I36" s="277"/>
      <c r="J36" s="278"/>
    </row>
    <row r="37" spans="2:10" s="262" customFormat="1" ht="11.25" customHeight="1" x14ac:dyDescent="0.2">
      <c r="B37" s="271"/>
      <c r="C37" s="272"/>
      <c r="D37" s="273" t="s">
        <v>206</v>
      </c>
      <c r="E37" s="274"/>
      <c r="F37" s="436"/>
      <c r="G37" s="287"/>
      <c r="H37" s="276"/>
      <c r="I37" s="277"/>
      <c r="J37" s="278"/>
    </row>
    <row r="38" spans="2:10" s="262" customFormat="1" ht="11.25" customHeight="1" x14ac:dyDescent="0.2">
      <c r="B38" s="271"/>
      <c r="C38" s="272"/>
      <c r="D38" s="273" t="s">
        <v>207</v>
      </c>
      <c r="E38" s="274"/>
      <c r="F38" s="436"/>
      <c r="G38" s="287"/>
      <c r="H38" s="276"/>
      <c r="I38" s="277"/>
      <c r="J38" s="278"/>
    </row>
    <row r="39" spans="2:10" s="262" customFormat="1" ht="11.25" customHeight="1" x14ac:dyDescent="0.2">
      <c r="B39" s="271"/>
      <c r="C39" s="272"/>
      <c r="D39" s="273" t="s">
        <v>208</v>
      </c>
      <c r="E39" s="274"/>
      <c r="F39" s="436"/>
      <c r="G39" s="287"/>
      <c r="H39" s="276"/>
      <c r="I39" s="277"/>
      <c r="J39" s="278">
        <f>(F39+G39)/IF($I$1&gt;0,$I$1,1)+H39+I39/IF($J$1&gt;0,$J$1,1)</f>
        <v>0</v>
      </c>
    </row>
    <row r="40" spans="2:10" s="262" customFormat="1" ht="11.25" customHeight="1" x14ac:dyDescent="0.2">
      <c r="B40" s="271"/>
      <c r="C40" s="272"/>
      <c r="D40" s="273" t="s">
        <v>209</v>
      </c>
      <c r="E40" s="274"/>
      <c r="F40" s="436"/>
      <c r="G40" s="287"/>
      <c r="H40" s="276"/>
      <c r="I40" s="277"/>
      <c r="J40" s="278">
        <f>(F40+G40)/IF($I$1&gt;0,$I$1,1)+H40+I40/IF($J$1&gt;0,$J$1,1)</f>
        <v>0</v>
      </c>
    </row>
    <row r="41" spans="2:10" s="262" customFormat="1" ht="11.25" customHeight="1" x14ac:dyDescent="0.2">
      <c r="B41" s="271"/>
      <c r="C41" s="272"/>
      <c r="D41" s="273" t="s">
        <v>210</v>
      </c>
      <c r="E41" s="274"/>
      <c r="F41" s="436"/>
      <c r="G41" s="287"/>
      <c r="H41" s="276"/>
      <c r="I41" s="277"/>
      <c r="J41" s="278"/>
    </row>
    <row r="42" spans="2:10" s="262" customFormat="1" ht="11.25" customHeight="1" x14ac:dyDescent="0.2">
      <c r="B42" s="271"/>
      <c r="C42" s="272"/>
      <c r="D42" s="281" t="s">
        <v>211</v>
      </c>
      <c r="E42" s="279"/>
      <c r="F42" s="436"/>
      <c r="G42" s="287"/>
      <c r="H42" s="276"/>
      <c r="I42" s="277"/>
      <c r="J42" s="278"/>
    </row>
    <row r="43" spans="2:10" s="262" customFormat="1" ht="11.25" customHeight="1" x14ac:dyDescent="0.2">
      <c r="B43" s="271"/>
      <c r="C43" s="272"/>
      <c r="D43" s="273" t="s">
        <v>212</v>
      </c>
      <c r="E43" s="274"/>
      <c r="F43" s="436"/>
      <c r="G43" s="287"/>
      <c r="H43" s="276"/>
      <c r="I43" s="277"/>
      <c r="J43" s="278">
        <f>(F43+G43)/IF($I$1&gt;0,$I$1,1)+H43+I43/IF($J$1&gt;0,$J$1,1)</f>
        <v>0</v>
      </c>
    </row>
    <row r="44" spans="2:10" s="262" customFormat="1" ht="11.25" customHeight="1" x14ac:dyDescent="0.2">
      <c r="B44" s="271"/>
      <c r="C44" s="272"/>
      <c r="D44" s="281" t="s">
        <v>213</v>
      </c>
      <c r="E44" s="274"/>
      <c r="F44" s="436"/>
      <c r="G44" s="287"/>
      <c r="H44" s="276"/>
      <c r="I44" s="277"/>
      <c r="J44" s="278"/>
    </row>
    <row r="45" spans="2:10" s="262" customFormat="1" ht="11.25" customHeight="1" x14ac:dyDescent="0.2">
      <c r="B45" s="271"/>
      <c r="C45" s="272"/>
      <c r="D45" s="281" t="s">
        <v>214</v>
      </c>
      <c r="E45" s="274"/>
      <c r="F45" s="436"/>
      <c r="G45" s="287"/>
      <c r="H45" s="276"/>
      <c r="I45" s="277"/>
      <c r="J45" s="278"/>
    </row>
    <row r="46" spans="2:10" s="262" customFormat="1" ht="11.25" customHeight="1" x14ac:dyDescent="0.2">
      <c r="B46" s="271"/>
      <c r="C46" s="272"/>
      <c r="D46" s="273" t="s">
        <v>91</v>
      </c>
      <c r="E46" s="274"/>
      <c r="F46" s="436"/>
      <c r="G46" s="275"/>
      <c r="H46" s="276"/>
      <c r="I46" s="277"/>
      <c r="J46" s="278"/>
    </row>
    <row r="47" spans="2:10" s="262" customFormat="1" ht="18.75" customHeight="1" x14ac:dyDescent="0.2">
      <c r="B47" s="263">
        <v>14</v>
      </c>
      <c r="C47" s="264"/>
      <c r="D47" s="265" t="s">
        <v>215</v>
      </c>
      <c r="E47" s="284"/>
      <c r="F47" s="285"/>
      <c r="G47" s="289"/>
      <c r="H47" s="268">
        <v>0</v>
      </c>
      <c r="I47" s="269">
        <v>0</v>
      </c>
      <c r="J47" s="270"/>
    </row>
    <row r="48" spans="2:10" s="262" customFormat="1" ht="18.75" customHeight="1" x14ac:dyDescent="0.2">
      <c r="B48" s="271">
        <v>15</v>
      </c>
      <c r="C48" s="272"/>
      <c r="D48" s="499" t="s">
        <v>216</v>
      </c>
      <c r="E48" s="274"/>
      <c r="F48" s="436"/>
      <c r="G48" s="287"/>
      <c r="H48" s="276"/>
      <c r="I48" s="277"/>
      <c r="J48" s="278"/>
    </row>
    <row r="49" spans="1:10" s="262" customFormat="1" ht="18.75" customHeight="1" x14ac:dyDescent="0.2">
      <c r="B49" s="271">
        <v>16</v>
      </c>
      <c r="C49" s="272"/>
      <c r="D49" s="500"/>
      <c r="E49" s="274"/>
      <c r="F49" s="435"/>
      <c r="G49" s="287"/>
      <c r="H49" s="276"/>
      <c r="I49" s="277"/>
      <c r="J49" s="278"/>
    </row>
    <row r="50" spans="1:10" s="262" customFormat="1" ht="18.75" customHeight="1" x14ac:dyDescent="0.2">
      <c r="B50" s="271">
        <v>17</v>
      </c>
      <c r="C50" s="272"/>
      <c r="D50" s="500"/>
      <c r="E50" s="274"/>
      <c r="F50" s="435"/>
      <c r="G50" s="287"/>
      <c r="H50" s="276"/>
      <c r="I50" s="277"/>
      <c r="J50" s="278">
        <f>(F50+G50)/IF($I$1&gt;0,$I$1,1)+H50+I50/IF($J$1&gt;0,$J$1,1)</f>
        <v>0</v>
      </c>
    </row>
    <row r="51" spans="1:10" ht="21.75" customHeight="1" x14ac:dyDescent="0.25">
      <c r="D51" s="291"/>
      <c r="E51" s="191" t="s">
        <v>217</v>
      </c>
      <c r="F51" s="292">
        <f>F4+F9+F17+F18+F22+F25+F26+F29+F30+F31+F32+F33+F34+F47+F48+F49+F50</f>
        <v>0</v>
      </c>
      <c r="G51" s="292">
        <f>G4+G9+G17+G18+G22+G25+G26+G29+G30+G31+G32+G33+G34+G47+G48+G49+G50</f>
        <v>12000</v>
      </c>
      <c r="H51" s="293">
        <f>H4+H9+H17+H18+H22+H25+H26+H29+H30+H31+H32+H33+H34+H47</f>
        <v>0</v>
      </c>
      <c r="I51" s="294">
        <f>I4+I9+I17+I18+I22+I25+I26+I29+I30+I31+I32+I33+I34+I47</f>
        <v>0</v>
      </c>
      <c r="J51" s="295">
        <f>J4+J9+J17+J18+J22+J25+J26+J29+J30+J31+J32+J33+J34+J47</f>
        <v>0</v>
      </c>
    </row>
    <row r="52" spans="1:10" ht="4.5" customHeight="1" x14ac:dyDescent="0.25">
      <c r="D52" s="291"/>
      <c r="E52" s="191"/>
      <c r="F52" s="296"/>
      <c r="G52" s="296"/>
      <c r="H52" s="296"/>
      <c r="I52" s="296"/>
      <c r="J52" s="297"/>
    </row>
    <row r="53" spans="1:10" ht="46.5" customHeight="1" x14ac:dyDescent="0.25">
      <c r="A53" s="707" t="s">
        <v>218</v>
      </c>
      <c r="B53" s="707"/>
      <c r="C53" s="707"/>
      <c r="D53" s="707"/>
      <c r="E53" s="707"/>
      <c r="F53" s="707"/>
      <c r="G53" s="707"/>
      <c r="H53" s="707"/>
      <c r="I53" s="707"/>
      <c r="J53" s="297"/>
    </row>
    <row r="54" spans="1:10" ht="14.25" customHeight="1" x14ac:dyDescent="0.25">
      <c r="A54" s="298" t="s">
        <v>219</v>
      </c>
      <c r="B54" s="299"/>
      <c r="C54" s="299"/>
      <c r="D54" s="299"/>
      <c r="E54" s="299"/>
      <c r="F54" s="299"/>
      <c r="G54" s="299"/>
      <c r="H54" s="299"/>
      <c r="I54" s="299"/>
      <c r="J54" s="297"/>
    </row>
    <row r="55" spans="1:10" x14ac:dyDescent="0.25">
      <c r="D55" s="291"/>
      <c r="J55" s="297"/>
    </row>
    <row r="56" spans="1:10" x14ac:dyDescent="0.25">
      <c r="D56" s="291"/>
      <c r="J56" s="297"/>
    </row>
    <row r="57" spans="1:10" x14ac:dyDescent="0.25">
      <c r="D57" s="291"/>
      <c r="J57" s="297"/>
    </row>
    <row r="58" spans="1:10" x14ac:dyDescent="0.25">
      <c r="D58" s="291"/>
      <c r="J58" s="297"/>
    </row>
    <row r="59" spans="1:10" x14ac:dyDescent="0.25">
      <c r="D59" s="291"/>
      <c r="J59" s="297"/>
    </row>
    <row r="60" spans="1:10" x14ac:dyDescent="0.25">
      <c r="D60" s="291"/>
      <c r="J60" s="297"/>
    </row>
    <row r="61" spans="1:10" x14ac:dyDescent="0.25">
      <c r="D61" s="291"/>
      <c r="J61" s="297"/>
    </row>
    <row r="62" spans="1:10" x14ac:dyDescent="0.25">
      <c r="D62" s="291"/>
      <c r="J62" s="297"/>
    </row>
    <row r="63" spans="1:10" x14ac:dyDescent="0.25">
      <c r="D63" s="291"/>
      <c r="J63" s="297"/>
    </row>
    <row r="64" spans="1:10" x14ac:dyDescent="0.25">
      <c r="D64" s="291"/>
      <c r="J64" s="297"/>
    </row>
    <row r="65" spans="4:10" x14ac:dyDescent="0.25">
      <c r="D65" s="291"/>
      <c r="J65" s="297"/>
    </row>
  </sheetData>
  <sheetProtection algorithmName="SHA-512" hashValue="U2j14YVzUK817YBqIfJyFk4ReJ9QxZGWmS45OtcpIOMhfdXsTfwW174clemeNnNghJ2Qiifap45ZP+WX5zBI9A==" saltValue="nUJfzVeBDfpMD+UZTCXWTg==" spinCount="100000" sheet="1" objects="1" scenarios="1" autoFilter="0" pivotTables="0"/>
  <mergeCells count="1">
    <mergeCell ref="A53:I53"/>
  </mergeCells>
  <conditionalFormatting sqref="J29:J33 J17 J25 F47:J47 H18:J18 H22:J22 H26:J26 H34:J34 F4:J4 F9:J9 F51:J51">
    <cfRule type="cellIs" dxfId="3788" priority="2" stopIfTrue="1" operator="equal">
      <formula>0</formula>
    </cfRule>
  </conditionalFormatting>
  <conditionalFormatting sqref="J48:J50 J35:J46 J27:J28 J23:J24 J10:J16 J19:J21 J5:J8">
    <cfRule type="cellIs" dxfId="3787" priority="3" stopIfTrue="1" operator="equal">
      <formula>0</formula>
    </cfRule>
  </conditionalFormatting>
  <conditionalFormatting sqref="F18:G18 F22:G22 F26:G26 F34:G34">
    <cfRule type="cellIs" dxfId="3786" priority="1" stopIfTrue="1" operator="equal">
      <formula>0</formula>
    </cfRule>
  </conditionalFormatting>
  <pageMargins left="0.19685039370078741" right="0.19685039370078741" top="0.19685039370078741" bottom="0.19685039370078741" header="0.11811023622047245" footer="0.11811023622047245"/>
  <pageSetup paperSize="9" scale="97" fitToHeight="0" orientation="portrait"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tabColor indexed="47"/>
  </sheetPr>
  <dimension ref="A1:T67"/>
  <sheetViews>
    <sheetView showGridLines="0" showZeros="0" zoomScale="120" zoomScaleNormal="120" workbookViewId="0">
      <pane ySplit="4" topLeftCell="A41" activePane="bottomLeft" state="frozen"/>
      <selection activeCell="M18" sqref="M18:N18"/>
      <selection pane="bottomLeft" activeCell="M36" sqref="M36"/>
    </sheetView>
  </sheetViews>
  <sheetFormatPr defaultColWidth="9.140625" defaultRowHeight="11.25" x14ac:dyDescent="0.25"/>
  <cols>
    <col min="1" max="1" width="1.85546875" style="290" customWidth="1"/>
    <col min="2" max="2" width="2" style="218" customWidth="1"/>
    <col min="3" max="3" width="1.140625" style="218" customWidth="1"/>
    <col min="4" max="4" width="11.140625" style="300" customWidth="1"/>
    <col min="5" max="5" width="3.5703125" style="300" customWidth="1"/>
    <col min="6" max="6" width="3.5703125" style="290" customWidth="1"/>
    <col min="7" max="7" width="3.85546875" style="290" hidden="1" customWidth="1"/>
    <col min="8" max="8" width="3.5703125" style="290" hidden="1" customWidth="1"/>
    <col min="9" max="9" width="1.7109375" style="290" customWidth="1"/>
    <col min="10" max="10" width="9.7109375" style="290" customWidth="1"/>
    <col min="11" max="11" width="7.7109375" style="290" customWidth="1"/>
    <col min="12" max="12" width="9.42578125" style="290" customWidth="1"/>
    <col min="13" max="13" width="10.5703125" style="115" customWidth="1"/>
    <col min="14" max="14" width="17.140625" style="290" customWidth="1"/>
    <col min="15" max="15" width="15.28515625" style="290" customWidth="1"/>
    <col min="16" max="16" width="7" style="290" customWidth="1"/>
    <col min="17" max="17" width="4.7109375" style="290" customWidth="1"/>
    <col min="18" max="18" width="16.85546875" style="290" customWidth="1"/>
    <col min="19" max="65" width="6.42578125" style="290" customWidth="1"/>
    <col min="66" max="16384" width="9.140625" style="290"/>
  </cols>
  <sheetData>
    <row r="1" spans="1:18" s="120" customFormat="1" ht="16.5" customHeight="1" x14ac:dyDescent="0.25">
      <c r="A1" s="111"/>
      <c r="B1" s="111" t="s">
        <v>220</v>
      </c>
      <c r="D1" s="251"/>
      <c r="E1" s="145"/>
      <c r="F1" s="708"/>
      <c r="G1" s="708"/>
      <c r="H1" s="708"/>
      <c r="I1" s="708"/>
      <c r="J1" s="217" t="s">
        <v>168</v>
      </c>
      <c r="K1" s="709">
        <f>ф_01!L1</f>
        <v>44409</v>
      </c>
      <c r="L1" s="709"/>
      <c r="M1" s="115" t="s">
        <v>221</v>
      </c>
      <c r="N1" s="716" t="str">
        <f>ф_01!F1</f>
        <v>Зеленоград-1649</v>
      </c>
      <c r="O1" s="716"/>
      <c r="P1" s="716"/>
      <c r="Q1" s="716"/>
      <c r="R1" s="716"/>
    </row>
    <row r="2" spans="1:18" s="120" customFormat="1" ht="5.25" customHeight="1" x14ac:dyDescent="0.25">
      <c r="D2" s="191"/>
      <c r="E2" s="115"/>
      <c r="M2" s="115"/>
    </row>
    <row r="3" spans="1:18" s="115" customFormat="1" ht="9.75" customHeight="1" x14ac:dyDescent="0.25">
      <c r="A3" s="189" t="s">
        <v>222</v>
      </c>
      <c r="B3" s="256"/>
      <c r="C3" s="256"/>
      <c r="D3" s="191"/>
      <c r="E3" s="710" t="s">
        <v>171</v>
      </c>
      <c r="F3" s="710" t="s">
        <v>61</v>
      </c>
      <c r="G3" s="710" t="s">
        <v>62</v>
      </c>
      <c r="H3" s="710" t="s">
        <v>63</v>
      </c>
      <c r="I3" s="301"/>
      <c r="J3" s="712" t="s">
        <v>223</v>
      </c>
      <c r="K3" s="708"/>
      <c r="L3" s="708"/>
      <c r="M3" s="708"/>
      <c r="N3" s="708"/>
      <c r="O3" s="708"/>
      <c r="P3" s="708"/>
      <c r="Q3" s="708"/>
      <c r="R3" s="708"/>
    </row>
    <row r="4" spans="1:18" s="115" customFormat="1" ht="15.75" customHeight="1" x14ac:dyDescent="0.3">
      <c r="A4" s="189"/>
      <c r="B4" s="256"/>
      <c r="C4" s="256"/>
      <c r="D4" s="191"/>
      <c r="E4" s="711"/>
      <c r="F4" s="711"/>
      <c r="G4" s="711"/>
      <c r="H4" s="711"/>
      <c r="I4" s="302"/>
      <c r="J4" s="713" t="s">
        <v>224</v>
      </c>
      <c r="K4" s="714"/>
      <c r="L4" s="715"/>
      <c r="M4" s="303" t="s">
        <v>225</v>
      </c>
      <c r="N4" s="304" t="s">
        <v>274</v>
      </c>
      <c r="O4" s="305" t="s">
        <v>282</v>
      </c>
      <c r="P4" s="712" t="s">
        <v>168</v>
      </c>
      <c r="Q4" s="708"/>
    </row>
    <row r="5" spans="1:18" s="115" customFormat="1" ht="16.7" customHeight="1" x14ac:dyDescent="0.25">
      <c r="A5" s="189"/>
      <c r="B5" s="723">
        <v>1</v>
      </c>
      <c r="C5" s="306"/>
      <c r="D5" s="726" t="s">
        <v>226</v>
      </c>
      <c r="E5" s="729"/>
      <c r="F5" s="729"/>
      <c r="G5" s="732"/>
      <c r="H5" s="732"/>
      <c r="I5" s="307">
        <v>1</v>
      </c>
      <c r="J5" s="717" t="s">
        <v>275</v>
      </c>
      <c r="K5" s="718"/>
      <c r="L5" s="719"/>
      <c r="M5" s="308"/>
      <c r="N5" s="309"/>
      <c r="O5" s="309"/>
      <c r="P5" s="310"/>
      <c r="Q5" s="311"/>
      <c r="R5" s="312"/>
    </row>
    <row r="6" spans="1:18" s="115" customFormat="1" ht="16.7" customHeight="1" x14ac:dyDescent="0.25">
      <c r="A6" s="189"/>
      <c r="B6" s="724"/>
      <c r="C6" s="313"/>
      <c r="D6" s="727"/>
      <c r="E6" s="730"/>
      <c r="F6" s="730"/>
      <c r="G6" s="711"/>
      <c r="H6" s="711"/>
      <c r="I6" s="314">
        <v>2</v>
      </c>
      <c r="J6" s="720"/>
      <c r="K6" s="721"/>
      <c r="L6" s="722"/>
      <c r="M6" s="315"/>
      <c r="N6" s="316"/>
      <c r="O6" s="316"/>
      <c r="P6" s="310"/>
      <c r="Q6" s="310"/>
      <c r="R6" s="317"/>
    </row>
    <row r="7" spans="1:18" s="115" customFormat="1" ht="16.7" customHeight="1" x14ac:dyDescent="0.25">
      <c r="A7" s="189"/>
      <c r="B7" s="724"/>
      <c r="C7" s="313"/>
      <c r="D7" s="727"/>
      <c r="E7" s="730"/>
      <c r="F7" s="730"/>
      <c r="G7" s="711"/>
      <c r="H7" s="711"/>
      <c r="I7" s="314">
        <v>3</v>
      </c>
      <c r="J7" s="720"/>
      <c r="K7" s="721"/>
      <c r="L7" s="722"/>
      <c r="M7" s="318"/>
      <c r="N7" s="316"/>
      <c r="O7" s="316"/>
      <c r="P7" s="319"/>
      <c r="Q7" s="310"/>
      <c r="R7" s="317"/>
    </row>
    <row r="8" spans="1:18" s="115" customFormat="1" ht="16.7" customHeight="1" x14ac:dyDescent="0.25">
      <c r="A8" s="189"/>
      <c r="B8" s="724"/>
      <c r="C8" s="313"/>
      <c r="D8" s="727"/>
      <c r="E8" s="730"/>
      <c r="F8" s="730"/>
      <c r="G8" s="711"/>
      <c r="H8" s="711"/>
      <c r="I8" s="314">
        <v>4</v>
      </c>
      <c r="J8" s="720"/>
      <c r="K8" s="721"/>
      <c r="L8" s="722"/>
      <c r="M8" s="318"/>
      <c r="N8" s="316"/>
      <c r="O8" s="316"/>
      <c r="P8" s="319"/>
      <c r="Q8" s="310"/>
      <c r="R8" s="317"/>
    </row>
    <row r="9" spans="1:18" s="115" customFormat="1" ht="16.7" customHeight="1" x14ac:dyDescent="0.25">
      <c r="A9" s="189"/>
      <c r="B9" s="724"/>
      <c r="C9" s="313"/>
      <c r="D9" s="727"/>
      <c r="E9" s="730"/>
      <c r="F9" s="730"/>
      <c r="G9" s="711"/>
      <c r="H9" s="711"/>
      <c r="I9" s="314">
        <v>5</v>
      </c>
      <c r="J9" s="720"/>
      <c r="K9" s="721"/>
      <c r="L9" s="722"/>
      <c r="M9" s="315"/>
      <c r="N9" s="316"/>
      <c r="O9" s="316"/>
      <c r="P9" s="319"/>
      <c r="Q9" s="310"/>
      <c r="R9" s="320"/>
    </row>
    <row r="10" spans="1:18" s="115" customFormat="1" ht="16.7" customHeight="1" x14ac:dyDescent="0.25">
      <c r="A10" s="189"/>
      <c r="B10" s="724"/>
      <c r="C10" s="313"/>
      <c r="D10" s="727"/>
      <c r="E10" s="730"/>
      <c r="F10" s="730"/>
      <c r="G10" s="711"/>
      <c r="H10" s="711"/>
      <c r="I10" s="314">
        <v>6</v>
      </c>
      <c r="J10" s="720"/>
      <c r="K10" s="721"/>
      <c r="L10" s="722"/>
      <c r="M10" s="315"/>
      <c r="N10" s="316"/>
      <c r="O10" s="316"/>
      <c r="P10" s="319"/>
      <c r="Q10" s="310"/>
      <c r="R10" s="320"/>
    </row>
    <row r="11" spans="1:18" s="115" customFormat="1" ht="16.7" customHeight="1" x14ac:dyDescent="0.25">
      <c r="A11" s="189"/>
      <c r="B11" s="724"/>
      <c r="C11" s="313"/>
      <c r="D11" s="727"/>
      <c r="E11" s="730"/>
      <c r="F11" s="730"/>
      <c r="G11" s="711"/>
      <c r="H11" s="711"/>
      <c r="I11" s="314">
        <v>7</v>
      </c>
      <c r="J11" s="720"/>
      <c r="K11" s="721"/>
      <c r="L11" s="722"/>
      <c r="M11" s="315"/>
      <c r="N11" s="321"/>
      <c r="O11" s="316"/>
      <c r="P11" s="319"/>
      <c r="Q11" s="310"/>
      <c r="R11" s="320"/>
    </row>
    <row r="12" spans="1:18" ht="16.7" customHeight="1" x14ac:dyDescent="0.25">
      <c r="B12" s="725"/>
      <c r="C12" s="322"/>
      <c r="D12" s="728"/>
      <c r="E12" s="731"/>
      <c r="F12" s="731"/>
      <c r="G12" s="733"/>
      <c r="H12" s="733"/>
      <c r="I12" s="323">
        <v>8</v>
      </c>
      <c r="J12" s="741"/>
      <c r="K12" s="742"/>
      <c r="L12" s="743"/>
      <c r="M12" s="324"/>
      <c r="N12" s="325"/>
      <c r="O12" s="326"/>
      <c r="P12" s="327"/>
      <c r="Q12" s="328"/>
      <c r="R12" s="329"/>
    </row>
    <row r="13" spans="1:18" s="115" customFormat="1" ht="16.7" customHeight="1" x14ac:dyDescent="0.25">
      <c r="A13" s="189"/>
      <c r="B13" s="723">
        <v>2</v>
      </c>
      <c r="C13" s="306"/>
      <c r="D13" s="726" t="s">
        <v>227</v>
      </c>
      <c r="E13" s="729"/>
      <c r="F13" s="729"/>
      <c r="G13" s="732"/>
      <c r="H13" s="732"/>
      <c r="I13" s="330">
        <v>1</v>
      </c>
      <c r="J13" s="717"/>
      <c r="K13" s="718"/>
      <c r="L13" s="719"/>
      <c r="M13" s="331"/>
      <c r="N13" s="309"/>
      <c r="O13" s="309"/>
      <c r="P13" s="332"/>
      <c r="Q13" s="332"/>
      <c r="R13" s="312"/>
    </row>
    <row r="14" spans="1:18" s="115" customFormat="1" ht="16.7" customHeight="1" x14ac:dyDescent="0.25">
      <c r="A14" s="189"/>
      <c r="B14" s="724"/>
      <c r="C14" s="313"/>
      <c r="D14" s="727"/>
      <c r="E14" s="730"/>
      <c r="F14" s="730"/>
      <c r="G14" s="711"/>
      <c r="H14" s="711"/>
      <c r="I14" s="333">
        <v>2</v>
      </c>
      <c r="J14" s="734"/>
      <c r="K14" s="735"/>
      <c r="L14" s="736"/>
      <c r="M14" s="334"/>
      <c r="N14" s="316"/>
      <c r="O14" s="316"/>
      <c r="P14" s="310"/>
      <c r="Q14" s="310"/>
      <c r="R14" s="317"/>
    </row>
    <row r="15" spans="1:18" s="115" customFormat="1" ht="16.7" customHeight="1" x14ac:dyDescent="0.25">
      <c r="A15" s="189"/>
      <c r="B15" s="724"/>
      <c r="C15" s="313"/>
      <c r="D15" s="727"/>
      <c r="E15" s="730"/>
      <c r="F15" s="730"/>
      <c r="G15" s="711"/>
      <c r="H15" s="711"/>
      <c r="I15" s="333">
        <v>3</v>
      </c>
      <c r="J15" s="734"/>
      <c r="K15" s="735"/>
      <c r="L15" s="736"/>
      <c r="M15" s="334"/>
      <c r="N15" s="316"/>
      <c r="O15" s="316"/>
      <c r="P15" s="310"/>
      <c r="Q15" s="310"/>
      <c r="R15" s="317"/>
    </row>
    <row r="16" spans="1:18" s="115" customFormat="1" ht="16.7" customHeight="1" x14ac:dyDescent="0.25">
      <c r="A16" s="189"/>
      <c r="B16" s="724"/>
      <c r="C16" s="313"/>
      <c r="D16" s="727"/>
      <c r="E16" s="730"/>
      <c r="F16" s="730"/>
      <c r="G16" s="711"/>
      <c r="H16" s="711"/>
      <c r="I16" s="333">
        <v>4</v>
      </c>
      <c r="J16" s="734"/>
      <c r="K16" s="735"/>
      <c r="L16" s="736"/>
      <c r="M16" s="334"/>
      <c r="N16" s="316"/>
      <c r="O16" s="316"/>
      <c r="P16" s="310"/>
      <c r="Q16" s="310"/>
      <c r="R16" s="317"/>
    </row>
    <row r="17" spans="1:18" s="115" customFormat="1" ht="16.7" customHeight="1" x14ac:dyDescent="0.25">
      <c r="A17" s="189"/>
      <c r="B17" s="724"/>
      <c r="C17" s="313"/>
      <c r="D17" s="727"/>
      <c r="E17" s="730"/>
      <c r="F17" s="730"/>
      <c r="G17" s="711"/>
      <c r="H17" s="711"/>
      <c r="I17" s="333">
        <v>5</v>
      </c>
      <c r="J17" s="734"/>
      <c r="K17" s="735"/>
      <c r="L17" s="736"/>
      <c r="M17" s="334"/>
      <c r="N17" s="316"/>
      <c r="O17" s="316"/>
      <c r="P17" s="310"/>
      <c r="Q17" s="310"/>
      <c r="R17" s="317"/>
    </row>
    <row r="18" spans="1:18" s="115" customFormat="1" ht="16.7" customHeight="1" x14ac:dyDescent="0.25">
      <c r="A18" s="189"/>
      <c r="B18" s="724"/>
      <c r="C18" s="313"/>
      <c r="D18" s="727"/>
      <c r="E18" s="730"/>
      <c r="F18" s="730"/>
      <c r="G18" s="711"/>
      <c r="H18" s="711"/>
      <c r="I18" s="333">
        <v>6</v>
      </c>
      <c r="J18" s="734"/>
      <c r="K18" s="735"/>
      <c r="L18" s="736"/>
      <c r="M18" s="334"/>
      <c r="N18" s="316"/>
      <c r="O18" s="316"/>
      <c r="P18" s="310"/>
      <c r="Q18" s="310"/>
      <c r="R18" s="317"/>
    </row>
    <row r="19" spans="1:18" ht="16.7" customHeight="1" x14ac:dyDescent="0.25">
      <c r="B19" s="725"/>
      <c r="C19" s="322"/>
      <c r="D19" s="728"/>
      <c r="E19" s="731"/>
      <c r="F19" s="731"/>
      <c r="G19" s="733"/>
      <c r="H19" s="733"/>
      <c r="I19" s="335">
        <v>7</v>
      </c>
      <c r="J19" s="737"/>
      <c r="K19" s="738"/>
      <c r="L19" s="739"/>
      <c r="M19" s="336"/>
      <c r="N19" s="325"/>
      <c r="O19" s="325"/>
      <c r="P19" s="740"/>
      <c r="Q19" s="740"/>
      <c r="R19" s="329"/>
    </row>
    <row r="20" spans="1:18" s="115" customFormat="1" ht="16.7" customHeight="1" x14ac:dyDescent="0.25">
      <c r="A20" s="189"/>
      <c r="B20" s="723">
        <v>3</v>
      </c>
      <c r="C20" s="306"/>
      <c r="D20" s="726" t="s">
        <v>228</v>
      </c>
      <c r="E20" s="729"/>
      <c r="F20" s="744">
        <f>ф_01!L37</f>
        <v>0</v>
      </c>
      <c r="G20" s="732">
        <f>ф_01!M37</f>
        <v>0</v>
      </c>
      <c r="H20" s="732">
        <f>ф_01!N37</f>
        <v>0</v>
      </c>
      <c r="I20" s="330">
        <v>1</v>
      </c>
      <c r="J20" s="717" t="s">
        <v>275</v>
      </c>
      <c r="K20" s="718"/>
      <c r="L20" s="719"/>
      <c r="M20" s="579"/>
      <c r="N20" s="337"/>
      <c r="O20" s="337">
        <f>IF(J20&lt;&gt;"",ROUNDUP(($E$20+$F$20)*M20,0),0)</f>
        <v>0</v>
      </c>
      <c r="P20" s="338"/>
      <c r="Q20" s="339"/>
      <c r="R20" s="312"/>
    </row>
    <row r="21" spans="1:18" s="115" customFormat="1" ht="16.7" customHeight="1" x14ac:dyDescent="0.25">
      <c r="A21" s="189"/>
      <c r="B21" s="724"/>
      <c r="C21" s="313"/>
      <c r="D21" s="727"/>
      <c r="E21" s="730"/>
      <c r="F21" s="745"/>
      <c r="G21" s="711"/>
      <c r="H21" s="711"/>
      <c r="I21" s="333">
        <v>2</v>
      </c>
      <c r="J21" s="734"/>
      <c r="K21" s="735"/>
      <c r="L21" s="736"/>
      <c r="M21" s="580"/>
      <c r="N21" s="340"/>
      <c r="O21" s="340"/>
      <c r="P21" s="310"/>
      <c r="Q21" s="310"/>
      <c r="R21" s="317"/>
    </row>
    <row r="22" spans="1:18" s="115" customFormat="1" ht="16.7" customHeight="1" x14ac:dyDescent="0.25">
      <c r="A22" s="189"/>
      <c r="B22" s="724"/>
      <c r="C22" s="313"/>
      <c r="D22" s="727"/>
      <c r="E22" s="730"/>
      <c r="F22" s="745"/>
      <c r="G22" s="711"/>
      <c r="H22" s="711"/>
      <c r="I22" s="333">
        <v>3</v>
      </c>
      <c r="J22" s="734"/>
      <c r="K22" s="735"/>
      <c r="L22" s="736"/>
      <c r="M22" s="580"/>
      <c r="N22" s="340"/>
      <c r="O22" s="340"/>
      <c r="P22" s="310"/>
      <c r="Q22" s="310"/>
      <c r="R22" s="317"/>
    </row>
    <row r="23" spans="1:18" s="115" customFormat="1" ht="16.7" customHeight="1" x14ac:dyDescent="0.25">
      <c r="A23" s="189"/>
      <c r="B23" s="724"/>
      <c r="C23" s="313"/>
      <c r="D23" s="727"/>
      <c r="E23" s="730"/>
      <c r="F23" s="745"/>
      <c r="G23" s="711"/>
      <c r="H23" s="711"/>
      <c r="I23" s="333">
        <v>4</v>
      </c>
      <c r="J23" s="734"/>
      <c r="K23" s="735"/>
      <c r="L23" s="736"/>
      <c r="M23" s="580"/>
      <c r="N23" s="340"/>
      <c r="O23" s="340"/>
      <c r="P23" s="310"/>
      <c r="Q23" s="310"/>
      <c r="R23" s="317"/>
    </row>
    <row r="24" spans="1:18" s="115" customFormat="1" ht="16.7" customHeight="1" x14ac:dyDescent="0.25">
      <c r="A24" s="189"/>
      <c r="B24" s="724"/>
      <c r="C24" s="313"/>
      <c r="D24" s="727"/>
      <c r="E24" s="730"/>
      <c r="F24" s="745"/>
      <c r="G24" s="711"/>
      <c r="H24" s="711"/>
      <c r="I24" s="333">
        <v>5</v>
      </c>
      <c r="J24" s="734"/>
      <c r="K24" s="735"/>
      <c r="L24" s="736"/>
      <c r="M24" s="580"/>
      <c r="N24" s="340"/>
      <c r="O24" s="340"/>
      <c r="P24" s="310"/>
      <c r="Q24" s="310"/>
      <c r="R24" s="317"/>
    </row>
    <row r="25" spans="1:18" s="115" customFormat="1" ht="16.7" customHeight="1" x14ac:dyDescent="0.25">
      <c r="A25" s="189"/>
      <c r="B25" s="724"/>
      <c r="C25" s="313"/>
      <c r="D25" s="727"/>
      <c r="E25" s="730"/>
      <c r="F25" s="745"/>
      <c r="G25" s="711"/>
      <c r="H25" s="711"/>
      <c r="I25" s="333">
        <v>6</v>
      </c>
      <c r="J25" s="734"/>
      <c r="K25" s="735"/>
      <c r="L25" s="736"/>
      <c r="M25" s="580"/>
      <c r="N25" s="340"/>
      <c r="O25" s="340"/>
      <c r="P25" s="310"/>
      <c r="Q25" s="310"/>
      <c r="R25" s="317"/>
    </row>
    <row r="26" spans="1:18" ht="16.7" customHeight="1" x14ac:dyDescent="0.25">
      <c r="B26" s="725"/>
      <c r="C26" s="322"/>
      <c r="D26" s="728"/>
      <c r="E26" s="731"/>
      <c r="F26" s="746"/>
      <c r="G26" s="733"/>
      <c r="H26" s="733"/>
      <c r="I26" s="335">
        <v>7</v>
      </c>
      <c r="J26" s="737"/>
      <c r="K26" s="738"/>
      <c r="L26" s="739"/>
      <c r="M26" s="581"/>
      <c r="N26" s="341"/>
      <c r="O26" s="341"/>
      <c r="P26" s="740"/>
      <c r="Q26" s="740"/>
      <c r="R26" s="329"/>
    </row>
    <row r="27" spans="1:18" s="115" customFormat="1" ht="16.7" customHeight="1" x14ac:dyDescent="0.25">
      <c r="A27" s="189"/>
      <c r="B27" s="723">
        <v>4</v>
      </c>
      <c r="C27" s="306"/>
      <c r="D27" s="726" t="s">
        <v>229</v>
      </c>
      <c r="E27" s="747">
        <f>ф_01!L4</f>
        <v>767645</v>
      </c>
      <c r="F27" s="747">
        <f>ф_01!M4</f>
        <v>133030</v>
      </c>
      <c r="G27" s="732"/>
      <c r="H27" s="732">
        <f>ф_01!O4</f>
        <v>0</v>
      </c>
      <c r="I27" s="330">
        <v>1</v>
      </c>
      <c r="J27" s="717" t="s">
        <v>275</v>
      </c>
      <c r="K27" s="718"/>
      <c r="L27" s="719"/>
      <c r="M27" s="582"/>
      <c r="N27" s="342"/>
      <c r="O27" s="340">
        <f>IF(J27&lt;&gt;"",ROUNDUP(($E$27+$F$27)*M27,0),0)</f>
        <v>0</v>
      </c>
      <c r="P27" s="343"/>
      <c r="Q27" s="344"/>
      <c r="R27" s="312"/>
    </row>
    <row r="28" spans="1:18" s="115" customFormat="1" ht="16.7" customHeight="1" x14ac:dyDescent="0.25">
      <c r="A28" s="189"/>
      <c r="B28" s="724"/>
      <c r="C28" s="313"/>
      <c r="D28" s="727"/>
      <c r="E28" s="748"/>
      <c r="F28" s="748"/>
      <c r="G28" s="711"/>
      <c r="H28" s="711"/>
      <c r="I28" s="333">
        <v>2</v>
      </c>
      <c r="J28" s="734"/>
      <c r="K28" s="735"/>
      <c r="L28" s="736"/>
      <c r="M28" s="580"/>
      <c r="N28" s="340"/>
      <c r="O28" s="340">
        <f t="shared" ref="O28:O35" si="0">IF(J28&lt;&gt;"",ROUNDUP(($E$27+$F$27)*M28,0),0)</f>
        <v>0</v>
      </c>
      <c r="P28" s="345"/>
      <c r="Q28" s="310"/>
      <c r="R28" s="317"/>
    </row>
    <row r="29" spans="1:18" s="115" customFormat="1" ht="16.7" customHeight="1" x14ac:dyDescent="0.25">
      <c r="A29" s="189"/>
      <c r="B29" s="724"/>
      <c r="C29" s="313"/>
      <c r="D29" s="727"/>
      <c r="E29" s="748"/>
      <c r="F29" s="748"/>
      <c r="G29" s="711"/>
      <c r="H29" s="711"/>
      <c r="I29" s="333">
        <v>3</v>
      </c>
      <c r="J29" s="734"/>
      <c r="K29" s="735"/>
      <c r="L29" s="736"/>
      <c r="M29" s="580"/>
      <c r="N29" s="340"/>
      <c r="O29" s="340">
        <f t="shared" si="0"/>
        <v>0</v>
      </c>
      <c r="P29" s="345"/>
      <c r="Q29" s="310"/>
      <c r="R29" s="317"/>
    </row>
    <row r="30" spans="1:18" s="115" customFormat="1" ht="16.7" customHeight="1" x14ac:dyDescent="0.25">
      <c r="A30" s="189"/>
      <c r="B30" s="724"/>
      <c r="C30" s="313"/>
      <c r="D30" s="727"/>
      <c r="E30" s="748"/>
      <c r="F30" s="748"/>
      <c r="G30" s="711"/>
      <c r="H30" s="711"/>
      <c r="I30" s="333">
        <v>4</v>
      </c>
      <c r="J30" s="734"/>
      <c r="K30" s="735"/>
      <c r="L30" s="736"/>
      <c r="M30" s="580"/>
      <c r="N30" s="340"/>
      <c r="O30" s="340">
        <f t="shared" si="0"/>
        <v>0</v>
      </c>
      <c r="P30" s="345"/>
      <c r="Q30" s="310"/>
      <c r="R30" s="317"/>
    </row>
    <row r="31" spans="1:18" s="115" customFormat="1" ht="16.7" customHeight="1" x14ac:dyDescent="0.25">
      <c r="A31" s="189"/>
      <c r="B31" s="724"/>
      <c r="C31" s="313"/>
      <c r="D31" s="727"/>
      <c r="E31" s="748"/>
      <c r="F31" s="748"/>
      <c r="G31" s="711"/>
      <c r="H31" s="711"/>
      <c r="I31" s="333">
        <v>5</v>
      </c>
      <c r="J31" s="734"/>
      <c r="K31" s="735"/>
      <c r="L31" s="736"/>
      <c r="M31" s="580"/>
      <c r="N31" s="340"/>
      <c r="O31" s="340">
        <f t="shared" si="0"/>
        <v>0</v>
      </c>
      <c r="P31" s="345"/>
      <c r="Q31" s="310"/>
      <c r="R31" s="317"/>
    </row>
    <row r="32" spans="1:18" s="115" customFormat="1" ht="16.7" customHeight="1" x14ac:dyDescent="0.25">
      <c r="A32" s="189"/>
      <c r="B32" s="724"/>
      <c r="C32" s="313"/>
      <c r="D32" s="727"/>
      <c r="E32" s="748"/>
      <c r="F32" s="748"/>
      <c r="G32" s="711"/>
      <c r="H32" s="711"/>
      <c r="I32" s="333">
        <v>6</v>
      </c>
      <c r="J32" s="734"/>
      <c r="K32" s="735"/>
      <c r="L32" s="736"/>
      <c r="M32" s="580"/>
      <c r="N32" s="340"/>
      <c r="O32" s="340">
        <f t="shared" si="0"/>
        <v>0</v>
      </c>
      <c r="P32" s="346"/>
      <c r="Q32" s="310"/>
      <c r="R32" s="317"/>
    </row>
    <row r="33" spans="1:18" s="115" customFormat="1" ht="16.7" customHeight="1" x14ac:dyDescent="0.25">
      <c r="A33" s="189"/>
      <c r="B33" s="724"/>
      <c r="C33" s="313"/>
      <c r="D33" s="727"/>
      <c r="E33" s="748"/>
      <c r="F33" s="748"/>
      <c r="G33" s="711"/>
      <c r="H33" s="711"/>
      <c r="I33" s="333">
        <v>7</v>
      </c>
      <c r="J33" s="734"/>
      <c r="K33" s="735"/>
      <c r="L33" s="736"/>
      <c r="M33" s="583"/>
      <c r="N33" s="340"/>
      <c r="O33" s="340">
        <f t="shared" si="0"/>
        <v>0</v>
      </c>
      <c r="P33" s="346"/>
      <c r="Q33" s="310"/>
      <c r="R33" s="317"/>
    </row>
    <row r="34" spans="1:18" s="115" customFormat="1" ht="16.7" customHeight="1" x14ac:dyDescent="0.25">
      <c r="A34" s="189"/>
      <c r="B34" s="724"/>
      <c r="C34" s="313"/>
      <c r="D34" s="727"/>
      <c r="E34" s="748"/>
      <c r="F34" s="748"/>
      <c r="G34" s="711"/>
      <c r="H34" s="711"/>
      <c r="I34" s="333">
        <v>8</v>
      </c>
      <c r="J34" s="734"/>
      <c r="K34" s="735"/>
      <c r="L34" s="736"/>
      <c r="M34" s="583"/>
      <c r="N34" s="340"/>
      <c r="O34" s="340">
        <f t="shared" si="0"/>
        <v>0</v>
      </c>
      <c r="P34" s="346"/>
      <c r="Q34" s="310"/>
      <c r="R34" s="317"/>
    </row>
    <row r="35" spans="1:18" ht="16.7" customHeight="1" x14ac:dyDescent="0.25">
      <c r="B35" s="725"/>
      <c r="C35" s="322"/>
      <c r="D35" s="728"/>
      <c r="E35" s="749"/>
      <c r="F35" s="749"/>
      <c r="G35" s="733"/>
      <c r="H35" s="733"/>
      <c r="I35" s="335">
        <v>9</v>
      </c>
      <c r="J35" s="737"/>
      <c r="K35" s="738"/>
      <c r="L35" s="739"/>
      <c r="M35" s="584"/>
      <c r="N35" s="341"/>
      <c r="O35" s="341">
        <f t="shared" si="0"/>
        <v>0</v>
      </c>
      <c r="P35" s="740"/>
      <c r="Q35" s="740"/>
      <c r="R35" s="329"/>
    </row>
    <row r="36" spans="1:18" s="115" customFormat="1" ht="16.7" customHeight="1" x14ac:dyDescent="0.25">
      <c r="A36" s="189"/>
      <c r="B36" s="723">
        <v>5</v>
      </c>
      <c r="C36" s="306"/>
      <c r="D36" s="726" t="s">
        <v>230</v>
      </c>
      <c r="E36" s="756">
        <f>ф_01!L79</f>
        <v>0</v>
      </c>
      <c r="F36" s="756"/>
      <c r="G36" s="732"/>
      <c r="H36" s="732"/>
      <c r="I36" s="330">
        <v>1</v>
      </c>
      <c r="J36" s="717" t="s">
        <v>275</v>
      </c>
      <c r="K36" s="718"/>
      <c r="L36" s="719"/>
      <c r="M36" s="580"/>
      <c r="N36" s="342"/>
      <c r="O36" s="340">
        <f>IF(J36&lt;&gt;"",ROUNDUP(($E$36+$F$36)*M36,0),0)</f>
        <v>0</v>
      </c>
      <c r="P36" s="347"/>
      <c r="Q36" s="344"/>
      <c r="R36" s="312"/>
    </row>
    <row r="37" spans="1:18" s="115" customFormat="1" ht="16.7" customHeight="1" x14ac:dyDescent="0.25">
      <c r="A37" s="189"/>
      <c r="B37" s="724"/>
      <c r="C37" s="313"/>
      <c r="D37" s="727"/>
      <c r="E37" s="757"/>
      <c r="F37" s="757"/>
      <c r="G37" s="711"/>
      <c r="H37" s="711"/>
      <c r="I37" s="348">
        <v>2</v>
      </c>
      <c r="J37" s="734"/>
      <c r="K37" s="735"/>
      <c r="L37" s="736"/>
      <c r="M37" s="580"/>
      <c r="N37" s="340"/>
      <c r="O37" s="340">
        <f>IF(J37&lt;&gt;"",ROUNDUP(($E$36+$F$36)*M37,0),0)</f>
        <v>0</v>
      </c>
      <c r="P37" s="310"/>
      <c r="Q37" s="349"/>
      <c r="R37" s="350"/>
    </row>
    <row r="38" spans="1:18" s="115" customFormat="1" ht="16.7" customHeight="1" x14ac:dyDescent="0.25">
      <c r="A38" s="189"/>
      <c r="B38" s="724"/>
      <c r="C38" s="313"/>
      <c r="D38" s="727"/>
      <c r="E38" s="757"/>
      <c r="F38" s="757"/>
      <c r="G38" s="711"/>
      <c r="H38" s="711"/>
      <c r="I38" s="348">
        <v>3</v>
      </c>
      <c r="J38" s="734"/>
      <c r="K38" s="735"/>
      <c r="L38" s="736"/>
      <c r="M38" s="580"/>
      <c r="N38" s="340"/>
      <c r="O38" s="340">
        <f>IF(J38&lt;&gt;"",ROUNDUP(($E$36+$F$36)*M38,0),0)</f>
        <v>0</v>
      </c>
      <c r="P38" s="351"/>
      <c r="Q38" s="349"/>
      <c r="R38" s="350"/>
    </row>
    <row r="39" spans="1:18" s="115" customFormat="1" ht="16.7" customHeight="1" x14ac:dyDescent="0.25">
      <c r="A39" s="189"/>
      <c r="B39" s="724"/>
      <c r="C39" s="313"/>
      <c r="D39" s="727"/>
      <c r="E39" s="757"/>
      <c r="F39" s="757"/>
      <c r="G39" s="711"/>
      <c r="H39" s="711"/>
      <c r="I39" s="348">
        <v>4</v>
      </c>
      <c r="J39" s="734"/>
      <c r="K39" s="735"/>
      <c r="L39" s="736"/>
      <c r="M39" s="580"/>
      <c r="N39" s="340"/>
      <c r="O39" s="340">
        <f>IF(J39&lt;&gt;"",ROUNDUP(($E$36+$F$36)*M39,0),0)</f>
        <v>0</v>
      </c>
      <c r="P39" s="351"/>
      <c r="Q39" s="310"/>
      <c r="R39" s="317"/>
    </row>
    <row r="40" spans="1:18" s="115" customFormat="1" ht="16.7" customHeight="1" x14ac:dyDescent="0.25">
      <c r="A40" s="189"/>
      <c r="B40" s="724"/>
      <c r="C40" s="313"/>
      <c r="D40" s="727"/>
      <c r="E40" s="757"/>
      <c r="F40" s="757"/>
      <c r="G40" s="711"/>
      <c r="H40" s="711"/>
      <c r="I40" s="348">
        <v>5</v>
      </c>
      <c r="J40" s="734"/>
      <c r="K40" s="735"/>
      <c r="L40" s="736"/>
      <c r="M40" s="580"/>
      <c r="N40" s="352"/>
      <c r="O40" s="340">
        <f>IF(J40&lt;&gt;"",ROUNDUP(($E$36+$F$36)*M40,0),0)</f>
        <v>0</v>
      </c>
      <c r="P40" s="353"/>
      <c r="Q40" s="310"/>
      <c r="R40" s="317"/>
    </row>
    <row r="41" spans="1:18" s="115" customFormat="1" ht="16.7" customHeight="1" x14ac:dyDescent="0.25">
      <c r="A41" s="189"/>
      <c r="B41" s="724"/>
      <c r="C41" s="313"/>
      <c r="D41" s="727"/>
      <c r="E41" s="757"/>
      <c r="F41" s="757"/>
      <c r="G41" s="711"/>
      <c r="H41" s="711"/>
      <c r="I41" s="348">
        <v>6</v>
      </c>
      <c r="J41" s="734"/>
      <c r="K41" s="735"/>
      <c r="L41" s="736"/>
      <c r="M41" s="580"/>
      <c r="N41" s="340"/>
      <c r="O41" s="340"/>
      <c r="P41" s="310"/>
      <c r="Q41" s="310"/>
      <c r="R41" s="317"/>
    </row>
    <row r="42" spans="1:18" ht="16.7" customHeight="1" x14ac:dyDescent="0.25">
      <c r="B42" s="725"/>
      <c r="C42" s="322"/>
      <c r="D42" s="728"/>
      <c r="E42" s="758"/>
      <c r="F42" s="758"/>
      <c r="G42" s="733"/>
      <c r="H42" s="733"/>
      <c r="I42" s="354">
        <v>7</v>
      </c>
      <c r="J42" s="737"/>
      <c r="K42" s="738"/>
      <c r="L42" s="739"/>
      <c r="M42" s="584"/>
      <c r="N42" s="341"/>
      <c r="O42" s="355"/>
      <c r="P42" s="328"/>
      <c r="Q42" s="328"/>
      <c r="R42" s="329"/>
    </row>
    <row r="43" spans="1:18" s="115" customFormat="1" ht="16.7" customHeight="1" x14ac:dyDescent="0.3">
      <c r="A43" s="189"/>
      <c r="B43" s="723"/>
      <c r="C43" s="306"/>
      <c r="D43" s="750" t="s">
        <v>231</v>
      </c>
      <c r="E43" s="752"/>
      <c r="F43" s="752"/>
      <c r="G43" s="754"/>
      <c r="H43" s="754"/>
      <c r="I43" s="438">
        <v>1</v>
      </c>
      <c r="J43" s="759" t="str">
        <f>J5</f>
        <v>Фамилия И.О.</v>
      </c>
      <c r="K43" s="760"/>
      <c r="L43" s="761"/>
      <c r="M43" s="439"/>
      <c r="N43" s="440">
        <f t="shared" ref="N43:N50" ca="1" si="1">SUMIF($J$5:$L$42,J43,$N$5:$N$42)</f>
        <v>0</v>
      </c>
      <c r="O43" s="440">
        <f ca="1">SUMIF($J$5:$L$42,J43,$O$5:$O$42)</f>
        <v>0</v>
      </c>
      <c r="P43" s="441"/>
      <c r="Q43" s="442"/>
      <c r="R43" s="443"/>
    </row>
    <row r="44" spans="1:18" s="115" customFormat="1" ht="16.7" customHeight="1" x14ac:dyDescent="0.3">
      <c r="A44" s="189"/>
      <c r="B44" s="724"/>
      <c r="C44" s="313"/>
      <c r="D44" s="751"/>
      <c r="E44" s="753"/>
      <c r="F44" s="753"/>
      <c r="G44" s="755"/>
      <c r="H44" s="755"/>
      <c r="I44" s="444">
        <v>2</v>
      </c>
      <c r="J44" s="762">
        <f t="shared" ref="J44:J49" si="2">J6</f>
        <v>0</v>
      </c>
      <c r="K44" s="763"/>
      <c r="L44" s="764"/>
      <c r="M44" s="445"/>
      <c r="N44" s="446">
        <f t="shared" ca="1" si="1"/>
        <v>0</v>
      </c>
      <c r="O44" s="446">
        <f t="shared" ref="O44:O50" ca="1" si="3">SUMIF($J$5:$L$42,J44,$O$5:$O$42)</f>
        <v>0</v>
      </c>
      <c r="P44" s="447"/>
      <c r="Q44" s="447"/>
      <c r="R44" s="448"/>
    </row>
    <row r="45" spans="1:18" s="115" customFormat="1" ht="16.7" customHeight="1" x14ac:dyDescent="0.3">
      <c r="A45" s="189"/>
      <c r="B45" s="724"/>
      <c r="C45" s="313"/>
      <c r="D45" s="751"/>
      <c r="E45" s="753"/>
      <c r="F45" s="753"/>
      <c r="G45" s="755"/>
      <c r="H45" s="755"/>
      <c r="I45" s="444">
        <v>3</v>
      </c>
      <c r="J45" s="762">
        <f t="shared" si="2"/>
        <v>0</v>
      </c>
      <c r="K45" s="763"/>
      <c r="L45" s="764"/>
      <c r="M45" s="445"/>
      <c r="N45" s="446">
        <f t="shared" ca="1" si="1"/>
        <v>0</v>
      </c>
      <c r="O45" s="446">
        <f t="shared" ca="1" si="3"/>
        <v>0</v>
      </c>
      <c r="P45" s="447"/>
      <c r="Q45" s="447"/>
      <c r="R45" s="448"/>
    </row>
    <row r="46" spans="1:18" s="115" customFormat="1" ht="16.7" customHeight="1" x14ac:dyDescent="0.3">
      <c r="A46" s="189"/>
      <c r="B46" s="724"/>
      <c r="C46" s="313"/>
      <c r="D46" s="751"/>
      <c r="E46" s="753"/>
      <c r="F46" s="753"/>
      <c r="G46" s="755"/>
      <c r="H46" s="755"/>
      <c r="I46" s="444">
        <v>4</v>
      </c>
      <c r="J46" s="762">
        <f t="shared" si="2"/>
        <v>0</v>
      </c>
      <c r="K46" s="763"/>
      <c r="L46" s="764"/>
      <c r="M46" s="449"/>
      <c r="N46" s="446">
        <f t="shared" ca="1" si="1"/>
        <v>0</v>
      </c>
      <c r="O46" s="446">
        <f t="shared" ca="1" si="3"/>
        <v>0</v>
      </c>
      <c r="P46" s="447"/>
      <c r="Q46" s="447"/>
      <c r="R46" s="448"/>
    </row>
    <row r="47" spans="1:18" s="115" customFormat="1" ht="16.7" customHeight="1" x14ac:dyDescent="0.3">
      <c r="A47" s="189"/>
      <c r="B47" s="724"/>
      <c r="C47" s="313"/>
      <c r="D47" s="751"/>
      <c r="E47" s="753"/>
      <c r="F47" s="753"/>
      <c r="G47" s="755"/>
      <c r="H47" s="755"/>
      <c r="I47" s="444">
        <v>5</v>
      </c>
      <c r="J47" s="762">
        <f t="shared" si="2"/>
        <v>0</v>
      </c>
      <c r="K47" s="763"/>
      <c r="L47" s="764"/>
      <c r="M47" s="445"/>
      <c r="N47" s="446">
        <f t="shared" ca="1" si="1"/>
        <v>0</v>
      </c>
      <c r="O47" s="446">
        <f t="shared" ca="1" si="3"/>
        <v>0</v>
      </c>
      <c r="P47" s="447"/>
      <c r="Q47" s="447"/>
      <c r="R47" s="448"/>
    </row>
    <row r="48" spans="1:18" s="115" customFormat="1" ht="16.7" customHeight="1" x14ac:dyDescent="0.3">
      <c r="A48" s="189"/>
      <c r="B48" s="724"/>
      <c r="C48" s="313"/>
      <c r="D48" s="751"/>
      <c r="E48" s="753"/>
      <c r="F48" s="753"/>
      <c r="G48" s="755"/>
      <c r="H48" s="755"/>
      <c r="I48" s="444">
        <v>6</v>
      </c>
      <c r="J48" s="450">
        <f t="shared" si="2"/>
        <v>0</v>
      </c>
      <c r="K48" s="451"/>
      <c r="L48" s="452"/>
      <c r="M48" s="445"/>
      <c r="N48" s="446">
        <f t="shared" ca="1" si="1"/>
        <v>0</v>
      </c>
      <c r="O48" s="446">
        <f t="shared" ca="1" si="3"/>
        <v>0</v>
      </c>
      <c r="P48" s="447"/>
      <c r="Q48" s="447"/>
      <c r="R48" s="448"/>
    </row>
    <row r="49" spans="1:19" s="115" customFormat="1" ht="16.7" customHeight="1" x14ac:dyDescent="0.3">
      <c r="A49" s="189"/>
      <c r="B49" s="724"/>
      <c r="C49" s="313"/>
      <c r="D49" s="751"/>
      <c r="E49" s="753"/>
      <c r="F49" s="753"/>
      <c r="G49" s="755"/>
      <c r="H49" s="755"/>
      <c r="I49" s="444">
        <v>7</v>
      </c>
      <c r="J49" s="450">
        <f t="shared" si="2"/>
        <v>0</v>
      </c>
      <c r="K49" s="451"/>
      <c r="L49" s="452"/>
      <c r="M49" s="445"/>
      <c r="N49" s="446">
        <f t="shared" ca="1" si="1"/>
        <v>0</v>
      </c>
      <c r="O49" s="446">
        <f t="shared" ca="1" si="3"/>
        <v>0</v>
      </c>
      <c r="P49" s="447"/>
      <c r="Q49" s="447"/>
      <c r="R49" s="448"/>
    </row>
    <row r="50" spans="1:19" s="115" customFormat="1" ht="16.7" customHeight="1" x14ac:dyDescent="0.3">
      <c r="A50" s="189"/>
      <c r="B50" s="724"/>
      <c r="C50" s="313"/>
      <c r="D50" s="751"/>
      <c r="E50" s="753"/>
      <c r="F50" s="753"/>
      <c r="G50" s="755"/>
      <c r="H50" s="755"/>
      <c r="I50" s="444">
        <v>8</v>
      </c>
      <c r="J50" s="765">
        <f>J12</f>
        <v>0</v>
      </c>
      <c r="K50" s="766"/>
      <c r="L50" s="767"/>
      <c r="M50" s="445"/>
      <c r="N50" s="446">
        <f t="shared" ca="1" si="1"/>
        <v>0</v>
      </c>
      <c r="O50" s="446">
        <f t="shared" ca="1" si="3"/>
        <v>0</v>
      </c>
      <c r="P50" s="447"/>
      <c r="Q50" s="447"/>
      <c r="R50" s="448"/>
    </row>
    <row r="51" spans="1:19" s="115" customFormat="1" ht="16.7" customHeight="1" x14ac:dyDescent="0.25">
      <c r="A51" s="189"/>
      <c r="B51" s="723">
        <v>6</v>
      </c>
      <c r="C51" s="306"/>
      <c r="D51" s="726" t="s">
        <v>232</v>
      </c>
      <c r="E51" s="791"/>
      <c r="F51" s="791"/>
      <c r="G51" s="732"/>
      <c r="H51" s="732"/>
      <c r="I51" s="330">
        <v>1</v>
      </c>
      <c r="J51" s="768"/>
      <c r="K51" s="769"/>
      <c r="L51" s="770"/>
      <c r="M51" s="356"/>
      <c r="N51" s="309"/>
      <c r="O51" s="309"/>
      <c r="P51" s="344"/>
      <c r="Q51" s="344"/>
      <c r="R51" s="312"/>
    </row>
    <row r="52" spans="1:19" s="115" customFormat="1" ht="16.7" customHeight="1" x14ac:dyDescent="0.25">
      <c r="A52" s="189"/>
      <c r="B52" s="724"/>
      <c r="C52" s="313"/>
      <c r="D52" s="727"/>
      <c r="E52" s="792"/>
      <c r="F52" s="792"/>
      <c r="G52" s="711"/>
      <c r="H52" s="711"/>
      <c r="I52" s="333">
        <v>2</v>
      </c>
      <c r="J52" s="734"/>
      <c r="K52" s="735"/>
      <c r="L52" s="736"/>
      <c r="M52" s="334"/>
      <c r="N52" s="316"/>
      <c r="O52" s="316"/>
      <c r="P52" s="310"/>
      <c r="Q52" s="310"/>
      <c r="R52" s="317"/>
    </row>
    <row r="53" spans="1:19" s="115" customFormat="1" ht="16.7" customHeight="1" x14ac:dyDescent="0.25">
      <c r="A53" s="189"/>
      <c r="B53" s="724"/>
      <c r="C53" s="313"/>
      <c r="D53" s="727"/>
      <c r="E53" s="792"/>
      <c r="F53" s="792"/>
      <c r="G53" s="711"/>
      <c r="H53" s="711"/>
      <c r="I53" s="333">
        <v>3</v>
      </c>
      <c r="J53" s="734"/>
      <c r="K53" s="735"/>
      <c r="L53" s="736"/>
      <c r="M53" s="334"/>
      <c r="N53" s="316"/>
      <c r="O53" s="316"/>
      <c r="P53" s="310"/>
      <c r="Q53" s="310"/>
      <c r="R53" s="317"/>
    </row>
    <row r="54" spans="1:19" s="115" customFormat="1" ht="16.7" customHeight="1" x14ac:dyDescent="0.25">
      <c r="A54" s="189"/>
      <c r="B54" s="724"/>
      <c r="C54" s="313"/>
      <c r="D54" s="727"/>
      <c r="E54" s="792"/>
      <c r="F54" s="792"/>
      <c r="G54" s="711"/>
      <c r="H54" s="711"/>
      <c r="I54" s="333">
        <v>4</v>
      </c>
      <c r="J54" s="734"/>
      <c r="K54" s="735"/>
      <c r="L54" s="736"/>
      <c r="M54" s="334"/>
      <c r="N54" s="316"/>
      <c r="O54" s="316"/>
      <c r="P54" s="310"/>
      <c r="Q54" s="310"/>
      <c r="R54" s="317"/>
    </row>
    <row r="55" spans="1:19" s="115" customFormat="1" ht="16.7" customHeight="1" x14ac:dyDescent="0.25">
      <c r="A55" s="189"/>
      <c r="B55" s="724"/>
      <c r="C55" s="313"/>
      <c r="D55" s="727"/>
      <c r="E55" s="792"/>
      <c r="F55" s="792"/>
      <c r="G55" s="711"/>
      <c r="H55" s="711"/>
      <c r="I55" s="333">
        <v>5</v>
      </c>
      <c r="J55" s="734"/>
      <c r="K55" s="735"/>
      <c r="L55" s="736"/>
      <c r="M55" s="334"/>
      <c r="N55" s="316"/>
      <c r="O55" s="316"/>
      <c r="P55" s="310"/>
      <c r="Q55" s="310"/>
      <c r="R55" s="317"/>
      <c r="S55" s="357"/>
    </row>
    <row r="56" spans="1:19" s="115" customFormat="1" ht="16.7" customHeight="1" x14ac:dyDescent="0.25">
      <c r="A56" s="189"/>
      <c r="B56" s="724"/>
      <c r="C56" s="313"/>
      <c r="D56" s="727"/>
      <c r="E56" s="792"/>
      <c r="F56" s="792"/>
      <c r="G56" s="711"/>
      <c r="H56" s="711"/>
      <c r="I56" s="333">
        <v>6</v>
      </c>
      <c r="J56" s="734"/>
      <c r="K56" s="735"/>
      <c r="L56" s="736"/>
      <c r="M56" s="334"/>
      <c r="N56" s="316"/>
      <c r="O56" s="316"/>
      <c r="P56" s="310"/>
      <c r="Q56" s="310"/>
      <c r="R56" s="317"/>
    </row>
    <row r="57" spans="1:19" ht="16.7" customHeight="1" x14ac:dyDescent="0.25">
      <c r="B57" s="725"/>
      <c r="C57" s="322"/>
      <c r="D57" s="728"/>
      <c r="E57" s="793"/>
      <c r="F57" s="793"/>
      <c r="G57" s="733"/>
      <c r="H57" s="733"/>
      <c r="I57" s="335">
        <v>7</v>
      </c>
      <c r="J57" s="737"/>
      <c r="K57" s="738"/>
      <c r="L57" s="739"/>
      <c r="M57" s="336"/>
      <c r="N57" s="325"/>
      <c r="O57" s="326"/>
      <c r="P57" s="740"/>
      <c r="Q57" s="740"/>
      <c r="R57" s="329"/>
    </row>
    <row r="58" spans="1:19" s="115" customFormat="1" ht="16.7" customHeight="1" x14ac:dyDescent="0.3">
      <c r="A58" s="189"/>
      <c r="B58" s="723"/>
      <c r="C58" s="306"/>
      <c r="D58" s="779" t="s">
        <v>233</v>
      </c>
      <c r="E58" s="782"/>
      <c r="F58" s="782"/>
      <c r="G58" s="785"/>
      <c r="H58" s="785"/>
      <c r="I58" s="453">
        <v>1</v>
      </c>
      <c r="J58" s="788" t="str">
        <f>J43</f>
        <v>Фамилия И.О.</v>
      </c>
      <c r="K58" s="789"/>
      <c r="L58" s="790"/>
      <c r="M58" s="459"/>
      <c r="N58" s="460">
        <f t="shared" ref="N58:N65" ca="1" si="4">SUMIF($J$43:$L$57,J58,$N$43:$N$57)</f>
        <v>0</v>
      </c>
      <c r="O58" s="460">
        <f ca="1">SUMIF($J$43:$L$57,J58,$O$43:$O$57)</f>
        <v>0</v>
      </c>
      <c r="P58" s="454"/>
      <c r="Q58" s="454"/>
      <c r="R58" s="455"/>
    </row>
    <row r="59" spans="1:19" s="115" customFormat="1" ht="16.7" customHeight="1" x14ac:dyDescent="0.3">
      <c r="A59" s="189"/>
      <c r="B59" s="724"/>
      <c r="C59" s="313"/>
      <c r="D59" s="780"/>
      <c r="E59" s="783"/>
      <c r="F59" s="783"/>
      <c r="G59" s="786"/>
      <c r="H59" s="786"/>
      <c r="I59" s="456">
        <v>2</v>
      </c>
      <c r="J59" s="771">
        <f t="shared" ref="J59:J65" si="5">J44</f>
        <v>0</v>
      </c>
      <c r="K59" s="772"/>
      <c r="L59" s="773"/>
      <c r="M59" s="461"/>
      <c r="N59" s="462">
        <f t="shared" ca="1" si="4"/>
        <v>0</v>
      </c>
      <c r="O59" s="462">
        <f t="shared" ref="O59:O65" ca="1" si="6">SUMIF($J$43:$L$57,J59,$O$43:$O$57)</f>
        <v>0</v>
      </c>
      <c r="P59" s="457"/>
      <c r="Q59" s="457"/>
      <c r="R59" s="458"/>
    </row>
    <row r="60" spans="1:19" s="115" customFormat="1" ht="16.7" customHeight="1" x14ac:dyDescent="0.3">
      <c r="A60" s="189"/>
      <c r="B60" s="724"/>
      <c r="C60" s="313"/>
      <c r="D60" s="780"/>
      <c r="E60" s="783"/>
      <c r="F60" s="783"/>
      <c r="G60" s="786"/>
      <c r="H60" s="786"/>
      <c r="I60" s="456">
        <v>3</v>
      </c>
      <c r="J60" s="771">
        <f t="shared" si="5"/>
        <v>0</v>
      </c>
      <c r="K60" s="772"/>
      <c r="L60" s="773"/>
      <c r="M60" s="461"/>
      <c r="N60" s="462">
        <f t="shared" ca="1" si="4"/>
        <v>0</v>
      </c>
      <c r="O60" s="462">
        <f t="shared" ca="1" si="6"/>
        <v>0</v>
      </c>
      <c r="P60" s="457"/>
      <c r="Q60" s="457"/>
      <c r="R60" s="458"/>
    </row>
    <row r="61" spans="1:19" s="115" customFormat="1" ht="16.7" customHeight="1" x14ac:dyDescent="0.3">
      <c r="A61" s="189"/>
      <c r="B61" s="724"/>
      <c r="C61" s="313"/>
      <c r="D61" s="780"/>
      <c r="E61" s="783"/>
      <c r="F61" s="783"/>
      <c r="G61" s="786"/>
      <c r="H61" s="786"/>
      <c r="I61" s="456">
        <v>4</v>
      </c>
      <c r="J61" s="771">
        <f t="shared" si="5"/>
        <v>0</v>
      </c>
      <c r="K61" s="772"/>
      <c r="L61" s="773"/>
      <c r="M61" s="461"/>
      <c r="N61" s="462">
        <f t="shared" ca="1" si="4"/>
        <v>0</v>
      </c>
      <c r="O61" s="462">
        <f t="shared" ca="1" si="6"/>
        <v>0</v>
      </c>
      <c r="P61" s="457"/>
      <c r="Q61" s="457"/>
      <c r="R61" s="458"/>
    </row>
    <row r="62" spans="1:19" s="115" customFormat="1" ht="16.7" customHeight="1" x14ac:dyDescent="0.3">
      <c r="A62" s="189"/>
      <c r="B62" s="724"/>
      <c r="C62" s="313"/>
      <c r="D62" s="780"/>
      <c r="E62" s="783"/>
      <c r="F62" s="783"/>
      <c r="G62" s="786"/>
      <c r="H62" s="786"/>
      <c r="I62" s="456">
        <v>5</v>
      </c>
      <c r="J62" s="771">
        <f t="shared" si="5"/>
        <v>0</v>
      </c>
      <c r="K62" s="772"/>
      <c r="L62" s="773"/>
      <c r="M62" s="461"/>
      <c r="N62" s="462">
        <f t="shared" ca="1" si="4"/>
        <v>0</v>
      </c>
      <c r="O62" s="462">
        <f t="shared" ca="1" si="6"/>
        <v>0</v>
      </c>
      <c r="P62" s="457"/>
      <c r="Q62" s="457"/>
      <c r="R62" s="458"/>
    </row>
    <row r="63" spans="1:19" s="115" customFormat="1" ht="16.7" customHeight="1" x14ac:dyDescent="0.3">
      <c r="A63" s="189"/>
      <c r="B63" s="724"/>
      <c r="C63" s="313"/>
      <c r="D63" s="780"/>
      <c r="E63" s="783"/>
      <c r="F63" s="783"/>
      <c r="G63" s="786"/>
      <c r="H63" s="786"/>
      <c r="I63" s="456">
        <v>6</v>
      </c>
      <c r="J63" s="771">
        <f t="shared" si="5"/>
        <v>0</v>
      </c>
      <c r="K63" s="772"/>
      <c r="L63" s="773"/>
      <c r="M63" s="461"/>
      <c r="N63" s="463">
        <f t="shared" ca="1" si="4"/>
        <v>0</v>
      </c>
      <c r="O63" s="462">
        <f t="shared" ca="1" si="6"/>
        <v>0</v>
      </c>
      <c r="P63" s="457"/>
      <c r="Q63" s="457"/>
      <c r="R63" s="458"/>
    </row>
    <row r="64" spans="1:19" s="115" customFormat="1" ht="16.7" customHeight="1" x14ac:dyDescent="0.3">
      <c r="A64" s="189"/>
      <c r="B64" s="724"/>
      <c r="C64" s="313"/>
      <c r="D64" s="780"/>
      <c r="E64" s="783"/>
      <c r="F64" s="783"/>
      <c r="G64" s="786"/>
      <c r="H64" s="786"/>
      <c r="I64" s="456">
        <v>7</v>
      </c>
      <c r="J64" s="464">
        <f t="shared" si="5"/>
        <v>0</v>
      </c>
      <c r="K64" s="465"/>
      <c r="L64" s="466"/>
      <c r="M64" s="467"/>
      <c r="N64" s="468">
        <f t="shared" ca="1" si="4"/>
        <v>0</v>
      </c>
      <c r="O64" s="469">
        <f t="shared" ca="1" si="6"/>
        <v>0</v>
      </c>
      <c r="P64" s="470"/>
      <c r="Q64" s="470"/>
      <c r="R64" s="471"/>
    </row>
    <row r="65" spans="1:20" ht="16.7" customHeight="1" x14ac:dyDescent="0.3">
      <c r="B65" s="725"/>
      <c r="C65" s="322"/>
      <c r="D65" s="781"/>
      <c r="E65" s="784"/>
      <c r="F65" s="784"/>
      <c r="G65" s="787"/>
      <c r="H65" s="787"/>
      <c r="I65" s="472">
        <v>8</v>
      </c>
      <c r="J65" s="774">
        <f t="shared" si="5"/>
        <v>0</v>
      </c>
      <c r="K65" s="775"/>
      <c r="L65" s="776"/>
      <c r="M65" s="473"/>
      <c r="N65" s="474">
        <f t="shared" ca="1" si="4"/>
        <v>0</v>
      </c>
      <c r="O65" s="474">
        <f t="shared" ca="1" si="6"/>
        <v>0</v>
      </c>
      <c r="P65" s="777"/>
      <c r="Q65" s="778"/>
      <c r="R65" s="475"/>
    </row>
    <row r="66" spans="1:20" ht="20.45" customHeight="1" x14ac:dyDescent="0.3">
      <c r="A66" s="290" t="s">
        <v>234</v>
      </c>
      <c r="D66" s="291"/>
      <c r="J66" s="358"/>
      <c r="K66" s="358"/>
      <c r="L66" s="358"/>
      <c r="M66" s="116" t="s">
        <v>235</v>
      </c>
      <c r="N66" s="359">
        <f ca="1">SUM(N58:N65)</f>
        <v>0</v>
      </c>
      <c r="O66" s="359">
        <f ca="1">SUM(O58:O65)</f>
        <v>0</v>
      </c>
      <c r="P66" s="358"/>
      <c r="Q66" s="358"/>
      <c r="T66" s="290" t="s">
        <v>158</v>
      </c>
    </row>
    <row r="67" spans="1:20" ht="12.75" x14ac:dyDescent="0.25">
      <c r="J67" s="358"/>
      <c r="K67" s="358"/>
      <c r="L67" s="358"/>
      <c r="M67" s="123"/>
      <c r="N67" s="358"/>
      <c r="O67" s="360"/>
      <c r="P67" s="358"/>
      <c r="Q67" s="358"/>
    </row>
  </sheetData>
  <sheetProtection algorithmName="SHA-512" hashValue="jP3TYvkgL49yy8kB8AIvBr0S7pl58gLgvIHl3B/e8QQ24ew+d9F/cTlnMUvZwTAXxY/NNlMOG5caYI4lSGOkdw==" saltValue="Thnh4JmdgpNUsZ7/XRaJyA==" spinCount="100000" sheet="1" objects="1" scenarios="1" autoFilter="0" pivotTables="0"/>
  <mergeCells count="121">
    <mergeCell ref="J63:L63"/>
    <mergeCell ref="J65:L65"/>
    <mergeCell ref="P65:Q65"/>
    <mergeCell ref="J57:L57"/>
    <mergeCell ref="P57:Q57"/>
    <mergeCell ref="B58:B65"/>
    <mergeCell ref="D58:D65"/>
    <mergeCell ref="E58:E65"/>
    <mergeCell ref="F58:F65"/>
    <mergeCell ref="G58:G65"/>
    <mergeCell ref="H58:H65"/>
    <mergeCell ref="J58:L58"/>
    <mergeCell ref="J59:L59"/>
    <mergeCell ref="B51:B57"/>
    <mergeCell ref="D51:D57"/>
    <mergeCell ref="E51:E57"/>
    <mergeCell ref="F51:F57"/>
    <mergeCell ref="G51:G57"/>
    <mergeCell ref="H51:H57"/>
    <mergeCell ref="J60:L60"/>
    <mergeCell ref="J61:L61"/>
    <mergeCell ref="J62:L62"/>
    <mergeCell ref="J40:L40"/>
    <mergeCell ref="J41:L41"/>
    <mergeCell ref="J42:L42"/>
    <mergeCell ref="J51:L51"/>
    <mergeCell ref="J52:L52"/>
    <mergeCell ref="J53:L53"/>
    <mergeCell ref="J54:L54"/>
    <mergeCell ref="J55:L55"/>
    <mergeCell ref="J56:L56"/>
    <mergeCell ref="B43:B50"/>
    <mergeCell ref="D43:D50"/>
    <mergeCell ref="E43:E50"/>
    <mergeCell ref="F43:F50"/>
    <mergeCell ref="G43:G50"/>
    <mergeCell ref="J35:L35"/>
    <mergeCell ref="P35:Q35"/>
    <mergeCell ref="B36:B42"/>
    <mergeCell ref="D36:D42"/>
    <mergeCell ref="E36:E42"/>
    <mergeCell ref="F36:F42"/>
    <mergeCell ref="G36:G42"/>
    <mergeCell ref="H36:H42"/>
    <mergeCell ref="J36:L36"/>
    <mergeCell ref="J37:L37"/>
    <mergeCell ref="H43:H50"/>
    <mergeCell ref="J43:L43"/>
    <mergeCell ref="J44:L44"/>
    <mergeCell ref="J45:L45"/>
    <mergeCell ref="J46:L46"/>
    <mergeCell ref="J47:L47"/>
    <mergeCell ref="J50:L50"/>
    <mergeCell ref="J38:L38"/>
    <mergeCell ref="J39:L39"/>
    <mergeCell ref="J29:L29"/>
    <mergeCell ref="J30:L30"/>
    <mergeCell ref="J31:L31"/>
    <mergeCell ref="J32:L32"/>
    <mergeCell ref="J33:L33"/>
    <mergeCell ref="J34:L34"/>
    <mergeCell ref="J26:L26"/>
    <mergeCell ref="P26:Q26"/>
    <mergeCell ref="B27:B35"/>
    <mergeCell ref="D27:D35"/>
    <mergeCell ref="E27:E35"/>
    <mergeCell ref="F27:F35"/>
    <mergeCell ref="G27:G35"/>
    <mergeCell ref="H27:H35"/>
    <mergeCell ref="J27:L27"/>
    <mergeCell ref="J28:L28"/>
    <mergeCell ref="J20:L20"/>
    <mergeCell ref="J21:L21"/>
    <mergeCell ref="J22:L22"/>
    <mergeCell ref="J23:L23"/>
    <mergeCell ref="J24:L24"/>
    <mergeCell ref="J25:L25"/>
    <mergeCell ref="B20:B26"/>
    <mergeCell ref="D20:D26"/>
    <mergeCell ref="E20:E26"/>
    <mergeCell ref="F20:F26"/>
    <mergeCell ref="G20:G26"/>
    <mergeCell ref="H20:H26"/>
    <mergeCell ref="J15:L15"/>
    <mergeCell ref="J16:L16"/>
    <mergeCell ref="J17:L17"/>
    <mergeCell ref="J18:L18"/>
    <mergeCell ref="J19:L19"/>
    <mergeCell ref="P19:Q19"/>
    <mergeCell ref="J11:L11"/>
    <mergeCell ref="J12:L12"/>
    <mergeCell ref="B13:B19"/>
    <mergeCell ref="D13:D19"/>
    <mergeCell ref="E13:E19"/>
    <mergeCell ref="F13:F19"/>
    <mergeCell ref="G13:G19"/>
    <mergeCell ref="H13:H19"/>
    <mergeCell ref="J13:L13"/>
    <mergeCell ref="J14:L14"/>
    <mergeCell ref="J5:L5"/>
    <mergeCell ref="J6:L6"/>
    <mergeCell ref="J7:L7"/>
    <mergeCell ref="J8:L8"/>
    <mergeCell ref="J9:L9"/>
    <mergeCell ref="J10:L10"/>
    <mergeCell ref="B5:B12"/>
    <mergeCell ref="D5:D12"/>
    <mergeCell ref="E5:E12"/>
    <mergeCell ref="F5:F12"/>
    <mergeCell ref="G5:G12"/>
    <mergeCell ref="H5:H12"/>
    <mergeCell ref="F1:I1"/>
    <mergeCell ref="K1:L1"/>
    <mergeCell ref="E3:E4"/>
    <mergeCell ref="F3:F4"/>
    <mergeCell ref="G3:G4"/>
    <mergeCell ref="H3:H4"/>
    <mergeCell ref="J3:R3"/>
    <mergeCell ref="J4:L4"/>
    <mergeCell ref="P4:Q4"/>
    <mergeCell ref="N1:R1"/>
  </mergeCells>
  <conditionalFormatting sqref="P20:Q20 N27:N31 N43:N50 E27:F35 N20:N21 G5:H58 N58:O66 N22:O26 N35 O27:O50">
    <cfRule type="cellIs" dxfId="3785" priority="25" stopIfTrue="1" operator="equal">
      <formula>0</formula>
    </cfRule>
  </conditionalFormatting>
  <conditionalFormatting sqref="E5:F12">
    <cfRule type="cellIs" dxfId="3784" priority="22" stopIfTrue="1" operator="equal">
      <formula>0</formula>
    </cfRule>
  </conditionalFormatting>
  <conditionalFormatting sqref="E58:F58">
    <cfRule type="cellIs" dxfId="3783" priority="16" stopIfTrue="1" operator="equal">
      <formula>0</formula>
    </cfRule>
  </conditionalFormatting>
  <conditionalFormatting sqref="E13:F19">
    <cfRule type="cellIs" dxfId="3782" priority="21" stopIfTrue="1" operator="equal">
      <formula>0</formula>
    </cfRule>
  </conditionalFormatting>
  <conditionalFormatting sqref="E20:F26">
    <cfRule type="cellIs" dxfId="3781" priority="20" stopIfTrue="1" operator="equal">
      <formula>0</formula>
    </cfRule>
  </conditionalFormatting>
  <conditionalFormatting sqref="E36:F42">
    <cfRule type="cellIs" dxfId="3780" priority="19" stopIfTrue="1" operator="equal">
      <formula>0</formula>
    </cfRule>
  </conditionalFormatting>
  <conditionalFormatting sqref="E51:F57">
    <cfRule type="cellIs" dxfId="3779" priority="17" stopIfTrue="1" operator="equal">
      <formula>0</formula>
    </cfRule>
  </conditionalFormatting>
  <conditionalFormatting sqref="E43:F50">
    <cfRule type="cellIs" dxfId="3778" priority="18" stopIfTrue="1" operator="equal">
      <formula>0</formula>
    </cfRule>
  </conditionalFormatting>
  <conditionalFormatting sqref="N32:N34">
    <cfRule type="cellIs" dxfId="3777" priority="15" stopIfTrue="1" operator="equal">
      <formula>0</formula>
    </cfRule>
  </conditionalFormatting>
  <conditionalFormatting sqref="J5:L42">
    <cfRule type="cellIs" dxfId="3776" priority="12" operator="greaterThan">
      <formula>$O$5</formula>
    </cfRule>
    <cfRule type="colorScale" priority="13">
      <colorScale>
        <cfvo type="num" val="&quot;&quot;&quot;&quot;&quot;&quot;"/>
        <cfvo type="num" val="0"/>
        <color theme="0"/>
        <color rgb="FFFF0000"/>
      </colorScale>
    </cfRule>
  </conditionalFormatting>
  <pageMargins left="0" right="0" top="0" bottom="0" header="0" footer="0"/>
  <pageSetup paperSize="9" orientation="portrait"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tabColor indexed="13"/>
  </sheetPr>
  <dimension ref="A1:AL253"/>
  <sheetViews>
    <sheetView showZeros="0" zoomScale="120" zoomScaleNormal="120" zoomScaleSheetLayoutView="110" workbookViewId="0">
      <pane ySplit="5" topLeftCell="A201" activePane="bottomLeft" state="frozen"/>
      <selection activeCell="M18" sqref="M18:N18"/>
      <selection pane="bottomLeft" activeCell="D214" sqref="D214:I214"/>
    </sheetView>
  </sheetViews>
  <sheetFormatPr defaultColWidth="4.5703125" defaultRowHeight="9.75" x14ac:dyDescent="0.2"/>
  <cols>
    <col min="1" max="1" width="3.5703125" style="361" customWidth="1"/>
    <col min="2" max="2" width="18.7109375" style="364" customWidth="1"/>
    <col min="3" max="3" width="7.5703125" style="364" customWidth="1"/>
    <col min="4" max="4" width="7.42578125" style="364" customWidth="1"/>
    <col min="5" max="5" width="13.140625" style="364" customWidth="1"/>
    <col min="6" max="6" width="5.85546875" style="364" customWidth="1"/>
    <col min="7" max="7" width="13.7109375" style="364" customWidth="1"/>
    <col min="8" max="8" width="9.140625" style="364" customWidth="1"/>
    <col min="9" max="10" width="4.42578125" style="364" customWidth="1"/>
    <col min="11" max="11" width="6.5703125" style="364" customWidth="1"/>
    <col min="12" max="12" width="6.42578125" style="364" customWidth="1"/>
    <col min="13" max="13" width="5" style="364" customWidth="1"/>
    <col min="14" max="14" width="4.7109375" style="364" customWidth="1"/>
    <col min="15" max="15" width="8.5703125" style="364" customWidth="1"/>
    <col min="16" max="16" width="7" style="364" customWidth="1"/>
    <col min="17" max="18" width="12" style="364" customWidth="1"/>
    <col min="19" max="19" width="8.85546875" style="364" customWidth="1"/>
    <col min="20" max="20" width="9" style="365" customWidth="1"/>
    <col min="21" max="24" width="9" style="364" customWidth="1"/>
    <col min="25" max="25" width="9.140625" style="364" customWidth="1"/>
    <col min="26" max="26" width="4.5703125" style="364"/>
    <col min="27" max="27" width="6.140625" style="482" customWidth="1"/>
    <col min="28" max="29" width="12.140625" style="491" customWidth="1"/>
    <col min="30" max="30" width="6.5703125" style="364" customWidth="1"/>
    <col min="31" max="31" width="11.85546875" style="491" customWidth="1"/>
    <col min="32" max="16384" width="4.5703125" style="364"/>
  </cols>
  <sheetData>
    <row r="1" spans="1:31" ht="12" customHeight="1" x14ac:dyDescent="0.2">
      <c r="B1" s="362" t="str">
        <f>ф_01!F1</f>
        <v>Зеленоград-1649</v>
      </c>
      <c r="C1" s="363"/>
      <c r="D1" s="363"/>
      <c r="E1" s="823">
        <f>'[3]ф_01(03)'!L1</f>
        <v>44317</v>
      </c>
      <c r="F1" s="823"/>
      <c r="G1" s="823"/>
      <c r="I1" s="361" t="s">
        <v>236</v>
      </c>
    </row>
    <row r="2" spans="1:31" ht="9.4" customHeight="1" x14ac:dyDescent="0.2">
      <c r="B2" s="366" t="s">
        <v>12</v>
      </c>
      <c r="E2" s="824" t="s">
        <v>17</v>
      </c>
      <c r="F2" s="824"/>
      <c r="G2" s="824"/>
    </row>
    <row r="3" spans="1:31" ht="13.5" customHeight="1" x14ac:dyDescent="0.2">
      <c r="B3" s="367"/>
      <c r="D3" s="368"/>
      <c r="P3" s="825" t="s">
        <v>25</v>
      </c>
      <c r="Q3" s="826"/>
      <c r="R3" s="826"/>
      <c r="S3" s="827"/>
      <c r="U3" s="825" t="s">
        <v>237</v>
      </c>
      <c r="V3" s="826"/>
      <c r="W3" s="826"/>
      <c r="X3" s="826"/>
      <c r="Y3" s="827"/>
    </row>
    <row r="4" spans="1:31" s="378" customFormat="1" x14ac:dyDescent="0.2">
      <c r="A4" s="369"/>
      <c r="B4" s="370">
        <v>1</v>
      </c>
      <c r="C4" s="371">
        <v>2</v>
      </c>
      <c r="D4" s="372">
        <v>3</v>
      </c>
      <c r="E4" s="372">
        <v>4</v>
      </c>
      <c r="F4" s="372">
        <v>5</v>
      </c>
      <c r="G4" s="372">
        <v>6</v>
      </c>
      <c r="H4" s="373">
        <v>7</v>
      </c>
      <c r="I4" s="372">
        <v>8</v>
      </c>
      <c r="J4" s="372">
        <v>9</v>
      </c>
      <c r="K4" s="372">
        <v>10</v>
      </c>
      <c r="L4" s="372"/>
      <c r="M4" s="372">
        <v>11</v>
      </c>
      <c r="N4" s="372">
        <v>12</v>
      </c>
      <c r="O4" s="373">
        <v>13</v>
      </c>
      <c r="P4" s="374">
        <v>14</v>
      </c>
      <c r="Q4" s="375">
        <v>15</v>
      </c>
      <c r="R4" s="375">
        <v>16</v>
      </c>
      <c r="S4" s="376">
        <v>17</v>
      </c>
      <c r="T4" s="377">
        <v>18</v>
      </c>
      <c r="U4" s="374">
        <v>19</v>
      </c>
      <c r="V4" s="375">
        <v>20</v>
      </c>
      <c r="W4" s="375">
        <v>21</v>
      </c>
      <c r="X4" s="375">
        <v>22</v>
      </c>
      <c r="Y4" s="376">
        <v>23</v>
      </c>
      <c r="AA4" s="483"/>
      <c r="AB4" s="492"/>
      <c r="AC4" s="492"/>
      <c r="AD4" s="375"/>
      <c r="AE4" s="492"/>
    </row>
    <row r="5" spans="1:31" s="378" customFormat="1" ht="39" x14ac:dyDescent="0.2">
      <c r="A5" s="369"/>
      <c r="B5" s="379" t="s">
        <v>238</v>
      </c>
      <c r="C5" s="380" t="s">
        <v>277</v>
      </c>
      <c r="D5" s="479" t="s">
        <v>276</v>
      </c>
      <c r="E5" s="380" t="s">
        <v>240</v>
      </c>
      <c r="F5" s="380" t="s">
        <v>241</v>
      </c>
      <c r="G5" s="380" t="s">
        <v>242</v>
      </c>
      <c r="H5" s="381" t="s">
        <v>243</v>
      </c>
      <c r="I5" s="380" t="s">
        <v>244</v>
      </c>
      <c r="J5" s="380" t="s">
        <v>245</v>
      </c>
      <c r="K5" s="380" t="s">
        <v>246</v>
      </c>
      <c r="L5" s="380" t="s">
        <v>280</v>
      </c>
      <c r="M5" s="380" t="s">
        <v>247</v>
      </c>
      <c r="N5" s="380" t="s">
        <v>248</v>
      </c>
      <c r="O5" s="381" t="s">
        <v>249</v>
      </c>
      <c r="P5" s="382" t="s">
        <v>250</v>
      </c>
      <c r="Q5" s="380" t="s">
        <v>61</v>
      </c>
      <c r="R5" s="380" t="s">
        <v>171</v>
      </c>
      <c r="S5" s="383" t="s">
        <v>348</v>
      </c>
      <c r="T5" s="384" t="s">
        <v>251</v>
      </c>
      <c r="U5" s="382" t="s">
        <v>252</v>
      </c>
      <c r="V5" s="380" t="s">
        <v>253</v>
      </c>
      <c r="W5" s="380" t="s">
        <v>254</v>
      </c>
      <c r="X5" s="380" t="s">
        <v>255</v>
      </c>
      <c r="Y5" s="383" t="s">
        <v>256</v>
      </c>
      <c r="AA5" s="484" t="s">
        <v>257</v>
      </c>
      <c r="AB5" s="493" t="s">
        <v>258</v>
      </c>
      <c r="AC5" s="493" t="s">
        <v>279</v>
      </c>
      <c r="AD5" s="380" t="s">
        <v>259</v>
      </c>
      <c r="AE5" s="493" t="s">
        <v>260</v>
      </c>
    </row>
    <row r="6" spans="1:31" s="389" customFormat="1" ht="11.25" x14ac:dyDescent="0.2">
      <c r="A6" s="804"/>
      <c r="B6" s="385"/>
      <c r="C6" s="804"/>
      <c r="D6" s="806"/>
      <c r="E6" s="804" t="str">
        <f>OSTATKI!S5</f>
        <v>ОСТАТКИ</v>
      </c>
      <c r="F6" s="810"/>
      <c r="G6" s="812"/>
      <c r="H6" s="386"/>
      <c r="I6" s="804">
        <f>OSTATKI!A252</f>
        <v>243</v>
      </c>
      <c r="J6" s="804">
        <f>OSTATKI!B253</f>
        <v>144</v>
      </c>
      <c r="K6" s="828"/>
      <c r="L6" s="477"/>
      <c r="M6" s="808"/>
      <c r="N6" s="387"/>
      <c r="O6" s="819"/>
      <c r="P6" s="794">
        <f>OSTATKI!S253</f>
        <v>0</v>
      </c>
      <c r="Q6" s="796">
        <f>OSTATKI!V253</f>
        <v>49947</v>
      </c>
      <c r="R6" s="796">
        <f>OSTATKI!Y253</f>
        <v>1778</v>
      </c>
      <c r="S6" s="798">
        <f>OSTATKI!AA253</f>
        <v>0</v>
      </c>
      <c r="T6" s="821"/>
      <c r="U6" s="794">
        <f>OSTATKI!AB253</f>
        <v>1519.2243211945611</v>
      </c>
      <c r="V6" s="796">
        <f>OSTATKI!AC253</f>
        <v>0</v>
      </c>
      <c r="W6" s="796">
        <f>OSTATKI!AD253</f>
        <v>0</v>
      </c>
      <c r="X6" s="796">
        <f>OSTATKI!AE253</f>
        <v>66.340969595067961</v>
      </c>
      <c r="Y6" s="798">
        <f>OSTATKI!AF253</f>
        <v>1585.5652907896292</v>
      </c>
      <c r="Z6" s="388"/>
      <c r="AA6" s="800">
        <f>OSTATKI!H254</f>
        <v>14</v>
      </c>
      <c r="AB6" s="796">
        <f>OSTATKI!M254</f>
        <v>-25828</v>
      </c>
      <c r="AC6" s="796">
        <f>OSTATKI!AK253</f>
        <v>851920</v>
      </c>
      <c r="AD6" s="802">
        <f>COUNTIF(OSTATKI!O10:O252,"&gt;0")</f>
        <v>0</v>
      </c>
      <c r="AE6" s="796"/>
    </row>
    <row r="7" spans="1:31" s="389" customFormat="1" ht="11.25" x14ac:dyDescent="0.2">
      <c r="A7" s="805"/>
      <c r="B7" s="390"/>
      <c r="C7" s="805"/>
      <c r="D7" s="807"/>
      <c r="E7" s="805"/>
      <c r="F7" s="811"/>
      <c r="G7" s="813"/>
      <c r="H7" s="391"/>
      <c r="I7" s="805"/>
      <c r="J7" s="805"/>
      <c r="K7" s="829"/>
      <c r="L7" s="478"/>
      <c r="M7" s="818"/>
      <c r="N7" s="392"/>
      <c r="O7" s="820"/>
      <c r="P7" s="795"/>
      <c r="Q7" s="797"/>
      <c r="R7" s="797"/>
      <c r="S7" s="799"/>
      <c r="T7" s="822"/>
      <c r="U7" s="795"/>
      <c r="V7" s="797"/>
      <c r="W7" s="797"/>
      <c r="X7" s="797"/>
      <c r="Y7" s="799"/>
      <c r="Z7" s="388"/>
      <c r="AA7" s="801"/>
      <c r="AB7" s="797"/>
      <c r="AC7" s="797"/>
      <c r="AD7" s="803"/>
      <c r="AE7" s="797"/>
    </row>
    <row r="8" spans="1:31" s="389" customFormat="1" ht="11.25" x14ac:dyDescent="0.2">
      <c r="A8" s="804">
        <v>1</v>
      </c>
      <c r="B8" s="385" t="str">
        <f>a!$R$1</f>
        <v>Keet Dale</v>
      </c>
      <c r="C8" s="804">
        <f>a!$I$10</f>
        <v>10.666666666666639</v>
      </c>
      <c r="D8" s="806">
        <f>a!$D$10:$E$10</f>
        <v>12</v>
      </c>
      <c r="E8" s="808" t="str">
        <f>a!$A$3</f>
        <v>00045/21-42</v>
      </c>
      <c r="F8" s="810">
        <f>a!$AF$2</f>
        <v>0.6875</v>
      </c>
      <c r="G8" s="812" t="str">
        <f>a!$E$3</f>
        <v>Virtual Field Trips – путешествия из дома 10–15 лет</v>
      </c>
      <c r="H8" s="386">
        <f>a!$J$1</f>
        <v>44410</v>
      </c>
      <c r="I8" s="804">
        <f>a!$E$1</f>
        <v>10</v>
      </c>
      <c r="J8" s="804">
        <f>a!$G$34</f>
        <v>7</v>
      </c>
      <c r="K8" s="814">
        <f>IFERROR(J8/I8,0)</f>
        <v>0.7</v>
      </c>
      <c r="L8" s="816">
        <f>a!$D$10/((EOMONTH($E$1,0)-$E$1+1)/7)</f>
        <v>2.7096774193548385</v>
      </c>
      <c r="M8" s="808">
        <f>a!$AV$2+a!$AV$4</f>
        <v>2</v>
      </c>
      <c r="N8" s="387">
        <f>a!$Y$1</f>
        <v>1.3333333333333333</v>
      </c>
      <c r="O8" s="819">
        <f>a!$A$1</f>
        <v>450</v>
      </c>
      <c r="P8" s="794">
        <f>a!$S$34</f>
        <v>0</v>
      </c>
      <c r="Q8" s="796">
        <f>a!$V$34</f>
        <v>0</v>
      </c>
      <c r="R8" s="796">
        <f>a!$Y$34</f>
        <v>30607</v>
      </c>
      <c r="S8" s="798">
        <f>a!$AA$34</f>
        <v>0</v>
      </c>
      <c r="T8" s="821"/>
      <c r="U8" s="794">
        <f>a!$AB$34</f>
        <v>0</v>
      </c>
      <c r="V8" s="796">
        <f>a!$AC$34</f>
        <v>-74.666666666666487</v>
      </c>
      <c r="W8" s="796">
        <f>a!$AD$34</f>
        <v>6.6666666499999998</v>
      </c>
      <c r="X8" s="796">
        <f>a!$AE$34</f>
        <v>68.015555555555551</v>
      </c>
      <c r="Y8" s="798">
        <f>a!$AF$34</f>
        <v>1.5555538889081788E-2</v>
      </c>
      <c r="Z8" s="388"/>
      <c r="AA8" s="800">
        <f>a!$H$35</f>
        <v>3</v>
      </c>
      <c r="AB8" s="796">
        <f>a!$M$35</f>
        <v>-1</v>
      </c>
      <c r="AC8" s="796">
        <f>a!$AW$34</f>
        <v>7</v>
      </c>
      <c r="AD8" s="802">
        <f>COUNTIF(a!$O$14:$P$33,"&gt;0")</f>
        <v>0</v>
      </c>
      <c r="AE8" s="796">
        <f>a!$AW$35</f>
        <v>0</v>
      </c>
    </row>
    <row r="9" spans="1:31" s="389" customFormat="1" ht="11.25" x14ac:dyDescent="0.2">
      <c r="A9" s="805"/>
      <c r="B9" s="390">
        <f>a!$R$3</f>
        <v>0</v>
      </c>
      <c r="C9" s="805"/>
      <c r="D9" s="807"/>
      <c r="E9" s="809"/>
      <c r="F9" s="811"/>
      <c r="G9" s="813"/>
      <c r="H9" s="391">
        <f>a!$M$1</f>
        <v>44433</v>
      </c>
      <c r="I9" s="805"/>
      <c r="J9" s="805"/>
      <c r="K9" s="815"/>
      <c r="L9" s="817"/>
      <c r="M9" s="818"/>
      <c r="N9" s="392">
        <f>a!$Y$3</f>
        <v>0</v>
      </c>
      <c r="O9" s="820"/>
      <c r="P9" s="795"/>
      <c r="Q9" s="797"/>
      <c r="R9" s="797"/>
      <c r="S9" s="799"/>
      <c r="T9" s="822"/>
      <c r="U9" s="795"/>
      <c r="V9" s="797"/>
      <c r="W9" s="797"/>
      <c r="X9" s="797"/>
      <c r="Y9" s="799"/>
      <c r="Z9" s="388"/>
      <c r="AA9" s="801"/>
      <c r="AB9" s="797"/>
      <c r="AC9" s="797"/>
      <c r="AD9" s="803"/>
      <c r="AE9" s="797"/>
    </row>
    <row r="10" spans="1:31" s="389" customFormat="1" ht="11.25" x14ac:dyDescent="0.2">
      <c r="A10" s="804">
        <v>2</v>
      </c>
      <c r="B10" s="385" t="str">
        <f>LapVik!$R$1</f>
        <v>Van Schalkwyk Barbara</v>
      </c>
      <c r="C10" s="804">
        <f>LapVik!$I$10</f>
        <v>0</v>
      </c>
      <c r="D10" s="806">
        <f>LapVik!$D$10:$E$10</f>
        <v>9</v>
      </c>
      <c r="E10" s="808" t="str">
        <f>LapVik!$A$3</f>
        <v>00015/21-42</v>
      </c>
      <c r="F10" s="810">
        <f>LapVik!$AF$2</f>
        <v>0.41666666666666669</v>
      </c>
      <c r="G10" s="812" t="str">
        <f>LapVik!$E$3</f>
        <v>Kid`s Box Starter</v>
      </c>
      <c r="H10" s="386">
        <f>LapVik!$J$1</f>
        <v>44296</v>
      </c>
      <c r="I10" s="804">
        <f>LapVik!$E$1</f>
        <v>1</v>
      </c>
      <c r="J10" s="804">
        <f>LapVik!$G$34</f>
        <v>1</v>
      </c>
      <c r="K10" s="814">
        <f t="shared" ref="K10" si="0">IFERROR(J10/I10,0)</f>
        <v>1</v>
      </c>
      <c r="L10" s="816">
        <f>LapVik!$D$10/((EOMONTH($E$1,0)-$E$1+1)/7)</f>
        <v>2.032258064516129</v>
      </c>
      <c r="M10" s="808">
        <f>LapVik!$AV$2+LapVik!$AV$4</f>
        <v>2</v>
      </c>
      <c r="N10" s="387">
        <f>LapVik!$Y$1</f>
        <v>1</v>
      </c>
      <c r="O10" s="819">
        <f>LapVik!$A$1</f>
        <v>2061</v>
      </c>
      <c r="P10" s="794">
        <f>LapVik!$S$34</f>
        <v>0</v>
      </c>
      <c r="Q10" s="796">
        <f>LapVik!$V$34</f>
        <v>12366</v>
      </c>
      <c r="R10" s="796">
        <f>LapVik!$Y$34</f>
        <v>0</v>
      </c>
      <c r="S10" s="798">
        <f>LapVik!$AA$34</f>
        <v>0</v>
      </c>
      <c r="T10" s="821">
        <f>LapVik!$AG$34</f>
        <v>0</v>
      </c>
      <c r="U10" s="794">
        <f>LapVik!$AB$34</f>
        <v>-6</v>
      </c>
      <c r="V10" s="796">
        <f>LapVik!$AC$34</f>
        <v>0</v>
      </c>
      <c r="W10" s="796">
        <f>LapVik!$AD$34</f>
        <v>0</v>
      </c>
      <c r="X10" s="796">
        <f>LapVik!$AE$34</f>
        <v>6</v>
      </c>
      <c r="Y10" s="798">
        <f>LapVik!$AF$34</f>
        <v>0</v>
      </c>
      <c r="Z10" s="388"/>
      <c r="AA10" s="800">
        <f>LapVik!$H$35</f>
        <v>0</v>
      </c>
      <c r="AB10" s="796">
        <f>LapVik!$M$35</f>
        <v>0</v>
      </c>
      <c r="AC10" s="796">
        <f>LapVik!$AW$34</f>
        <v>0</v>
      </c>
      <c r="AD10" s="802">
        <f>COUNTIF(LapVik!$O$14:$P$33,"&gt;0")</f>
        <v>0</v>
      </c>
      <c r="AE10" s="796">
        <f>LapVik!$AW$35</f>
        <v>0</v>
      </c>
    </row>
    <row r="11" spans="1:31" s="389" customFormat="1" ht="11.25" x14ac:dyDescent="0.2">
      <c r="A11" s="805"/>
      <c r="B11" s="390">
        <f>LapVik!$R$3</f>
        <v>0</v>
      </c>
      <c r="C11" s="805"/>
      <c r="D11" s="807"/>
      <c r="E11" s="809"/>
      <c r="F11" s="811"/>
      <c r="G11" s="813"/>
      <c r="H11" s="391">
        <f>LapVik!$M$1</f>
        <v>44405</v>
      </c>
      <c r="I11" s="805"/>
      <c r="J11" s="805"/>
      <c r="K11" s="815"/>
      <c r="L11" s="817"/>
      <c r="M11" s="818"/>
      <c r="N11" s="392">
        <f>LapVik!$Y$3</f>
        <v>0</v>
      </c>
      <c r="O11" s="820"/>
      <c r="P11" s="795"/>
      <c r="Q11" s="797"/>
      <c r="R11" s="797"/>
      <c r="S11" s="799"/>
      <c r="T11" s="822"/>
      <c r="U11" s="795"/>
      <c r="V11" s="797"/>
      <c r="W11" s="797"/>
      <c r="X11" s="797"/>
      <c r="Y11" s="799"/>
      <c r="Z11" s="388"/>
      <c r="AA11" s="801"/>
      <c r="AB11" s="797"/>
      <c r="AC11" s="797"/>
      <c r="AD11" s="803"/>
      <c r="AE11" s="797"/>
    </row>
    <row r="12" spans="1:31" s="389" customFormat="1" ht="11.25" x14ac:dyDescent="0.2">
      <c r="A12" s="804">
        <v>3</v>
      </c>
      <c r="B12" s="385" t="str">
        <f>Leto_Teen_B1!$R$1</f>
        <v>Van Schalkwyk Barbara</v>
      </c>
      <c r="C12" s="804">
        <f>Leto_Teen_B1!$I$10</f>
        <v>14.999999999999941</v>
      </c>
      <c r="D12" s="806">
        <f>Leto_Teen_B1!$D$10:$E$10</f>
        <v>15</v>
      </c>
      <c r="E12" s="808" t="str">
        <f>Leto_Teen_B1!$A$3</f>
        <v>00024/21-42</v>
      </c>
      <c r="F12" s="810">
        <f>Leto_Teen_B1!$AF$2</f>
        <v>0.60416666666666663</v>
      </c>
      <c r="G12" s="812" t="str">
        <f>Leto_Teen_B1!$E$3</f>
        <v>Convercational_В1+</v>
      </c>
      <c r="H12" s="386">
        <f>Leto_Teen_B1!$J$1</f>
        <v>44348</v>
      </c>
      <c r="I12" s="804">
        <f>Leto_Teen_B1!$E$1</f>
        <v>10</v>
      </c>
      <c r="J12" s="804">
        <f>Leto_Teen_B1!$G$34</f>
        <v>4</v>
      </c>
      <c r="K12" s="814">
        <f t="shared" ref="K12" si="1">IFERROR(J12/I12,0)</f>
        <v>0.4</v>
      </c>
      <c r="L12" s="816">
        <f>Leto_Teen_B1!$D$10/((EOMONTH($E$1,0)-$E$1+1)/7)</f>
        <v>3.387096774193548</v>
      </c>
      <c r="M12" s="808">
        <f>Leto_Teen_B1!$AV$2+Leto_Teen_B1!$AV$4</f>
        <v>2</v>
      </c>
      <c r="N12" s="387">
        <f>Leto_Teen_B1!$Y$1</f>
        <v>1.6666666666666667</v>
      </c>
      <c r="O12" s="819">
        <f>Leto_Teen_B1!$A$1</f>
        <v>549</v>
      </c>
      <c r="P12" s="794">
        <f>Leto_Teen_B1!$S$34</f>
        <v>0</v>
      </c>
      <c r="Q12" s="796">
        <f>Leto_Teen_B1!$V$34</f>
        <v>15553</v>
      </c>
      <c r="R12" s="796">
        <f>Leto_Teen_B1!$Y$34</f>
        <v>4258</v>
      </c>
      <c r="S12" s="798">
        <f>Leto_Teen_B1!$AA$34</f>
        <v>0</v>
      </c>
      <c r="T12" s="821">
        <f>Leto_Teen_B1!$AG$34</f>
        <v>0</v>
      </c>
      <c r="U12" s="794">
        <f>Leto_Teen_B1!$AB$34</f>
        <v>15.009213988222186</v>
      </c>
      <c r="V12" s="796">
        <f>Leto_Teen_B1!$AC$34</f>
        <v>-59.999999999999766</v>
      </c>
      <c r="W12" s="796">
        <f>Leto_Teen_B1!$AD$34</f>
        <v>8.3333326666666405</v>
      </c>
      <c r="X12" s="796">
        <f>Leto_Teen_B1!$AE$34</f>
        <v>36.669389114127348</v>
      </c>
      <c r="Y12" s="798">
        <f>Leto_Teen_B1!$AF$34</f>
        <v>1.1935769016407249E-2</v>
      </c>
      <c r="Z12" s="388"/>
      <c r="AA12" s="800">
        <f>Leto_Teen_B1!$H$35</f>
        <v>1</v>
      </c>
      <c r="AB12" s="796">
        <f>Leto_Teen_B1!$M$35</f>
        <v>-2</v>
      </c>
      <c r="AC12" s="796">
        <f>Leto_Teen_B1!$AW$34</f>
        <v>7</v>
      </c>
      <c r="AD12" s="802">
        <f>COUNTIF(Leto_Teen_B1!$O$14:$P$33,"&gt;0")</f>
        <v>2</v>
      </c>
      <c r="AE12" s="796">
        <f>Leto_Teen_B1!$AW$35</f>
        <v>320.49462365591535</v>
      </c>
    </row>
    <row r="13" spans="1:31" s="389" customFormat="1" ht="11.25" x14ac:dyDescent="0.2">
      <c r="A13" s="805"/>
      <c r="B13" s="390">
        <f>Leto_Teen_B1!$R$3</f>
        <v>0</v>
      </c>
      <c r="C13" s="805"/>
      <c r="D13" s="807"/>
      <c r="E13" s="809"/>
      <c r="F13" s="811"/>
      <c r="G13" s="813"/>
      <c r="H13" s="391">
        <f>Leto_Teen_B1!$M$1</f>
        <v>44439</v>
      </c>
      <c r="I13" s="805"/>
      <c r="J13" s="805"/>
      <c r="K13" s="815"/>
      <c r="L13" s="817"/>
      <c r="M13" s="818"/>
      <c r="N13" s="392">
        <f>Leto_Teen_B1!$Y$3</f>
        <v>0</v>
      </c>
      <c r="O13" s="820"/>
      <c r="P13" s="795"/>
      <c r="Q13" s="797"/>
      <c r="R13" s="797"/>
      <c r="S13" s="799"/>
      <c r="T13" s="822"/>
      <c r="U13" s="795"/>
      <c r="V13" s="797"/>
      <c r="W13" s="797"/>
      <c r="X13" s="797"/>
      <c r="Y13" s="799"/>
      <c r="Z13" s="388"/>
      <c r="AA13" s="801"/>
      <c r="AB13" s="797"/>
      <c r="AC13" s="797"/>
      <c r="AD13" s="803"/>
      <c r="AE13" s="797"/>
    </row>
    <row r="14" spans="1:31" s="389" customFormat="1" ht="11.25" x14ac:dyDescent="0.2">
      <c r="A14" s="804">
        <v>4</v>
      </c>
      <c r="B14" s="385" t="str">
        <f>Lapushk!$R$1</f>
        <v>Ellis Zachary</v>
      </c>
      <c r="C14" s="804">
        <f>Lapushk!$I$10</f>
        <v>0</v>
      </c>
      <c r="D14" s="806">
        <f>Lapushk!$D$10:$E$10</f>
        <v>8</v>
      </c>
      <c r="E14" s="808" t="str">
        <f>Lapushk!$A$3</f>
        <v>00056/21/42</v>
      </c>
      <c r="F14" s="810">
        <f>Lapushk!$AF$2</f>
        <v>0.41666666666666669</v>
      </c>
      <c r="G14" s="812" t="str">
        <f>Lapushk!$E$3</f>
        <v>Englis File Intermediate</v>
      </c>
      <c r="H14" s="386">
        <f>Lapushk!$J$1</f>
        <v>44442</v>
      </c>
      <c r="I14" s="804">
        <f>Lapushk!$E$1</f>
        <v>1</v>
      </c>
      <c r="J14" s="804">
        <f>Lapushk!$G$34</f>
        <v>0</v>
      </c>
      <c r="K14" s="814">
        <f t="shared" ref="K14" si="2">IFERROR(J14/I14,0)</f>
        <v>0</v>
      </c>
      <c r="L14" s="816">
        <f>Lapushk!$D$10/((EOMONTH($E$1,0)-$E$1+1)/7)</f>
        <v>1.8064516129032258</v>
      </c>
      <c r="M14" s="808">
        <f>Lapushk!$AV$2+Lapushk!$AV$4</f>
        <v>1</v>
      </c>
      <c r="N14" s="387">
        <f>Lapushk!$Y$1</f>
        <v>2</v>
      </c>
      <c r="O14" s="819">
        <f>Lapushk!$A$1</f>
        <v>2061</v>
      </c>
      <c r="P14" s="794">
        <f>Lapushk!$S$34</f>
        <v>0</v>
      </c>
      <c r="Q14" s="796">
        <f>Lapushk!$V$34</f>
        <v>0</v>
      </c>
      <c r="R14" s="796">
        <f>Lapushk!$Y$34</f>
        <v>0</v>
      </c>
      <c r="S14" s="798">
        <f>Lapushk!$AA$34</f>
        <v>0</v>
      </c>
      <c r="T14" s="821">
        <f>Lapushk!$AG$34</f>
        <v>0</v>
      </c>
      <c r="U14" s="794">
        <f>Lapushk!$AB$34</f>
        <v>0</v>
      </c>
      <c r="V14" s="796">
        <f>Lapushk!$AC$34</f>
        <v>0</v>
      </c>
      <c r="W14" s="796">
        <f>Lapushk!$AD$34</f>
        <v>0</v>
      </c>
      <c r="X14" s="796">
        <f>Lapushk!$AE$34</f>
        <v>0</v>
      </c>
      <c r="Y14" s="798">
        <f>Lapushk!$AF$34</f>
        <v>0</v>
      </c>
      <c r="Z14" s="388"/>
      <c r="AA14" s="800">
        <f>Lapushk!$H$35</f>
        <v>0</v>
      </c>
      <c r="AB14" s="796">
        <f>Lapushk!$M$35</f>
        <v>0</v>
      </c>
      <c r="AC14" s="796">
        <f>Lapushk!$AW$34</f>
        <v>0</v>
      </c>
      <c r="AD14" s="802">
        <f>COUNTIF(Lapushk!$O$14:$P$33,"&gt;0")</f>
        <v>0</v>
      </c>
      <c r="AE14" s="796">
        <f>Lapushk!$AW$35</f>
        <v>0</v>
      </c>
    </row>
    <row r="15" spans="1:31" s="389" customFormat="1" ht="11.25" x14ac:dyDescent="0.2">
      <c r="A15" s="805"/>
      <c r="B15" s="390">
        <f>Lapushk!$R$3</f>
        <v>0</v>
      </c>
      <c r="C15" s="805"/>
      <c r="D15" s="807"/>
      <c r="E15" s="809"/>
      <c r="F15" s="811"/>
      <c r="G15" s="813"/>
      <c r="H15" s="391">
        <f>Lapushk!$M$1</f>
        <v>0</v>
      </c>
      <c r="I15" s="805"/>
      <c r="J15" s="805"/>
      <c r="K15" s="815"/>
      <c r="L15" s="817"/>
      <c r="M15" s="818"/>
      <c r="N15" s="392">
        <f>Lapushk!$Y$3</f>
        <v>0</v>
      </c>
      <c r="O15" s="820"/>
      <c r="P15" s="795"/>
      <c r="Q15" s="797"/>
      <c r="R15" s="797"/>
      <c r="S15" s="799"/>
      <c r="T15" s="822"/>
      <c r="U15" s="795"/>
      <c r="V15" s="797"/>
      <c r="W15" s="797"/>
      <c r="X15" s="797"/>
      <c r="Y15" s="799"/>
      <c r="Z15" s="388"/>
      <c r="AA15" s="801"/>
      <c r="AB15" s="797"/>
      <c r="AC15" s="797"/>
      <c r="AD15" s="803"/>
      <c r="AE15" s="797"/>
    </row>
    <row r="16" spans="1:31" s="389" customFormat="1" ht="11.25" x14ac:dyDescent="0.2">
      <c r="A16" s="804">
        <v>5</v>
      </c>
      <c r="B16" s="385" t="str">
        <f>Schelkova!$R$1</f>
        <v>Van Schalkwyk Barbara</v>
      </c>
      <c r="C16" s="804">
        <f>Schelkova!$I$10</f>
        <v>6</v>
      </c>
      <c r="D16" s="806">
        <f>Schelkova!$D$10:$E$10</f>
        <v>14</v>
      </c>
      <c r="E16" s="808" t="str">
        <f>Schelkova!$A$3</f>
        <v>00043/21-42</v>
      </c>
      <c r="F16" s="810">
        <f>Schelkova!$AF$2</f>
        <v>0.79166666666666663</v>
      </c>
      <c r="G16" s="812" t="str">
        <f>Schelkova!$E$3</f>
        <v>IELTS</v>
      </c>
      <c r="H16" s="386">
        <f>Schelkova!$J$1</f>
        <v>44396</v>
      </c>
      <c r="I16" s="804">
        <f>Schelkova!$E$1</f>
        <v>1</v>
      </c>
      <c r="J16" s="804">
        <f>Schelkova!$G$34</f>
        <v>1</v>
      </c>
      <c r="K16" s="814">
        <f t="shared" ref="K16" si="3">IFERROR(J16/I16,0)</f>
        <v>1</v>
      </c>
      <c r="L16" s="816">
        <f>Schelkova!$D$10/((EOMONTH($E$1,0)-$E$1+1)/7)</f>
        <v>3.161290322580645</v>
      </c>
      <c r="M16" s="808">
        <f>Schelkova!$AV$2+Schelkova!$AV$4</f>
        <v>2</v>
      </c>
      <c r="N16" s="387">
        <f>Schelkova!$Y$1</f>
        <v>1</v>
      </c>
      <c r="O16" s="819">
        <f>Schelkova!$A$1</f>
        <v>2264</v>
      </c>
      <c r="P16" s="794">
        <f>Schelkova!$S$34</f>
        <v>0</v>
      </c>
      <c r="Q16" s="796">
        <f>Schelkova!$V$34</f>
        <v>0</v>
      </c>
      <c r="R16" s="796">
        <f>Schelkova!$Y$34</f>
        <v>0</v>
      </c>
      <c r="S16" s="798">
        <f>Schelkova!$AA$34</f>
        <v>0</v>
      </c>
      <c r="T16" s="821">
        <f>Schelkova!$AG$34</f>
        <v>0</v>
      </c>
      <c r="U16" s="794">
        <f>Schelkova!$AB$34</f>
        <v>6</v>
      </c>
      <c r="V16" s="796">
        <f>Schelkova!$AC$34</f>
        <v>-6</v>
      </c>
      <c r="W16" s="796">
        <f>Schelkova!$AD$34</f>
        <v>0</v>
      </c>
      <c r="X16" s="796">
        <f>Schelkova!$AE$34</f>
        <v>0</v>
      </c>
      <c r="Y16" s="798">
        <f>Schelkova!$AF$34</f>
        <v>0</v>
      </c>
      <c r="Z16" s="388"/>
      <c r="AA16" s="800">
        <f>Schelkova!$H$35</f>
        <v>0</v>
      </c>
      <c r="AB16" s="796">
        <f>Schelkova!$M$35</f>
        <v>0</v>
      </c>
      <c r="AC16" s="796">
        <f>Schelkova!$AW$34</f>
        <v>0</v>
      </c>
      <c r="AD16" s="802">
        <f>COUNTIF(Schelkova!$O$14:$P$33,"&gt;0")</f>
        <v>0</v>
      </c>
      <c r="AE16" s="796">
        <f>Schelkova!$AW$35</f>
        <v>0</v>
      </c>
    </row>
    <row r="17" spans="1:31" s="389" customFormat="1" ht="11.25" x14ac:dyDescent="0.2">
      <c r="A17" s="805"/>
      <c r="B17" s="390" t="str">
        <f>Schelkova!$R$3</f>
        <v>Van Schalkwyk Barbara</v>
      </c>
      <c r="C17" s="805"/>
      <c r="D17" s="807"/>
      <c r="E17" s="809"/>
      <c r="F17" s="811"/>
      <c r="G17" s="813"/>
      <c r="H17" s="391">
        <f>Schelkova!$M$1</f>
        <v>44419</v>
      </c>
      <c r="I17" s="805"/>
      <c r="J17" s="805"/>
      <c r="K17" s="815"/>
      <c r="L17" s="817"/>
      <c r="M17" s="818"/>
      <c r="N17" s="392">
        <f>Schelkova!$Y$3</f>
        <v>2</v>
      </c>
      <c r="O17" s="820"/>
      <c r="P17" s="795"/>
      <c r="Q17" s="797"/>
      <c r="R17" s="797"/>
      <c r="S17" s="799"/>
      <c r="T17" s="822"/>
      <c r="U17" s="795"/>
      <c r="V17" s="797"/>
      <c r="W17" s="797"/>
      <c r="X17" s="797"/>
      <c r="Y17" s="799"/>
      <c r="Z17" s="388"/>
      <c r="AA17" s="801"/>
      <c r="AB17" s="797"/>
      <c r="AC17" s="797"/>
      <c r="AD17" s="803"/>
      <c r="AE17" s="797"/>
    </row>
    <row r="18" spans="1:31" s="389" customFormat="1" ht="11.25" x14ac:dyDescent="0.2">
      <c r="A18" s="804">
        <v>6</v>
      </c>
      <c r="B18" s="385" t="str">
        <f>Zaharova!$R$1</f>
        <v>Ellis Zachary</v>
      </c>
      <c r="C18" s="804">
        <f>Zaharova!$I$10</f>
        <v>9</v>
      </c>
      <c r="D18" s="806">
        <f>Zaharova!$D$10:$E$10</f>
        <v>9</v>
      </c>
      <c r="E18" s="808" t="str">
        <f>Zaharova!$A$3</f>
        <v>00041/21-42</v>
      </c>
      <c r="F18" s="810">
        <f>Zaharova!$AF$2</f>
        <v>0.72916666666666663</v>
      </c>
      <c r="G18" s="812" t="str">
        <f>Zaharova!$E$3</f>
        <v>Conversational</v>
      </c>
      <c r="H18" s="386">
        <f>Zaharova!$J$1</f>
        <v>44397</v>
      </c>
      <c r="I18" s="804">
        <f>Zaharova!$E$1</f>
        <v>1</v>
      </c>
      <c r="J18" s="804">
        <f>Zaharova!$G$34</f>
        <v>1</v>
      </c>
      <c r="K18" s="814">
        <f t="shared" ref="K18" si="4">IFERROR(J18/I18,0)</f>
        <v>1</v>
      </c>
      <c r="L18" s="816">
        <f>Zaharova!$D$10/((EOMONTH($E$1,0)-$E$1+1)/7)</f>
        <v>2.032258064516129</v>
      </c>
      <c r="M18" s="808">
        <f>Zaharova!$AV$2+Zaharova!$AV$4</f>
        <v>2</v>
      </c>
      <c r="N18" s="387">
        <f>Zaharova!$Y$1</f>
        <v>1</v>
      </c>
      <c r="O18" s="819">
        <f>Zaharova!$A$1</f>
        <v>2061</v>
      </c>
      <c r="P18" s="794">
        <f>Zaharova!$S$34</f>
        <v>0</v>
      </c>
      <c r="Q18" s="796">
        <f>Zaharova!$V$34</f>
        <v>0</v>
      </c>
      <c r="R18" s="796">
        <f>Zaharova!$Y$34</f>
        <v>0</v>
      </c>
      <c r="S18" s="798">
        <f>Zaharova!$AA$34</f>
        <v>0</v>
      </c>
      <c r="T18" s="821">
        <f>Zaharova!$AG$34</f>
        <v>0</v>
      </c>
      <c r="U18" s="794">
        <f>Zaharova!$AB$34</f>
        <v>8.9997573993207176</v>
      </c>
      <c r="V18" s="796">
        <f>Zaharova!$AC$34</f>
        <v>-9</v>
      </c>
      <c r="W18" s="796">
        <f>Zaharova!$AD$34</f>
        <v>0</v>
      </c>
      <c r="X18" s="796">
        <f>Zaharova!$AE$34</f>
        <v>0</v>
      </c>
      <c r="Y18" s="798">
        <f>Zaharova!$AF$34</f>
        <v>-2.4260067928238982E-4</v>
      </c>
      <c r="Z18" s="388"/>
      <c r="AA18" s="800">
        <f>Zaharova!$H$35</f>
        <v>1</v>
      </c>
      <c r="AB18" s="796">
        <f>Zaharova!$M$35</f>
        <v>0</v>
      </c>
      <c r="AC18" s="796">
        <f>Zaharova!$AW$34</f>
        <v>0</v>
      </c>
      <c r="AD18" s="802">
        <f>COUNTIF(Zaharova!$O$14:$P$33,"&gt;0")</f>
        <v>0</v>
      </c>
      <c r="AE18" s="796">
        <f>Zaharova!$AW$35</f>
        <v>0</v>
      </c>
    </row>
    <row r="19" spans="1:31" s="389" customFormat="1" ht="11.25" x14ac:dyDescent="0.2">
      <c r="A19" s="805"/>
      <c r="B19" s="390">
        <f>Zaharova!$R$3</f>
        <v>0</v>
      </c>
      <c r="C19" s="805"/>
      <c r="D19" s="807"/>
      <c r="E19" s="809"/>
      <c r="F19" s="811"/>
      <c r="G19" s="813"/>
      <c r="H19" s="391">
        <f>Zaharova!$M$1</f>
        <v>44439</v>
      </c>
      <c r="I19" s="805"/>
      <c r="J19" s="805"/>
      <c r="K19" s="815"/>
      <c r="L19" s="817"/>
      <c r="M19" s="818"/>
      <c r="N19" s="392">
        <f>Zaharova!$Y$3</f>
        <v>0</v>
      </c>
      <c r="O19" s="820"/>
      <c r="P19" s="795"/>
      <c r="Q19" s="797"/>
      <c r="R19" s="797"/>
      <c r="S19" s="799"/>
      <c r="T19" s="822"/>
      <c r="U19" s="795"/>
      <c r="V19" s="797"/>
      <c r="W19" s="797"/>
      <c r="X19" s="797"/>
      <c r="Y19" s="799"/>
      <c r="Z19" s="388"/>
      <c r="AA19" s="801"/>
      <c r="AB19" s="797"/>
      <c r="AC19" s="797"/>
      <c r="AD19" s="803"/>
      <c r="AE19" s="797"/>
    </row>
    <row r="20" spans="1:31" s="389" customFormat="1" ht="11.25" x14ac:dyDescent="0.2">
      <c r="A20" s="804">
        <v>7</v>
      </c>
      <c r="B20" s="385" t="str">
        <f>Yarostk!$R$1</f>
        <v>Ellis Zachary</v>
      </c>
      <c r="C20" s="804">
        <f>Yarostk!$I$10</f>
        <v>3</v>
      </c>
      <c r="D20" s="806">
        <f>Yarostk!$D$10:$E$10</f>
        <v>9</v>
      </c>
      <c r="E20" s="808" t="str">
        <f>Yarostk!$A$3</f>
        <v>00042/21-42</v>
      </c>
      <c r="F20" s="810">
        <f>Yarostk!$AF$2</f>
        <v>0.58333333333333337</v>
      </c>
      <c r="G20" s="812" t="str">
        <f>Yarostk!$E$3</f>
        <v>Conversational</v>
      </c>
      <c r="H20" s="386">
        <f>Yarostk!$J$1</f>
        <v>44392</v>
      </c>
      <c r="I20" s="804">
        <f>Yarostk!$E$1</f>
        <v>1</v>
      </c>
      <c r="J20" s="804">
        <f>Yarostk!$G$34</f>
        <v>1</v>
      </c>
      <c r="K20" s="814">
        <f t="shared" ref="K20" si="5">IFERROR(J20/I20,0)</f>
        <v>1</v>
      </c>
      <c r="L20" s="816">
        <f>Yarostk!$D$10/((EOMONTH($E$1,0)-$E$1+1)/7)</f>
        <v>2.032258064516129</v>
      </c>
      <c r="M20" s="808">
        <f>Yarostk!$AV$2+Yarostk!$AV$4</f>
        <v>2</v>
      </c>
      <c r="N20" s="387">
        <f>Yarostk!$Y$1</f>
        <v>1</v>
      </c>
      <c r="O20" s="819">
        <f>Yarostk!$A$1</f>
        <v>2061</v>
      </c>
      <c r="P20" s="794">
        <f>Yarostk!$S$34</f>
        <v>0</v>
      </c>
      <c r="Q20" s="796">
        <f>Yarostk!$V$34</f>
        <v>9893</v>
      </c>
      <c r="R20" s="796">
        <f>Yarostk!$Y$34</f>
        <v>0</v>
      </c>
      <c r="S20" s="798">
        <f>Yarostk!$AA$34</f>
        <v>0</v>
      </c>
      <c r="T20" s="821">
        <f>Yarostk!$AG$34</f>
        <v>0</v>
      </c>
      <c r="U20" s="794">
        <f>Yarostk!$AB$34</f>
        <v>-3</v>
      </c>
      <c r="V20" s="796">
        <f>Yarostk!$AC$34</f>
        <v>-3</v>
      </c>
      <c r="W20" s="796">
        <f>Yarostk!$AD$34</f>
        <v>0</v>
      </c>
      <c r="X20" s="796">
        <f>Yarostk!$AE$34</f>
        <v>6.0001213003396412</v>
      </c>
      <c r="Y20" s="798">
        <f>Yarostk!$AF$34</f>
        <v>1.2130033964119491E-4</v>
      </c>
      <c r="Z20" s="388"/>
      <c r="AA20" s="800">
        <f>Yarostk!$H$35</f>
        <v>0</v>
      </c>
      <c r="AB20" s="796">
        <f>Yarostk!$M$35</f>
        <v>0</v>
      </c>
      <c r="AC20" s="796">
        <f>Yarostk!$AW$34</f>
        <v>0</v>
      </c>
      <c r="AD20" s="802">
        <f>COUNTIF(Yarostk!$O$14:$P$33,"&gt;0")</f>
        <v>0</v>
      </c>
      <c r="AE20" s="796">
        <f>Yarostk!$AW$35</f>
        <v>2473.25</v>
      </c>
    </row>
    <row r="21" spans="1:31" s="389" customFormat="1" ht="11.25" x14ac:dyDescent="0.2">
      <c r="A21" s="805"/>
      <c r="B21" s="390">
        <f>Yarostk!$R$3</f>
        <v>0</v>
      </c>
      <c r="C21" s="805"/>
      <c r="D21" s="807"/>
      <c r="E21" s="809"/>
      <c r="F21" s="811"/>
      <c r="G21" s="813"/>
      <c r="H21" s="391">
        <f>Yarostk!$M$1</f>
        <v>0</v>
      </c>
      <c r="I21" s="805"/>
      <c r="J21" s="805"/>
      <c r="K21" s="815"/>
      <c r="L21" s="817"/>
      <c r="M21" s="818"/>
      <c r="N21" s="392">
        <f>Yarostk!$Y$3</f>
        <v>0</v>
      </c>
      <c r="O21" s="820"/>
      <c r="P21" s="795"/>
      <c r="Q21" s="797"/>
      <c r="R21" s="797"/>
      <c r="S21" s="799"/>
      <c r="T21" s="822"/>
      <c r="U21" s="795"/>
      <c r="V21" s="797"/>
      <c r="W21" s="797"/>
      <c r="X21" s="797"/>
      <c r="Y21" s="799"/>
      <c r="Z21" s="388"/>
      <c r="AA21" s="801"/>
      <c r="AB21" s="797"/>
      <c r="AC21" s="797"/>
      <c r="AD21" s="803"/>
      <c r="AE21" s="797"/>
    </row>
    <row r="22" spans="1:31" s="389" customFormat="1" ht="11.25" x14ac:dyDescent="0.2">
      <c r="A22" s="804">
        <v>8</v>
      </c>
      <c r="B22" s="385" t="e">
        <f>b!#REF!</f>
        <v>#REF!</v>
      </c>
      <c r="C22" s="804">
        <f>b!$I$10</f>
        <v>12</v>
      </c>
      <c r="D22" s="806">
        <f>b!$D$10:$E$10</f>
        <v>13</v>
      </c>
      <c r="E22" s="808" t="str">
        <f>b!$A$3</f>
        <v>00044/21-42</v>
      </c>
      <c r="F22" s="810">
        <f>b!$AF$2</f>
        <v>0.5</v>
      </c>
      <c r="G22" s="812" t="str">
        <f>b!$E$3</f>
        <v>Онлайн Summer fun – Увлекательный английский 6-9 лет</v>
      </c>
      <c r="H22" s="386">
        <f>b!$J$1</f>
        <v>44412</v>
      </c>
      <c r="I22" s="804">
        <f>b!$E$1</f>
        <v>10</v>
      </c>
      <c r="J22" s="804">
        <f>b!$G$34</f>
        <v>4</v>
      </c>
      <c r="K22" s="814">
        <f t="shared" ref="K22" si="6">IFERROR(J22/I22,0)</f>
        <v>0.4</v>
      </c>
      <c r="L22" s="816">
        <f>b!$D$10/((EOMONTH($E$1,0)-$E$1+1)/7)</f>
        <v>2.9354838709677415</v>
      </c>
      <c r="M22" s="808">
        <f>b!$AV$2+b!$AV$4</f>
        <v>3</v>
      </c>
      <c r="N22" s="387">
        <f>b!$Y$1</f>
        <v>1</v>
      </c>
      <c r="O22" s="819">
        <f>b!$A$1</f>
        <v>450</v>
      </c>
      <c r="P22" s="794">
        <f>b!$S$34</f>
        <v>0</v>
      </c>
      <c r="Q22" s="796">
        <f>b!$V$34</f>
        <v>0</v>
      </c>
      <c r="R22" s="796">
        <f>b!$Y$34</f>
        <v>15300</v>
      </c>
      <c r="S22" s="798">
        <f>b!$AA$34</f>
        <v>0</v>
      </c>
      <c r="T22" s="821">
        <f>b!$AG$34</f>
        <v>0</v>
      </c>
      <c r="U22" s="794">
        <f>b!$AB$34</f>
        <v>12</v>
      </c>
      <c r="V22" s="796">
        <f>b!$AC$34</f>
        <v>-48</v>
      </c>
      <c r="W22" s="796">
        <f>b!$AD$34</f>
        <v>5</v>
      </c>
      <c r="X22" s="796">
        <f>b!$AE$34</f>
        <v>34</v>
      </c>
      <c r="Y22" s="798">
        <f>b!$AF$34</f>
        <v>3</v>
      </c>
      <c r="Z22" s="388"/>
      <c r="AA22" s="800">
        <f>b!$H$35</f>
        <v>0</v>
      </c>
      <c r="AB22" s="796">
        <f>b!$M$35</f>
        <v>0</v>
      </c>
      <c r="AC22" s="796">
        <f>b!$AW$34</f>
        <v>1350</v>
      </c>
      <c r="AD22" s="802">
        <f>COUNTIF(b!$O$14:$P$33,"&gt;0")</f>
        <v>0</v>
      </c>
      <c r="AE22" s="796">
        <f>b!$AW$35</f>
        <v>0</v>
      </c>
    </row>
    <row r="23" spans="1:31" s="389" customFormat="1" ht="11.25" x14ac:dyDescent="0.2">
      <c r="A23" s="805"/>
      <c r="B23" s="390">
        <f>b!$R$3</f>
        <v>0</v>
      </c>
      <c r="C23" s="805"/>
      <c r="D23" s="807"/>
      <c r="E23" s="809"/>
      <c r="F23" s="811"/>
      <c r="G23" s="813"/>
      <c r="H23" s="391">
        <f>b!$M$1</f>
        <v>44438</v>
      </c>
      <c r="I23" s="805"/>
      <c r="J23" s="805"/>
      <c r="K23" s="815"/>
      <c r="L23" s="817"/>
      <c r="M23" s="818"/>
      <c r="N23" s="392">
        <f>b!$Y$3</f>
        <v>0</v>
      </c>
      <c r="O23" s="820"/>
      <c r="P23" s="795"/>
      <c r="Q23" s="797"/>
      <c r="R23" s="797"/>
      <c r="S23" s="799"/>
      <c r="T23" s="822"/>
      <c r="U23" s="795"/>
      <c r="V23" s="797"/>
      <c r="W23" s="797"/>
      <c r="X23" s="797"/>
      <c r="Y23" s="799"/>
      <c r="Z23" s="388"/>
      <c r="AA23" s="801"/>
      <c r="AB23" s="797"/>
      <c r="AC23" s="797"/>
      <c r="AD23" s="803"/>
      <c r="AE23" s="797"/>
    </row>
    <row r="24" spans="1:31" s="389" customFormat="1" ht="11.25" x14ac:dyDescent="0.2">
      <c r="A24" s="804">
        <v>9</v>
      </c>
      <c r="B24" s="385" t="str">
        <f>'c'!$R$1</f>
        <v>разные</v>
      </c>
      <c r="C24" s="804">
        <f>'c'!$I$10</f>
        <v>0</v>
      </c>
      <c r="D24" s="806">
        <f>'c'!$D$10:$E$10</f>
        <v>12</v>
      </c>
      <c r="E24" s="808" t="str">
        <f>'c'!$A$3</f>
        <v>00039/21-42</v>
      </c>
      <c r="F24" s="810">
        <f>'c'!$AF$2</f>
        <v>0.54166666666666663</v>
      </c>
      <c r="G24" s="812" t="str">
        <f>'c'!$E$3</f>
        <v>Онлайн Ита для подростк</v>
      </c>
      <c r="H24" s="386">
        <f>'c'!$J$1</f>
        <v>44390</v>
      </c>
      <c r="I24" s="804">
        <f>'c'!$E$1</f>
        <v>10</v>
      </c>
      <c r="J24" s="804">
        <f>'c'!$G$34</f>
        <v>1</v>
      </c>
      <c r="K24" s="814">
        <f t="shared" ref="K24" si="7">IFERROR(J24/I24,0)</f>
        <v>0.1</v>
      </c>
      <c r="L24" s="816">
        <f>'c'!$D$10/((EOMONTH($E$1,0)-$E$1+1)/7)</f>
        <v>2.7096774193548385</v>
      </c>
      <c r="M24" s="808">
        <f>'c'!$AV$2+'c'!$AV$4</f>
        <v>2</v>
      </c>
      <c r="N24" s="387">
        <f>'c'!$Y$1</f>
        <v>1.3333333333333333</v>
      </c>
      <c r="O24" s="819">
        <f>'c'!$A$1</f>
        <v>450</v>
      </c>
      <c r="P24" s="794">
        <f>'c'!$S$34</f>
        <v>0</v>
      </c>
      <c r="Q24" s="796">
        <f>'c'!$V$34</f>
        <v>0</v>
      </c>
      <c r="R24" s="796">
        <f>'c'!$Y$34</f>
        <v>0</v>
      </c>
      <c r="S24" s="798">
        <f>'c'!$AA$34</f>
        <v>0</v>
      </c>
      <c r="T24" s="821">
        <f>'c'!$AG$34</f>
        <v>0</v>
      </c>
      <c r="U24" s="794">
        <f>'c'!$AB$34</f>
        <v>2.6711111111131114</v>
      </c>
      <c r="V24" s="796">
        <f>'c'!$AC$34</f>
        <v>0</v>
      </c>
      <c r="W24" s="796">
        <f>'c'!$AD$34</f>
        <v>-2.6666666659999998</v>
      </c>
      <c r="X24" s="796">
        <f>'c'!$AE$34</f>
        <v>0</v>
      </c>
      <c r="Y24" s="798">
        <f>'c'!$AF$34</f>
        <v>4.4444451131115947E-3</v>
      </c>
      <c r="Z24" s="388"/>
      <c r="AA24" s="800">
        <f>'c'!$H$35</f>
        <v>0</v>
      </c>
      <c r="AB24" s="796">
        <f>'c'!$M$35</f>
        <v>0</v>
      </c>
      <c r="AC24" s="796">
        <f>'c'!$AW$34</f>
        <v>2</v>
      </c>
      <c r="AD24" s="802">
        <f>COUNTIF('c'!$O$14:$P$33,"&gt;0")</f>
        <v>0</v>
      </c>
      <c r="AE24" s="796">
        <f>'c'!$AW$35</f>
        <v>0</v>
      </c>
    </row>
    <row r="25" spans="1:31" s="389" customFormat="1" ht="11.25" x14ac:dyDescent="0.2">
      <c r="A25" s="805"/>
      <c r="B25" s="390">
        <f>'c'!$R$3</f>
        <v>0</v>
      </c>
      <c r="C25" s="805"/>
      <c r="D25" s="807"/>
      <c r="E25" s="809"/>
      <c r="F25" s="811"/>
      <c r="G25" s="813"/>
      <c r="H25" s="391">
        <f>'c'!$M$1</f>
        <v>44413</v>
      </c>
      <c r="I25" s="805"/>
      <c r="J25" s="805"/>
      <c r="K25" s="815"/>
      <c r="L25" s="817"/>
      <c r="M25" s="818"/>
      <c r="N25" s="392">
        <f>'c'!$Y$3</f>
        <v>0</v>
      </c>
      <c r="O25" s="820"/>
      <c r="P25" s="795"/>
      <c r="Q25" s="797"/>
      <c r="R25" s="797"/>
      <c r="S25" s="799"/>
      <c r="T25" s="822"/>
      <c r="U25" s="795"/>
      <c r="V25" s="797"/>
      <c r="W25" s="797"/>
      <c r="X25" s="797"/>
      <c r="Y25" s="799"/>
      <c r="Z25" s="388"/>
      <c r="AA25" s="801"/>
      <c r="AB25" s="797"/>
      <c r="AC25" s="797"/>
      <c r="AD25" s="803"/>
      <c r="AE25" s="797"/>
    </row>
    <row r="26" spans="1:31" s="389" customFormat="1" ht="11.25" x14ac:dyDescent="0.2">
      <c r="A26" s="804">
        <v>10</v>
      </c>
      <c r="B26" s="385" t="str">
        <f>Anastay!$R$1</f>
        <v>Van Schalkwyk Barbara</v>
      </c>
      <c r="C26" s="804">
        <f>Anastay!$I$10</f>
        <v>3</v>
      </c>
      <c r="D26" s="806">
        <f>Anastay!$D$10:$E$10</f>
        <v>9</v>
      </c>
      <c r="E26" s="808" t="str">
        <f>Anastay!$A$3</f>
        <v xml:space="preserve"> 00042/20-42</v>
      </c>
      <c r="F26" s="810">
        <f>Anastay!$AF$2</f>
        <v>0.66666666666666663</v>
      </c>
      <c r="G26" s="812" t="str">
        <f>Anastay!$E$3</f>
        <v>Conversational_Zoom</v>
      </c>
      <c r="H26" s="386">
        <f>Anastay!$J$1</f>
        <v>44078</v>
      </c>
      <c r="I26" s="804">
        <f>Anastay!$E$1</f>
        <v>1</v>
      </c>
      <c r="J26" s="804">
        <f>Anastay!$G$34</f>
        <v>1</v>
      </c>
      <c r="K26" s="814">
        <f t="shared" ref="K26" si="8">IFERROR(J26/I26,0)</f>
        <v>1</v>
      </c>
      <c r="L26" s="816">
        <f>Anastay!$D$10/((EOMONTH($E$1,0)-$E$1+1)/7)</f>
        <v>2.032258064516129</v>
      </c>
      <c r="M26" s="808">
        <f>Anastay!$AV$2+Anastay!$AV$4</f>
        <v>2</v>
      </c>
      <c r="N26" s="387">
        <f>Anastay!$Y$1</f>
        <v>1</v>
      </c>
      <c r="O26" s="819">
        <f>Anastay!$A$1</f>
        <v>2061</v>
      </c>
      <c r="P26" s="794">
        <f>Anastay!$S$34</f>
        <v>0</v>
      </c>
      <c r="Q26" s="796">
        <f>Anastay!$V$34</f>
        <v>0</v>
      </c>
      <c r="R26" s="796">
        <f>Anastay!$Y$34</f>
        <v>5750</v>
      </c>
      <c r="S26" s="798">
        <f>Anastay!$AA$34</f>
        <v>0</v>
      </c>
      <c r="T26" s="821">
        <f>Anastay!$AG$34</f>
        <v>0</v>
      </c>
      <c r="U26" s="794">
        <f>Anastay!$AB$34</f>
        <v>0</v>
      </c>
      <c r="V26" s="796">
        <f>Anastay!$AC$34</f>
        <v>-3</v>
      </c>
      <c r="W26" s="796">
        <f>Anastay!$AD$34</f>
        <v>0</v>
      </c>
      <c r="X26" s="796">
        <f>Anastay!$AE$34</f>
        <v>2.9999008728407235</v>
      </c>
      <c r="Y26" s="798">
        <f>Anastay!$AF$34</f>
        <v>-9.9127159276513055E-5</v>
      </c>
      <c r="Z26" s="388"/>
      <c r="AA26" s="800">
        <f>Anastay!$H$35</f>
        <v>1</v>
      </c>
      <c r="AB26" s="796">
        <f>Anastay!$M$35</f>
        <v>0</v>
      </c>
      <c r="AC26" s="796">
        <f>Anastay!$AW$34</f>
        <v>0</v>
      </c>
      <c r="AD26" s="802">
        <f>COUNTIF(Anastay!$O$14:$P$33,"&gt;0")</f>
        <v>1</v>
      </c>
      <c r="AE26" s="796">
        <f>Anastay!$AW$35</f>
        <v>432.79569892473137</v>
      </c>
    </row>
    <row r="27" spans="1:31" s="389" customFormat="1" ht="11.25" x14ac:dyDescent="0.2">
      <c r="A27" s="805"/>
      <c r="B27" s="390">
        <f>Anastay!$R$3</f>
        <v>0</v>
      </c>
      <c r="C27" s="805"/>
      <c r="D27" s="807"/>
      <c r="E27" s="809"/>
      <c r="F27" s="811"/>
      <c r="G27" s="813"/>
      <c r="H27" s="391">
        <f>Anastay!$M$1</f>
        <v>0</v>
      </c>
      <c r="I27" s="805"/>
      <c r="J27" s="805"/>
      <c r="K27" s="815"/>
      <c r="L27" s="817"/>
      <c r="M27" s="818"/>
      <c r="N27" s="392">
        <f>Anastay!$Y$3</f>
        <v>0</v>
      </c>
      <c r="O27" s="820"/>
      <c r="P27" s="795"/>
      <c r="Q27" s="797"/>
      <c r="R27" s="797"/>
      <c r="S27" s="799"/>
      <c r="T27" s="822"/>
      <c r="U27" s="795"/>
      <c r="V27" s="797"/>
      <c r="W27" s="797"/>
      <c r="X27" s="797"/>
      <c r="Y27" s="799"/>
      <c r="Z27" s="388"/>
      <c r="AA27" s="801"/>
      <c r="AB27" s="797"/>
      <c r="AC27" s="797"/>
      <c r="AD27" s="803"/>
      <c r="AE27" s="797"/>
    </row>
    <row r="28" spans="1:31" s="389" customFormat="1" ht="11.25" x14ac:dyDescent="0.2">
      <c r="A28" s="804">
        <v>11</v>
      </c>
      <c r="B28" s="385" t="str">
        <f>Karaseva!$R$1</f>
        <v>Van Schalkwyk Barbara</v>
      </c>
      <c r="C28" s="804">
        <f>Karaseva!$I$10</f>
        <v>4</v>
      </c>
      <c r="D28" s="806">
        <f>Karaseva!$D$10:$E$10</f>
        <v>9</v>
      </c>
      <c r="E28" s="808" t="str">
        <f>Karaseva!$A$3</f>
        <v>00043/20-42</v>
      </c>
      <c r="F28" s="810">
        <f>Karaseva!$AF$2</f>
        <v>0.45833333333333331</v>
      </c>
      <c r="G28" s="812" t="str">
        <f>Karaseva!$E$3</f>
        <v>Kid`s Box 2</v>
      </c>
      <c r="H28" s="386">
        <f>Karaseva!$J$1</f>
        <v>44079</v>
      </c>
      <c r="I28" s="804">
        <f>Karaseva!$E$1</f>
        <v>1</v>
      </c>
      <c r="J28" s="804">
        <f>Karaseva!$G$34</f>
        <v>1</v>
      </c>
      <c r="K28" s="814">
        <f t="shared" ref="K28" si="9">IFERROR(J28/I28,0)</f>
        <v>1</v>
      </c>
      <c r="L28" s="816">
        <f>Karaseva!$D$10/((EOMONTH($E$1,0)-$E$1+1)/7)</f>
        <v>2.032258064516129</v>
      </c>
      <c r="M28" s="808">
        <f>Karaseva!$AV$2+Karaseva!$AV$4</f>
        <v>2</v>
      </c>
      <c r="N28" s="387">
        <f>Karaseva!$Y$1</f>
        <v>1</v>
      </c>
      <c r="O28" s="819">
        <f>Karaseva!$A$1</f>
        <v>2061</v>
      </c>
      <c r="P28" s="794">
        <f>Karaseva!$S$34</f>
        <v>0</v>
      </c>
      <c r="Q28" s="796">
        <f>Karaseva!$V$34</f>
        <v>0</v>
      </c>
      <c r="R28" s="796">
        <f>Karaseva!$Y$34</f>
        <v>6183</v>
      </c>
      <c r="S28" s="798">
        <f>Karaseva!$AA$34</f>
        <v>0</v>
      </c>
      <c r="T28" s="821">
        <f>Karaseva!$AG$34</f>
        <v>0</v>
      </c>
      <c r="U28" s="794">
        <f>Karaseva!$AB$34</f>
        <v>0</v>
      </c>
      <c r="V28" s="796">
        <f>Karaseva!$AC$34</f>
        <v>-4</v>
      </c>
      <c r="W28" s="796">
        <f>Karaseva!$AD$34</f>
        <v>0</v>
      </c>
      <c r="X28" s="796">
        <f>Karaseva!$AE$34</f>
        <v>3</v>
      </c>
      <c r="Y28" s="798">
        <f>Karaseva!$AF$34</f>
        <v>-1</v>
      </c>
      <c r="Z28" s="388"/>
      <c r="AA28" s="800">
        <f>Karaseva!$H$35</f>
        <v>1</v>
      </c>
      <c r="AB28" s="796">
        <f>Karaseva!$M$35</f>
        <v>-2061</v>
      </c>
      <c r="AC28" s="796">
        <f>Karaseva!$AW$34</f>
        <v>-2061</v>
      </c>
      <c r="AD28" s="802">
        <f>COUNTIF(Karaseva!$O$14:$P$33,"&gt;0")</f>
        <v>0</v>
      </c>
      <c r="AE28" s="796">
        <f>Karaseva!$AW$35</f>
        <v>0</v>
      </c>
    </row>
    <row r="29" spans="1:31" s="389" customFormat="1" ht="11.25" x14ac:dyDescent="0.2">
      <c r="A29" s="805"/>
      <c r="B29" s="390">
        <f>Karaseva!$R$3</f>
        <v>0</v>
      </c>
      <c r="C29" s="805"/>
      <c r="D29" s="807"/>
      <c r="E29" s="809"/>
      <c r="F29" s="811"/>
      <c r="G29" s="813"/>
      <c r="H29" s="391">
        <f>Karaseva!$M$1</f>
        <v>0</v>
      </c>
      <c r="I29" s="805"/>
      <c r="J29" s="805"/>
      <c r="K29" s="815"/>
      <c r="L29" s="817"/>
      <c r="M29" s="818"/>
      <c r="N29" s="392">
        <f>Karaseva!$Y$3</f>
        <v>0</v>
      </c>
      <c r="O29" s="820"/>
      <c r="P29" s="795"/>
      <c r="Q29" s="797"/>
      <c r="R29" s="797"/>
      <c r="S29" s="799"/>
      <c r="T29" s="822"/>
      <c r="U29" s="795"/>
      <c r="V29" s="797"/>
      <c r="W29" s="797"/>
      <c r="X29" s="797"/>
      <c r="Y29" s="799"/>
      <c r="Z29" s="388"/>
      <c r="AA29" s="801"/>
      <c r="AB29" s="797"/>
      <c r="AC29" s="797"/>
      <c r="AD29" s="803"/>
      <c r="AE29" s="797"/>
    </row>
    <row r="30" spans="1:31" s="389" customFormat="1" ht="11.25" x14ac:dyDescent="0.2">
      <c r="A30" s="804">
        <v>12</v>
      </c>
      <c r="B30" s="385" t="str">
        <f>Leto_Kb1!$R$1</f>
        <v>Van Schalkwyk Barbara</v>
      </c>
      <c r="C30" s="804">
        <f>Leto_Kb1!$I$10</f>
        <v>7.9999999999999796</v>
      </c>
      <c r="D30" s="806">
        <f>Leto_Kb1!$D$10:$E$10</f>
        <v>12</v>
      </c>
      <c r="E30" s="808" t="str">
        <f>Leto_Kb1!$A$3</f>
        <v>00021/21-42</v>
      </c>
      <c r="F30" s="810">
        <f>Leto_Kb1!$AF$2</f>
        <v>0.5625</v>
      </c>
      <c r="G30" s="812" t="str">
        <f>Leto_Kb1!$E$3</f>
        <v>Conversational A0 7-8</v>
      </c>
      <c r="H30" s="386">
        <f>Leto_Kb1!$J$1</f>
        <v>44349</v>
      </c>
      <c r="I30" s="804">
        <f>Leto_Kb1!$E$1</f>
        <v>10</v>
      </c>
      <c r="J30" s="804">
        <f>Leto_Kb1!$G$34</f>
        <v>3</v>
      </c>
      <c r="K30" s="814">
        <f t="shared" ref="K30" si="10">IFERROR(J30/I30,0)</f>
        <v>0.3</v>
      </c>
      <c r="L30" s="816">
        <f>Leto_Kb1!$D$10/((EOMONTH($E$1,0)-$E$1+1)/7)</f>
        <v>2.7096774193548385</v>
      </c>
      <c r="M30" s="808">
        <f>Leto_Kb1!$AV$2+Leto_Kb1!$AV$4</f>
        <v>2</v>
      </c>
      <c r="N30" s="387">
        <f>Leto_Kb1!$Y$1</f>
        <v>1.3333333333333333</v>
      </c>
      <c r="O30" s="819">
        <f>Leto_Kb1!$A$1</f>
        <v>549</v>
      </c>
      <c r="P30" s="794">
        <f>Leto_Kb1!$S$34</f>
        <v>0</v>
      </c>
      <c r="Q30" s="796">
        <f>Leto_Kb1!$V$34</f>
        <v>5122</v>
      </c>
      <c r="R30" s="796">
        <f>Leto_Kb1!$Y$34</f>
        <v>6588</v>
      </c>
      <c r="S30" s="798">
        <f>Leto_Kb1!$AA$34</f>
        <v>0</v>
      </c>
      <c r="T30" s="821">
        <f>Leto_Kb1!$AG$34</f>
        <v>0</v>
      </c>
      <c r="U30" s="794">
        <f>Leto_Kb1!$AB$34</f>
        <v>-6.6400218656781362E-12</v>
      </c>
      <c r="V30" s="796">
        <f>Leto_Kb1!$AC$34</f>
        <v>-23.99999999999994</v>
      </c>
      <c r="W30" s="796">
        <f>Leto_Kb1!$AD$34</f>
        <v>2.6666666666666599</v>
      </c>
      <c r="X30" s="796">
        <f>Leto_Kb1!$AE$34</f>
        <v>21.329690346083787</v>
      </c>
      <c r="Y30" s="798">
        <f>Leto_Kb1!$AF$34</f>
        <v>-3.6429872561294374E-3</v>
      </c>
      <c r="Z30" s="388"/>
      <c r="AA30" s="800">
        <f>Leto_Kb1!$H$35</f>
        <v>2</v>
      </c>
      <c r="AB30" s="796">
        <f>Leto_Kb1!$M$35</f>
        <v>-2</v>
      </c>
      <c r="AC30" s="796">
        <f>Leto_Kb1!$AW$34</f>
        <v>-2</v>
      </c>
      <c r="AD30" s="802">
        <f>COUNTIF(Leto_Kb1!$O$14:$P$33,"&gt;0")</f>
        <v>0</v>
      </c>
      <c r="AE30" s="796">
        <f>Leto_Kb1!$AW$35</f>
        <v>0</v>
      </c>
    </row>
    <row r="31" spans="1:31" s="389" customFormat="1" ht="11.25" x14ac:dyDescent="0.2">
      <c r="A31" s="805"/>
      <c r="B31" s="390">
        <f>Leto_Kb1!$R$3</f>
        <v>0</v>
      </c>
      <c r="C31" s="805"/>
      <c r="D31" s="807"/>
      <c r="E31" s="809"/>
      <c r="F31" s="811"/>
      <c r="G31" s="813"/>
      <c r="H31" s="391">
        <f>Leto_Kb1!$M$1</f>
        <v>44427</v>
      </c>
      <c r="I31" s="805"/>
      <c r="J31" s="805"/>
      <c r="K31" s="815"/>
      <c r="L31" s="817"/>
      <c r="M31" s="818"/>
      <c r="N31" s="392">
        <f>Leto_Kb1!$Y$3</f>
        <v>0</v>
      </c>
      <c r="O31" s="820"/>
      <c r="P31" s="795"/>
      <c r="Q31" s="797"/>
      <c r="R31" s="797"/>
      <c r="S31" s="799"/>
      <c r="T31" s="822"/>
      <c r="U31" s="795"/>
      <c r="V31" s="797"/>
      <c r="W31" s="797"/>
      <c r="X31" s="797"/>
      <c r="Y31" s="799"/>
      <c r="Z31" s="388"/>
      <c r="AA31" s="801"/>
      <c r="AB31" s="797"/>
      <c r="AC31" s="797"/>
      <c r="AD31" s="803"/>
      <c r="AE31" s="797"/>
    </row>
    <row r="32" spans="1:31" s="389" customFormat="1" ht="11.25" x14ac:dyDescent="0.2">
      <c r="A32" s="804">
        <v>13</v>
      </c>
      <c r="B32" s="385" t="str">
        <f>Leto_teen!$R$1</f>
        <v>Zachary Ellis</v>
      </c>
      <c r="C32" s="804">
        <f>Leto_teen!$I$10</f>
        <v>18</v>
      </c>
      <c r="D32" s="806">
        <f>Leto_teen!$D$10:$E$10</f>
        <v>18</v>
      </c>
      <c r="E32" s="808" t="str">
        <f>Leto_teen!$A$3</f>
        <v>00022/21-42</v>
      </c>
      <c r="F32" s="810">
        <f>Leto_teen!$AF$2</f>
        <v>0.41666666666666669</v>
      </c>
      <c r="G32" s="812" t="str">
        <f>Leto_teen!$E$3</f>
        <v>Converstional teen 13-15</v>
      </c>
      <c r="H32" s="386">
        <f>Leto_teen!$J$1</f>
        <v>44349</v>
      </c>
      <c r="I32" s="804">
        <f>Leto_teen!$E$1</f>
        <v>10</v>
      </c>
      <c r="J32" s="804">
        <f>Leto_teen!$G$34</f>
        <v>4</v>
      </c>
      <c r="K32" s="814">
        <f t="shared" ref="K32" si="11">IFERROR(J32/I32,0)</f>
        <v>0.4</v>
      </c>
      <c r="L32" s="816">
        <f>Leto_teen!$D$10/((EOMONTH($E$1,0)-$E$1+1)/7)</f>
        <v>4.064516129032258</v>
      </c>
      <c r="M32" s="808">
        <f>Leto_teen!$AV$2+Leto_teen!$AV$4</f>
        <v>2</v>
      </c>
      <c r="N32" s="387">
        <f>Leto_teen!$Y$1</f>
        <v>2</v>
      </c>
      <c r="O32" s="819">
        <f>Leto_teen!$A$1</f>
        <v>549</v>
      </c>
      <c r="P32" s="794">
        <f>Leto_teen!$S$34</f>
        <v>0</v>
      </c>
      <c r="Q32" s="796">
        <f>Leto_teen!$V$34</f>
        <v>9882</v>
      </c>
      <c r="R32" s="796">
        <f>Leto_teen!$Y$34</f>
        <v>28548</v>
      </c>
      <c r="S32" s="798">
        <f>Leto_teen!$AA$34</f>
        <v>0</v>
      </c>
      <c r="T32" s="821">
        <f>Leto_teen!$AG$34</f>
        <v>0</v>
      </c>
      <c r="U32" s="794">
        <f>Leto_teen!$AB$34</f>
        <v>-1.9991904472778792</v>
      </c>
      <c r="V32" s="796">
        <f>Leto_teen!$AC$34</f>
        <v>-72</v>
      </c>
      <c r="W32" s="796">
        <f>Leto_teen!$AD$34</f>
        <v>4</v>
      </c>
      <c r="X32" s="796">
        <f>Leto_teen!$AE$34</f>
        <v>70</v>
      </c>
      <c r="Y32" s="798">
        <f>Leto_teen!$AF$34</f>
        <v>8.0955272212079876E-4</v>
      </c>
      <c r="Z32" s="388"/>
      <c r="AA32" s="800">
        <f>Leto_teen!$H$35</f>
        <v>0</v>
      </c>
      <c r="AB32" s="796">
        <f>Leto_teen!$M$35</f>
        <v>0</v>
      </c>
      <c r="AC32" s="796">
        <f>Leto_teen!$AW$34</f>
        <v>0</v>
      </c>
      <c r="AD32" s="802">
        <f>COUNTIF(Leto_teen!$O$14:$P$33,"&gt;0")</f>
        <v>0</v>
      </c>
      <c r="AE32" s="796">
        <f>Leto_teen!$AW$35</f>
        <v>0</v>
      </c>
    </row>
    <row r="33" spans="1:31" s="389" customFormat="1" ht="11.25" x14ac:dyDescent="0.2">
      <c r="A33" s="805"/>
      <c r="B33" s="390">
        <f>Leto_teen!$R$3</f>
        <v>0</v>
      </c>
      <c r="C33" s="805"/>
      <c r="D33" s="807"/>
      <c r="E33" s="809"/>
      <c r="F33" s="811"/>
      <c r="G33" s="813"/>
      <c r="H33" s="391">
        <f>Leto_teen!$M$1</f>
        <v>44438</v>
      </c>
      <c r="I33" s="805"/>
      <c r="J33" s="805"/>
      <c r="K33" s="815"/>
      <c r="L33" s="817"/>
      <c r="M33" s="818"/>
      <c r="N33" s="392">
        <f>Leto_teen!$Y$3</f>
        <v>0</v>
      </c>
      <c r="O33" s="820"/>
      <c r="P33" s="795"/>
      <c r="Q33" s="797"/>
      <c r="R33" s="797"/>
      <c r="S33" s="799"/>
      <c r="T33" s="822"/>
      <c r="U33" s="795"/>
      <c r="V33" s="797"/>
      <c r="W33" s="797"/>
      <c r="X33" s="797"/>
      <c r="Y33" s="799"/>
      <c r="Z33" s="388"/>
      <c r="AA33" s="801"/>
      <c r="AB33" s="797"/>
      <c r="AC33" s="797"/>
      <c r="AD33" s="803"/>
      <c r="AE33" s="797"/>
    </row>
    <row r="34" spans="1:31" s="389" customFormat="1" ht="11.25" x14ac:dyDescent="0.2">
      <c r="A34" s="804">
        <v>14</v>
      </c>
      <c r="B34" s="385" t="str">
        <f>Rogachev!$R$1</f>
        <v>Zachary Ellis</v>
      </c>
      <c r="C34" s="804">
        <f>Rogachev!$I$10</f>
        <v>5</v>
      </c>
      <c r="D34" s="806">
        <f>Rogachev!$D$10:$E$10</f>
        <v>5</v>
      </c>
      <c r="E34" s="808" t="str">
        <f>Rogachev!$A$3</f>
        <v>00048/21-42</v>
      </c>
      <c r="F34" s="810">
        <f>Rogachev!$AF$2</f>
        <v>0.70833333333333337</v>
      </c>
      <c r="G34" s="812" t="str">
        <f>Rogachev!$E$3</f>
        <v>Conversational B1+</v>
      </c>
      <c r="H34" s="386">
        <f>Rogachev!$J$1</f>
        <v>44410</v>
      </c>
      <c r="I34" s="804">
        <f>Rogachev!$E$1</f>
        <v>1</v>
      </c>
      <c r="J34" s="804">
        <f>Rogachev!$G$34</f>
        <v>1</v>
      </c>
      <c r="K34" s="814">
        <f t="shared" ref="K34" si="12">IFERROR(J34/I34,0)</f>
        <v>1</v>
      </c>
      <c r="L34" s="816">
        <f>Rogachev!$D$10/((EOMONTH($E$1,0)-$E$1+1)/7)</f>
        <v>1.129032258064516</v>
      </c>
      <c r="M34" s="808">
        <f>Rogachev!$AV$2+Rogachev!$AV$4</f>
        <v>1</v>
      </c>
      <c r="N34" s="387">
        <f>Rogachev!$Y$1</f>
        <v>1</v>
      </c>
      <c r="O34" s="819">
        <f>Rogachev!$A$1</f>
        <v>2061</v>
      </c>
      <c r="P34" s="794">
        <f>Rogachev!$S$34</f>
        <v>0</v>
      </c>
      <c r="Q34" s="796">
        <f>Rogachev!$V$34</f>
        <v>0</v>
      </c>
      <c r="R34" s="796">
        <f>Rogachev!$Y$34</f>
        <v>10305</v>
      </c>
      <c r="S34" s="798">
        <f>Rogachev!$AA$34</f>
        <v>0</v>
      </c>
      <c r="T34" s="821">
        <f>Rogachev!$AG$34</f>
        <v>0</v>
      </c>
      <c r="U34" s="794">
        <f>Rogachev!$AB$34</f>
        <v>0</v>
      </c>
      <c r="V34" s="796">
        <f>Rogachev!$AC$34</f>
        <v>-5</v>
      </c>
      <c r="W34" s="796">
        <f>Rogachev!$AD$34</f>
        <v>0</v>
      </c>
      <c r="X34" s="796">
        <f>Rogachev!$AE$34</f>
        <v>5</v>
      </c>
      <c r="Y34" s="798">
        <f>Rogachev!$AF$34</f>
        <v>0</v>
      </c>
      <c r="Z34" s="388"/>
      <c r="AA34" s="800">
        <f>Rogachev!$H$35</f>
        <v>0</v>
      </c>
      <c r="AB34" s="796">
        <f>Rogachev!$M$35</f>
        <v>0</v>
      </c>
      <c r="AC34" s="796">
        <f>Rogachev!$AW$34</f>
        <v>0</v>
      </c>
      <c r="AD34" s="802">
        <f>COUNTIF(Rogachev!$O$14:$P$33,"&gt;0")</f>
        <v>0</v>
      </c>
      <c r="AE34" s="796">
        <f>Rogachev!$AW$35</f>
        <v>0</v>
      </c>
    </row>
    <row r="35" spans="1:31" s="389" customFormat="1" ht="11.25" x14ac:dyDescent="0.2">
      <c r="A35" s="805"/>
      <c r="B35" s="390">
        <f>Rogachev!$R$3</f>
        <v>0</v>
      </c>
      <c r="C35" s="805"/>
      <c r="D35" s="807"/>
      <c r="E35" s="809"/>
      <c r="F35" s="811"/>
      <c r="G35" s="813"/>
      <c r="H35" s="391">
        <f>Rogachev!$M$1</f>
        <v>44438</v>
      </c>
      <c r="I35" s="805"/>
      <c r="J35" s="805"/>
      <c r="K35" s="815"/>
      <c r="L35" s="817"/>
      <c r="M35" s="818"/>
      <c r="N35" s="392">
        <f>Rogachev!$Y$3</f>
        <v>0</v>
      </c>
      <c r="O35" s="820"/>
      <c r="P35" s="795"/>
      <c r="Q35" s="797"/>
      <c r="R35" s="797"/>
      <c r="S35" s="799"/>
      <c r="T35" s="822"/>
      <c r="U35" s="795"/>
      <c r="V35" s="797"/>
      <c r="W35" s="797"/>
      <c r="X35" s="797"/>
      <c r="Y35" s="799"/>
      <c r="Z35" s="388"/>
      <c r="AA35" s="801"/>
      <c r="AB35" s="797"/>
      <c r="AC35" s="797"/>
      <c r="AD35" s="803"/>
      <c r="AE35" s="797"/>
    </row>
    <row r="36" spans="1:31" s="389" customFormat="1" ht="11.25" x14ac:dyDescent="0.2">
      <c r="A36" s="804">
        <v>15</v>
      </c>
      <c r="B36" s="385" t="str">
        <f>Lukina!$R$1</f>
        <v>Волкова Анна</v>
      </c>
      <c r="C36" s="804">
        <f>Lukina!$I$10</f>
        <v>0</v>
      </c>
      <c r="D36" s="806">
        <f>Lukina!$D$10:$E$10</f>
        <v>8</v>
      </c>
      <c r="E36" s="808" t="str">
        <f>Lukina!$A$3</f>
        <v>00032/21-42</v>
      </c>
      <c r="F36" s="810">
        <f>Lukina!$AF$2</f>
        <v>0.66666666666666663</v>
      </c>
      <c r="G36" s="812" t="str">
        <f>Lukina!$E$3</f>
        <v xml:space="preserve"> подготовка к ЕГЭ</v>
      </c>
      <c r="H36" s="386">
        <f>Lukina!$J$1</f>
        <v>44449</v>
      </c>
      <c r="I36" s="804">
        <f>Lukina!$E$1</f>
        <v>1</v>
      </c>
      <c r="J36" s="804">
        <f>Lukina!$G$34</f>
        <v>1</v>
      </c>
      <c r="K36" s="814">
        <f t="shared" ref="K36" si="13">IFERROR(J36/I36,0)</f>
        <v>1</v>
      </c>
      <c r="L36" s="816">
        <f>Lukina!$D$10/((EOMONTH($E$1,0)-$E$1+1)/7)</f>
        <v>1.8064516129032258</v>
      </c>
      <c r="M36" s="808">
        <f>Lukina!$AV$2+Lukina!$AV$4</f>
        <v>1</v>
      </c>
      <c r="N36" s="387">
        <f>Lukina!$Y$1</f>
        <v>2</v>
      </c>
      <c r="O36" s="819">
        <f>Lukina!$A$1</f>
        <v>1872</v>
      </c>
      <c r="P36" s="794">
        <f>Lukina!$S$34</f>
        <v>0</v>
      </c>
      <c r="Q36" s="796">
        <f>Lukina!$V$34</f>
        <v>0</v>
      </c>
      <c r="R36" s="796">
        <f>Lukina!$Y$34</f>
        <v>138528</v>
      </c>
      <c r="S36" s="798">
        <f>Lukina!$AA$34</f>
        <v>0</v>
      </c>
      <c r="T36" s="821">
        <f>Lukina!$AG$34</f>
        <v>0</v>
      </c>
      <c r="U36" s="794">
        <f>Lukina!$AB$34</f>
        <v>0</v>
      </c>
      <c r="V36" s="796">
        <f>Lukina!$AC$34</f>
        <v>0</v>
      </c>
      <c r="W36" s="796">
        <f>Lukina!$AD$34</f>
        <v>0</v>
      </c>
      <c r="X36" s="796">
        <f>Lukina!$AE$34</f>
        <v>74</v>
      </c>
      <c r="Y36" s="798">
        <f>Lukina!$AF$34</f>
        <v>74</v>
      </c>
      <c r="Z36" s="388"/>
      <c r="AA36" s="800">
        <f>Lukina!$H$35</f>
        <v>0</v>
      </c>
      <c r="AB36" s="796">
        <f>Lukina!$M$35</f>
        <v>0</v>
      </c>
      <c r="AC36" s="796">
        <f>Lukina!$AW$34</f>
        <v>138528</v>
      </c>
      <c r="AD36" s="802">
        <f>COUNTIF(Lukina!$O$14:$P$33,"&gt;0")</f>
        <v>0</v>
      </c>
      <c r="AE36" s="796">
        <f>Lukina!$AW$35</f>
        <v>0</v>
      </c>
    </row>
    <row r="37" spans="1:31" s="389" customFormat="1" ht="11.25" x14ac:dyDescent="0.2">
      <c r="A37" s="805"/>
      <c r="B37" s="390">
        <f>Lukina!$R$3</f>
        <v>0</v>
      </c>
      <c r="C37" s="805"/>
      <c r="D37" s="807"/>
      <c r="E37" s="809"/>
      <c r="F37" s="811"/>
      <c r="G37" s="813"/>
      <c r="H37" s="391">
        <f>Lukina!$M$1</f>
        <v>0</v>
      </c>
      <c r="I37" s="805"/>
      <c r="J37" s="805"/>
      <c r="K37" s="815"/>
      <c r="L37" s="817"/>
      <c r="M37" s="818"/>
      <c r="N37" s="392">
        <f>Lukina!$Y$3</f>
        <v>0</v>
      </c>
      <c r="O37" s="820"/>
      <c r="P37" s="795"/>
      <c r="Q37" s="797"/>
      <c r="R37" s="797"/>
      <c r="S37" s="799"/>
      <c r="T37" s="822"/>
      <c r="U37" s="795"/>
      <c r="V37" s="797"/>
      <c r="W37" s="797"/>
      <c r="X37" s="797"/>
      <c r="Y37" s="799"/>
      <c r="Z37" s="388"/>
      <c r="AA37" s="801"/>
      <c r="AB37" s="797"/>
      <c r="AC37" s="797"/>
      <c r="AD37" s="803"/>
      <c r="AE37" s="797"/>
    </row>
    <row r="38" spans="1:31" s="389" customFormat="1" ht="11.25" x14ac:dyDescent="0.2">
      <c r="A38" s="804">
        <v>16</v>
      </c>
      <c r="B38" s="385" t="str">
        <f>'13B'!$R$1</f>
        <v>Вершинина Наталья</v>
      </c>
      <c r="C38" s="804">
        <f>'13B'!$I$10</f>
        <v>0</v>
      </c>
      <c r="D38" s="806">
        <f>'13B'!$D$10:$E$10</f>
        <v>12</v>
      </c>
      <c r="E38" s="808" t="str">
        <f>'13B'!$A$3</f>
        <v>00068/21-42</v>
      </c>
      <c r="F38" s="810">
        <f>'13B'!$AF$2</f>
        <v>0.58333333333333337</v>
      </c>
      <c r="G38" s="812" t="str">
        <f>'13B'!$E$3</f>
        <v>Kid`s Box 2</v>
      </c>
      <c r="H38" s="386">
        <f>'13B'!$J$1</f>
        <v>0</v>
      </c>
      <c r="I38" s="804">
        <f>'13B'!$E$1</f>
        <v>8</v>
      </c>
      <c r="J38" s="804">
        <f>'13B'!$G$34</f>
        <v>3</v>
      </c>
      <c r="K38" s="814">
        <f t="shared" ref="K38" si="14">IFERROR(J38/I38,0)</f>
        <v>0.375</v>
      </c>
      <c r="L38" s="816">
        <f>'13B'!$D$10/((EOMONTH($E$1,0)-$E$1+1)/7)</f>
        <v>2.7096774193548385</v>
      </c>
      <c r="M38" s="808">
        <f>'13B'!$AV$2+'13B'!$AV$4</f>
        <v>2</v>
      </c>
      <c r="N38" s="387">
        <f>'13B'!$Y$1</f>
        <v>1.3333333333333333</v>
      </c>
      <c r="O38" s="819">
        <f>'13B'!$A$1</f>
        <v>585</v>
      </c>
      <c r="P38" s="794">
        <f>'13B'!$S$34</f>
        <v>0</v>
      </c>
      <c r="Q38" s="796">
        <f>'13B'!$V$34</f>
        <v>6242</v>
      </c>
      <c r="R38" s="796">
        <f>'13B'!$Y$34</f>
        <v>12172</v>
      </c>
      <c r="S38" s="798">
        <f>'13B'!$AA$34</f>
        <v>0</v>
      </c>
      <c r="T38" s="821">
        <f>'13B'!$AG$34</f>
        <v>0</v>
      </c>
      <c r="U38" s="794">
        <f>'13B'!$AB$34</f>
        <v>0</v>
      </c>
      <c r="V38" s="796">
        <f>'13B'!$AC$34</f>
        <v>0</v>
      </c>
      <c r="W38" s="796">
        <f>'13B'!$AD$34</f>
        <v>0</v>
      </c>
      <c r="X38" s="796">
        <f>'13B'!$AE$34</f>
        <v>32.01043634727845</v>
      </c>
      <c r="Y38" s="798">
        <f>'13B'!$AF$34</f>
        <v>32.01043634727845</v>
      </c>
      <c r="Z38" s="388"/>
      <c r="AA38" s="800">
        <f>'13B'!$H$35</f>
        <v>0</v>
      </c>
      <c r="AB38" s="796">
        <f>'13B'!$M$35</f>
        <v>0</v>
      </c>
      <c r="AC38" s="796">
        <f>'13B'!$AW$34</f>
        <v>18414</v>
      </c>
      <c r="AD38" s="802">
        <f>COUNTIF('13B'!$O$14:$P$33,"&gt;0")</f>
        <v>1</v>
      </c>
      <c r="AE38" s="796">
        <f>'13B'!$AW$35</f>
        <v>312.10526315789321</v>
      </c>
    </row>
    <row r="39" spans="1:31" s="389" customFormat="1" ht="11.25" x14ac:dyDescent="0.2">
      <c r="A39" s="805"/>
      <c r="B39" s="390">
        <f>'13B'!$R$3</f>
        <v>0</v>
      </c>
      <c r="C39" s="805"/>
      <c r="D39" s="807"/>
      <c r="E39" s="809"/>
      <c r="F39" s="811"/>
      <c r="G39" s="813"/>
      <c r="H39" s="391">
        <f>'13B'!$M$1</f>
        <v>0</v>
      </c>
      <c r="I39" s="805"/>
      <c r="J39" s="805"/>
      <c r="K39" s="815"/>
      <c r="L39" s="817"/>
      <c r="M39" s="818"/>
      <c r="N39" s="392">
        <f>'13B'!$Y$3</f>
        <v>0</v>
      </c>
      <c r="O39" s="820"/>
      <c r="P39" s="795"/>
      <c r="Q39" s="797"/>
      <c r="R39" s="797"/>
      <c r="S39" s="799"/>
      <c r="T39" s="822"/>
      <c r="U39" s="795"/>
      <c r="V39" s="797"/>
      <c r="W39" s="797"/>
      <c r="X39" s="797"/>
      <c r="Y39" s="799"/>
      <c r="Z39" s="388"/>
      <c r="AA39" s="801"/>
      <c r="AB39" s="797"/>
      <c r="AC39" s="797"/>
      <c r="AD39" s="803"/>
      <c r="AE39" s="797"/>
    </row>
    <row r="40" spans="1:31" s="389" customFormat="1" ht="11.25" x14ac:dyDescent="0.2">
      <c r="A40" s="804">
        <v>17</v>
      </c>
      <c r="B40" s="385" t="str">
        <f>'13T'!$R$1</f>
        <v>Вершинина Наталья</v>
      </c>
      <c r="C40" s="804">
        <f>'13T'!$I$10</f>
        <v>0</v>
      </c>
      <c r="D40" s="806">
        <f>'13T'!$D$10:$E$10</f>
        <v>12</v>
      </c>
      <c r="E40" s="808" t="str">
        <f>'13T'!$A$3</f>
        <v>00077/21-42</v>
      </c>
      <c r="F40" s="810">
        <f>'13T'!$AF$2</f>
        <v>0.63194444444444442</v>
      </c>
      <c r="G40" s="812" t="str">
        <f>'13T'!$E$3</f>
        <v>Kid`s Box 5</v>
      </c>
      <c r="H40" s="386">
        <f>'13T'!$J$1</f>
        <v>0</v>
      </c>
      <c r="I40" s="804">
        <f>'13T'!$E$1</f>
        <v>10</v>
      </c>
      <c r="J40" s="804">
        <f>'13T'!$G$34</f>
        <v>3</v>
      </c>
      <c r="K40" s="814">
        <f t="shared" ref="K40" si="15">IFERROR(J40/I40,0)</f>
        <v>0.3</v>
      </c>
      <c r="L40" s="816">
        <f>'13T'!$D$10/((EOMONTH($E$1,0)-$E$1+1)/7)</f>
        <v>2.7096774193548385</v>
      </c>
      <c r="M40" s="808">
        <f>'13T'!$AV$2+'13T'!$AV$4</f>
        <v>2</v>
      </c>
      <c r="N40" s="387">
        <f>'13T'!$Y$1</f>
        <v>1.3333333333333333</v>
      </c>
      <c r="O40" s="819">
        <f>'13T'!$A$1</f>
        <v>639</v>
      </c>
      <c r="P40" s="794">
        <f>'13T'!$S$34</f>
        <v>0</v>
      </c>
      <c r="Q40" s="796">
        <f>'13T'!$V$34</f>
        <v>0</v>
      </c>
      <c r="R40" s="796">
        <f>'13T'!$Y$34</f>
        <v>17556</v>
      </c>
      <c r="S40" s="798">
        <f>'13T'!$AA$34</f>
        <v>0</v>
      </c>
      <c r="T40" s="821">
        <f>'13T'!$AG$34</f>
        <v>0</v>
      </c>
      <c r="U40" s="794">
        <f>'13T'!$AB$34</f>
        <v>0</v>
      </c>
      <c r="V40" s="796">
        <f>'13T'!$AC$34</f>
        <v>0</v>
      </c>
      <c r="W40" s="796">
        <f>'13T'!$AD$34</f>
        <v>0</v>
      </c>
      <c r="X40" s="796">
        <f>'13T'!$AE$34</f>
        <v>30.689558119898678</v>
      </c>
      <c r="Y40" s="798">
        <f>'13T'!$AF$34</f>
        <v>30.689558119898678</v>
      </c>
      <c r="Z40" s="388"/>
      <c r="AA40" s="800">
        <f>'13T'!$H$35</f>
        <v>0</v>
      </c>
      <c r="AB40" s="796">
        <f>'13T'!$M$35</f>
        <v>0</v>
      </c>
      <c r="AC40" s="796">
        <f>'13T'!$AW$34</f>
        <v>17556</v>
      </c>
      <c r="AD40" s="802">
        <f>COUNTIF('13T'!$O$14:$P$33,"&gt;0")</f>
        <v>3</v>
      </c>
      <c r="AE40" s="796">
        <f>'13T'!$AW$35</f>
        <v>2054.6276386152567</v>
      </c>
    </row>
    <row r="41" spans="1:31" s="389" customFormat="1" ht="11.25" x14ac:dyDescent="0.2">
      <c r="A41" s="805"/>
      <c r="B41" s="390">
        <f>'13T'!$R$3</f>
        <v>0</v>
      </c>
      <c r="C41" s="805"/>
      <c r="D41" s="807"/>
      <c r="E41" s="809"/>
      <c r="F41" s="811"/>
      <c r="G41" s="813"/>
      <c r="H41" s="391">
        <f>'13T'!$M$1</f>
        <v>0</v>
      </c>
      <c r="I41" s="805"/>
      <c r="J41" s="805"/>
      <c r="K41" s="815"/>
      <c r="L41" s="817"/>
      <c r="M41" s="818"/>
      <c r="N41" s="392">
        <f>'13T'!$Y$3</f>
        <v>0</v>
      </c>
      <c r="O41" s="820"/>
      <c r="P41" s="795"/>
      <c r="Q41" s="797"/>
      <c r="R41" s="797"/>
      <c r="S41" s="799"/>
      <c r="T41" s="822"/>
      <c r="U41" s="795"/>
      <c r="V41" s="797"/>
      <c r="W41" s="797"/>
      <c r="X41" s="797"/>
      <c r="Y41" s="799"/>
      <c r="Z41" s="388"/>
      <c r="AA41" s="801"/>
      <c r="AB41" s="797"/>
      <c r="AC41" s="797"/>
      <c r="AD41" s="803"/>
      <c r="AE41" s="797"/>
    </row>
    <row r="42" spans="1:31" s="389" customFormat="1" ht="11.25" x14ac:dyDescent="0.2">
      <c r="A42" s="804">
        <v>18</v>
      </c>
      <c r="B42" s="385" t="str">
        <f>'13s'!$R$1</f>
        <v>Вершинина Наталья</v>
      </c>
      <c r="C42" s="804">
        <f>'13s'!$I$10</f>
        <v>0</v>
      </c>
      <c r="D42" s="806">
        <f>'13s'!$D$10:$E$10</f>
        <v>12</v>
      </c>
      <c r="E42" s="808" t="str">
        <f>'13s'!$A$3</f>
        <v>00072/21-42</v>
      </c>
      <c r="F42" s="810">
        <f>'13s'!$AF$2</f>
        <v>0.68055555555555547</v>
      </c>
      <c r="G42" s="812" t="str">
        <f>'13s'!$E$3</f>
        <v>Kid`s Box 1</v>
      </c>
      <c r="H42" s="386">
        <f>'13s'!$J$1</f>
        <v>0</v>
      </c>
      <c r="I42" s="804">
        <f>'13s'!$E$1</f>
        <v>8</v>
      </c>
      <c r="J42" s="804">
        <f>'13s'!$G$34</f>
        <v>2</v>
      </c>
      <c r="K42" s="814">
        <f t="shared" ref="K42" si="16">IFERROR(J42/I42,0)</f>
        <v>0.25</v>
      </c>
      <c r="L42" s="816">
        <f>'13s'!$D$10/((EOMONTH($E$1,0)-$E$1+1)/7)</f>
        <v>2.7096774193548385</v>
      </c>
      <c r="M42" s="808">
        <f>'13s'!$AV$2+'13s'!$AV$4</f>
        <v>2</v>
      </c>
      <c r="N42" s="387">
        <f>'13s'!$Y$1</f>
        <v>1.3333333333333333</v>
      </c>
      <c r="O42" s="819">
        <f>'13s'!$A$1</f>
        <v>639</v>
      </c>
      <c r="P42" s="794">
        <f>'13s'!$S$34</f>
        <v>0</v>
      </c>
      <c r="Q42" s="796">
        <f>'13s'!$V$34</f>
        <v>0</v>
      </c>
      <c r="R42" s="796">
        <f>'13s'!$Y$34</f>
        <v>11419</v>
      </c>
      <c r="S42" s="798">
        <f>'13s'!$AA$34</f>
        <v>0</v>
      </c>
      <c r="T42" s="821">
        <f>'13s'!$AG$34</f>
        <v>0</v>
      </c>
      <c r="U42" s="794">
        <f>'13s'!$AB$34</f>
        <v>0</v>
      </c>
      <c r="V42" s="796">
        <f>'13s'!$AC$34</f>
        <v>0</v>
      </c>
      <c r="W42" s="796">
        <f>'13s'!$AD$34</f>
        <v>0</v>
      </c>
      <c r="X42" s="796">
        <f>'13s'!$AE$34</f>
        <v>18.670144322726482</v>
      </c>
      <c r="Y42" s="798">
        <f>'13s'!$AF$34</f>
        <v>18.670144322726482</v>
      </c>
      <c r="Z42" s="388"/>
      <c r="AA42" s="800">
        <f>'13s'!$H$35</f>
        <v>0</v>
      </c>
      <c r="AB42" s="796">
        <f>'13s'!$M$35</f>
        <v>0</v>
      </c>
      <c r="AC42" s="796">
        <f>'13s'!$AW$34</f>
        <v>11419</v>
      </c>
      <c r="AD42" s="802">
        <f>COUNTIF('13s'!$O$14:$P$33,"&gt;0")</f>
        <v>1</v>
      </c>
      <c r="AE42" s="796">
        <f>'13s'!$AW$35</f>
        <v>511.22222222222263</v>
      </c>
    </row>
    <row r="43" spans="1:31" s="389" customFormat="1" ht="11.25" x14ac:dyDescent="0.2">
      <c r="A43" s="805"/>
      <c r="B43" s="390">
        <f>'13s'!$R$3</f>
        <v>0</v>
      </c>
      <c r="C43" s="805"/>
      <c r="D43" s="807"/>
      <c r="E43" s="809"/>
      <c r="F43" s="811"/>
      <c r="G43" s="813"/>
      <c r="H43" s="391">
        <f>'13s'!$M$1</f>
        <v>0</v>
      </c>
      <c r="I43" s="805"/>
      <c r="J43" s="805"/>
      <c r="K43" s="815"/>
      <c r="L43" s="817"/>
      <c r="M43" s="818"/>
      <c r="N43" s="392">
        <f>'13s'!$Y$3</f>
        <v>0</v>
      </c>
      <c r="O43" s="820"/>
      <c r="P43" s="795"/>
      <c r="Q43" s="797"/>
      <c r="R43" s="797"/>
      <c r="S43" s="799"/>
      <c r="T43" s="822"/>
      <c r="U43" s="795"/>
      <c r="V43" s="797"/>
      <c r="W43" s="797"/>
      <c r="X43" s="797"/>
      <c r="Y43" s="799"/>
      <c r="Z43" s="388"/>
      <c r="AA43" s="801"/>
      <c r="AB43" s="797"/>
      <c r="AC43" s="797"/>
      <c r="AD43" s="803"/>
      <c r="AE43" s="797"/>
    </row>
    <row r="44" spans="1:31" s="389" customFormat="1" ht="11.25" x14ac:dyDescent="0.2">
      <c r="A44" s="804">
        <v>19</v>
      </c>
      <c r="B44" s="385" t="str">
        <f>'13mini'!$R$1</f>
        <v>Вершинина Наталья</v>
      </c>
      <c r="C44" s="804">
        <f>'13mini'!$I$10</f>
        <v>0</v>
      </c>
      <c r="D44" s="806">
        <f>'13mini'!$D$10:$E$10</f>
        <v>12</v>
      </c>
      <c r="E44" s="808" t="str">
        <f>'13mini'!$A$3</f>
        <v>00088/21-42</v>
      </c>
      <c r="F44" s="810">
        <f>'13mini'!$AF$2</f>
        <v>0.72916666666666663</v>
      </c>
      <c r="G44" s="812" t="str">
        <f>'13mini'!$E$3</f>
        <v>Prepare 3</v>
      </c>
      <c r="H44" s="386">
        <f>'13mini'!$J$1</f>
        <v>0</v>
      </c>
      <c r="I44" s="804">
        <f>'13mini'!$E$1</f>
        <v>6</v>
      </c>
      <c r="J44" s="804">
        <f>'13mini'!$G$34</f>
        <v>0</v>
      </c>
      <c r="K44" s="814">
        <f t="shared" ref="K44" si="17">IFERROR(J44/I44,0)</f>
        <v>0</v>
      </c>
      <c r="L44" s="816">
        <f>'13mini'!$D$10/((EOMONTH($E$1,0)-$E$1+1)/7)</f>
        <v>2.7096774193548385</v>
      </c>
      <c r="M44" s="808">
        <f>'13mini'!$AV$2+'13mini'!$AV$4</f>
        <v>2</v>
      </c>
      <c r="N44" s="387">
        <f>'13mini'!$Y$1</f>
        <v>1.3333333333333333</v>
      </c>
      <c r="O44" s="819">
        <f>'13mini'!$A$1</f>
        <v>792</v>
      </c>
      <c r="P44" s="794">
        <f>'13mini'!$S$34</f>
        <v>0</v>
      </c>
      <c r="Q44" s="796">
        <f>'13mini'!$V$34</f>
        <v>0</v>
      </c>
      <c r="R44" s="796">
        <f>'13mini'!$Y$34</f>
        <v>0</v>
      </c>
      <c r="S44" s="798">
        <f>'13mini'!$AA$34</f>
        <v>0</v>
      </c>
      <c r="T44" s="821">
        <f>'13mini'!$AG$34</f>
        <v>0</v>
      </c>
      <c r="U44" s="794">
        <f>'13mini'!$AB$34</f>
        <v>0</v>
      </c>
      <c r="V44" s="796">
        <f>'13mini'!$AC$34</f>
        <v>0</v>
      </c>
      <c r="W44" s="796">
        <f>'13mini'!$AD$34</f>
        <v>0</v>
      </c>
      <c r="X44" s="796">
        <f>'13mini'!$AE$34</f>
        <v>0</v>
      </c>
      <c r="Y44" s="798">
        <f>'13mini'!$AF$34</f>
        <v>0</v>
      </c>
      <c r="Z44" s="388"/>
      <c r="AA44" s="800">
        <f>'13mini'!$H$35</f>
        <v>0</v>
      </c>
      <c r="AB44" s="796">
        <f>'13mini'!$M$35</f>
        <v>0</v>
      </c>
      <c r="AC44" s="796">
        <f>'13mini'!$AW$34</f>
        <v>0</v>
      </c>
      <c r="AD44" s="802">
        <f>COUNTIF('13mini'!$O$14:$P$33,"&gt;0")</f>
        <v>0</v>
      </c>
      <c r="AE44" s="796">
        <f>'13mini'!$AW$35</f>
        <v>0</v>
      </c>
    </row>
    <row r="45" spans="1:31" s="389" customFormat="1" ht="11.25" x14ac:dyDescent="0.2">
      <c r="A45" s="805"/>
      <c r="B45" s="390">
        <f>'13mini'!$R$3</f>
        <v>0</v>
      </c>
      <c r="C45" s="805"/>
      <c r="D45" s="807"/>
      <c r="E45" s="809"/>
      <c r="F45" s="811"/>
      <c r="G45" s="813"/>
      <c r="H45" s="391">
        <f>'13mini'!$M$1</f>
        <v>0</v>
      </c>
      <c r="I45" s="805"/>
      <c r="J45" s="805"/>
      <c r="K45" s="815"/>
      <c r="L45" s="817"/>
      <c r="M45" s="818"/>
      <c r="N45" s="392">
        <f>'13mini'!$Y$3</f>
        <v>0</v>
      </c>
      <c r="O45" s="820"/>
      <c r="P45" s="795"/>
      <c r="Q45" s="797"/>
      <c r="R45" s="797"/>
      <c r="S45" s="799"/>
      <c r="T45" s="822"/>
      <c r="U45" s="795"/>
      <c r="V45" s="797"/>
      <c r="W45" s="797"/>
      <c r="X45" s="797"/>
      <c r="Y45" s="799"/>
      <c r="Z45" s="388"/>
      <c r="AA45" s="801"/>
      <c r="AB45" s="797"/>
      <c r="AC45" s="797"/>
      <c r="AD45" s="803"/>
      <c r="AE45" s="797"/>
    </row>
    <row r="46" spans="1:31" s="389" customFormat="1" ht="11.25" x14ac:dyDescent="0.2">
      <c r="A46" s="804">
        <v>20</v>
      </c>
      <c r="B46" s="385" t="str">
        <f>'13d'!$R$1</f>
        <v>Вершинина Наталья</v>
      </c>
      <c r="C46" s="804">
        <f>'13d'!$I$10</f>
        <v>0</v>
      </c>
      <c r="D46" s="806">
        <f>'13d'!$D$10:$E$10</f>
        <v>9</v>
      </c>
      <c r="E46" s="808" t="str">
        <f>'13d'!$A$3</f>
        <v>00101/21-42</v>
      </c>
      <c r="F46" s="810">
        <f>'13d'!$AF$2</f>
        <v>0.375</v>
      </c>
      <c r="G46" s="812">
        <f>'13d'!$E$3</f>
        <v>0</v>
      </c>
      <c r="H46" s="386">
        <f>'13d'!$J$1</f>
        <v>0</v>
      </c>
      <c r="I46" s="804">
        <f>'13d'!$E$1</f>
        <v>6</v>
      </c>
      <c r="J46" s="804">
        <f>'13d'!$G$34</f>
        <v>0</v>
      </c>
      <c r="K46" s="814">
        <f t="shared" ref="K46" si="18">IFERROR(J46/I46,0)</f>
        <v>0</v>
      </c>
      <c r="L46" s="816">
        <f>'13d'!$D$10/((EOMONTH($E$1,0)-$E$1+1)/7)</f>
        <v>2.032258064516129</v>
      </c>
      <c r="M46" s="808">
        <f>'13d'!$AV$2+'13d'!$AV$4</f>
        <v>2</v>
      </c>
      <c r="N46" s="387">
        <f>'13d'!$Y$1</f>
        <v>1</v>
      </c>
      <c r="O46" s="819">
        <f>'13d'!$A$1</f>
        <v>585</v>
      </c>
      <c r="P46" s="794">
        <f>'13d'!$S$34</f>
        <v>0</v>
      </c>
      <c r="Q46" s="796">
        <f>'13d'!$V$34</f>
        <v>0</v>
      </c>
      <c r="R46" s="796">
        <f>'13d'!$Y$34</f>
        <v>0</v>
      </c>
      <c r="S46" s="798">
        <f>'13d'!$AA$34</f>
        <v>0</v>
      </c>
      <c r="T46" s="821">
        <f>'13d'!$AG$34</f>
        <v>0</v>
      </c>
      <c r="U46" s="794">
        <f>'13d'!$AB$34</f>
        <v>0</v>
      </c>
      <c r="V46" s="796">
        <f>'13d'!$AC$34</f>
        <v>0</v>
      </c>
      <c r="W46" s="796">
        <f>'13d'!$AD$34</f>
        <v>0</v>
      </c>
      <c r="X46" s="796">
        <f>'13d'!$AE$34</f>
        <v>0</v>
      </c>
      <c r="Y46" s="798">
        <f>'13d'!$AF$34</f>
        <v>0</v>
      </c>
      <c r="Z46" s="388"/>
      <c r="AA46" s="800">
        <f>'13d'!$H$35</f>
        <v>0</v>
      </c>
      <c r="AB46" s="796">
        <f>'13d'!$M$35</f>
        <v>0</v>
      </c>
      <c r="AC46" s="796">
        <f>'13d'!$AW$34</f>
        <v>0</v>
      </c>
      <c r="AD46" s="802">
        <f>COUNTIF('13d'!$O$14:$P$33,"&gt;0")</f>
        <v>0</v>
      </c>
      <c r="AE46" s="796">
        <f>'13d'!$AW$35</f>
        <v>0</v>
      </c>
    </row>
    <row r="47" spans="1:31" s="389" customFormat="1" ht="11.25" x14ac:dyDescent="0.2">
      <c r="A47" s="805"/>
      <c r="B47" s="390">
        <f>'13d'!$R$3</f>
        <v>0</v>
      </c>
      <c r="C47" s="805"/>
      <c r="D47" s="807"/>
      <c r="E47" s="809"/>
      <c r="F47" s="811"/>
      <c r="G47" s="813"/>
      <c r="H47" s="391">
        <f>'13d'!$M$1</f>
        <v>0</v>
      </c>
      <c r="I47" s="805"/>
      <c r="J47" s="805"/>
      <c r="K47" s="815"/>
      <c r="L47" s="817"/>
      <c r="M47" s="818"/>
      <c r="N47" s="392">
        <f>'13d'!$Y$3</f>
        <v>0</v>
      </c>
      <c r="O47" s="820"/>
      <c r="P47" s="795"/>
      <c r="Q47" s="797"/>
      <c r="R47" s="797"/>
      <c r="S47" s="799"/>
      <c r="T47" s="822"/>
      <c r="U47" s="795"/>
      <c r="V47" s="797"/>
      <c r="W47" s="797"/>
      <c r="X47" s="797"/>
      <c r="Y47" s="799"/>
      <c r="Z47" s="388"/>
      <c r="AA47" s="801"/>
      <c r="AB47" s="797"/>
      <c r="AC47" s="797"/>
      <c r="AD47" s="803"/>
      <c r="AE47" s="797"/>
    </row>
    <row r="48" spans="1:31" s="389" customFormat="1" ht="11.25" x14ac:dyDescent="0.2">
      <c r="A48" s="804">
        <v>21</v>
      </c>
      <c r="B48" s="385" t="str">
        <f>'13R'!$R$1</f>
        <v>Вершинина Наталья</v>
      </c>
      <c r="C48" s="804">
        <f>'13R'!$I$10</f>
        <v>0</v>
      </c>
      <c r="D48" s="806">
        <f>'13R'!$D$10:$E$10</f>
        <v>12</v>
      </c>
      <c r="E48" s="808" t="str">
        <f>'13R'!$A$3</f>
        <v>00076/21-42</v>
      </c>
      <c r="F48" s="810">
        <f>'13R'!$AF$2</f>
        <v>0.58333333333333337</v>
      </c>
      <c r="G48" s="812" t="str">
        <f>'13R'!$E$3</f>
        <v>Kid`s Box 1</v>
      </c>
      <c r="H48" s="386">
        <f>'13R'!$J$1</f>
        <v>0</v>
      </c>
      <c r="I48" s="804">
        <f>'13R'!$E$1</f>
        <v>8</v>
      </c>
      <c r="J48" s="804">
        <f>'13R'!$G$34</f>
        <v>1</v>
      </c>
      <c r="K48" s="814">
        <f t="shared" ref="K48" si="19">IFERROR(J48/I48,0)</f>
        <v>0.125</v>
      </c>
      <c r="L48" s="816">
        <f>'13R'!$D$10/((EOMONTH($E$1,0)-$E$1+1)/7)</f>
        <v>2.7096774193548385</v>
      </c>
      <c r="M48" s="808">
        <f>'13R'!$AV$2+'13R'!$AV$4</f>
        <v>2</v>
      </c>
      <c r="N48" s="387">
        <f>'13R'!$Y$1</f>
        <v>1.3333333333333333</v>
      </c>
      <c r="O48" s="819">
        <f>'13R'!$A$1</f>
        <v>585</v>
      </c>
      <c r="P48" s="794">
        <f>'13R'!$S$34</f>
        <v>0</v>
      </c>
      <c r="Q48" s="796">
        <f>'13R'!$V$34</f>
        <v>0</v>
      </c>
      <c r="R48" s="796">
        <f>'13R'!$Y$34</f>
        <v>6242</v>
      </c>
      <c r="S48" s="798">
        <f>'13R'!$AA$34</f>
        <v>0</v>
      </c>
      <c r="T48" s="821">
        <f>'13R'!$AG$34</f>
        <v>0</v>
      </c>
      <c r="U48" s="794">
        <f>'13R'!$AB$34</f>
        <v>0</v>
      </c>
      <c r="V48" s="796">
        <f>'13R'!$AC$34</f>
        <v>0</v>
      </c>
      <c r="W48" s="796">
        <f>'13R'!$AD$34</f>
        <v>0</v>
      </c>
      <c r="X48" s="796">
        <f>'13R'!$AE$34</f>
        <v>10.670085470085469</v>
      </c>
      <c r="Y48" s="798">
        <f>'13R'!$AF$34</f>
        <v>10.670085470085469</v>
      </c>
      <c r="Z48" s="388"/>
      <c r="AA48" s="800">
        <f>'13R'!$H$35</f>
        <v>0</v>
      </c>
      <c r="AB48" s="796">
        <f>'13R'!$M$35</f>
        <v>0</v>
      </c>
      <c r="AC48" s="796">
        <f>'13R'!$AW$34</f>
        <v>6242</v>
      </c>
      <c r="AD48" s="802">
        <f>COUNTIF('13R'!$O$14:$P$33,"&gt;0")</f>
        <v>0</v>
      </c>
      <c r="AE48" s="796">
        <f>'13R'!$AW$35</f>
        <v>0</v>
      </c>
    </row>
    <row r="49" spans="1:31" s="389" customFormat="1" ht="11.25" x14ac:dyDescent="0.2">
      <c r="A49" s="805"/>
      <c r="B49" s="390">
        <f>'13R'!$R$3</f>
        <v>0</v>
      </c>
      <c r="C49" s="805"/>
      <c r="D49" s="807"/>
      <c r="E49" s="809"/>
      <c r="F49" s="811"/>
      <c r="G49" s="813"/>
      <c r="H49" s="391">
        <f>'13R'!$M$1</f>
        <v>0</v>
      </c>
      <c r="I49" s="805"/>
      <c r="J49" s="805"/>
      <c r="K49" s="815"/>
      <c r="L49" s="817"/>
      <c r="M49" s="818"/>
      <c r="N49" s="392">
        <f>'13R'!$Y$3</f>
        <v>0</v>
      </c>
      <c r="O49" s="820"/>
      <c r="P49" s="795"/>
      <c r="Q49" s="797"/>
      <c r="R49" s="797"/>
      <c r="S49" s="799"/>
      <c r="T49" s="822"/>
      <c r="U49" s="795"/>
      <c r="V49" s="797"/>
      <c r="W49" s="797"/>
      <c r="X49" s="797"/>
      <c r="Y49" s="799"/>
      <c r="Z49" s="388"/>
      <c r="AA49" s="801"/>
      <c r="AB49" s="797"/>
      <c r="AC49" s="797"/>
      <c r="AD49" s="803"/>
      <c r="AE49" s="797"/>
    </row>
    <row r="50" spans="1:31" s="389" customFormat="1" ht="11.25" x14ac:dyDescent="0.2">
      <c r="A50" s="804">
        <v>22</v>
      </c>
      <c r="B50" s="385" t="str">
        <f>'13c'!$R$1</f>
        <v>Вершинина Наталья</v>
      </c>
      <c r="C50" s="804">
        <f>'13c'!$I$10</f>
        <v>0</v>
      </c>
      <c r="D50" s="806">
        <f>'13c'!$D$10:$E$10</f>
        <v>12</v>
      </c>
      <c r="E50" s="808" t="str">
        <f>'13c'!$A$3</f>
        <v>00079/21-42</v>
      </c>
      <c r="F50" s="810">
        <f>'13c'!$AF$2</f>
        <v>0.63194444444444442</v>
      </c>
      <c r="G50" s="812" t="str">
        <f>'13c'!$E$3</f>
        <v>Kid`s Box 3</v>
      </c>
      <c r="H50" s="386">
        <f>'13c'!$J$1</f>
        <v>0</v>
      </c>
      <c r="I50" s="804">
        <f>'13c'!$E$1</f>
        <v>8</v>
      </c>
      <c r="J50" s="804">
        <f>'13c'!$G$34</f>
        <v>1</v>
      </c>
      <c r="K50" s="814">
        <f t="shared" ref="K50" si="20">IFERROR(J50/I50,0)</f>
        <v>0.125</v>
      </c>
      <c r="L50" s="816">
        <f>'13c'!$D$10/((EOMONTH($E$1,0)-$E$1+1)/7)</f>
        <v>2.7096774193548385</v>
      </c>
      <c r="M50" s="808">
        <f>'13c'!$AV$2+'13c'!$AV$4</f>
        <v>2</v>
      </c>
      <c r="N50" s="387">
        <f>'13c'!$Y$1</f>
        <v>1.3333333333333333</v>
      </c>
      <c r="O50" s="819">
        <f>'13c'!$A$1</f>
        <v>639</v>
      </c>
      <c r="P50" s="794">
        <f>'13c'!$S$34</f>
        <v>0</v>
      </c>
      <c r="Q50" s="796">
        <f>'13c'!$V$34</f>
        <v>0</v>
      </c>
      <c r="R50" s="796">
        <f>'13c'!$Y$34</f>
        <v>5789</v>
      </c>
      <c r="S50" s="798">
        <f>'13c'!$AA$34</f>
        <v>0</v>
      </c>
      <c r="T50" s="821">
        <f>'13c'!$AG$34</f>
        <v>0</v>
      </c>
      <c r="U50" s="794">
        <f>'13c'!$AB$34</f>
        <v>0</v>
      </c>
      <c r="V50" s="796">
        <f>'13c'!$AC$34</f>
        <v>0</v>
      </c>
      <c r="W50" s="796">
        <f>'13c'!$AD$34</f>
        <v>0</v>
      </c>
      <c r="X50" s="796">
        <f>'13c'!$AE$34</f>
        <v>9.3396576480647919</v>
      </c>
      <c r="Y50" s="798">
        <f>'13c'!$AF$34</f>
        <v>9.3396576480647919</v>
      </c>
      <c r="Z50" s="388"/>
      <c r="AA50" s="800">
        <f>'13c'!$H$35</f>
        <v>0</v>
      </c>
      <c r="AB50" s="796">
        <f>'13c'!$M$35</f>
        <v>0</v>
      </c>
      <c r="AC50" s="796">
        <f>'13c'!$AW$34</f>
        <v>5789</v>
      </c>
      <c r="AD50" s="802">
        <f>COUNTIF('13c'!$O$14:$P$33,"&gt;0")</f>
        <v>1</v>
      </c>
      <c r="AE50" s="796">
        <f>'13c'!$AW$35</f>
        <v>179.04123711340162</v>
      </c>
    </row>
    <row r="51" spans="1:31" s="389" customFormat="1" ht="11.25" x14ac:dyDescent="0.2">
      <c r="A51" s="805"/>
      <c r="B51" s="390">
        <f>'13c'!$R$3</f>
        <v>0</v>
      </c>
      <c r="C51" s="805"/>
      <c r="D51" s="807"/>
      <c r="E51" s="809"/>
      <c r="F51" s="811"/>
      <c r="G51" s="813"/>
      <c r="H51" s="391">
        <f>'13c'!$M$1</f>
        <v>0</v>
      </c>
      <c r="I51" s="805"/>
      <c r="J51" s="805"/>
      <c r="K51" s="815"/>
      <c r="L51" s="817"/>
      <c r="M51" s="818"/>
      <c r="N51" s="392">
        <f>'13c'!$Y$3</f>
        <v>0</v>
      </c>
      <c r="O51" s="820"/>
      <c r="P51" s="795"/>
      <c r="Q51" s="797"/>
      <c r="R51" s="797"/>
      <c r="S51" s="799"/>
      <c r="T51" s="822"/>
      <c r="U51" s="795"/>
      <c r="V51" s="797"/>
      <c r="W51" s="797"/>
      <c r="X51" s="797"/>
      <c r="Y51" s="799"/>
      <c r="Z51" s="388"/>
      <c r="AA51" s="801"/>
      <c r="AB51" s="797"/>
      <c r="AC51" s="797"/>
      <c r="AD51" s="803"/>
      <c r="AE51" s="797"/>
    </row>
    <row r="52" spans="1:31" s="389" customFormat="1" ht="11.25" x14ac:dyDescent="0.2">
      <c r="A52" s="804">
        <v>23</v>
      </c>
      <c r="B52" s="385" t="str">
        <f>'13N'!$R$1</f>
        <v>Вершинина Наталья</v>
      </c>
      <c r="C52" s="804">
        <f>'13N'!$I$10</f>
        <v>0</v>
      </c>
      <c r="D52" s="806">
        <f>'13N'!$D$10:$E$10</f>
        <v>12</v>
      </c>
      <c r="E52" s="808" t="str">
        <f>'13N'!$A$3</f>
        <v>00080/21-42</v>
      </c>
      <c r="F52" s="810">
        <f>'13N'!$AF$2</f>
        <v>0.68055555555555547</v>
      </c>
      <c r="G52" s="812" t="str">
        <f>'13N'!$E$3</f>
        <v>Prepare 3</v>
      </c>
      <c r="H52" s="386">
        <f>'13N'!$J$1</f>
        <v>0</v>
      </c>
      <c r="I52" s="804">
        <f>'13N'!$E$1</f>
        <v>10</v>
      </c>
      <c r="J52" s="804">
        <f>'13N'!$G$34</f>
        <v>0</v>
      </c>
      <c r="K52" s="814">
        <f t="shared" ref="K52" si="21">IFERROR(J52/I52,0)</f>
        <v>0</v>
      </c>
      <c r="L52" s="816">
        <f>'13N'!$D$10/((EOMONTH($E$1,0)-$E$1+1)/7)</f>
        <v>2.7096774193548385</v>
      </c>
      <c r="M52" s="808">
        <f>'13N'!$AV$2+'13N'!$AV$4</f>
        <v>2</v>
      </c>
      <c r="N52" s="387">
        <f>'13N'!$Y$1</f>
        <v>1.3333333333333333</v>
      </c>
      <c r="O52" s="819">
        <f>'13N'!$A$1</f>
        <v>639</v>
      </c>
      <c r="P52" s="794">
        <f>'13N'!$S$34</f>
        <v>0</v>
      </c>
      <c r="Q52" s="796">
        <f>'13N'!$V$34</f>
        <v>0</v>
      </c>
      <c r="R52" s="796">
        <f>'13N'!$Y$34</f>
        <v>0</v>
      </c>
      <c r="S52" s="798">
        <f>'13N'!$AA$34</f>
        <v>0</v>
      </c>
      <c r="T52" s="821">
        <f>'13N'!$AG$34</f>
        <v>0</v>
      </c>
      <c r="U52" s="794">
        <f>'13N'!$AB$34</f>
        <v>0</v>
      </c>
      <c r="V52" s="796">
        <f>'13N'!$AC$34</f>
        <v>0</v>
      </c>
      <c r="W52" s="796">
        <f>'13N'!$AD$34</f>
        <v>0</v>
      </c>
      <c r="X52" s="796">
        <f>'13N'!$AE$34</f>
        <v>0</v>
      </c>
      <c r="Y52" s="798">
        <f>'13N'!$AF$34</f>
        <v>0</v>
      </c>
      <c r="Z52" s="388"/>
      <c r="AA52" s="800">
        <f>'13N'!$H$35</f>
        <v>0</v>
      </c>
      <c r="AB52" s="796">
        <f>'13N'!$M$35</f>
        <v>0</v>
      </c>
      <c r="AC52" s="796">
        <f>'13N'!$AW$34</f>
        <v>0</v>
      </c>
      <c r="AD52" s="802">
        <f>COUNTIF('13N'!$O$14:$P$33,"&gt;0")</f>
        <v>0</v>
      </c>
      <c r="AE52" s="796">
        <f>'13N'!$AW$35</f>
        <v>0</v>
      </c>
    </row>
    <row r="53" spans="1:31" s="389" customFormat="1" ht="11.25" x14ac:dyDescent="0.2">
      <c r="A53" s="805"/>
      <c r="B53" s="390">
        <f>'13N'!$R$3</f>
        <v>0</v>
      </c>
      <c r="C53" s="805"/>
      <c r="D53" s="807"/>
      <c r="E53" s="809"/>
      <c r="F53" s="811"/>
      <c r="G53" s="813"/>
      <c r="H53" s="391">
        <f>'13N'!$M$1</f>
        <v>0</v>
      </c>
      <c r="I53" s="805"/>
      <c r="J53" s="805"/>
      <c r="K53" s="815"/>
      <c r="L53" s="817"/>
      <c r="M53" s="818"/>
      <c r="N53" s="392">
        <f>'13N'!$Y$3</f>
        <v>0</v>
      </c>
      <c r="O53" s="820"/>
      <c r="P53" s="795"/>
      <c r="Q53" s="797"/>
      <c r="R53" s="797"/>
      <c r="S53" s="799"/>
      <c r="T53" s="822"/>
      <c r="U53" s="795"/>
      <c r="V53" s="797"/>
      <c r="W53" s="797"/>
      <c r="X53" s="797"/>
      <c r="Y53" s="799"/>
      <c r="Z53" s="388"/>
      <c r="AA53" s="801"/>
      <c r="AB53" s="797"/>
      <c r="AC53" s="797"/>
      <c r="AD53" s="803"/>
      <c r="AE53" s="797"/>
    </row>
    <row r="54" spans="1:31" s="389" customFormat="1" ht="11.25" x14ac:dyDescent="0.2">
      <c r="A54" s="804">
        <v>24</v>
      </c>
      <c r="B54" s="385" t="str">
        <f>'12d'!$R$1</f>
        <v>Верещагина Наталия</v>
      </c>
      <c r="C54" s="804">
        <f>'12d'!$I$10</f>
        <v>0</v>
      </c>
      <c r="D54" s="806">
        <f>'12d'!$D$10:$E$10</f>
        <v>9</v>
      </c>
      <c r="E54" s="808" t="str">
        <f>'12d'!$A$3</f>
        <v>00065/21-42</v>
      </c>
      <c r="F54" s="810">
        <f>'12d'!$AF$2</f>
        <v>0.375</v>
      </c>
      <c r="G54" s="812" t="str">
        <f>'12d'!$E$3</f>
        <v>Kid`s Box Starter</v>
      </c>
      <c r="H54" s="386">
        <f>'12d'!$J$1</f>
        <v>0</v>
      </c>
      <c r="I54" s="804">
        <f>'12d'!$E$1</f>
        <v>6</v>
      </c>
      <c r="J54" s="804">
        <f>'12d'!$G$34</f>
        <v>3</v>
      </c>
      <c r="K54" s="814">
        <f t="shared" ref="K54" si="22">IFERROR(J54/I54,0)</f>
        <v>0.5</v>
      </c>
      <c r="L54" s="816">
        <f>'12d'!$D$10/((EOMONTH($E$1,0)-$E$1+1)/7)</f>
        <v>2.032258064516129</v>
      </c>
      <c r="M54" s="808">
        <f>'12d'!$AV$2+'12d'!$AV$4</f>
        <v>2</v>
      </c>
      <c r="N54" s="387">
        <f>'12d'!$Y$1</f>
        <v>1</v>
      </c>
      <c r="O54" s="819">
        <f>'12d'!$A$1</f>
        <v>585</v>
      </c>
      <c r="P54" s="794">
        <f>'12d'!$S$34</f>
        <v>0</v>
      </c>
      <c r="Q54" s="796">
        <f>'12d'!$V$34</f>
        <v>0</v>
      </c>
      <c r="R54" s="796">
        <f>'12d'!$Y$34</f>
        <v>13455</v>
      </c>
      <c r="S54" s="798">
        <f>'12d'!$AA$34</f>
        <v>0</v>
      </c>
      <c r="T54" s="821">
        <f>'12d'!$AG$34</f>
        <v>0</v>
      </c>
      <c r="U54" s="794">
        <f>'12d'!$AB$34</f>
        <v>0</v>
      </c>
      <c r="V54" s="796">
        <f>'12d'!$AC$34</f>
        <v>0</v>
      </c>
      <c r="W54" s="796">
        <f>'12d'!$AD$34</f>
        <v>0</v>
      </c>
      <c r="X54" s="796">
        <f>'12d'!$AE$34</f>
        <v>23</v>
      </c>
      <c r="Y54" s="798">
        <f>'12d'!$AF$34</f>
        <v>23</v>
      </c>
      <c r="Z54" s="388"/>
      <c r="AA54" s="800">
        <f>'12d'!$H$35</f>
        <v>0</v>
      </c>
      <c r="AB54" s="796">
        <f>'12d'!$M$35</f>
        <v>0</v>
      </c>
      <c r="AC54" s="796">
        <f>'12d'!$AW$34</f>
        <v>13455</v>
      </c>
      <c r="AD54" s="802">
        <f>COUNTIF('12d'!$O$14:$P$33,"&gt;0")</f>
        <v>0</v>
      </c>
      <c r="AE54" s="796">
        <f>'12d'!$AW$35</f>
        <v>0</v>
      </c>
    </row>
    <row r="55" spans="1:31" s="389" customFormat="1" ht="11.25" x14ac:dyDescent="0.2">
      <c r="A55" s="805"/>
      <c r="B55" s="390">
        <f>'12d'!$R$3</f>
        <v>0</v>
      </c>
      <c r="C55" s="805"/>
      <c r="D55" s="807"/>
      <c r="E55" s="809"/>
      <c r="F55" s="811"/>
      <c r="G55" s="813"/>
      <c r="H55" s="391">
        <f>'12d'!$M$1</f>
        <v>0</v>
      </c>
      <c r="I55" s="805"/>
      <c r="J55" s="805"/>
      <c r="K55" s="815"/>
      <c r="L55" s="817"/>
      <c r="M55" s="818"/>
      <c r="N55" s="392">
        <f>'12d'!$Y$3</f>
        <v>0</v>
      </c>
      <c r="O55" s="820"/>
      <c r="P55" s="795"/>
      <c r="Q55" s="797"/>
      <c r="R55" s="797"/>
      <c r="S55" s="799"/>
      <c r="T55" s="822"/>
      <c r="U55" s="795"/>
      <c r="V55" s="797"/>
      <c r="W55" s="797"/>
      <c r="X55" s="797"/>
      <c r="Y55" s="799"/>
      <c r="Z55" s="388"/>
      <c r="AA55" s="801"/>
      <c r="AB55" s="797"/>
      <c r="AC55" s="797"/>
      <c r="AD55" s="803"/>
      <c r="AE55" s="797"/>
    </row>
    <row r="56" spans="1:31" s="389" customFormat="1" ht="11.25" x14ac:dyDescent="0.2">
      <c r="A56" s="804">
        <v>25</v>
      </c>
      <c r="B56" s="385" t="str">
        <f>'12A'!$R$1</f>
        <v>Верещагина Наталия</v>
      </c>
      <c r="C56" s="804">
        <f>'12A'!$I$10</f>
        <v>0</v>
      </c>
      <c r="D56" s="806">
        <f>'12A'!$D$10:$E$10</f>
        <v>9</v>
      </c>
      <c r="E56" s="808" t="str">
        <f>'12A'!$A$3</f>
        <v>л25</v>
      </c>
      <c r="F56" s="810">
        <f>'12A'!$AF$2</f>
        <v>0.58333333333333337</v>
      </c>
      <c r="G56" s="812">
        <f>'12A'!$E$3</f>
        <v>0</v>
      </c>
      <c r="H56" s="386">
        <f>'12A'!$J$1</f>
        <v>0</v>
      </c>
      <c r="I56" s="804">
        <f>'12A'!$E$1</f>
        <v>6</v>
      </c>
      <c r="J56" s="804">
        <f>'12A'!$G$34</f>
        <v>0</v>
      </c>
      <c r="K56" s="814">
        <f t="shared" ref="K56" si="23">IFERROR(J56/I56,0)</f>
        <v>0</v>
      </c>
      <c r="L56" s="816">
        <f>'12A'!$D$10/((EOMONTH($E$1,0)-$E$1+1)/7)</f>
        <v>2.032258064516129</v>
      </c>
      <c r="M56" s="808">
        <f>'12A'!$AV$2+'12A'!$AV$4</f>
        <v>2</v>
      </c>
      <c r="N56" s="387">
        <f>'12A'!$Y$1</f>
        <v>1</v>
      </c>
      <c r="O56" s="819">
        <f>'12A'!$A$1</f>
        <v>585</v>
      </c>
      <c r="P56" s="794">
        <f>'12A'!$S$34</f>
        <v>0</v>
      </c>
      <c r="Q56" s="796">
        <f>'12A'!$V$34</f>
        <v>0</v>
      </c>
      <c r="R56" s="796">
        <f>'12A'!$Y$34</f>
        <v>0</v>
      </c>
      <c r="S56" s="798">
        <f>'12A'!$AA$34</f>
        <v>0</v>
      </c>
      <c r="T56" s="821">
        <f>'12A'!$AG$34</f>
        <v>0</v>
      </c>
      <c r="U56" s="794">
        <f>'12A'!$AB$34</f>
        <v>0</v>
      </c>
      <c r="V56" s="796">
        <f>'12A'!$AC$34</f>
        <v>0</v>
      </c>
      <c r="W56" s="796">
        <f>'12A'!$AD$34</f>
        <v>0</v>
      </c>
      <c r="X56" s="796">
        <f>'12A'!$AE$34</f>
        <v>0</v>
      </c>
      <c r="Y56" s="798">
        <f>'12A'!$AF$34</f>
        <v>0</v>
      </c>
      <c r="Z56" s="388"/>
      <c r="AA56" s="800">
        <f>'12A'!$H$35</f>
        <v>0</v>
      </c>
      <c r="AB56" s="796">
        <f>'12A'!$M$35</f>
        <v>0</v>
      </c>
      <c r="AC56" s="796">
        <f>'12A'!$AW$34</f>
        <v>0</v>
      </c>
      <c r="AD56" s="802">
        <f>COUNTIF('12A'!$O$14:$P$33,"&gt;0")</f>
        <v>0</v>
      </c>
      <c r="AE56" s="796">
        <f>'12A'!$AW$35</f>
        <v>0</v>
      </c>
    </row>
    <row r="57" spans="1:31" s="389" customFormat="1" ht="11.25" x14ac:dyDescent="0.2">
      <c r="A57" s="805"/>
      <c r="B57" s="390">
        <f>'12A'!$R$3</f>
        <v>0</v>
      </c>
      <c r="C57" s="805"/>
      <c r="D57" s="807"/>
      <c r="E57" s="809"/>
      <c r="F57" s="811"/>
      <c r="G57" s="813"/>
      <c r="H57" s="391">
        <f>'12A'!$M$1</f>
        <v>0</v>
      </c>
      <c r="I57" s="805"/>
      <c r="J57" s="805"/>
      <c r="K57" s="815"/>
      <c r="L57" s="817"/>
      <c r="M57" s="818"/>
      <c r="N57" s="392">
        <f>'12A'!$Y$3</f>
        <v>0</v>
      </c>
      <c r="O57" s="820"/>
      <c r="P57" s="795"/>
      <c r="Q57" s="797"/>
      <c r="R57" s="797"/>
      <c r="S57" s="799"/>
      <c r="T57" s="822"/>
      <c r="U57" s="795"/>
      <c r="V57" s="797"/>
      <c r="W57" s="797"/>
      <c r="X57" s="797"/>
      <c r="Y57" s="799"/>
      <c r="Z57" s="388"/>
      <c r="AA57" s="801"/>
      <c r="AB57" s="797"/>
      <c r="AC57" s="797"/>
      <c r="AD57" s="803"/>
      <c r="AE57" s="797"/>
    </row>
    <row r="58" spans="1:31" s="389" customFormat="1" ht="11.25" x14ac:dyDescent="0.2">
      <c r="A58" s="804">
        <v>26</v>
      </c>
      <c r="B58" s="385" t="str">
        <f>'12k'!$R$1</f>
        <v>Верещагина Наталия</v>
      </c>
      <c r="C58" s="804">
        <f>'12k'!$I$10</f>
        <v>0</v>
      </c>
      <c r="D58" s="806">
        <f>'12k'!$D$10:$E$10</f>
        <v>12</v>
      </c>
      <c r="E58" s="808" t="str">
        <f>'12k'!$A$3</f>
        <v>00063/21-42</v>
      </c>
      <c r="F58" s="810">
        <f>'12k'!$AF$2</f>
        <v>0.625</v>
      </c>
      <c r="G58" s="812" t="str">
        <f>'12k'!$E$3</f>
        <v>Kid`s Box 4</v>
      </c>
      <c r="H58" s="386">
        <f>'12k'!$J$1</f>
        <v>0</v>
      </c>
      <c r="I58" s="804">
        <f>'12k'!$E$1</f>
        <v>10</v>
      </c>
      <c r="J58" s="804">
        <f>'12k'!$G$34</f>
        <v>5</v>
      </c>
      <c r="K58" s="814">
        <f t="shared" ref="K58" si="24">IFERROR(J58/I58,0)</f>
        <v>0.5</v>
      </c>
      <c r="L58" s="816">
        <f>'12k'!$D$10/((EOMONTH($E$1,0)-$E$1+1)/7)</f>
        <v>2.7096774193548385</v>
      </c>
      <c r="M58" s="808">
        <f>'12k'!$AV$2+'12k'!$AV$4</f>
        <v>2</v>
      </c>
      <c r="N58" s="387">
        <f>'12k'!$Y$1</f>
        <v>1.3333333333333333</v>
      </c>
      <c r="O58" s="819">
        <f>'12k'!$A$1</f>
        <v>639</v>
      </c>
      <c r="P58" s="794">
        <f>'12k'!$S$34</f>
        <v>0</v>
      </c>
      <c r="Q58" s="796">
        <f>'12k'!$V$34</f>
        <v>6205</v>
      </c>
      <c r="R58" s="796">
        <f>'12k'!$Y$34</f>
        <v>23870</v>
      </c>
      <c r="S58" s="798">
        <f>'12k'!$AA$34</f>
        <v>0</v>
      </c>
      <c r="T58" s="821">
        <f>'12k'!$AG$34</f>
        <v>0</v>
      </c>
      <c r="U58" s="794">
        <f>'12k'!$AB$34</f>
        <v>0</v>
      </c>
      <c r="V58" s="796">
        <f>'12k'!$AC$34</f>
        <v>0</v>
      </c>
      <c r="W58" s="796">
        <f>'12k'!$AD$34</f>
        <v>0</v>
      </c>
      <c r="X58" s="796">
        <f>'12k'!$AE$34</f>
        <v>53.362463767369263</v>
      </c>
      <c r="Y58" s="798">
        <f>'12k'!$AF$34</f>
        <v>53.362463767369263</v>
      </c>
      <c r="Z58" s="388"/>
      <c r="AA58" s="800">
        <f>'12k'!$H$35</f>
        <v>0</v>
      </c>
      <c r="AB58" s="796">
        <f>'12k'!$M$35</f>
        <v>0</v>
      </c>
      <c r="AC58" s="796">
        <f>'12k'!$AW$34</f>
        <v>30075</v>
      </c>
      <c r="AD58" s="802">
        <f>COUNTIF('12k'!$O$14:$P$33,"&gt;0")</f>
        <v>5</v>
      </c>
      <c r="AE58" s="796">
        <f>'12k'!$AW$35</f>
        <v>4023.6143473489574</v>
      </c>
    </row>
    <row r="59" spans="1:31" s="389" customFormat="1" ht="11.25" x14ac:dyDescent="0.2">
      <c r="A59" s="805"/>
      <c r="B59" s="390">
        <f>'12k'!$R$3</f>
        <v>0</v>
      </c>
      <c r="C59" s="805"/>
      <c r="D59" s="807"/>
      <c r="E59" s="809"/>
      <c r="F59" s="811"/>
      <c r="G59" s="813"/>
      <c r="H59" s="391">
        <f>'12k'!$M$1</f>
        <v>0</v>
      </c>
      <c r="I59" s="805"/>
      <c r="J59" s="805"/>
      <c r="K59" s="815"/>
      <c r="L59" s="817"/>
      <c r="M59" s="818"/>
      <c r="N59" s="392">
        <f>'12k'!$Y$3</f>
        <v>0</v>
      </c>
      <c r="O59" s="820"/>
      <c r="P59" s="795"/>
      <c r="Q59" s="797"/>
      <c r="R59" s="797"/>
      <c r="S59" s="799"/>
      <c r="T59" s="822"/>
      <c r="U59" s="795"/>
      <c r="V59" s="797"/>
      <c r="W59" s="797"/>
      <c r="X59" s="797"/>
      <c r="Y59" s="799"/>
      <c r="Z59" s="388"/>
      <c r="AA59" s="801"/>
      <c r="AB59" s="797"/>
      <c r="AC59" s="797"/>
      <c r="AD59" s="803"/>
      <c r="AE59" s="797"/>
    </row>
    <row r="60" spans="1:31" s="389" customFormat="1" ht="11.25" x14ac:dyDescent="0.2">
      <c r="A60" s="804">
        <v>27</v>
      </c>
      <c r="B60" s="385" t="str">
        <f>'12E'!$R$1</f>
        <v>Верещагина Наталия</v>
      </c>
      <c r="C60" s="804">
        <f>'12E'!$I$10</f>
        <v>0</v>
      </c>
      <c r="D60" s="806">
        <f>'12E'!$D$10:$E$10</f>
        <v>12</v>
      </c>
      <c r="E60" s="808" t="str">
        <f>'12E'!$A$3</f>
        <v>00064/21-42</v>
      </c>
      <c r="F60" s="810">
        <f>'12E'!$AF$2</f>
        <v>0.67361111111111116</v>
      </c>
      <c r="G60" s="812" t="str">
        <f>'12E'!$E$3</f>
        <v>Kid`s Box 5</v>
      </c>
      <c r="H60" s="386">
        <f>'12E'!$J$1</f>
        <v>0</v>
      </c>
      <c r="I60" s="804">
        <f>'12E'!$E$1</f>
        <v>10</v>
      </c>
      <c r="J60" s="804">
        <f>'12E'!$G$34</f>
        <v>1</v>
      </c>
      <c r="K60" s="814">
        <f t="shared" ref="K60" si="25">IFERROR(J60/I60,0)</f>
        <v>0.1</v>
      </c>
      <c r="L60" s="816">
        <f>'12E'!$D$10/((EOMONTH($E$1,0)-$E$1+1)/7)</f>
        <v>2.7096774193548385</v>
      </c>
      <c r="M60" s="808">
        <f>'12E'!$AV$2+'12E'!$AV$4</f>
        <v>2</v>
      </c>
      <c r="N60" s="387">
        <f>'12E'!$Y$1</f>
        <v>1.3333333333333333</v>
      </c>
      <c r="O60" s="819">
        <f>'12E'!$A$1</f>
        <v>639</v>
      </c>
      <c r="P60" s="794">
        <f>'12E'!$S$34</f>
        <v>0</v>
      </c>
      <c r="Q60" s="796">
        <f>'12E'!$V$34</f>
        <v>0</v>
      </c>
      <c r="R60" s="796">
        <f>'12E'!$Y$34</f>
        <v>6483</v>
      </c>
      <c r="S60" s="798">
        <f>'12E'!$AA$34</f>
        <v>0</v>
      </c>
      <c r="T60" s="821">
        <f>'12E'!$AG$34</f>
        <v>0</v>
      </c>
      <c r="U60" s="794">
        <f>'12E'!$AB$34</f>
        <v>0</v>
      </c>
      <c r="V60" s="796">
        <f>'12E'!$AC$34</f>
        <v>0</v>
      </c>
      <c r="W60" s="796">
        <f>'12E'!$AD$34</f>
        <v>0</v>
      </c>
      <c r="X60" s="796">
        <f>'12E'!$AE$34</f>
        <v>10.679515690635039</v>
      </c>
      <c r="Y60" s="798">
        <f>'12E'!$AF$34</f>
        <v>10.679515690635039</v>
      </c>
      <c r="Z60" s="388"/>
      <c r="AA60" s="800">
        <f>'12E'!$H$35</f>
        <v>0</v>
      </c>
      <c r="AB60" s="796">
        <f>'12E'!$M$35</f>
        <v>0</v>
      </c>
      <c r="AC60" s="796">
        <f>'12E'!$AW$34</f>
        <v>6483</v>
      </c>
      <c r="AD60" s="802">
        <f>COUNTIF('12E'!$O$14:$P$33,"&gt;0")</f>
        <v>1</v>
      </c>
      <c r="AE60" s="796">
        <f>'12E'!$AW$35</f>
        <v>341.21052631579005</v>
      </c>
    </row>
    <row r="61" spans="1:31" s="389" customFormat="1" ht="11.25" x14ac:dyDescent="0.2">
      <c r="A61" s="805"/>
      <c r="B61" s="390">
        <f>'12E'!$R$3</f>
        <v>0</v>
      </c>
      <c r="C61" s="805"/>
      <c r="D61" s="807"/>
      <c r="E61" s="809"/>
      <c r="F61" s="811"/>
      <c r="G61" s="813"/>
      <c r="H61" s="391">
        <f>'12E'!$M$1</f>
        <v>0</v>
      </c>
      <c r="I61" s="805"/>
      <c r="J61" s="805"/>
      <c r="K61" s="815"/>
      <c r="L61" s="817"/>
      <c r="M61" s="818"/>
      <c r="N61" s="392">
        <f>'12E'!$Y$3</f>
        <v>0</v>
      </c>
      <c r="O61" s="820"/>
      <c r="P61" s="795"/>
      <c r="Q61" s="797"/>
      <c r="R61" s="797"/>
      <c r="S61" s="799"/>
      <c r="T61" s="822"/>
      <c r="U61" s="795"/>
      <c r="V61" s="797"/>
      <c r="W61" s="797"/>
      <c r="X61" s="797"/>
      <c r="Y61" s="799"/>
      <c r="Z61" s="388"/>
      <c r="AA61" s="801"/>
      <c r="AB61" s="797"/>
      <c r="AC61" s="797"/>
      <c r="AD61" s="803"/>
      <c r="AE61" s="797"/>
    </row>
    <row r="62" spans="1:31" s="389" customFormat="1" ht="11.25" x14ac:dyDescent="0.2">
      <c r="A62" s="804">
        <v>28</v>
      </c>
      <c r="B62" s="385" t="str">
        <f>'12P'!$R$1</f>
        <v>Верещагина Наталия</v>
      </c>
      <c r="C62" s="804">
        <f>'12P'!$I$10</f>
        <v>0</v>
      </c>
      <c r="D62" s="806">
        <f>'12P'!$D$10:$E$10</f>
        <v>9</v>
      </c>
      <c r="E62" s="808" t="str">
        <f>'12P'!$A$3</f>
        <v>00066/21-42</v>
      </c>
      <c r="F62" s="810">
        <f>'12P'!$AF$2</f>
        <v>0.375</v>
      </c>
      <c r="G62" s="812" t="str">
        <f>'12P'!$E$3</f>
        <v>C&amp;F</v>
      </c>
      <c r="H62" s="386">
        <f>'12P'!$J$1</f>
        <v>0</v>
      </c>
      <c r="I62" s="804">
        <f>'12P'!$E$1</f>
        <v>6</v>
      </c>
      <c r="J62" s="804">
        <f>'12P'!$G$34</f>
        <v>2</v>
      </c>
      <c r="K62" s="814">
        <f t="shared" ref="K62" si="26">IFERROR(J62/I62,0)</f>
        <v>0.33333333333333331</v>
      </c>
      <c r="L62" s="816">
        <f>'12P'!$D$10/((EOMONTH($E$1,0)-$E$1+1)/7)</f>
        <v>2.032258064516129</v>
      </c>
      <c r="M62" s="808">
        <f>'12P'!$AV$2+'12P'!$AV$4</f>
        <v>2</v>
      </c>
      <c r="N62" s="387">
        <f>'12P'!$Y$1</f>
        <v>1</v>
      </c>
      <c r="O62" s="819">
        <f>'12P'!$A$1</f>
        <v>585</v>
      </c>
      <c r="P62" s="794">
        <f>'12P'!$S$34</f>
        <v>0</v>
      </c>
      <c r="Q62" s="796">
        <f>'12P'!$V$34</f>
        <v>0</v>
      </c>
      <c r="R62" s="796">
        <f>'12P'!$Y$34</f>
        <v>9360</v>
      </c>
      <c r="S62" s="798">
        <f>'12P'!$AA$34</f>
        <v>0</v>
      </c>
      <c r="T62" s="821">
        <f>'12P'!$AG$34</f>
        <v>0</v>
      </c>
      <c r="U62" s="794">
        <f>'12P'!$AB$34</f>
        <v>0</v>
      </c>
      <c r="V62" s="796">
        <f>'12P'!$AC$34</f>
        <v>0</v>
      </c>
      <c r="W62" s="796">
        <f>'12P'!$AD$34</f>
        <v>0</v>
      </c>
      <c r="X62" s="796">
        <f>'12P'!$AE$34</f>
        <v>16</v>
      </c>
      <c r="Y62" s="798">
        <f>'12P'!$AF$34</f>
        <v>16</v>
      </c>
      <c r="Z62" s="388"/>
      <c r="AA62" s="800">
        <f>'12P'!$H$35</f>
        <v>0</v>
      </c>
      <c r="AB62" s="796">
        <f>'12P'!$M$35</f>
        <v>0</v>
      </c>
      <c r="AC62" s="796">
        <f>'12P'!$AW$34</f>
        <v>9360</v>
      </c>
      <c r="AD62" s="802">
        <f>COUNTIF('12P'!$O$14:$P$33,"&gt;0")</f>
        <v>0</v>
      </c>
      <c r="AE62" s="796">
        <f>'12P'!$AW$35</f>
        <v>0</v>
      </c>
    </row>
    <row r="63" spans="1:31" s="389" customFormat="1" ht="11.25" x14ac:dyDescent="0.2">
      <c r="A63" s="805"/>
      <c r="B63" s="390">
        <f>'12P'!$R$3</f>
        <v>0</v>
      </c>
      <c r="C63" s="805"/>
      <c r="D63" s="807"/>
      <c r="E63" s="809"/>
      <c r="F63" s="811"/>
      <c r="G63" s="813"/>
      <c r="H63" s="391">
        <f>'12P'!$M$1</f>
        <v>0</v>
      </c>
      <c r="I63" s="805"/>
      <c r="J63" s="805"/>
      <c r="K63" s="815"/>
      <c r="L63" s="817"/>
      <c r="M63" s="818"/>
      <c r="N63" s="392">
        <f>'12P'!$Y$3</f>
        <v>0</v>
      </c>
      <c r="O63" s="820"/>
      <c r="P63" s="795"/>
      <c r="Q63" s="797"/>
      <c r="R63" s="797"/>
      <c r="S63" s="799"/>
      <c r="T63" s="822"/>
      <c r="U63" s="795"/>
      <c r="V63" s="797"/>
      <c r="W63" s="797"/>
      <c r="X63" s="797"/>
      <c r="Y63" s="799"/>
      <c r="Z63" s="388"/>
      <c r="AA63" s="801"/>
      <c r="AB63" s="797"/>
      <c r="AC63" s="797"/>
      <c r="AD63" s="803"/>
      <c r="AE63" s="797"/>
    </row>
    <row r="64" spans="1:31" s="389" customFormat="1" ht="11.25" x14ac:dyDescent="0.2">
      <c r="A64" s="804">
        <v>29</v>
      </c>
      <c r="B64" s="385" t="str">
        <f>'12m'!$R$1</f>
        <v>Верещагина Наталия</v>
      </c>
      <c r="C64" s="804">
        <f>'12m'!$I$10</f>
        <v>0</v>
      </c>
      <c r="D64" s="806">
        <f>'12m'!$D$10:$E$10</f>
        <v>12</v>
      </c>
      <c r="E64" s="808" t="str">
        <f>'12m'!$A$3</f>
        <v>00062/21-42</v>
      </c>
      <c r="F64" s="810">
        <f>'12m'!$AF$2</f>
        <v>0.58333333333333337</v>
      </c>
      <c r="G64" s="812" t="str">
        <f>'12m'!$E$3</f>
        <v>Kid`s Box 1</v>
      </c>
      <c r="H64" s="386">
        <f>'12m'!$J$1</f>
        <v>0</v>
      </c>
      <c r="I64" s="804">
        <f>'12m'!$E$1</f>
        <v>8</v>
      </c>
      <c r="J64" s="804">
        <f>'12m'!$G$34</f>
        <v>2</v>
      </c>
      <c r="K64" s="814">
        <f t="shared" ref="K64" si="27">IFERROR(J64/I64,0)</f>
        <v>0.25</v>
      </c>
      <c r="L64" s="816">
        <f>'12m'!$D$10/((EOMONTH($E$1,0)-$E$1+1)/7)</f>
        <v>2.7096774193548385</v>
      </c>
      <c r="M64" s="808">
        <f>'12m'!$AV$2+'12m'!$AV$4</f>
        <v>2</v>
      </c>
      <c r="N64" s="387">
        <f>'12m'!$Y$1</f>
        <v>1.3333333333333333</v>
      </c>
      <c r="O64" s="819">
        <f>'12m'!$A$1</f>
        <v>585</v>
      </c>
      <c r="P64" s="794">
        <f>'12m'!$S$34</f>
        <v>0</v>
      </c>
      <c r="Q64" s="796">
        <f>'12m'!$V$34</f>
        <v>0</v>
      </c>
      <c r="R64" s="796">
        <f>'12m'!$Y$34</f>
        <v>11865</v>
      </c>
      <c r="S64" s="798">
        <f>'12m'!$AA$34</f>
        <v>0</v>
      </c>
      <c r="T64" s="821">
        <f>'12m'!$AG$34</f>
        <v>0</v>
      </c>
      <c r="U64" s="794">
        <f>'12m'!$AB$34</f>
        <v>0</v>
      </c>
      <c r="V64" s="796">
        <f>'12m'!$AC$34</f>
        <v>0</v>
      </c>
      <c r="W64" s="796">
        <f>'12m'!$AD$34</f>
        <v>0</v>
      </c>
      <c r="X64" s="796">
        <f>'12m'!$AE$34</f>
        <v>21.350047483380816</v>
      </c>
      <c r="Y64" s="798">
        <f>'12m'!$AF$34</f>
        <v>21.350047483380816</v>
      </c>
      <c r="Z64" s="388"/>
      <c r="AA64" s="800">
        <f>'12m'!$H$35</f>
        <v>0</v>
      </c>
      <c r="AB64" s="796">
        <f>'12m'!$M$35</f>
        <v>0</v>
      </c>
      <c r="AC64" s="796">
        <f>'12m'!$AW$34</f>
        <v>11865</v>
      </c>
      <c r="AD64" s="802">
        <f>COUNTIF('12m'!$O$14:$P$33,"&gt;0")</f>
        <v>1</v>
      </c>
      <c r="AE64" s="796">
        <f>'12m'!$AW$35</f>
        <v>624.77777777777737</v>
      </c>
    </row>
    <row r="65" spans="1:31" s="389" customFormat="1" ht="11.25" x14ac:dyDescent="0.2">
      <c r="A65" s="805"/>
      <c r="B65" s="390">
        <f>'12m'!$R$3</f>
        <v>0</v>
      </c>
      <c r="C65" s="805"/>
      <c r="D65" s="807"/>
      <c r="E65" s="809"/>
      <c r="F65" s="811"/>
      <c r="G65" s="813"/>
      <c r="H65" s="391">
        <f>'12m'!$M$1</f>
        <v>0</v>
      </c>
      <c r="I65" s="805"/>
      <c r="J65" s="805"/>
      <c r="K65" s="815"/>
      <c r="L65" s="817"/>
      <c r="M65" s="818"/>
      <c r="N65" s="392">
        <f>'12m'!$Y$3</f>
        <v>0</v>
      </c>
      <c r="O65" s="820"/>
      <c r="P65" s="795"/>
      <c r="Q65" s="797"/>
      <c r="R65" s="797"/>
      <c r="S65" s="799"/>
      <c r="T65" s="822"/>
      <c r="U65" s="795"/>
      <c r="V65" s="797"/>
      <c r="W65" s="797"/>
      <c r="X65" s="797"/>
      <c r="Y65" s="799"/>
      <c r="Z65" s="388"/>
      <c r="AA65" s="801"/>
      <c r="AB65" s="797"/>
      <c r="AC65" s="797"/>
      <c r="AD65" s="803"/>
      <c r="AE65" s="797"/>
    </row>
    <row r="66" spans="1:31" s="389" customFormat="1" ht="11.25" x14ac:dyDescent="0.2">
      <c r="A66" s="804">
        <v>30</v>
      </c>
      <c r="B66" s="385" t="str">
        <f>'12s'!$R$1</f>
        <v>Верещагина Наталия</v>
      </c>
      <c r="C66" s="804">
        <f>'12s'!$I$10</f>
        <v>0</v>
      </c>
      <c r="D66" s="806">
        <f>'12s'!$D$10:$E$10</f>
        <v>12</v>
      </c>
      <c r="E66" s="808" t="str">
        <f>'12s'!$A$3</f>
        <v>00070/21-42</v>
      </c>
      <c r="F66" s="810">
        <f>'12s'!$AF$2</f>
        <v>0.63194444444444442</v>
      </c>
      <c r="G66" s="812" t="str">
        <f>'12s'!$E$3</f>
        <v>Kid`s Box 4</v>
      </c>
      <c r="H66" s="386">
        <f>'12s'!$J$1</f>
        <v>0</v>
      </c>
      <c r="I66" s="804">
        <f>'12s'!$E$1</f>
        <v>10</v>
      </c>
      <c r="J66" s="804">
        <f>'12s'!$G$34</f>
        <v>1</v>
      </c>
      <c r="K66" s="814">
        <f t="shared" ref="K66" si="28">IFERROR(J66/I66,0)</f>
        <v>0.1</v>
      </c>
      <c r="L66" s="816">
        <f>'12s'!$D$10/((EOMONTH($E$1,0)-$E$1+1)/7)</f>
        <v>2.7096774193548385</v>
      </c>
      <c r="M66" s="808">
        <f>'12s'!$AV$2+'12s'!$AV$4</f>
        <v>2</v>
      </c>
      <c r="N66" s="387">
        <f>'12s'!$Y$1</f>
        <v>1.3333333333333333</v>
      </c>
      <c r="O66" s="819">
        <f>'12s'!$A$1</f>
        <v>639</v>
      </c>
      <c r="P66" s="794">
        <f>'12s'!$S$34</f>
        <v>0</v>
      </c>
      <c r="Q66" s="796">
        <f>'12s'!$V$34</f>
        <v>0</v>
      </c>
      <c r="R66" s="796">
        <f>'12s'!$Y$34</f>
        <v>6136</v>
      </c>
      <c r="S66" s="798">
        <f>'12s'!$AA$34</f>
        <v>0</v>
      </c>
      <c r="T66" s="821">
        <f>'12s'!$AG$34</f>
        <v>0</v>
      </c>
      <c r="U66" s="794">
        <f>'12s'!$AB$34</f>
        <v>0</v>
      </c>
      <c r="V66" s="796">
        <f>'12s'!$AC$34</f>
        <v>0</v>
      </c>
      <c r="W66" s="796">
        <f>'12s'!$AD$34</f>
        <v>0</v>
      </c>
      <c r="X66" s="796">
        <f>'12s'!$AE$34</f>
        <v>10.669448791514519</v>
      </c>
      <c r="Y66" s="798">
        <f>'12s'!$AF$34</f>
        <v>10.669448791514519</v>
      </c>
      <c r="Z66" s="388"/>
      <c r="AA66" s="800">
        <f>'12s'!$H$35</f>
        <v>0</v>
      </c>
      <c r="AB66" s="796">
        <f>'12s'!$M$35</f>
        <v>0</v>
      </c>
      <c r="AC66" s="796">
        <f>'12s'!$AW$34</f>
        <v>6136</v>
      </c>
      <c r="AD66" s="802">
        <f>COUNTIF('12s'!$O$14:$P$33,"&gt;0")</f>
        <v>1</v>
      </c>
      <c r="AE66" s="796">
        <f>'12s'!$AW$35</f>
        <v>681.77777777777737</v>
      </c>
    </row>
    <row r="67" spans="1:31" s="389" customFormat="1" ht="11.25" x14ac:dyDescent="0.2">
      <c r="A67" s="805"/>
      <c r="B67" s="390">
        <f>'12s'!$R$3</f>
        <v>0</v>
      </c>
      <c r="C67" s="805"/>
      <c r="D67" s="807"/>
      <c r="E67" s="809"/>
      <c r="F67" s="811"/>
      <c r="G67" s="813"/>
      <c r="H67" s="391">
        <f>'12s'!$M$1</f>
        <v>0</v>
      </c>
      <c r="I67" s="805"/>
      <c r="J67" s="805"/>
      <c r="K67" s="815"/>
      <c r="L67" s="817"/>
      <c r="M67" s="818"/>
      <c r="N67" s="392">
        <f>'12s'!$Y$3</f>
        <v>0</v>
      </c>
      <c r="O67" s="820"/>
      <c r="P67" s="795"/>
      <c r="Q67" s="797"/>
      <c r="R67" s="797"/>
      <c r="S67" s="799"/>
      <c r="T67" s="822"/>
      <c r="U67" s="795"/>
      <c r="V67" s="797"/>
      <c r="W67" s="797"/>
      <c r="X67" s="797"/>
      <c r="Y67" s="799"/>
      <c r="Z67" s="388"/>
      <c r="AA67" s="801"/>
      <c r="AB67" s="797"/>
      <c r="AC67" s="797"/>
      <c r="AD67" s="803"/>
      <c r="AE67" s="797"/>
    </row>
    <row r="68" spans="1:31" s="389" customFormat="1" ht="11.25" x14ac:dyDescent="0.2">
      <c r="A68" s="804">
        <v>31</v>
      </c>
      <c r="B68" s="385" t="str">
        <f>'19A'!$R$1</f>
        <v>Гринёва Оксана</v>
      </c>
      <c r="C68" s="804">
        <f>'19A'!$I$10</f>
        <v>0</v>
      </c>
      <c r="D68" s="806">
        <f>'19A'!$D$10:$E$10</f>
        <v>12</v>
      </c>
      <c r="E68" s="808" t="str">
        <f>'19A'!$A$3</f>
        <v>00061/21-42</v>
      </c>
      <c r="F68" s="810">
        <f>'19A'!$AF$2</f>
        <v>0.625</v>
      </c>
      <c r="G68" s="812" t="str">
        <f>'19A'!$E$3</f>
        <v>Kid`s Box 2</v>
      </c>
      <c r="H68" s="386">
        <f>'19A'!$J$1</f>
        <v>0</v>
      </c>
      <c r="I68" s="804">
        <f>'19A'!$E$1</f>
        <v>8</v>
      </c>
      <c r="J68" s="804">
        <f>'19A'!$G$34</f>
        <v>2</v>
      </c>
      <c r="K68" s="814">
        <f t="shared" ref="K68" si="29">IFERROR(J68/I68,0)</f>
        <v>0.25</v>
      </c>
      <c r="L68" s="816">
        <f>'19A'!$D$10/((EOMONTH($E$1,0)-$E$1+1)/7)</f>
        <v>2.7096774193548385</v>
      </c>
      <c r="M68" s="808">
        <f>'19A'!$AV$2+'19A'!$AV$4</f>
        <v>2</v>
      </c>
      <c r="N68" s="387">
        <f>'19A'!$Y$1</f>
        <v>1.3333333333333333</v>
      </c>
      <c r="O68" s="819">
        <f>'19A'!$A$1</f>
        <v>639</v>
      </c>
      <c r="P68" s="794">
        <f>'19A'!$S$34</f>
        <v>0</v>
      </c>
      <c r="Q68" s="796">
        <f>'19A'!$V$34</f>
        <v>0</v>
      </c>
      <c r="R68" s="796">
        <f>'19A'!$Y$34</f>
        <v>12546</v>
      </c>
      <c r="S68" s="798">
        <f>'19A'!$AA$34</f>
        <v>0</v>
      </c>
      <c r="T68" s="821">
        <f>'19A'!$AG$34</f>
        <v>0</v>
      </c>
      <c r="U68" s="794">
        <f>'19A'!$AB$34</f>
        <v>0</v>
      </c>
      <c r="V68" s="796">
        <f>'19A'!$AC$34</f>
        <v>0</v>
      </c>
      <c r="W68" s="796">
        <f>'19A'!$AD$34</f>
        <v>0</v>
      </c>
      <c r="X68" s="796">
        <f>'19A'!$AE$34</f>
        <v>21.341075908652002</v>
      </c>
      <c r="Y68" s="798">
        <f>'19A'!$AF$34</f>
        <v>21.341075908652002</v>
      </c>
      <c r="Z68" s="388"/>
      <c r="AA68" s="800">
        <f>'19A'!$H$35</f>
        <v>0</v>
      </c>
      <c r="AB68" s="796">
        <f>'19A'!$M$35</f>
        <v>0</v>
      </c>
      <c r="AC68" s="796">
        <f>'19A'!$AW$34</f>
        <v>12546</v>
      </c>
      <c r="AD68" s="802">
        <f>COUNTIF('19A'!$O$14:$P$33,"&gt;0")</f>
        <v>2</v>
      </c>
      <c r="AE68" s="796">
        <f>'19A'!$AW$35</f>
        <v>1090.9475056286283</v>
      </c>
    </row>
    <row r="69" spans="1:31" s="389" customFormat="1" ht="11.25" x14ac:dyDescent="0.2">
      <c r="A69" s="805"/>
      <c r="B69" s="390">
        <f>'19A'!$R$3</f>
        <v>0</v>
      </c>
      <c r="C69" s="805"/>
      <c r="D69" s="807"/>
      <c r="E69" s="809"/>
      <c r="F69" s="811"/>
      <c r="G69" s="813"/>
      <c r="H69" s="391">
        <f>'19A'!$M$1</f>
        <v>0</v>
      </c>
      <c r="I69" s="805"/>
      <c r="J69" s="805"/>
      <c r="K69" s="815"/>
      <c r="L69" s="817"/>
      <c r="M69" s="818"/>
      <c r="N69" s="392">
        <f>'19A'!$Y$3</f>
        <v>0</v>
      </c>
      <c r="O69" s="820"/>
      <c r="P69" s="795"/>
      <c r="Q69" s="797"/>
      <c r="R69" s="797"/>
      <c r="S69" s="799"/>
      <c r="T69" s="822"/>
      <c r="U69" s="795"/>
      <c r="V69" s="797"/>
      <c r="W69" s="797"/>
      <c r="X69" s="797"/>
      <c r="Y69" s="799"/>
      <c r="Z69" s="388"/>
      <c r="AA69" s="801"/>
      <c r="AB69" s="797"/>
      <c r="AC69" s="797"/>
      <c r="AD69" s="803"/>
      <c r="AE69" s="797"/>
    </row>
    <row r="70" spans="1:31" s="389" customFormat="1" ht="11.25" x14ac:dyDescent="0.2">
      <c r="A70" s="804">
        <v>32</v>
      </c>
      <c r="B70" s="385" t="str">
        <f>'19dn'!$R$1</f>
        <v>Гринёва Оксана</v>
      </c>
      <c r="C70" s="804">
        <f>'19dn'!$I$10</f>
        <v>0</v>
      </c>
      <c r="D70" s="806">
        <f>'19dn'!$D$10:$E$10</f>
        <v>12</v>
      </c>
      <c r="E70" s="808" t="str">
        <f>'19dn'!$A$3</f>
        <v>00089/21-42</v>
      </c>
      <c r="F70" s="810">
        <f>'19dn'!$AF$2</f>
        <v>0.67708333333333337</v>
      </c>
      <c r="G70" s="812" t="str">
        <f>'19dn'!$E$3</f>
        <v>Kid`s Box 2</v>
      </c>
      <c r="H70" s="386">
        <f>'19dn'!$J$1</f>
        <v>0</v>
      </c>
      <c r="I70" s="804">
        <f>'19dn'!$E$1</f>
        <v>8</v>
      </c>
      <c r="J70" s="804">
        <f>'19dn'!$G$34</f>
        <v>5</v>
      </c>
      <c r="K70" s="814">
        <f t="shared" ref="K70" si="30">IFERROR(J70/I70,0)</f>
        <v>0.625</v>
      </c>
      <c r="L70" s="816">
        <f>'19dn'!$D$10/((EOMONTH($E$1,0)-$E$1+1)/7)</f>
        <v>2.7096774193548385</v>
      </c>
      <c r="M70" s="808">
        <f>'19dn'!$AV$2+'19dn'!$AV$4</f>
        <v>2</v>
      </c>
      <c r="N70" s="387">
        <f>'19dn'!$Y$1</f>
        <v>1.3333333333333333</v>
      </c>
      <c r="O70" s="819">
        <f>'19dn'!$A$1</f>
        <v>639</v>
      </c>
      <c r="P70" s="794">
        <f>'19dn'!$S$34</f>
        <v>0</v>
      </c>
      <c r="Q70" s="796">
        <f>'19dn'!$V$34</f>
        <v>0</v>
      </c>
      <c r="R70" s="796">
        <f>'19dn'!$Y$34</f>
        <v>30151</v>
      </c>
      <c r="S70" s="798">
        <f>'19dn'!$AA$34</f>
        <v>0</v>
      </c>
      <c r="T70" s="821">
        <f>'19dn'!$AG$34</f>
        <v>0</v>
      </c>
      <c r="U70" s="794">
        <f>'19dn'!$AB$34</f>
        <v>0</v>
      </c>
      <c r="V70" s="796">
        <f>'19dn'!$AC$34</f>
        <v>0</v>
      </c>
      <c r="W70" s="796">
        <f>'19dn'!$AD$34</f>
        <v>0</v>
      </c>
      <c r="X70" s="796">
        <f>'19dn'!$AE$34</f>
        <v>50.709005226452604</v>
      </c>
      <c r="Y70" s="798">
        <f>'19dn'!$AF$34</f>
        <v>50.709005226452604</v>
      </c>
      <c r="Z70" s="388"/>
      <c r="AA70" s="800">
        <f>'19dn'!$H$35</f>
        <v>0</v>
      </c>
      <c r="AB70" s="796">
        <f>'19dn'!$M$35</f>
        <v>0</v>
      </c>
      <c r="AC70" s="796">
        <f>'19dn'!$AW$34</f>
        <v>30151</v>
      </c>
      <c r="AD70" s="802">
        <f>COUNTIF('19dn'!$O$14:$P$33,"&gt;0")</f>
        <v>3</v>
      </c>
      <c r="AE70" s="796">
        <f>'19dn'!$AW$35</f>
        <v>2252.0543397032125</v>
      </c>
    </row>
    <row r="71" spans="1:31" s="389" customFormat="1" ht="11.25" x14ac:dyDescent="0.2">
      <c r="A71" s="805"/>
      <c r="B71" s="390">
        <f>'19dn'!$R$3</f>
        <v>0</v>
      </c>
      <c r="C71" s="805"/>
      <c r="D71" s="807"/>
      <c r="E71" s="809"/>
      <c r="F71" s="811"/>
      <c r="G71" s="813"/>
      <c r="H71" s="391">
        <f>'19dn'!$M$1</f>
        <v>0</v>
      </c>
      <c r="I71" s="805"/>
      <c r="J71" s="805"/>
      <c r="K71" s="815"/>
      <c r="L71" s="817"/>
      <c r="M71" s="818"/>
      <c r="N71" s="392">
        <f>'19dn'!$Y$3</f>
        <v>0</v>
      </c>
      <c r="O71" s="820"/>
      <c r="P71" s="795"/>
      <c r="Q71" s="797"/>
      <c r="R71" s="797"/>
      <c r="S71" s="799"/>
      <c r="T71" s="822"/>
      <c r="U71" s="795"/>
      <c r="V71" s="797"/>
      <c r="W71" s="797"/>
      <c r="X71" s="797"/>
      <c r="Y71" s="799"/>
      <c r="Z71" s="388"/>
      <c r="AA71" s="801"/>
      <c r="AB71" s="797"/>
      <c r="AC71" s="797"/>
      <c r="AD71" s="803"/>
      <c r="AE71" s="797"/>
    </row>
    <row r="72" spans="1:31" s="389" customFormat="1" ht="11.25" x14ac:dyDescent="0.2">
      <c r="A72" s="804">
        <v>33</v>
      </c>
      <c r="B72" s="385" t="str">
        <f>'19U'!$R$1</f>
        <v>Гринёва Оксана</v>
      </c>
      <c r="C72" s="804">
        <f>'19U'!$I$10</f>
        <v>0</v>
      </c>
      <c r="D72" s="806">
        <f>'19U'!$D$10:$E$10</f>
        <v>10.666666666666666</v>
      </c>
      <c r="E72" s="808" t="str">
        <f>'19U'!$A$3</f>
        <v>00071/21-42</v>
      </c>
      <c r="F72" s="810">
        <f>'19U'!$AF$2</f>
        <v>0.62152777777777779</v>
      </c>
      <c r="G72" s="812" t="str">
        <f>'19U'!$E$3</f>
        <v>Kis`s Box 4</v>
      </c>
      <c r="H72" s="386">
        <f>'19U'!$J$1</f>
        <v>0</v>
      </c>
      <c r="I72" s="804">
        <f>'19U'!$E$1</f>
        <v>10</v>
      </c>
      <c r="J72" s="804">
        <f>'19U'!$G$34</f>
        <v>1</v>
      </c>
      <c r="K72" s="814">
        <f t="shared" ref="K72" si="31">IFERROR(J72/I72,0)</f>
        <v>0.1</v>
      </c>
      <c r="L72" s="816">
        <f>'19U'!$D$10/((EOMONTH($E$1,0)-$E$1+1)/7)</f>
        <v>2.408602150537634</v>
      </c>
      <c r="M72" s="808">
        <f>'19U'!$AV$2+'19U'!$AV$4</f>
        <v>2</v>
      </c>
      <c r="N72" s="387">
        <f>'19U'!$Y$1</f>
        <v>1.3333333333333333</v>
      </c>
      <c r="O72" s="819">
        <f>'19U'!$A$1</f>
        <v>585</v>
      </c>
      <c r="P72" s="794">
        <f>'19U'!$S$34</f>
        <v>0</v>
      </c>
      <c r="Q72" s="796">
        <f>'19U'!$V$34</f>
        <v>0</v>
      </c>
      <c r="R72" s="796">
        <f>'19U'!$Y$34</f>
        <v>6242</v>
      </c>
      <c r="S72" s="798">
        <f>'19U'!$AA$34</f>
        <v>0</v>
      </c>
      <c r="T72" s="821">
        <f>'19U'!$AG$34</f>
        <v>0</v>
      </c>
      <c r="U72" s="794">
        <f>'19U'!$AB$34</f>
        <v>0</v>
      </c>
      <c r="V72" s="796">
        <f>'19U'!$AC$34</f>
        <v>0</v>
      </c>
      <c r="W72" s="796">
        <f>'19U'!$AD$34</f>
        <v>0</v>
      </c>
      <c r="X72" s="796">
        <f>'19U'!$AE$34</f>
        <v>10.670085470085469</v>
      </c>
      <c r="Y72" s="798">
        <f>'19U'!$AF$34</f>
        <v>10.670085470085469</v>
      </c>
      <c r="Z72" s="388"/>
      <c r="AA72" s="800">
        <f>'19U'!$H$35</f>
        <v>0</v>
      </c>
      <c r="AB72" s="796">
        <f>'19U'!$M$35</f>
        <v>0</v>
      </c>
      <c r="AC72" s="796">
        <f>'19U'!$AW$34</f>
        <v>6242</v>
      </c>
      <c r="AD72" s="802">
        <f>COUNTIF('19U'!$O$14:$P$33,"&gt;0")</f>
        <v>0</v>
      </c>
      <c r="AE72" s="796">
        <f>'19U'!$AW$35</f>
        <v>0</v>
      </c>
    </row>
    <row r="73" spans="1:31" s="389" customFormat="1" ht="11.25" x14ac:dyDescent="0.2">
      <c r="A73" s="805"/>
      <c r="B73" s="390">
        <f>'19U'!$R$3</f>
        <v>0</v>
      </c>
      <c r="C73" s="805"/>
      <c r="D73" s="807"/>
      <c r="E73" s="809"/>
      <c r="F73" s="811"/>
      <c r="G73" s="813"/>
      <c r="H73" s="391">
        <f>'19U'!$M$1</f>
        <v>0</v>
      </c>
      <c r="I73" s="805"/>
      <c r="J73" s="805"/>
      <c r="K73" s="815"/>
      <c r="L73" s="817"/>
      <c r="M73" s="818"/>
      <c r="N73" s="392">
        <f>'19U'!$Y$3</f>
        <v>0</v>
      </c>
      <c r="O73" s="820"/>
      <c r="P73" s="795"/>
      <c r="Q73" s="797"/>
      <c r="R73" s="797"/>
      <c r="S73" s="799"/>
      <c r="T73" s="822"/>
      <c r="U73" s="795"/>
      <c r="V73" s="797"/>
      <c r="W73" s="797"/>
      <c r="X73" s="797"/>
      <c r="Y73" s="799"/>
      <c r="Z73" s="388"/>
      <c r="AA73" s="801"/>
      <c r="AB73" s="797"/>
      <c r="AC73" s="797"/>
      <c r="AD73" s="803"/>
      <c r="AE73" s="797"/>
    </row>
    <row r="74" spans="1:31" s="389" customFormat="1" ht="11.25" x14ac:dyDescent="0.2">
      <c r="A74" s="804">
        <v>34</v>
      </c>
      <c r="B74" s="385" t="str">
        <f>'19pr'!$R$1</f>
        <v>Гринёва Оксана</v>
      </c>
      <c r="C74" s="804">
        <f>'19pr'!$I$10</f>
        <v>0</v>
      </c>
      <c r="D74" s="806">
        <f>'19pr'!$D$10:$E$10</f>
        <v>10.666666666666666</v>
      </c>
      <c r="E74" s="808" t="str">
        <f>'19pr'!$A$3</f>
        <v>00082/21-42</v>
      </c>
      <c r="F74" s="810">
        <f>'19pr'!$AF$2</f>
        <v>0.68055555555555547</v>
      </c>
      <c r="G74" s="812" t="str">
        <f>'19pr'!$E$3</f>
        <v>Prepare 2</v>
      </c>
      <c r="H74" s="386">
        <f>'19pr'!$J$1</f>
        <v>0</v>
      </c>
      <c r="I74" s="804">
        <f>'19pr'!$E$1</f>
        <v>10</v>
      </c>
      <c r="J74" s="804">
        <f>'19pr'!$G$34</f>
        <v>1</v>
      </c>
      <c r="K74" s="814">
        <f t="shared" ref="K74" si="32">IFERROR(J74/I74,0)</f>
        <v>0.1</v>
      </c>
      <c r="L74" s="816">
        <f>'19pr'!$D$10/((EOMONTH($E$1,0)-$E$1+1)/7)</f>
        <v>2.408602150537634</v>
      </c>
      <c r="M74" s="808">
        <f>'19pr'!$AV$2+'19pr'!$AV$4</f>
        <v>2</v>
      </c>
      <c r="N74" s="387">
        <f>'19pr'!$Y$1</f>
        <v>1.3333333333333333</v>
      </c>
      <c r="O74" s="819">
        <f>'19pr'!$A$1</f>
        <v>639</v>
      </c>
      <c r="P74" s="794">
        <f>'19pr'!$S$34</f>
        <v>0</v>
      </c>
      <c r="Q74" s="796">
        <f>'19pr'!$V$34</f>
        <v>0</v>
      </c>
      <c r="R74" s="796">
        <f>'19pr'!$Y$34</f>
        <v>5937</v>
      </c>
      <c r="S74" s="798">
        <f>'19pr'!$AA$34</f>
        <v>0</v>
      </c>
      <c r="T74" s="821">
        <f>'19pr'!$AG$34</f>
        <v>0</v>
      </c>
      <c r="U74" s="794">
        <f>'19pr'!$AB$34</f>
        <v>0</v>
      </c>
      <c r="V74" s="796">
        <f>'19pr'!$AC$34</f>
        <v>0</v>
      </c>
      <c r="W74" s="796">
        <f>'19pr'!$AD$34</f>
        <v>0</v>
      </c>
      <c r="X74" s="796">
        <f>'19pr'!$AE$34</f>
        <v>10.679402082996061</v>
      </c>
      <c r="Y74" s="798">
        <f>'19pr'!$AF$34</f>
        <v>10.679402082996061</v>
      </c>
      <c r="Z74" s="388"/>
      <c r="AA74" s="800">
        <f>'19pr'!$H$35</f>
        <v>0</v>
      </c>
      <c r="AB74" s="796">
        <f>'19pr'!$M$35</f>
        <v>0</v>
      </c>
      <c r="AC74" s="796">
        <f>'19pr'!$AW$34</f>
        <v>5937</v>
      </c>
      <c r="AD74" s="802">
        <f>COUNTIF('19pr'!$O$14:$P$33,"&gt;0")</f>
        <v>1</v>
      </c>
      <c r="AE74" s="796">
        <f>'19pr'!$AW$35</f>
        <v>887.13793103448279</v>
      </c>
    </row>
    <row r="75" spans="1:31" s="389" customFormat="1" ht="11.25" x14ac:dyDescent="0.2">
      <c r="A75" s="805"/>
      <c r="B75" s="390">
        <f>'19pr'!$R$3</f>
        <v>0</v>
      </c>
      <c r="C75" s="805"/>
      <c r="D75" s="807"/>
      <c r="E75" s="809"/>
      <c r="F75" s="811"/>
      <c r="G75" s="813"/>
      <c r="H75" s="391">
        <f>'19pr'!$M$1</f>
        <v>0</v>
      </c>
      <c r="I75" s="805"/>
      <c r="J75" s="805"/>
      <c r="K75" s="815"/>
      <c r="L75" s="817"/>
      <c r="M75" s="818"/>
      <c r="N75" s="392">
        <f>'19pr'!$Y$3</f>
        <v>0</v>
      </c>
      <c r="O75" s="820"/>
      <c r="P75" s="795"/>
      <c r="Q75" s="797"/>
      <c r="R75" s="797"/>
      <c r="S75" s="799"/>
      <c r="T75" s="822"/>
      <c r="U75" s="795"/>
      <c r="V75" s="797"/>
      <c r="W75" s="797"/>
      <c r="X75" s="797"/>
      <c r="Y75" s="799"/>
      <c r="Z75" s="388"/>
      <c r="AA75" s="801"/>
      <c r="AB75" s="797"/>
      <c r="AC75" s="797"/>
      <c r="AD75" s="803"/>
      <c r="AE75" s="797"/>
    </row>
    <row r="76" spans="1:31" s="389" customFormat="1" ht="11.25" x14ac:dyDescent="0.2">
      <c r="A76" s="804">
        <v>35</v>
      </c>
      <c r="B76" s="385" t="str">
        <f>'15P'!$R$1</f>
        <v>Van Schalkwyk Barbara</v>
      </c>
      <c r="C76" s="804">
        <f>'15P'!$I$10</f>
        <v>0</v>
      </c>
      <c r="D76" s="806">
        <f>'15P'!$D$10:$E$10</f>
        <v>12</v>
      </c>
      <c r="E76" s="808" t="str">
        <f>'15P'!$A$3</f>
        <v>00049/21-42</v>
      </c>
      <c r="F76" s="810">
        <f>'15P'!$AF$2</f>
        <v>0.70833333333333337</v>
      </c>
      <c r="G76" s="812" t="str">
        <f>'15P'!$E$3</f>
        <v>Prepare 4</v>
      </c>
      <c r="H76" s="386">
        <f>'15P'!$J$1</f>
        <v>0</v>
      </c>
      <c r="I76" s="804">
        <f>'15P'!$E$1</f>
        <v>10</v>
      </c>
      <c r="J76" s="804">
        <f>'15P'!$G$34</f>
        <v>2</v>
      </c>
      <c r="K76" s="814">
        <f t="shared" ref="K76" si="33">IFERROR(J76/I76,0)</f>
        <v>0.2</v>
      </c>
      <c r="L76" s="816">
        <f>'15P'!$D$10/((EOMONTH($E$1,0)-$E$1+1)/7)</f>
        <v>2.7096774193548385</v>
      </c>
      <c r="M76" s="808">
        <f>'15P'!$AV$2+'15P'!$AV$4</f>
        <v>2</v>
      </c>
      <c r="N76" s="387">
        <f>'15P'!$Y$1</f>
        <v>1.3333333333333333</v>
      </c>
      <c r="O76" s="819">
        <f>'15P'!$A$1</f>
        <v>639</v>
      </c>
      <c r="P76" s="794">
        <f>'15P'!$S$34</f>
        <v>0</v>
      </c>
      <c r="Q76" s="796">
        <f>'15P'!$V$34</f>
        <v>0</v>
      </c>
      <c r="R76" s="796">
        <f>'15P'!$Y$34</f>
        <v>12403</v>
      </c>
      <c r="S76" s="798">
        <f>'15P'!$AA$34</f>
        <v>0</v>
      </c>
      <c r="T76" s="821">
        <f>'15P'!$AG$34</f>
        <v>0</v>
      </c>
      <c r="U76" s="794">
        <f>'15P'!$AB$34</f>
        <v>0</v>
      </c>
      <c r="V76" s="796">
        <f>'15P'!$AC$34</f>
        <v>0</v>
      </c>
      <c r="W76" s="796">
        <f>'15P'!$AD$34</f>
        <v>0</v>
      </c>
      <c r="X76" s="796">
        <f>'15P'!$AE$34</f>
        <v>20.010325411806463</v>
      </c>
      <c r="Y76" s="798">
        <f>'15P'!$AF$34</f>
        <v>20.010325411806463</v>
      </c>
      <c r="Z76" s="388"/>
      <c r="AA76" s="800">
        <f>'15P'!$H$35</f>
        <v>0</v>
      </c>
      <c r="AB76" s="796">
        <f>'15P'!$M$35</f>
        <v>0</v>
      </c>
      <c r="AC76" s="796">
        <f>'15P'!$AW$34</f>
        <v>12403</v>
      </c>
      <c r="AD76" s="802">
        <f>COUNTIF('15P'!$O$14:$P$33,"&gt;0")</f>
        <v>2</v>
      </c>
      <c r="AE76" s="796">
        <f>'15P'!$AW$35</f>
        <v>383.59793814433033</v>
      </c>
    </row>
    <row r="77" spans="1:31" s="389" customFormat="1" ht="11.25" x14ac:dyDescent="0.2">
      <c r="A77" s="805"/>
      <c r="B77" s="390">
        <f>'15P'!$R$3</f>
        <v>0</v>
      </c>
      <c r="C77" s="805"/>
      <c r="D77" s="807"/>
      <c r="E77" s="809"/>
      <c r="F77" s="811"/>
      <c r="G77" s="813"/>
      <c r="H77" s="391">
        <f>'15P'!$M$1</f>
        <v>0</v>
      </c>
      <c r="I77" s="805"/>
      <c r="J77" s="805"/>
      <c r="K77" s="815"/>
      <c r="L77" s="817"/>
      <c r="M77" s="818"/>
      <c r="N77" s="392">
        <f>'15P'!$Y$3</f>
        <v>0</v>
      </c>
      <c r="O77" s="820"/>
      <c r="P77" s="795"/>
      <c r="Q77" s="797"/>
      <c r="R77" s="797"/>
      <c r="S77" s="799"/>
      <c r="T77" s="822"/>
      <c r="U77" s="795"/>
      <c r="V77" s="797"/>
      <c r="W77" s="797"/>
      <c r="X77" s="797"/>
      <c r="Y77" s="799"/>
      <c r="Z77" s="388"/>
      <c r="AA77" s="801"/>
      <c r="AB77" s="797"/>
      <c r="AC77" s="797"/>
      <c r="AD77" s="803"/>
      <c r="AE77" s="797"/>
    </row>
    <row r="78" spans="1:31" s="389" customFormat="1" ht="11.25" x14ac:dyDescent="0.2">
      <c r="A78" s="804">
        <v>36</v>
      </c>
      <c r="B78" s="385" t="str">
        <f>'15Y'!$R$1</f>
        <v>Van Schalkwyk Barbara</v>
      </c>
      <c r="C78" s="804">
        <f>'15Y'!$I$10</f>
        <v>0</v>
      </c>
      <c r="D78" s="806">
        <f>'15Y'!$D$10:$E$10</f>
        <v>18</v>
      </c>
      <c r="E78" s="808" t="str">
        <f>'15Y'!$A$3</f>
        <v>00050/21-42</v>
      </c>
      <c r="F78" s="810">
        <f>'15Y'!$AF$2</f>
        <v>0.76041666666666663</v>
      </c>
      <c r="G78" s="812" t="str">
        <f>'15Y'!$E$3</f>
        <v>Prepare 5</v>
      </c>
      <c r="H78" s="386">
        <f>'15Y'!$J$1</f>
        <v>0</v>
      </c>
      <c r="I78" s="804">
        <f>'15Y'!$E$1</f>
        <v>10</v>
      </c>
      <c r="J78" s="804">
        <f>'15Y'!$G$34</f>
        <v>2</v>
      </c>
      <c r="K78" s="814">
        <f t="shared" ref="K78" si="34">IFERROR(J78/I78,0)</f>
        <v>0.2</v>
      </c>
      <c r="L78" s="816">
        <f>'15Y'!$D$10/((EOMONTH($E$1,0)-$E$1+1)/7)</f>
        <v>4.064516129032258</v>
      </c>
      <c r="M78" s="808">
        <f>'15Y'!$AV$2+'15Y'!$AV$4</f>
        <v>2</v>
      </c>
      <c r="N78" s="387">
        <f>'15Y'!$Y$1</f>
        <v>2</v>
      </c>
      <c r="O78" s="819">
        <f>'15Y'!$A$1</f>
        <v>639</v>
      </c>
      <c r="P78" s="794">
        <f>'15Y'!$S$34</f>
        <v>0</v>
      </c>
      <c r="Q78" s="796">
        <f>'15Y'!$V$34</f>
        <v>0</v>
      </c>
      <c r="R78" s="796">
        <f>'15Y'!$Y$34</f>
        <v>18607</v>
      </c>
      <c r="S78" s="798">
        <f>'15Y'!$AA$34</f>
        <v>0</v>
      </c>
      <c r="T78" s="821">
        <f>'15Y'!$AG$34</f>
        <v>0</v>
      </c>
      <c r="U78" s="794">
        <f>'15Y'!$AB$34</f>
        <v>0</v>
      </c>
      <c r="V78" s="796">
        <f>'15Y'!$AC$34</f>
        <v>0</v>
      </c>
      <c r="W78" s="796">
        <f>'15Y'!$AD$34</f>
        <v>0</v>
      </c>
      <c r="X78" s="796">
        <f>'15Y'!$AE$34</f>
        <v>31.998811818420798</v>
      </c>
      <c r="Y78" s="798">
        <f>'15Y'!$AF$34</f>
        <v>31.998811818420798</v>
      </c>
      <c r="Z78" s="388"/>
      <c r="AA78" s="800">
        <f>'15Y'!$H$35</f>
        <v>0</v>
      </c>
      <c r="AB78" s="796">
        <f>'15Y'!$M$35</f>
        <v>0</v>
      </c>
      <c r="AC78" s="796">
        <f>'15Y'!$AW$34</f>
        <v>18607</v>
      </c>
      <c r="AD78" s="802">
        <f>COUNTIF('15Y'!$O$14:$P$33,"&gt;0")</f>
        <v>2</v>
      </c>
      <c r="AE78" s="796">
        <f>'15Y'!$AW$35</f>
        <v>1840.2407519708904</v>
      </c>
    </row>
    <row r="79" spans="1:31" s="389" customFormat="1" ht="11.25" x14ac:dyDescent="0.2">
      <c r="A79" s="805"/>
      <c r="B79" s="390">
        <f>'15Y'!$R$3</f>
        <v>0</v>
      </c>
      <c r="C79" s="805"/>
      <c r="D79" s="807"/>
      <c r="E79" s="809"/>
      <c r="F79" s="811"/>
      <c r="G79" s="813"/>
      <c r="H79" s="391">
        <f>'15Y'!$M$1</f>
        <v>0</v>
      </c>
      <c r="I79" s="805"/>
      <c r="J79" s="805"/>
      <c r="K79" s="815"/>
      <c r="L79" s="817"/>
      <c r="M79" s="818"/>
      <c r="N79" s="392">
        <f>'15Y'!$Y$3</f>
        <v>0</v>
      </c>
      <c r="O79" s="820"/>
      <c r="P79" s="795"/>
      <c r="Q79" s="797"/>
      <c r="R79" s="797"/>
      <c r="S79" s="799"/>
      <c r="T79" s="822"/>
      <c r="U79" s="795"/>
      <c r="V79" s="797"/>
      <c r="W79" s="797"/>
      <c r="X79" s="797"/>
      <c r="Y79" s="799"/>
      <c r="Z79" s="388"/>
      <c r="AA79" s="801"/>
      <c r="AB79" s="797"/>
      <c r="AC79" s="797"/>
      <c r="AD79" s="803"/>
      <c r="AE79" s="797"/>
    </row>
    <row r="80" spans="1:31" s="389" customFormat="1" ht="11.25" x14ac:dyDescent="0.2">
      <c r="A80" s="804">
        <v>37</v>
      </c>
      <c r="B80" s="385" t="str">
        <f>'9F'!$R$1</f>
        <v>Van Schalkwyk Barbara</v>
      </c>
      <c r="C80" s="804">
        <f>'9F'!$I$10</f>
        <v>0</v>
      </c>
      <c r="D80" s="806">
        <f>'9F'!$D$10:$E$10</f>
        <v>18</v>
      </c>
      <c r="E80" s="808" t="str">
        <f>'9F'!$A$3</f>
        <v>00051/21-42</v>
      </c>
      <c r="F80" s="810">
        <f>'9F'!$AF$2</f>
        <v>0.83333333333333337</v>
      </c>
      <c r="G80" s="812" t="str">
        <f>'9F'!$E$3</f>
        <v>FCE Complete</v>
      </c>
      <c r="H80" s="386">
        <f>'9F'!$J$1</f>
        <v>0</v>
      </c>
      <c r="I80" s="804">
        <f>'9F'!$E$1</f>
        <v>10</v>
      </c>
      <c r="J80" s="804">
        <f>'9F'!$G$34</f>
        <v>2</v>
      </c>
      <c r="K80" s="814">
        <f t="shared" ref="K80" si="35">IFERROR(J80/I80,0)</f>
        <v>0.2</v>
      </c>
      <c r="L80" s="816">
        <f>'9F'!$D$10/((EOMONTH($E$1,0)-$E$1+1)/7)</f>
        <v>4.064516129032258</v>
      </c>
      <c r="M80" s="808">
        <f>'9F'!$AV$2+'9F'!$AV$4</f>
        <v>2</v>
      </c>
      <c r="N80" s="387">
        <f>'9F'!$Y$1</f>
        <v>2</v>
      </c>
      <c r="O80" s="819">
        <f>'9F'!$A$1</f>
        <v>684</v>
      </c>
      <c r="P80" s="794">
        <f>'9F'!$S$34</f>
        <v>0</v>
      </c>
      <c r="Q80" s="796">
        <f>'9F'!$V$34</f>
        <v>9302</v>
      </c>
      <c r="R80" s="796">
        <f>'9F'!$Y$34</f>
        <v>10397</v>
      </c>
      <c r="S80" s="798">
        <f>'9F'!$AA$34</f>
        <v>0</v>
      </c>
      <c r="T80" s="821">
        <f>'9F'!$AG$34</f>
        <v>0</v>
      </c>
      <c r="U80" s="794">
        <f>'9F'!$AB$34</f>
        <v>0</v>
      </c>
      <c r="V80" s="796">
        <f>'9F'!$AC$34</f>
        <v>0</v>
      </c>
      <c r="W80" s="796">
        <f>'9F'!$AD$34</f>
        <v>0</v>
      </c>
      <c r="X80" s="796">
        <f>'9F'!$AE$34</f>
        <v>31.999619792515347</v>
      </c>
      <c r="Y80" s="798">
        <f>'9F'!$AF$34</f>
        <v>31.999619792515347</v>
      </c>
      <c r="Z80" s="388"/>
      <c r="AA80" s="800">
        <f>'9F'!$H$35</f>
        <v>0</v>
      </c>
      <c r="AB80" s="796">
        <f>'9F'!$M$35</f>
        <v>0</v>
      </c>
      <c r="AC80" s="796">
        <f>'9F'!$AW$34</f>
        <v>19699</v>
      </c>
      <c r="AD80" s="802">
        <f>COUNTIF('9F'!$O$14:$P$33,"&gt;0")</f>
        <v>2</v>
      </c>
      <c r="AE80" s="796">
        <f>'9F'!$AW$35</f>
        <v>2188.7399380804964</v>
      </c>
    </row>
    <row r="81" spans="1:31" s="389" customFormat="1" ht="11.25" x14ac:dyDescent="0.2">
      <c r="A81" s="805"/>
      <c r="B81" s="390">
        <f>'9F'!$R$3</f>
        <v>0</v>
      </c>
      <c r="C81" s="805"/>
      <c r="D81" s="807"/>
      <c r="E81" s="809"/>
      <c r="F81" s="811"/>
      <c r="G81" s="813"/>
      <c r="H81" s="391">
        <f>'9F'!$M$1</f>
        <v>0</v>
      </c>
      <c r="I81" s="805"/>
      <c r="J81" s="805"/>
      <c r="K81" s="815"/>
      <c r="L81" s="817"/>
      <c r="M81" s="818"/>
      <c r="N81" s="392">
        <f>'9F'!$Y$3</f>
        <v>0</v>
      </c>
      <c r="O81" s="820"/>
      <c r="P81" s="795"/>
      <c r="Q81" s="797"/>
      <c r="R81" s="797"/>
      <c r="S81" s="799"/>
      <c r="T81" s="822"/>
      <c r="U81" s="795"/>
      <c r="V81" s="797"/>
      <c r="W81" s="797"/>
      <c r="X81" s="797"/>
      <c r="Y81" s="799"/>
      <c r="Z81" s="388"/>
      <c r="AA81" s="801"/>
      <c r="AB81" s="797"/>
      <c r="AC81" s="797"/>
      <c r="AD81" s="803"/>
      <c r="AE81" s="797"/>
    </row>
    <row r="82" spans="1:31" s="389" customFormat="1" ht="11.25" x14ac:dyDescent="0.2">
      <c r="A82" s="804">
        <v>38</v>
      </c>
      <c r="B82" s="385" t="str">
        <f>'14N'!$R$1</f>
        <v>Van Schalkwyk Barbara</v>
      </c>
      <c r="C82" s="804">
        <f>'14N'!$I$10</f>
        <v>0</v>
      </c>
      <c r="D82" s="806">
        <f>'14N'!$D$10:$E$10</f>
        <v>12</v>
      </c>
      <c r="E82" s="808" t="str">
        <f>'14N'!$A$3</f>
        <v>00052/21-42</v>
      </c>
      <c r="F82" s="810">
        <f>'14N'!$AF$2</f>
        <v>0.72222222222222221</v>
      </c>
      <c r="G82" s="812" t="str">
        <f>'14N'!$E$3</f>
        <v>Prepare 4</v>
      </c>
      <c r="H82" s="386">
        <f>'14N'!$J$1</f>
        <v>0</v>
      </c>
      <c r="I82" s="804">
        <f>'14N'!$E$1</f>
        <v>10</v>
      </c>
      <c r="J82" s="804">
        <f>'14N'!$G$34</f>
        <v>1</v>
      </c>
      <c r="K82" s="814">
        <f t="shared" ref="K82" si="36">IFERROR(J82/I82,0)</f>
        <v>0.1</v>
      </c>
      <c r="L82" s="816">
        <f>'14N'!$D$10/((EOMONTH($E$1,0)-$E$1+1)/7)</f>
        <v>2.7096774193548385</v>
      </c>
      <c r="M82" s="808">
        <f>'14N'!$AV$2+'14N'!$AV$4</f>
        <v>2</v>
      </c>
      <c r="N82" s="387">
        <f>'14N'!$Y$1</f>
        <v>1.3333333333333333</v>
      </c>
      <c r="O82" s="819">
        <f>'14N'!$A$1</f>
        <v>639</v>
      </c>
      <c r="P82" s="794">
        <f>'14N'!$S$34</f>
        <v>0</v>
      </c>
      <c r="Q82" s="796">
        <f>'14N'!$V$34</f>
        <v>0</v>
      </c>
      <c r="R82" s="796">
        <f>'14N'!$Y$34</f>
        <v>6210</v>
      </c>
      <c r="S82" s="798">
        <f>'14N'!$AA$34</f>
        <v>0</v>
      </c>
      <c r="T82" s="821">
        <f>'14N'!$AG$34</f>
        <v>0</v>
      </c>
      <c r="U82" s="794">
        <f>'14N'!$AB$34</f>
        <v>0</v>
      </c>
      <c r="V82" s="796">
        <f>'14N'!$AC$34</f>
        <v>0</v>
      </c>
      <c r="W82" s="796">
        <f>'14N'!$AD$34</f>
        <v>0</v>
      </c>
      <c r="X82" s="796">
        <f>'14N'!$AE$34</f>
        <v>10.679461383686736</v>
      </c>
      <c r="Y82" s="798">
        <f>'14N'!$AF$34</f>
        <v>10.679461383686736</v>
      </c>
      <c r="Z82" s="388"/>
      <c r="AA82" s="800">
        <f>'14N'!$H$35</f>
        <v>0</v>
      </c>
      <c r="AB82" s="796">
        <f>'14N'!$M$35</f>
        <v>0</v>
      </c>
      <c r="AC82" s="796">
        <f>'14N'!$AW$34</f>
        <v>6210</v>
      </c>
      <c r="AD82" s="802">
        <f>COUNTIF('14N'!$O$14:$P$33,"&gt;0")</f>
        <v>1</v>
      </c>
      <c r="AE82" s="796">
        <f>'14N'!$AW$35</f>
        <v>614.17582417582435</v>
      </c>
    </row>
    <row r="83" spans="1:31" s="389" customFormat="1" ht="11.25" x14ac:dyDescent="0.2">
      <c r="A83" s="805"/>
      <c r="B83" s="390">
        <f>'14N'!$R$3</f>
        <v>0</v>
      </c>
      <c r="C83" s="805"/>
      <c r="D83" s="807"/>
      <c r="E83" s="809"/>
      <c r="F83" s="811"/>
      <c r="G83" s="813"/>
      <c r="H83" s="391">
        <f>'14N'!$M$1</f>
        <v>0</v>
      </c>
      <c r="I83" s="805"/>
      <c r="J83" s="805"/>
      <c r="K83" s="815"/>
      <c r="L83" s="817"/>
      <c r="M83" s="818"/>
      <c r="N83" s="392">
        <f>'14N'!$Y$3</f>
        <v>0</v>
      </c>
      <c r="O83" s="820"/>
      <c r="P83" s="795"/>
      <c r="Q83" s="797"/>
      <c r="R83" s="797"/>
      <c r="S83" s="799"/>
      <c r="T83" s="822"/>
      <c r="U83" s="795"/>
      <c r="V83" s="797"/>
      <c r="W83" s="797"/>
      <c r="X83" s="797"/>
      <c r="Y83" s="799"/>
      <c r="Z83" s="388"/>
      <c r="AA83" s="801"/>
      <c r="AB83" s="797"/>
      <c r="AC83" s="797"/>
      <c r="AD83" s="803"/>
      <c r="AE83" s="797"/>
    </row>
    <row r="84" spans="1:31" s="389" customFormat="1" ht="11.25" x14ac:dyDescent="0.2">
      <c r="A84" s="804">
        <v>39</v>
      </c>
      <c r="B84" s="385" t="str">
        <f>'14A'!$R$1</f>
        <v>Van Schalkwyk Barbara</v>
      </c>
      <c r="C84" s="804">
        <f>'14A'!$I$10</f>
        <v>0</v>
      </c>
      <c r="D84" s="806">
        <f>'14A'!$D$10:$E$10</f>
        <v>18</v>
      </c>
      <c r="E84" s="808" t="str">
        <f>'14A'!$A$3</f>
        <v>00053/21-42</v>
      </c>
      <c r="F84" s="810">
        <f>'14A'!$AF$2</f>
        <v>0.77083333333333337</v>
      </c>
      <c r="G84" s="812" t="str">
        <f>'14A'!$E$3</f>
        <v>Empauer Upper_int</v>
      </c>
      <c r="H84" s="386">
        <f>'14A'!$J$1</f>
        <v>0</v>
      </c>
      <c r="I84" s="804">
        <f>'14A'!$E$1</f>
        <v>6</v>
      </c>
      <c r="J84" s="804">
        <f>'14A'!$G$34</f>
        <v>1</v>
      </c>
      <c r="K84" s="814">
        <f t="shared" ref="K84" si="37">IFERROR(J84/I84,0)</f>
        <v>0.16666666666666666</v>
      </c>
      <c r="L84" s="816">
        <f>'14A'!$D$10/((EOMONTH($E$1,0)-$E$1+1)/7)</f>
        <v>4.064516129032258</v>
      </c>
      <c r="M84" s="808">
        <f>'14A'!$AV$2+'14A'!$AV$4</f>
        <v>2</v>
      </c>
      <c r="N84" s="387">
        <f>'14A'!$Y$1</f>
        <v>2</v>
      </c>
      <c r="O84" s="819">
        <f>'14A'!$A$1</f>
        <v>792</v>
      </c>
      <c r="P84" s="794">
        <f>'14A'!$S$34</f>
        <v>0</v>
      </c>
      <c r="Q84" s="796">
        <f>'14A'!$V$34</f>
        <v>0</v>
      </c>
      <c r="R84" s="796">
        <f>'14A'!$Y$34</f>
        <v>12038</v>
      </c>
      <c r="S84" s="798">
        <f>'14A'!$AA$34</f>
        <v>0</v>
      </c>
      <c r="T84" s="821">
        <f>'14A'!$AG$34</f>
        <v>0</v>
      </c>
      <c r="U84" s="794">
        <f>'14A'!$AB$34</f>
        <v>0</v>
      </c>
      <c r="V84" s="796">
        <f>'14A'!$AC$34</f>
        <v>0</v>
      </c>
      <c r="W84" s="796">
        <f>'14A'!$AD$34</f>
        <v>0</v>
      </c>
      <c r="X84" s="796">
        <f>'14A'!$AE$34</f>
        <v>15.999468367889421</v>
      </c>
      <c r="Y84" s="798">
        <f>'14A'!$AF$34</f>
        <v>15.999468367889421</v>
      </c>
      <c r="Z84" s="388"/>
      <c r="AA84" s="800">
        <f>'14A'!$H$35</f>
        <v>0</v>
      </c>
      <c r="AB84" s="796">
        <f>'14A'!$M$35</f>
        <v>0</v>
      </c>
      <c r="AC84" s="796">
        <f>'14A'!$AW$34</f>
        <v>12038</v>
      </c>
      <c r="AD84" s="802">
        <f>COUNTIF('14A'!$O$14:$P$33,"&gt;0")</f>
        <v>1</v>
      </c>
      <c r="AE84" s="796">
        <f>'14A'!$AW$35</f>
        <v>633.57894736842172</v>
      </c>
    </row>
    <row r="85" spans="1:31" s="389" customFormat="1" ht="11.25" x14ac:dyDescent="0.2">
      <c r="A85" s="805"/>
      <c r="B85" s="390">
        <f>'14A'!$R$3</f>
        <v>0</v>
      </c>
      <c r="C85" s="805"/>
      <c r="D85" s="807"/>
      <c r="E85" s="809"/>
      <c r="F85" s="811"/>
      <c r="G85" s="813"/>
      <c r="H85" s="391">
        <f>'14A'!$M$1</f>
        <v>0</v>
      </c>
      <c r="I85" s="805"/>
      <c r="J85" s="805"/>
      <c r="K85" s="815"/>
      <c r="L85" s="817"/>
      <c r="M85" s="818"/>
      <c r="N85" s="392">
        <f>'14A'!$Y$3</f>
        <v>0</v>
      </c>
      <c r="O85" s="820"/>
      <c r="P85" s="795"/>
      <c r="Q85" s="797"/>
      <c r="R85" s="797"/>
      <c r="S85" s="799"/>
      <c r="T85" s="822"/>
      <c r="U85" s="795"/>
      <c r="V85" s="797"/>
      <c r="W85" s="797"/>
      <c r="X85" s="797"/>
      <c r="Y85" s="799"/>
      <c r="Z85" s="388"/>
      <c r="AA85" s="801"/>
      <c r="AB85" s="797"/>
      <c r="AC85" s="797"/>
      <c r="AD85" s="803"/>
      <c r="AE85" s="797"/>
    </row>
    <row r="86" spans="1:31" s="389" customFormat="1" ht="11.25" x14ac:dyDescent="0.2">
      <c r="A86" s="804">
        <v>40</v>
      </c>
      <c r="B86" s="385" t="str">
        <f>'17P'!$R$1</f>
        <v>Van Schalkwyk Barbara</v>
      </c>
      <c r="C86" s="804">
        <f>'17P'!$I$10</f>
        <v>0</v>
      </c>
      <c r="D86" s="806">
        <f>'17P'!$D$10:$E$10</f>
        <v>18</v>
      </c>
      <c r="E86" s="808" t="str">
        <f>'17P'!$A$3</f>
        <v>00054/21-42</v>
      </c>
      <c r="F86" s="810">
        <f>'17P'!$AF$2</f>
        <v>0.84027777777777779</v>
      </c>
      <c r="G86" s="812" t="str">
        <f>'17P'!$E$3</f>
        <v>FCE Compact</v>
      </c>
      <c r="H86" s="386">
        <f>'17P'!$J$1</f>
        <v>0</v>
      </c>
      <c r="I86" s="804">
        <f>'17P'!$E$1</f>
        <v>10</v>
      </c>
      <c r="J86" s="804">
        <f>'17P'!$G$34</f>
        <v>2</v>
      </c>
      <c r="K86" s="814">
        <f t="shared" ref="K86" si="38">IFERROR(J86/I86,0)</f>
        <v>0.2</v>
      </c>
      <c r="L86" s="816">
        <f>'17P'!$D$10/((EOMONTH($E$1,0)-$E$1+1)/7)</f>
        <v>4.064516129032258</v>
      </c>
      <c r="M86" s="808">
        <f>'17P'!$AV$2+'17P'!$AV$4</f>
        <v>2</v>
      </c>
      <c r="N86" s="387">
        <f>'17P'!$Y$1</f>
        <v>2</v>
      </c>
      <c r="O86" s="819">
        <f>'17P'!$A$1</f>
        <v>684</v>
      </c>
      <c r="P86" s="794">
        <f>'17P'!$S$34</f>
        <v>0</v>
      </c>
      <c r="Q86" s="796">
        <f>'17P'!$V$34</f>
        <v>0</v>
      </c>
      <c r="R86" s="796">
        <f>'17P'!$Y$34</f>
        <v>20028</v>
      </c>
      <c r="S86" s="798">
        <f>'17P'!$AA$34</f>
        <v>0</v>
      </c>
      <c r="T86" s="821">
        <f>'17P'!$AG$34</f>
        <v>0</v>
      </c>
      <c r="U86" s="794">
        <f>'17P'!$AB$34</f>
        <v>0</v>
      </c>
      <c r="V86" s="796">
        <f>'17P'!$AC$34</f>
        <v>0</v>
      </c>
      <c r="W86" s="796">
        <f>'17P'!$AD$34</f>
        <v>0</v>
      </c>
      <c r="X86" s="796">
        <f>'17P'!$AE$34</f>
        <v>32.000772965108148</v>
      </c>
      <c r="Y86" s="798">
        <f>'17P'!$AF$34</f>
        <v>32.000772965108148</v>
      </c>
      <c r="Z86" s="388"/>
      <c r="AA86" s="800">
        <f>'17P'!$H$35</f>
        <v>0</v>
      </c>
      <c r="AB86" s="796">
        <f>'17P'!$M$35</f>
        <v>0</v>
      </c>
      <c r="AC86" s="796">
        <f>'17P'!$AW$34</f>
        <v>20028</v>
      </c>
      <c r="AD86" s="802">
        <f>COUNTIF('17P'!$O$14:$P$33,"&gt;0")</f>
        <v>2</v>
      </c>
      <c r="AE86" s="796">
        <f>'17P'!$AW$35</f>
        <v>1860.5287081339739</v>
      </c>
    </row>
    <row r="87" spans="1:31" s="389" customFormat="1" ht="11.25" x14ac:dyDescent="0.2">
      <c r="A87" s="805"/>
      <c r="B87" s="390">
        <f>'17P'!$R$3</f>
        <v>0</v>
      </c>
      <c r="C87" s="805"/>
      <c r="D87" s="807"/>
      <c r="E87" s="809"/>
      <c r="F87" s="811"/>
      <c r="G87" s="813"/>
      <c r="H87" s="391">
        <f>'17P'!$M$1</f>
        <v>0</v>
      </c>
      <c r="I87" s="805"/>
      <c r="J87" s="805"/>
      <c r="K87" s="815"/>
      <c r="L87" s="817"/>
      <c r="M87" s="818"/>
      <c r="N87" s="392">
        <f>'17P'!$Y$3</f>
        <v>0</v>
      </c>
      <c r="O87" s="820"/>
      <c r="P87" s="795"/>
      <c r="Q87" s="797"/>
      <c r="R87" s="797"/>
      <c r="S87" s="799"/>
      <c r="T87" s="822"/>
      <c r="U87" s="795"/>
      <c r="V87" s="797"/>
      <c r="W87" s="797"/>
      <c r="X87" s="797"/>
      <c r="Y87" s="799"/>
      <c r="Z87" s="388"/>
      <c r="AA87" s="801"/>
      <c r="AB87" s="797"/>
      <c r="AC87" s="797"/>
      <c r="AD87" s="803"/>
      <c r="AE87" s="797"/>
    </row>
    <row r="88" spans="1:31" s="389" customFormat="1" ht="11.25" x14ac:dyDescent="0.2">
      <c r="A88" s="804">
        <v>41</v>
      </c>
      <c r="B88" s="385" t="str">
        <f>'14z'!$R$1</f>
        <v>Ellis Zachary</v>
      </c>
      <c r="C88" s="804">
        <f>'14z'!$I$10</f>
        <v>0</v>
      </c>
      <c r="D88" s="806">
        <f>'14z'!$D$10:$E$10</f>
        <v>17.333333333333332</v>
      </c>
      <c r="E88" s="808" t="str">
        <f>'14z'!$A$3</f>
        <v>00057/21-42</v>
      </c>
      <c r="F88" s="810">
        <f>'14z'!$AF$2</f>
        <v>0.70833333333333337</v>
      </c>
      <c r="G88" s="812" t="str">
        <f>'14z'!$E$3</f>
        <v>English in Mind 4</v>
      </c>
      <c r="H88" s="386">
        <f>'14z'!$J$1</f>
        <v>0</v>
      </c>
      <c r="I88" s="804">
        <f>'14z'!$E$1</f>
        <v>10</v>
      </c>
      <c r="J88" s="804">
        <f>'14z'!$G$34</f>
        <v>3</v>
      </c>
      <c r="K88" s="814">
        <f t="shared" ref="K88" si="39">IFERROR(J88/I88,0)</f>
        <v>0.3</v>
      </c>
      <c r="L88" s="816">
        <f>'14z'!$D$10/((EOMONTH($E$1,0)-$E$1+1)/7)</f>
        <v>3.9139784946236555</v>
      </c>
      <c r="M88" s="808">
        <f>'14z'!$AV$2+'14z'!$AV$4</f>
        <v>3</v>
      </c>
      <c r="N88" s="387">
        <f>'14z'!$Y$1</f>
        <v>1.3333333333333333</v>
      </c>
      <c r="O88" s="819">
        <f>'14z'!$A$1</f>
        <v>639</v>
      </c>
      <c r="P88" s="794">
        <f>'14z'!$S$34</f>
        <v>0</v>
      </c>
      <c r="Q88" s="796">
        <f>'14z'!$V$34</f>
        <v>0</v>
      </c>
      <c r="R88" s="796">
        <f>'14z'!$Y$34</f>
        <v>28934</v>
      </c>
      <c r="S88" s="798">
        <f>'14z'!$AA$34</f>
        <v>0</v>
      </c>
      <c r="T88" s="821">
        <f>'14z'!$AG$34</f>
        <v>0</v>
      </c>
      <c r="U88" s="794">
        <f>'14z'!$AB$34</f>
        <v>0</v>
      </c>
      <c r="V88" s="796">
        <f>'14z'!$AC$34</f>
        <v>0</v>
      </c>
      <c r="W88" s="796">
        <f>'14z'!$AD$34</f>
        <v>0</v>
      </c>
      <c r="X88" s="796">
        <f>'14z'!$AE$34</f>
        <v>48.000120448529074</v>
      </c>
      <c r="Y88" s="798">
        <f>'14z'!$AF$34</f>
        <v>48.000120448529074</v>
      </c>
      <c r="Z88" s="388"/>
      <c r="AA88" s="800">
        <f>'14z'!$H$35</f>
        <v>0</v>
      </c>
      <c r="AB88" s="796">
        <f>'14z'!$M$35</f>
        <v>0</v>
      </c>
      <c r="AC88" s="796">
        <f>'14z'!$AW$34</f>
        <v>28934</v>
      </c>
      <c r="AD88" s="802">
        <f>COUNTIF('14z'!$O$14:$P$33,"&gt;0")</f>
        <v>3</v>
      </c>
      <c r="AE88" s="796">
        <f>'14z'!$AW$35</f>
        <v>1738.0769666100787</v>
      </c>
    </row>
    <row r="89" spans="1:31" s="389" customFormat="1" ht="11.25" x14ac:dyDescent="0.2">
      <c r="A89" s="805"/>
      <c r="B89" s="390">
        <f>'14z'!$R$3</f>
        <v>0</v>
      </c>
      <c r="C89" s="805"/>
      <c r="D89" s="807"/>
      <c r="E89" s="809"/>
      <c r="F89" s="811"/>
      <c r="G89" s="813"/>
      <c r="H89" s="391">
        <f>'14z'!$M$1</f>
        <v>0</v>
      </c>
      <c r="I89" s="805"/>
      <c r="J89" s="805"/>
      <c r="K89" s="815"/>
      <c r="L89" s="817"/>
      <c r="M89" s="818"/>
      <c r="N89" s="392">
        <f>'14z'!$Y$3</f>
        <v>0</v>
      </c>
      <c r="O89" s="820"/>
      <c r="P89" s="795"/>
      <c r="Q89" s="797"/>
      <c r="R89" s="797"/>
      <c r="S89" s="799"/>
      <c r="T89" s="822"/>
      <c r="U89" s="795"/>
      <c r="V89" s="797"/>
      <c r="W89" s="797"/>
      <c r="X89" s="797"/>
      <c r="Y89" s="799"/>
      <c r="Z89" s="388"/>
      <c r="AA89" s="801"/>
      <c r="AB89" s="797"/>
      <c r="AC89" s="797"/>
      <c r="AD89" s="803"/>
      <c r="AE89" s="797"/>
    </row>
    <row r="90" spans="1:31" s="389" customFormat="1" ht="11.25" x14ac:dyDescent="0.2">
      <c r="A90" s="804">
        <v>42</v>
      </c>
      <c r="B90" s="385" t="str">
        <f>'9m'!$R$1</f>
        <v>Ellis Zachary</v>
      </c>
      <c r="C90" s="804">
        <f>'9m'!$I$10</f>
        <v>0</v>
      </c>
      <c r="D90" s="806">
        <f>'9m'!$D$10:$E$10</f>
        <v>18</v>
      </c>
      <c r="E90" s="808" t="str">
        <f>'9m'!$A$3</f>
        <v>00081/21-42</v>
      </c>
      <c r="F90" s="810">
        <f>'9m'!$AF$2</f>
        <v>0.76041666666666663</v>
      </c>
      <c r="G90" s="812" t="str">
        <f>'9m'!$E$3</f>
        <v>FCE Complete</v>
      </c>
      <c r="H90" s="386">
        <f>'9m'!$J$1</f>
        <v>0</v>
      </c>
      <c r="I90" s="804">
        <f>'9m'!$E$1</f>
        <v>10</v>
      </c>
      <c r="J90" s="804">
        <f>'9m'!$G$34</f>
        <v>3</v>
      </c>
      <c r="K90" s="814">
        <f t="shared" ref="K90" si="40">IFERROR(J90/I90,0)</f>
        <v>0.3</v>
      </c>
      <c r="L90" s="816">
        <f>'9m'!$D$10/((EOMONTH($E$1,0)-$E$1+1)/7)</f>
        <v>4.064516129032258</v>
      </c>
      <c r="M90" s="808">
        <f>'9m'!$AV$2+'9m'!$AV$4</f>
        <v>2</v>
      </c>
      <c r="N90" s="387">
        <f>'9m'!$Y$1</f>
        <v>2</v>
      </c>
      <c r="O90" s="819">
        <f>'9m'!$A$1</f>
        <v>684</v>
      </c>
      <c r="P90" s="794">
        <f>'9m'!$S$34</f>
        <v>0</v>
      </c>
      <c r="Q90" s="796">
        <f>'9m'!$V$34</f>
        <v>0</v>
      </c>
      <c r="R90" s="796">
        <f>'9m'!$Y$34</f>
        <v>25007</v>
      </c>
      <c r="S90" s="798">
        <f>'9m'!$AA$34</f>
        <v>0</v>
      </c>
      <c r="T90" s="821">
        <f>'9m'!$AG$34</f>
        <v>0</v>
      </c>
      <c r="U90" s="794">
        <f>'9m'!$AB$34</f>
        <v>0</v>
      </c>
      <c r="V90" s="796">
        <f>'9m'!$AC$34</f>
        <v>0</v>
      </c>
      <c r="W90" s="796">
        <f>'9m'!$AD$34</f>
        <v>0</v>
      </c>
      <c r="X90" s="796">
        <f>'9m'!$AE$34</f>
        <v>39.999975366508743</v>
      </c>
      <c r="Y90" s="798">
        <f>'9m'!$AF$34</f>
        <v>39.999975366508743</v>
      </c>
      <c r="Z90" s="388"/>
      <c r="AA90" s="800">
        <f>'9m'!$H$35</f>
        <v>0</v>
      </c>
      <c r="AB90" s="796">
        <f>'9m'!$M$35</f>
        <v>0</v>
      </c>
      <c r="AC90" s="796">
        <f>'9m'!$AW$34</f>
        <v>25007</v>
      </c>
      <c r="AD90" s="802">
        <f>COUNTIF('9m'!$O$14:$P$33,"&gt;0")</f>
        <v>3</v>
      </c>
      <c r="AE90" s="796">
        <f>'9m'!$AW$35</f>
        <v>2352.98315069198</v>
      </c>
    </row>
    <row r="91" spans="1:31" s="389" customFormat="1" ht="11.25" x14ac:dyDescent="0.2">
      <c r="A91" s="805"/>
      <c r="B91" s="390">
        <f>'9m'!$R$3</f>
        <v>0</v>
      </c>
      <c r="C91" s="805"/>
      <c r="D91" s="807"/>
      <c r="E91" s="809"/>
      <c r="F91" s="811"/>
      <c r="G91" s="813"/>
      <c r="H91" s="391">
        <f>'9m'!$M$1</f>
        <v>0</v>
      </c>
      <c r="I91" s="805"/>
      <c r="J91" s="805"/>
      <c r="K91" s="815"/>
      <c r="L91" s="817"/>
      <c r="M91" s="818"/>
      <c r="N91" s="392">
        <f>'9m'!$Y$3</f>
        <v>0</v>
      </c>
      <c r="O91" s="820"/>
      <c r="P91" s="795"/>
      <c r="Q91" s="797"/>
      <c r="R91" s="797"/>
      <c r="S91" s="799"/>
      <c r="T91" s="822"/>
      <c r="U91" s="795"/>
      <c r="V91" s="797"/>
      <c r="W91" s="797"/>
      <c r="X91" s="797"/>
      <c r="Y91" s="799"/>
      <c r="Z91" s="388"/>
      <c r="AA91" s="801"/>
      <c r="AB91" s="797"/>
      <c r="AC91" s="797"/>
      <c r="AD91" s="803"/>
      <c r="AE91" s="797"/>
    </row>
    <row r="92" spans="1:31" s="389" customFormat="1" ht="11.25" x14ac:dyDescent="0.2">
      <c r="A92" s="804">
        <v>43</v>
      </c>
      <c r="B92" s="385" t="str">
        <f>'9A'!$R$1</f>
        <v>Ellis Zachary</v>
      </c>
      <c r="C92" s="804">
        <f>'9A'!$I$10</f>
        <v>0</v>
      </c>
      <c r="D92" s="806">
        <f>'9A'!$D$10:$E$10</f>
        <v>18</v>
      </c>
      <c r="E92" s="808" t="str">
        <f>'9A'!$A$3</f>
        <v>00103/21-42</v>
      </c>
      <c r="F92" s="810">
        <f>'9A'!$AF$2</f>
        <v>0.83333333333333337</v>
      </c>
      <c r="G92" s="812" t="str">
        <f>'9A'!$E$3</f>
        <v>English File Upper-Int</v>
      </c>
      <c r="H92" s="386">
        <f>'9A'!$J$1</f>
        <v>0</v>
      </c>
      <c r="I92" s="804">
        <f>'9A'!$E$1</f>
        <v>10</v>
      </c>
      <c r="J92" s="804">
        <f>'9A'!$G$34</f>
        <v>0</v>
      </c>
      <c r="K92" s="814">
        <f t="shared" ref="K92" si="41">IFERROR(J92/I92,0)</f>
        <v>0</v>
      </c>
      <c r="L92" s="816">
        <f>'9A'!$D$10/((EOMONTH($E$1,0)-$E$1+1)/7)</f>
        <v>4.064516129032258</v>
      </c>
      <c r="M92" s="808">
        <f>'9A'!$AV$2+'9A'!$AV$4</f>
        <v>2</v>
      </c>
      <c r="N92" s="387">
        <f>'9A'!$Y$1</f>
        <v>2</v>
      </c>
      <c r="O92" s="819">
        <f>'9A'!$A$1</f>
        <v>639</v>
      </c>
      <c r="P92" s="794">
        <f>'9A'!$S$34</f>
        <v>0</v>
      </c>
      <c r="Q92" s="796">
        <f>'9A'!$V$34</f>
        <v>0</v>
      </c>
      <c r="R92" s="796">
        <f>'9A'!$Y$34</f>
        <v>0</v>
      </c>
      <c r="S92" s="798">
        <f>'9A'!$AA$34</f>
        <v>0</v>
      </c>
      <c r="T92" s="821">
        <f>'9A'!$AG$34</f>
        <v>0</v>
      </c>
      <c r="U92" s="794">
        <f>'9A'!$AB$34</f>
        <v>0</v>
      </c>
      <c r="V92" s="796">
        <f>'9A'!$AC$34</f>
        <v>0</v>
      </c>
      <c r="W92" s="796">
        <f>'9A'!$AD$34</f>
        <v>0</v>
      </c>
      <c r="X92" s="796">
        <f>'9A'!$AE$34</f>
        <v>0</v>
      </c>
      <c r="Y92" s="798">
        <f>'9A'!$AF$34</f>
        <v>0</v>
      </c>
      <c r="Z92" s="388"/>
      <c r="AA92" s="800">
        <f>'9A'!$H$35</f>
        <v>0</v>
      </c>
      <c r="AB92" s="796">
        <f>'9A'!$M$35</f>
        <v>0</v>
      </c>
      <c r="AC92" s="796">
        <f>'9A'!$AW$34</f>
        <v>0</v>
      </c>
      <c r="AD92" s="802">
        <f>COUNTIF('9A'!$O$14:$P$33,"&gt;0")</f>
        <v>0</v>
      </c>
      <c r="AE92" s="796">
        <f>'9A'!$AW$35</f>
        <v>0</v>
      </c>
    </row>
    <row r="93" spans="1:31" s="389" customFormat="1" ht="11.25" x14ac:dyDescent="0.2">
      <c r="A93" s="805"/>
      <c r="B93" s="390">
        <f>'9A'!$R$3</f>
        <v>0</v>
      </c>
      <c r="C93" s="805"/>
      <c r="D93" s="807"/>
      <c r="E93" s="809"/>
      <c r="F93" s="811"/>
      <c r="G93" s="813"/>
      <c r="H93" s="391">
        <f>'9A'!$M$1</f>
        <v>0</v>
      </c>
      <c r="I93" s="805"/>
      <c r="J93" s="805"/>
      <c r="K93" s="815"/>
      <c r="L93" s="817"/>
      <c r="M93" s="818"/>
      <c r="N93" s="392">
        <f>'9A'!$Y$3</f>
        <v>0</v>
      </c>
      <c r="O93" s="820"/>
      <c r="P93" s="795"/>
      <c r="Q93" s="797"/>
      <c r="R93" s="797"/>
      <c r="S93" s="799"/>
      <c r="T93" s="822"/>
      <c r="U93" s="795"/>
      <c r="V93" s="797"/>
      <c r="W93" s="797"/>
      <c r="X93" s="797"/>
      <c r="Y93" s="799"/>
      <c r="Z93" s="388"/>
      <c r="AA93" s="801"/>
      <c r="AB93" s="797"/>
      <c r="AC93" s="797"/>
      <c r="AD93" s="803"/>
      <c r="AE93" s="797"/>
    </row>
    <row r="94" spans="1:31" s="389" customFormat="1" ht="11.25" x14ac:dyDescent="0.2">
      <c r="A94" s="804">
        <v>44</v>
      </c>
      <c r="B94" s="385" t="str">
        <f>'17A'!$R$1</f>
        <v>Ellis Zachary</v>
      </c>
      <c r="C94" s="804">
        <f>'17A'!$I$10</f>
        <v>0</v>
      </c>
      <c r="D94" s="806">
        <f>'17A'!$D$10:$E$10</f>
        <v>15</v>
      </c>
      <c r="E94" s="808" t="str">
        <f>'17A'!$A$3</f>
        <v>00058/21-42</v>
      </c>
      <c r="F94" s="810">
        <f>'17A'!$AF$2</f>
        <v>0.6875</v>
      </c>
      <c r="G94" s="812" t="str">
        <f>'17A'!$E$3</f>
        <v>Prepare 5</v>
      </c>
      <c r="H94" s="386">
        <f>'17A'!$J$1</f>
        <v>0</v>
      </c>
      <c r="I94" s="804">
        <f>'17A'!$E$1</f>
        <v>10</v>
      </c>
      <c r="J94" s="804">
        <f>'17A'!$G$34</f>
        <v>1</v>
      </c>
      <c r="K94" s="814">
        <f t="shared" ref="K94" si="42">IFERROR(J94/I94,0)</f>
        <v>0.1</v>
      </c>
      <c r="L94" s="816">
        <f>'17A'!$D$10/((EOMONTH($E$1,0)-$E$1+1)/7)</f>
        <v>3.387096774193548</v>
      </c>
      <c r="M94" s="808">
        <f>'17A'!$AV$2+'17A'!$AV$4</f>
        <v>2</v>
      </c>
      <c r="N94" s="387">
        <f>'17A'!$Y$1</f>
        <v>1.6666666666666667</v>
      </c>
      <c r="O94" s="819">
        <f>'17A'!$A$1</f>
        <v>639</v>
      </c>
      <c r="P94" s="794">
        <f>'17A'!$S$34</f>
        <v>0</v>
      </c>
      <c r="Q94" s="796">
        <f>'17A'!$V$34</f>
        <v>8518</v>
      </c>
      <c r="R94" s="796">
        <f>'17A'!$Y$34</f>
        <v>0</v>
      </c>
      <c r="S94" s="798">
        <f>'17A'!$AA$34</f>
        <v>0</v>
      </c>
      <c r="T94" s="821">
        <f>'17A'!$AG$34</f>
        <v>0</v>
      </c>
      <c r="U94" s="794">
        <f>'17A'!$AB$34</f>
        <v>0</v>
      </c>
      <c r="V94" s="796">
        <f>'17A'!$AC$34</f>
        <v>0</v>
      </c>
      <c r="W94" s="796">
        <f>'17A'!$AD$34</f>
        <v>0</v>
      </c>
      <c r="X94" s="796">
        <f>'17A'!$AE$34</f>
        <v>13.330203442879499</v>
      </c>
      <c r="Y94" s="798">
        <f>'17A'!$AF$34</f>
        <v>13.330203442879499</v>
      </c>
      <c r="Z94" s="388"/>
      <c r="AA94" s="800">
        <f>'17A'!$H$35</f>
        <v>0</v>
      </c>
      <c r="AB94" s="796">
        <f>'17A'!$M$35</f>
        <v>0</v>
      </c>
      <c r="AC94" s="796">
        <f>'17A'!$AW$34</f>
        <v>8518</v>
      </c>
      <c r="AD94" s="802">
        <f>COUNTIF('17A'!$O$14:$P$33,"&gt;0")</f>
        <v>0</v>
      </c>
      <c r="AE94" s="796">
        <f>'17A'!$AW$35</f>
        <v>0</v>
      </c>
    </row>
    <row r="95" spans="1:31" s="389" customFormat="1" ht="11.25" x14ac:dyDescent="0.2">
      <c r="A95" s="805"/>
      <c r="B95" s="390">
        <f>'17A'!$R$3</f>
        <v>0</v>
      </c>
      <c r="C95" s="805"/>
      <c r="D95" s="807"/>
      <c r="E95" s="809"/>
      <c r="F95" s="811"/>
      <c r="G95" s="813"/>
      <c r="H95" s="391">
        <f>'17A'!$M$1</f>
        <v>0</v>
      </c>
      <c r="I95" s="805"/>
      <c r="J95" s="805"/>
      <c r="K95" s="815"/>
      <c r="L95" s="817"/>
      <c r="M95" s="818"/>
      <c r="N95" s="392">
        <f>'17A'!$Y$3</f>
        <v>0</v>
      </c>
      <c r="O95" s="820"/>
      <c r="P95" s="795"/>
      <c r="Q95" s="797"/>
      <c r="R95" s="797"/>
      <c r="S95" s="799"/>
      <c r="T95" s="822"/>
      <c r="U95" s="795"/>
      <c r="V95" s="797"/>
      <c r="W95" s="797"/>
      <c r="X95" s="797"/>
      <c r="Y95" s="799"/>
      <c r="Z95" s="388"/>
      <c r="AA95" s="801"/>
      <c r="AB95" s="797"/>
      <c r="AC95" s="797"/>
      <c r="AD95" s="803"/>
      <c r="AE95" s="797"/>
    </row>
    <row r="96" spans="1:31" s="389" customFormat="1" ht="11.25" x14ac:dyDescent="0.2">
      <c r="A96" s="804">
        <v>45</v>
      </c>
      <c r="B96" s="385" t="str">
        <f>'11N'!$R$1</f>
        <v>Ellis Zachary</v>
      </c>
      <c r="C96" s="804">
        <f>'11N'!$I$10</f>
        <v>0</v>
      </c>
      <c r="D96" s="806">
        <f>'11N'!$D$10:$E$10</f>
        <v>18</v>
      </c>
      <c r="E96" s="808" t="str">
        <f>'11N'!$A$3</f>
        <v>00059/21-42</v>
      </c>
      <c r="F96" s="810">
        <f>'11N'!$AF$2</f>
        <v>0.75</v>
      </c>
      <c r="G96" s="812" t="str">
        <f>'11N'!$E$3</f>
        <v>Prepare 4</v>
      </c>
      <c r="H96" s="386">
        <f>'11N'!$J$1</f>
        <v>0</v>
      </c>
      <c r="I96" s="804">
        <f>'11N'!$E$1</f>
        <v>10</v>
      </c>
      <c r="J96" s="804">
        <f>'11N'!$G$34</f>
        <v>2</v>
      </c>
      <c r="K96" s="814">
        <f t="shared" ref="K96" si="43">IFERROR(J96/I96,0)</f>
        <v>0.2</v>
      </c>
      <c r="L96" s="816">
        <f>'11N'!$D$10/((EOMONTH($E$1,0)-$E$1+1)/7)</f>
        <v>4.064516129032258</v>
      </c>
      <c r="M96" s="808">
        <f>'11N'!$AV$2+'11N'!$AV$4</f>
        <v>2</v>
      </c>
      <c r="N96" s="387">
        <f>'11N'!$Y$1</f>
        <v>2</v>
      </c>
      <c r="O96" s="819">
        <f>'11N'!$A$1</f>
        <v>639</v>
      </c>
      <c r="P96" s="794">
        <f>'11N'!$S$34</f>
        <v>0</v>
      </c>
      <c r="Q96" s="796">
        <f>'11N'!$V$34</f>
        <v>0</v>
      </c>
      <c r="R96" s="796">
        <f>'11N'!$Y$34</f>
        <v>17994</v>
      </c>
      <c r="S96" s="798">
        <f>'11N'!$AA$34</f>
        <v>0</v>
      </c>
      <c r="T96" s="821">
        <f>'11N'!$AG$34</f>
        <v>0</v>
      </c>
      <c r="U96" s="794">
        <f>'11N'!$AB$34</f>
        <v>0</v>
      </c>
      <c r="V96" s="796">
        <f>'11N'!$AC$34</f>
        <v>0</v>
      </c>
      <c r="W96" s="796">
        <f>'11N'!$AD$34</f>
        <v>0</v>
      </c>
      <c r="X96" s="796">
        <f>'11N'!$AE$34</f>
        <v>31.999538710392066</v>
      </c>
      <c r="Y96" s="798">
        <f>'11N'!$AF$34</f>
        <v>31.999538710392066</v>
      </c>
      <c r="Z96" s="388"/>
      <c r="AA96" s="800">
        <f>'11N'!$H$35</f>
        <v>0</v>
      </c>
      <c r="AB96" s="796">
        <f>'11N'!$M$35</f>
        <v>0</v>
      </c>
      <c r="AC96" s="796">
        <f>'11N'!$AW$34</f>
        <v>17994</v>
      </c>
      <c r="AD96" s="802">
        <f>COUNTIF('11N'!$O$14:$P$33,"&gt;0")</f>
        <v>2</v>
      </c>
      <c r="AE96" s="796">
        <f>'11N'!$AW$35</f>
        <v>2453.7052359405316</v>
      </c>
    </row>
    <row r="97" spans="1:31" s="389" customFormat="1" ht="11.25" x14ac:dyDescent="0.2">
      <c r="A97" s="805"/>
      <c r="B97" s="390">
        <f>'11N'!$R$3</f>
        <v>0</v>
      </c>
      <c r="C97" s="805"/>
      <c r="D97" s="807"/>
      <c r="E97" s="809"/>
      <c r="F97" s="811"/>
      <c r="G97" s="813"/>
      <c r="H97" s="391">
        <f>'11N'!$M$1</f>
        <v>0</v>
      </c>
      <c r="I97" s="805"/>
      <c r="J97" s="805"/>
      <c r="K97" s="815"/>
      <c r="L97" s="817"/>
      <c r="M97" s="818"/>
      <c r="N97" s="392">
        <f>'11N'!$Y$3</f>
        <v>0</v>
      </c>
      <c r="O97" s="820"/>
      <c r="P97" s="795"/>
      <c r="Q97" s="797"/>
      <c r="R97" s="797"/>
      <c r="S97" s="799"/>
      <c r="T97" s="822"/>
      <c r="U97" s="795"/>
      <c r="V97" s="797"/>
      <c r="W97" s="797"/>
      <c r="X97" s="797"/>
      <c r="Y97" s="799"/>
      <c r="Z97" s="388"/>
      <c r="AA97" s="801"/>
      <c r="AB97" s="797"/>
      <c r="AC97" s="797"/>
      <c r="AD97" s="803"/>
      <c r="AE97" s="797"/>
    </row>
    <row r="98" spans="1:31" s="389" customFormat="1" ht="11.25" x14ac:dyDescent="0.2">
      <c r="A98" s="804">
        <v>46</v>
      </c>
      <c r="B98" s="385" t="str">
        <f>'8A'!$R$1</f>
        <v>Ellis Zachary</v>
      </c>
      <c r="C98" s="804">
        <f>'8A'!$I$10</f>
        <v>0</v>
      </c>
      <c r="D98" s="806">
        <f>'8A'!$D$10:$E$10</f>
        <v>18</v>
      </c>
      <c r="E98" s="808" t="str">
        <f>'8A'!$A$3</f>
        <v>00060/21-42</v>
      </c>
      <c r="F98" s="810">
        <f>'8A'!$AF$2</f>
        <v>0.82291666666666663</v>
      </c>
      <c r="G98" s="812" t="str">
        <f>'8A'!$E$3</f>
        <v>FCE Complete</v>
      </c>
      <c r="H98" s="386">
        <f>'8A'!$J$1</f>
        <v>0</v>
      </c>
      <c r="I98" s="804">
        <f>'8A'!$E$1</f>
        <v>10</v>
      </c>
      <c r="J98" s="804">
        <f>'8A'!$G$34</f>
        <v>2</v>
      </c>
      <c r="K98" s="814">
        <f t="shared" ref="K98" si="44">IFERROR(J98/I98,0)</f>
        <v>0.2</v>
      </c>
      <c r="L98" s="816">
        <f>'8A'!$D$10/((EOMONTH($E$1,0)-$E$1+1)/7)</f>
        <v>4.064516129032258</v>
      </c>
      <c r="M98" s="808">
        <f>'8A'!$AV$2+'8A'!$AV$4</f>
        <v>2</v>
      </c>
      <c r="N98" s="387">
        <f>'8A'!$Y$1</f>
        <v>2</v>
      </c>
      <c r="O98" s="819">
        <f>'8A'!$A$1</f>
        <v>684</v>
      </c>
      <c r="P98" s="794">
        <f>'8A'!$S$34</f>
        <v>0</v>
      </c>
      <c r="Q98" s="796">
        <f>'8A'!$V$34</f>
        <v>0</v>
      </c>
      <c r="R98" s="796">
        <f>'8A'!$Y$34</f>
        <v>18604</v>
      </c>
      <c r="S98" s="798">
        <f>'8A'!$AA$34</f>
        <v>0</v>
      </c>
      <c r="T98" s="821">
        <f>'8A'!$AG$34</f>
        <v>0</v>
      </c>
      <c r="U98" s="794">
        <f>'8A'!$AB$34</f>
        <v>0</v>
      </c>
      <c r="V98" s="796">
        <f>'8A'!$AC$34</f>
        <v>0</v>
      </c>
      <c r="W98" s="796">
        <f>'8A'!$AD$34</f>
        <v>0</v>
      </c>
      <c r="X98" s="796">
        <f>'8A'!$AE$34</f>
        <v>31.998624011007912</v>
      </c>
      <c r="Y98" s="798">
        <f>'8A'!$AF$34</f>
        <v>31.998624011007912</v>
      </c>
      <c r="Z98" s="388"/>
      <c r="AA98" s="800">
        <f>'8A'!$H$35</f>
        <v>0</v>
      </c>
      <c r="AB98" s="796">
        <f>'8A'!$M$35</f>
        <v>0</v>
      </c>
      <c r="AC98" s="796">
        <f>'8A'!$AW$34</f>
        <v>18604</v>
      </c>
      <c r="AD98" s="802">
        <f>COUNTIF('8A'!$O$14:$P$33,"&gt;0")</f>
        <v>2</v>
      </c>
      <c r="AE98" s="796">
        <f>'8A'!$AW$35</f>
        <v>3283.0588235294126</v>
      </c>
    </row>
    <row r="99" spans="1:31" s="389" customFormat="1" ht="11.25" x14ac:dyDescent="0.2">
      <c r="A99" s="805"/>
      <c r="B99" s="390">
        <f>'8A'!$R$3</f>
        <v>0</v>
      </c>
      <c r="C99" s="805"/>
      <c r="D99" s="807"/>
      <c r="E99" s="809"/>
      <c r="F99" s="811"/>
      <c r="G99" s="813"/>
      <c r="H99" s="391">
        <f>'8A'!$M$1</f>
        <v>0</v>
      </c>
      <c r="I99" s="805"/>
      <c r="J99" s="805"/>
      <c r="K99" s="815"/>
      <c r="L99" s="817"/>
      <c r="M99" s="818"/>
      <c r="N99" s="392">
        <f>'8A'!$Y$3</f>
        <v>0</v>
      </c>
      <c r="O99" s="820"/>
      <c r="P99" s="795"/>
      <c r="Q99" s="797"/>
      <c r="R99" s="797"/>
      <c r="S99" s="799"/>
      <c r="T99" s="822"/>
      <c r="U99" s="795"/>
      <c r="V99" s="797"/>
      <c r="W99" s="797"/>
      <c r="X99" s="797"/>
      <c r="Y99" s="799"/>
      <c r="Z99" s="388"/>
      <c r="AA99" s="801"/>
      <c r="AB99" s="797"/>
      <c r="AC99" s="797"/>
      <c r="AD99" s="803"/>
      <c r="AE99" s="797"/>
    </row>
    <row r="100" spans="1:31" s="389" customFormat="1" ht="11.25" x14ac:dyDescent="0.2">
      <c r="A100" s="804">
        <v>47</v>
      </c>
      <c r="B100" s="385" t="str">
        <f>'16con'!$R$1</f>
        <v>Ellis Zachary</v>
      </c>
      <c r="C100" s="804">
        <f>'16con'!$I$10</f>
        <v>0</v>
      </c>
      <c r="D100" s="806">
        <f>'16con'!$D$10:$E$10</f>
        <v>5.333333333333333</v>
      </c>
      <c r="E100" s="808" t="str">
        <f>'16con'!$A$3</f>
        <v>00090/21-42</v>
      </c>
      <c r="F100" s="810">
        <f>'16con'!$AF$2</f>
        <v>0.76041666666666663</v>
      </c>
      <c r="G100" s="812" t="str">
        <f>'16con'!$E$3</f>
        <v>Conversational teen</v>
      </c>
      <c r="H100" s="386">
        <f>'16con'!$J$1</f>
        <v>0</v>
      </c>
      <c r="I100" s="804">
        <f>'16con'!$E$1</f>
        <v>10</v>
      </c>
      <c r="J100" s="804">
        <f>'16con'!$G$34</f>
        <v>0</v>
      </c>
      <c r="K100" s="814">
        <f t="shared" ref="K100" si="45">IFERROR(J100/I100,0)</f>
        <v>0</v>
      </c>
      <c r="L100" s="816">
        <f>'16con'!$D$10/((EOMONTH($E$1,0)-$E$1+1)/7)</f>
        <v>1.204301075268817</v>
      </c>
      <c r="M100" s="808">
        <f>'16con'!$AV$2+'16con'!$AV$4</f>
        <v>1</v>
      </c>
      <c r="N100" s="387">
        <f>'16con'!$Y$1</f>
        <v>1.3333333333333333</v>
      </c>
      <c r="O100" s="819">
        <f>'16con'!$A$1</f>
        <v>639</v>
      </c>
      <c r="P100" s="794">
        <f>'16con'!$S$34</f>
        <v>0</v>
      </c>
      <c r="Q100" s="796">
        <f>'16con'!$V$34</f>
        <v>0</v>
      </c>
      <c r="R100" s="796">
        <f>'16con'!$Y$34</f>
        <v>0</v>
      </c>
      <c r="S100" s="798">
        <f>'16con'!$AA$34</f>
        <v>0</v>
      </c>
      <c r="T100" s="821">
        <f>'16con'!$AG$34</f>
        <v>0</v>
      </c>
      <c r="U100" s="794">
        <f>'16con'!$AB$34</f>
        <v>0</v>
      </c>
      <c r="V100" s="796">
        <f>'16con'!$AC$34</f>
        <v>0</v>
      </c>
      <c r="W100" s="796">
        <f>'16con'!$AD$34</f>
        <v>0</v>
      </c>
      <c r="X100" s="796">
        <f>'16con'!$AE$34</f>
        <v>0</v>
      </c>
      <c r="Y100" s="798">
        <f>'16con'!$AF$34</f>
        <v>0</v>
      </c>
      <c r="Z100" s="388"/>
      <c r="AA100" s="800">
        <f>'16con'!$H$35</f>
        <v>0</v>
      </c>
      <c r="AB100" s="796">
        <f>'16con'!$M$35</f>
        <v>0</v>
      </c>
      <c r="AC100" s="796">
        <f>'16con'!$AW$34</f>
        <v>0</v>
      </c>
      <c r="AD100" s="802">
        <f>COUNTIF('16con'!$O$14:$P$33,"&gt;0")</f>
        <v>0</v>
      </c>
      <c r="AE100" s="796">
        <f>'16con'!$AW$35</f>
        <v>0</v>
      </c>
    </row>
    <row r="101" spans="1:31" s="389" customFormat="1" ht="11.25" x14ac:dyDescent="0.2">
      <c r="A101" s="805"/>
      <c r="B101" s="390">
        <f>'16con'!$R$3</f>
        <v>0</v>
      </c>
      <c r="C101" s="805"/>
      <c r="D101" s="807"/>
      <c r="E101" s="809"/>
      <c r="F101" s="811"/>
      <c r="G101" s="813"/>
      <c r="H101" s="391">
        <f>'16con'!$M$1</f>
        <v>0</v>
      </c>
      <c r="I101" s="805"/>
      <c r="J101" s="805"/>
      <c r="K101" s="815"/>
      <c r="L101" s="817"/>
      <c r="M101" s="818"/>
      <c r="N101" s="392">
        <f>'16con'!$Y$3</f>
        <v>0</v>
      </c>
      <c r="O101" s="820"/>
      <c r="P101" s="795"/>
      <c r="Q101" s="797"/>
      <c r="R101" s="797"/>
      <c r="S101" s="799"/>
      <c r="T101" s="822"/>
      <c r="U101" s="795"/>
      <c r="V101" s="797"/>
      <c r="W101" s="797"/>
      <c r="X101" s="797"/>
      <c r="Y101" s="799"/>
      <c r="Z101" s="388"/>
      <c r="AA101" s="801"/>
      <c r="AB101" s="797"/>
      <c r="AC101" s="797"/>
      <c r="AD101" s="803"/>
      <c r="AE101" s="797"/>
    </row>
    <row r="102" spans="1:31" s="389" customFormat="1" ht="11.25" x14ac:dyDescent="0.2">
      <c r="A102" s="804">
        <v>48</v>
      </c>
      <c r="B102" s="385" t="str">
        <f>'14L'!$R$1</f>
        <v>Матвиенко Елена</v>
      </c>
      <c r="C102" s="804">
        <f>'14L'!$I$10</f>
        <v>0</v>
      </c>
      <c r="D102" s="806">
        <f>'14L'!$D$10:$E$10</f>
        <v>18</v>
      </c>
      <c r="E102" s="808" t="str">
        <f>'14L'!$A$3</f>
        <v>00072/21-42</v>
      </c>
      <c r="F102" s="810">
        <f>'14L'!$AF$2</f>
        <v>0.375</v>
      </c>
      <c r="G102" s="812" t="str">
        <f>'14L'!$E$3</f>
        <v>New English File Upper</v>
      </c>
      <c r="H102" s="386">
        <f>'14L'!$J$1</f>
        <v>0</v>
      </c>
      <c r="I102" s="804">
        <f>'14L'!$E$1</f>
        <v>6</v>
      </c>
      <c r="J102" s="804">
        <f>'14L'!$G$34</f>
        <v>0</v>
      </c>
      <c r="K102" s="814">
        <f t="shared" ref="K102" si="46">IFERROR(J102/I102,0)</f>
        <v>0</v>
      </c>
      <c r="L102" s="816">
        <f>'14L'!$D$10/((EOMONTH($E$1,0)-$E$1+1)/7)</f>
        <v>4.064516129032258</v>
      </c>
      <c r="M102" s="808">
        <f>'14L'!$AV$2+'14L'!$AV$4</f>
        <v>2</v>
      </c>
      <c r="N102" s="387">
        <f>'14L'!$Y$1</f>
        <v>2</v>
      </c>
      <c r="O102" s="819">
        <f>'14L'!$A$1</f>
        <v>720</v>
      </c>
      <c r="P102" s="794">
        <f>'14L'!$S$34</f>
        <v>0</v>
      </c>
      <c r="Q102" s="796">
        <f>'14L'!$V$34</f>
        <v>0</v>
      </c>
      <c r="R102" s="796">
        <f>'14L'!$Y$34</f>
        <v>0</v>
      </c>
      <c r="S102" s="798">
        <f>'14L'!$AA$34</f>
        <v>0</v>
      </c>
      <c r="T102" s="821">
        <f>'14L'!$AG$34</f>
        <v>0</v>
      </c>
      <c r="U102" s="794">
        <f>'14L'!$AB$34</f>
        <v>0</v>
      </c>
      <c r="V102" s="796">
        <f>'14L'!$AC$34</f>
        <v>0</v>
      </c>
      <c r="W102" s="796">
        <f>'14L'!$AD$34</f>
        <v>0</v>
      </c>
      <c r="X102" s="796">
        <f>'14L'!$AE$34</f>
        <v>0</v>
      </c>
      <c r="Y102" s="798">
        <f>'14L'!$AF$34</f>
        <v>0</v>
      </c>
      <c r="Z102" s="388"/>
      <c r="AA102" s="800">
        <f>'14L'!$H$35</f>
        <v>0</v>
      </c>
      <c r="AB102" s="796">
        <f>'14L'!$M$35</f>
        <v>0</v>
      </c>
      <c r="AC102" s="796">
        <f>'14L'!$AW$34</f>
        <v>0</v>
      </c>
      <c r="AD102" s="802">
        <f>COUNTIF('14L'!$O$14:$P$33,"&gt;0")</f>
        <v>0</v>
      </c>
      <c r="AE102" s="796">
        <f>'14L'!$AW$35</f>
        <v>0</v>
      </c>
    </row>
    <row r="103" spans="1:31" s="389" customFormat="1" ht="11.25" x14ac:dyDescent="0.2">
      <c r="A103" s="805"/>
      <c r="B103" s="390">
        <f>'14L'!$R$3</f>
        <v>0</v>
      </c>
      <c r="C103" s="805"/>
      <c r="D103" s="807"/>
      <c r="E103" s="809"/>
      <c r="F103" s="811"/>
      <c r="G103" s="813"/>
      <c r="H103" s="391">
        <f>'14L'!$M$1</f>
        <v>0</v>
      </c>
      <c r="I103" s="805"/>
      <c r="J103" s="805"/>
      <c r="K103" s="815"/>
      <c r="L103" s="817"/>
      <c r="M103" s="818"/>
      <c r="N103" s="392">
        <f>'14L'!$Y$3</f>
        <v>0</v>
      </c>
      <c r="O103" s="820"/>
      <c r="P103" s="795"/>
      <c r="Q103" s="797"/>
      <c r="R103" s="797"/>
      <c r="S103" s="799"/>
      <c r="T103" s="822"/>
      <c r="U103" s="795"/>
      <c r="V103" s="797"/>
      <c r="W103" s="797"/>
      <c r="X103" s="797"/>
      <c r="Y103" s="799"/>
      <c r="Z103" s="388"/>
      <c r="AA103" s="801"/>
      <c r="AB103" s="797"/>
      <c r="AC103" s="797"/>
      <c r="AD103" s="803"/>
      <c r="AE103" s="797"/>
    </row>
    <row r="104" spans="1:31" s="389" customFormat="1" ht="11.25" x14ac:dyDescent="0.2">
      <c r="A104" s="804">
        <v>49</v>
      </c>
      <c r="B104" s="385" t="str">
        <f>'20p'!$R$1</f>
        <v>Матвиенко Елена</v>
      </c>
      <c r="C104" s="804">
        <f>'20p'!$I$10</f>
        <v>0</v>
      </c>
      <c r="D104" s="806">
        <f>'20p'!$D$10:$E$10</f>
        <v>12</v>
      </c>
      <c r="E104" s="808" t="str">
        <f>'20p'!$A$3</f>
        <v>00069/21-42</v>
      </c>
      <c r="F104" s="810">
        <f>'20p'!$AF$2</f>
        <v>0.70833333333333337</v>
      </c>
      <c r="G104" s="812" t="str">
        <f>'20p'!$E$3</f>
        <v>Prepare 1 1/2</v>
      </c>
      <c r="H104" s="386">
        <f>'20p'!$J$1</f>
        <v>0</v>
      </c>
      <c r="I104" s="804">
        <f>'20p'!$E$1</f>
        <v>10</v>
      </c>
      <c r="J104" s="804">
        <f>'20p'!$G$34</f>
        <v>2</v>
      </c>
      <c r="K104" s="814">
        <f t="shared" ref="K104" si="47">IFERROR(J104/I104,0)</f>
        <v>0.2</v>
      </c>
      <c r="L104" s="816">
        <f>'20p'!$D$10/((EOMONTH($E$1,0)-$E$1+1)/7)</f>
        <v>2.7096774193548385</v>
      </c>
      <c r="M104" s="808">
        <f>'20p'!$AV$2+'20p'!$AV$4</f>
        <v>2</v>
      </c>
      <c r="N104" s="387">
        <f>'20p'!$Y$1</f>
        <v>1.3333333333333333</v>
      </c>
      <c r="O104" s="819">
        <f>'20p'!$A$1</f>
        <v>639</v>
      </c>
      <c r="P104" s="794">
        <f>'20p'!$S$34</f>
        <v>0</v>
      </c>
      <c r="Q104" s="796">
        <f>'20p'!$V$34</f>
        <v>0</v>
      </c>
      <c r="R104" s="796">
        <f>'20p'!$Y$34</f>
        <v>12451</v>
      </c>
      <c r="S104" s="798">
        <f>'20p'!$AA$34</f>
        <v>0</v>
      </c>
      <c r="T104" s="821">
        <f>'20p'!$AG$34</f>
        <v>0</v>
      </c>
      <c r="U104" s="794">
        <f>'20p'!$AB$34</f>
        <v>0</v>
      </c>
      <c r="V104" s="796">
        <f>'20p'!$AC$34</f>
        <v>0</v>
      </c>
      <c r="W104" s="796">
        <f>'20p'!$AD$34</f>
        <v>0</v>
      </c>
      <c r="X104" s="796">
        <f>'20p'!$AE$34</f>
        <v>20.019108804876041</v>
      </c>
      <c r="Y104" s="798">
        <f>'20p'!$AF$34</f>
        <v>20.019108804876041</v>
      </c>
      <c r="Z104" s="388"/>
      <c r="AA104" s="800">
        <f>'20p'!$H$35</f>
        <v>0</v>
      </c>
      <c r="AB104" s="796">
        <f>'20p'!$M$35</f>
        <v>0</v>
      </c>
      <c r="AC104" s="796">
        <f>'20p'!$AW$34</f>
        <v>12451</v>
      </c>
      <c r="AD104" s="802">
        <f>COUNTIF('20p'!$O$14:$P$33,"&gt;0")</f>
        <v>1</v>
      </c>
      <c r="AE104" s="796">
        <f>'20p'!$AW$35</f>
        <v>341.21052631579005</v>
      </c>
    </row>
    <row r="105" spans="1:31" s="389" customFormat="1" ht="11.25" x14ac:dyDescent="0.2">
      <c r="A105" s="805"/>
      <c r="B105" s="390">
        <f>'20p'!$R$3</f>
        <v>0</v>
      </c>
      <c r="C105" s="805"/>
      <c r="D105" s="807"/>
      <c r="E105" s="809"/>
      <c r="F105" s="811"/>
      <c r="G105" s="813"/>
      <c r="H105" s="391">
        <f>'20p'!$M$1</f>
        <v>0</v>
      </c>
      <c r="I105" s="805"/>
      <c r="J105" s="805"/>
      <c r="K105" s="815"/>
      <c r="L105" s="817"/>
      <c r="M105" s="818"/>
      <c r="N105" s="392">
        <f>'20p'!$Y$3</f>
        <v>0</v>
      </c>
      <c r="O105" s="820"/>
      <c r="P105" s="795"/>
      <c r="Q105" s="797"/>
      <c r="R105" s="797"/>
      <c r="S105" s="799"/>
      <c r="T105" s="822"/>
      <c r="U105" s="795"/>
      <c r="V105" s="797"/>
      <c r="W105" s="797"/>
      <c r="X105" s="797"/>
      <c r="Y105" s="799"/>
      <c r="Z105" s="388"/>
      <c r="AA105" s="801"/>
      <c r="AB105" s="797"/>
      <c r="AC105" s="797"/>
      <c r="AD105" s="803"/>
      <c r="AE105" s="797"/>
    </row>
    <row r="106" spans="1:31" s="389" customFormat="1" ht="11.25" x14ac:dyDescent="0.2">
      <c r="A106" s="804">
        <v>50</v>
      </c>
      <c r="B106" s="385" t="str">
        <f>Krot!$R$1</f>
        <v>Матвиенко Елена</v>
      </c>
      <c r="C106" s="804">
        <f>Krot!$I$10</f>
        <v>0</v>
      </c>
      <c r="D106" s="806">
        <f>Krot!$D$10:$E$10</f>
        <v>5</v>
      </c>
      <c r="E106" s="808" t="str">
        <f>Krot!$A$3</f>
        <v>00083/21-42</v>
      </c>
      <c r="F106" s="810">
        <f>Krot!$AF$2</f>
        <v>0.59375</v>
      </c>
      <c r="G106" s="812" t="str">
        <f>Krot!$E$3</f>
        <v>Conversational</v>
      </c>
      <c r="H106" s="386">
        <f>Krot!$J$1</f>
        <v>0</v>
      </c>
      <c r="I106" s="804">
        <f>Krot!$E$1</f>
        <v>1</v>
      </c>
      <c r="J106" s="804">
        <f>Krot!$G$34</f>
        <v>0</v>
      </c>
      <c r="K106" s="814">
        <f t="shared" ref="K106" si="48">IFERROR(J106/I106,0)</f>
        <v>0</v>
      </c>
      <c r="L106" s="816">
        <f>Krot!$D$10/((EOMONTH($E$1,0)-$E$1+1)/7)</f>
        <v>1.129032258064516</v>
      </c>
      <c r="M106" s="808">
        <f>Krot!$AV$2+Krot!$AV$4</f>
        <v>1</v>
      </c>
      <c r="N106" s="387">
        <f>Krot!$Y$1</f>
        <v>1</v>
      </c>
      <c r="O106" s="819">
        <f>Krot!$A$1</f>
        <v>1872</v>
      </c>
      <c r="P106" s="794">
        <f>Krot!$S$34</f>
        <v>0</v>
      </c>
      <c r="Q106" s="796">
        <f>Krot!$V$34</f>
        <v>0</v>
      </c>
      <c r="R106" s="796">
        <f>Krot!$Y$34</f>
        <v>0</v>
      </c>
      <c r="S106" s="798">
        <f>Krot!$AA$34</f>
        <v>0</v>
      </c>
      <c r="T106" s="821">
        <f>Krot!$AG$34</f>
        <v>0</v>
      </c>
      <c r="U106" s="794">
        <f>Krot!$AB$34</f>
        <v>0</v>
      </c>
      <c r="V106" s="796">
        <f>Krot!$AC$34</f>
        <v>0</v>
      </c>
      <c r="W106" s="796">
        <f>Krot!$AD$34</f>
        <v>0</v>
      </c>
      <c r="X106" s="796">
        <f>Krot!$AE$34</f>
        <v>0</v>
      </c>
      <c r="Y106" s="798">
        <f>Krot!$AF$34</f>
        <v>0</v>
      </c>
      <c r="Z106" s="388"/>
      <c r="AA106" s="800">
        <f>Krot!$H$35</f>
        <v>0</v>
      </c>
      <c r="AB106" s="796">
        <f>Krot!$M$35</f>
        <v>0</v>
      </c>
      <c r="AC106" s="796">
        <f>Krot!$AW$34</f>
        <v>0</v>
      </c>
      <c r="AD106" s="802">
        <f>COUNTIF(Krot!$O$14:$P$33,"&gt;0")</f>
        <v>0</v>
      </c>
      <c r="AE106" s="796">
        <f>Krot!$AW$35</f>
        <v>0</v>
      </c>
    </row>
    <row r="107" spans="1:31" s="389" customFormat="1" ht="11.25" x14ac:dyDescent="0.2">
      <c r="A107" s="805"/>
      <c r="B107" s="390">
        <f>Krot!$R$3</f>
        <v>0</v>
      </c>
      <c r="C107" s="805"/>
      <c r="D107" s="807"/>
      <c r="E107" s="809"/>
      <c r="F107" s="811"/>
      <c r="G107" s="813"/>
      <c r="H107" s="391">
        <f>Krot!$M$1</f>
        <v>0</v>
      </c>
      <c r="I107" s="805"/>
      <c r="J107" s="805"/>
      <c r="K107" s="815"/>
      <c r="L107" s="817"/>
      <c r="M107" s="818"/>
      <c r="N107" s="392">
        <f>Krot!$Y$3</f>
        <v>0</v>
      </c>
      <c r="O107" s="820"/>
      <c r="P107" s="795"/>
      <c r="Q107" s="797"/>
      <c r="R107" s="797"/>
      <c r="S107" s="799"/>
      <c r="T107" s="822"/>
      <c r="U107" s="795"/>
      <c r="V107" s="797"/>
      <c r="W107" s="797"/>
      <c r="X107" s="797"/>
      <c r="Y107" s="799"/>
      <c r="Z107" s="388"/>
      <c r="AA107" s="801"/>
      <c r="AB107" s="797"/>
      <c r="AC107" s="797"/>
      <c r="AD107" s="803"/>
      <c r="AE107" s="797"/>
    </row>
    <row r="108" spans="1:31" s="389" customFormat="1" ht="11.25" x14ac:dyDescent="0.2">
      <c r="A108" s="804">
        <v>51</v>
      </c>
      <c r="B108" s="385" t="str">
        <f>Kokina!$R$1</f>
        <v>Косенко Екатерина</v>
      </c>
      <c r="C108" s="804">
        <f>Kokina!$I$10</f>
        <v>0</v>
      </c>
      <c r="D108" s="806">
        <f>Kokina!$D$10:$E$10</f>
        <v>5.333333333333333</v>
      </c>
      <c r="E108" s="808" t="str">
        <f>Kokina!$A$3</f>
        <v>00040/21-42</v>
      </c>
      <c r="F108" s="810">
        <f>Kokina!$AF$2</f>
        <v>0.625</v>
      </c>
      <c r="G108" s="812" t="str">
        <f>Kokina!$E$3</f>
        <v>Grammar</v>
      </c>
      <c r="H108" s="386">
        <f>Kokina!$J$1</f>
        <v>44449</v>
      </c>
      <c r="I108" s="804">
        <f>Kokina!$E$1</f>
        <v>1</v>
      </c>
      <c r="J108" s="804">
        <f>Kokina!$G$34</f>
        <v>1</v>
      </c>
      <c r="K108" s="814">
        <f t="shared" ref="K108" si="49">IFERROR(J108/I108,0)</f>
        <v>1</v>
      </c>
      <c r="L108" s="816">
        <f>Kokina!$D$10/((EOMONTH($E$1,0)-$E$1+1)/7)</f>
        <v>1.204301075268817</v>
      </c>
      <c r="M108" s="808">
        <f>Kokina!$AV$2+Kokina!$AV$4</f>
        <v>1</v>
      </c>
      <c r="N108" s="387">
        <f>Kokina!$Y$1</f>
        <v>1.3333333333333333</v>
      </c>
      <c r="O108" s="819">
        <f>Kokina!$A$1</f>
        <v>1872</v>
      </c>
      <c r="P108" s="794">
        <f>Kokina!$S$34</f>
        <v>0</v>
      </c>
      <c r="Q108" s="796">
        <f>Kokina!$V$34</f>
        <v>0</v>
      </c>
      <c r="R108" s="796">
        <f>Kokina!$Y$34</f>
        <v>89856</v>
      </c>
      <c r="S108" s="798">
        <f>Kokina!$AA$34</f>
        <v>0</v>
      </c>
      <c r="T108" s="821">
        <f>Kokina!$AG$34</f>
        <v>0</v>
      </c>
      <c r="U108" s="794">
        <f>Kokina!$AB$34</f>
        <v>0</v>
      </c>
      <c r="V108" s="796">
        <f>Kokina!$AC$34</f>
        <v>0</v>
      </c>
      <c r="W108" s="796">
        <f>Kokina!$AD$34</f>
        <v>0</v>
      </c>
      <c r="X108" s="796">
        <f>Kokina!$AE$34</f>
        <v>48</v>
      </c>
      <c r="Y108" s="798">
        <f>Kokina!$AF$34</f>
        <v>48</v>
      </c>
      <c r="Z108" s="388"/>
      <c r="AA108" s="800">
        <f>Kokina!$H$35</f>
        <v>0</v>
      </c>
      <c r="AB108" s="796">
        <f>Kokina!$M$35</f>
        <v>0</v>
      </c>
      <c r="AC108" s="796">
        <f>Kokina!$AW$34</f>
        <v>89856</v>
      </c>
      <c r="AD108" s="802">
        <f>COUNTIF(Kokina!$O$14:$P$33,"&gt;0")</f>
        <v>0</v>
      </c>
      <c r="AE108" s="796">
        <f>Kokina!$AW$35</f>
        <v>0</v>
      </c>
    </row>
    <row r="109" spans="1:31" s="389" customFormat="1" ht="11.25" x14ac:dyDescent="0.2">
      <c r="A109" s="805"/>
      <c r="B109" s="390">
        <f>Kokina!$R$3</f>
        <v>0</v>
      </c>
      <c r="C109" s="805"/>
      <c r="D109" s="807"/>
      <c r="E109" s="809"/>
      <c r="F109" s="811"/>
      <c r="G109" s="813"/>
      <c r="H109" s="391">
        <f>Kokina!$M$1</f>
        <v>0</v>
      </c>
      <c r="I109" s="805"/>
      <c r="J109" s="805"/>
      <c r="K109" s="815"/>
      <c r="L109" s="817"/>
      <c r="M109" s="818"/>
      <c r="N109" s="392">
        <f>Kokina!$Y$3</f>
        <v>0</v>
      </c>
      <c r="O109" s="820"/>
      <c r="P109" s="795"/>
      <c r="Q109" s="797"/>
      <c r="R109" s="797"/>
      <c r="S109" s="799"/>
      <c r="T109" s="822"/>
      <c r="U109" s="795"/>
      <c r="V109" s="797"/>
      <c r="W109" s="797"/>
      <c r="X109" s="797"/>
      <c r="Y109" s="799"/>
      <c r="Z109" s="388"/>
      <c r="AA109" s="801"/>
      <c r="AB109" s="797"/>
      <c r="AC109" s="797"/>
      <c r="AD109" s="803"/>
      <c r="AE109" s="797"/>
    </row>
    <row r="110" spans="1:31" s="389" customFormat="1" ht="11.25" x14ac:dyDescent="0.2">
      <c r="A110" s="804">
        <v>52</v>
      </c>
      <c r="B110" s="385" t="str">
        <f>'15m'!$R$1</f>
        <v>Косенко Екатерина</v>
      </c>
      <c r="C110" s="804">
        <f>'15m'!$I$10</f>
        <v>0</v>
      </c>
      <c r="D110" s="806">
        <f>'15m'!$D$10:$E$10</f>
        <v>15</v>
      </c>
      <c r="E110" s="808" t="str">
        <f>'15m'!$A$3</f>
        <v>00067/21-42</v>
      </c>
      <c r="F110" s="810">
        <f>'15m'!$AF$2</f>
        <v>0.73611111111111116</v>
      </c>
      <c r="G110" s="812" t="str">
        <f>'15m'!$E$3</f>
        <v>Prepare 2</v>
      </c>
      <c r="H110" s="386">
        <f>'15m'!$J$1</f>
        <v>0</v>
      </c>
      <c r="I110" s="804">
        <f>'15m'!$E$1</f>
        <v>10</v>
      </c>
      <c r="J110" s="804">
        <f>'15m'!$G$34</f>
        <v>3</v>
      </c>
      <c r="K110" s="814">
        <f t="shared" ref="K110" si="50">IFERROR(J110/I110,0)</f>
        <v>0.3</v>
      </c>
      <c r="L110" s="816">
        <f>'15m'!$D$10/((EOMONTH($E$1,0)-$E$1+1)/7)</f>
        <v>3.387096774193548</v>
      </c>
      <c r="M110" s="808">
        <f>'15m'!$AV$2+'15m'!$AV$4</f>
        <v>2</v>
      </c>
      <c r="N110" s="387">
        <f>'15m'!$Y$1</f>
        <v>1.6666666666666667</v>
      </c>
      <c r="O110" s="819">
        <f>'15m'!$A$1</f>
        <v>639</v>
      </c>
      <c r="P110" s="794">
        <f>'15m'!$S$34</f>
        <v>0</v>
      </c>
      <c r="Q110" s="796">
        <f>'15m'!$V$34</f>
        <v>0</v>
      </c>
      <c r="R110" s="796">
        <f>'15m'!$Y$34</f>
        <v>24073</v>
      </c>
      <c r="S110" s="798">
        <f>'15m'!$AA$34</f>
        <v>0</v>
      </c>
      <c r="T110" s="821">
        <f>'15m'!$AG$34</f>
        <v>0</v>
      </c>
      <c r="U110" s="794">
        <f>'15m'!$AB$34</f>
        <v>0</v>
      </c>
      <c r="V110" s="796">
        <f>'15m'!$AC$34</f>
        <v>0</v>
      </c>
      <c r="W110" s="796">
        <f>'15m'!$AD$34</f>
        <v>0</v>
      </c>
      <c r="X110" s="796">
        <f>'15m'!$AE$34</f>
        <v>38.339922576394038</v>
      </c>
      <c r="Y110" s="798">
        <f>'15m'!$AF$34</f>
        <v>38.339922576394038</v>
      </c>
      <c r="Z110" s="388"/>
      <c r="AA110" s="800">
        <f>'15m'!$H$35</f>
        <v>0</v>
      </c>
      <c r="AB110" s="796">
        <f>'15m'!$M$35</f>
        <v>0</v>
      </c>
      <c r="AC110" s="796">
        <f>'15m'!$AW$34</f>
        <v>24073</v>
      </c>
      <c r="AD110" s="802">
        <f>COUNTIF('15m'!$O$14:$P$33,"&gt;0")</f>
        <v>1</v>
      </c>
      <c r="AE110" s="796">
        <f>'15m'!$AW$35</f>
        <v>426.21052631579005</v>
      </c>
    </row>
    <row r="111" spans="1:31" s="389" customFormat="1" ht="11.25" x14ac:dyDescent="0.2">
      <c r="A111" s="805"/>
      <c r="B111" s="390">
        <f>'15m'!$R$3</f>
        <v>0</v>
      </c>
      <c r="C111" s="805"/>
      <c r="D111" s="807"/>
      <c r="E111" s="809"/>
      <c r="F111" s="811"/>
      <c r="G111" s="813"/>
      <c r="H111" s="391">
        <f>'15m'!$M$1</f>
        <v>0</v>
      </c>
      <c r="I111" s="805"/>
      <c r="J111" s="805"/>
      <c r="K111" s="815"/>
      <c r="L111" s="817"/>
      <c r="M111" s="818"/>
      <c r="N111" s="392">
        <f>'15m'!$Y$3</f>
        <v>0</v>
      </c>
      <c r="O111" s="820"/>
      <c r="P111" s="795"/>
      <c r="Q111" s="797"/>
      <c r="R111" s="797"/>
      <c r="S111" s="799"/>
      <c r="T111" s="822"/>
      <c r="U111" s="795"/>
      <c r="V111" s="797"/>
      <c r="W111" s="797"/>
      <c r="X111" s="797"/>
      <c r="Y111" s="799"/>
      <c r="Z111" s="388"/>
      <c r="AA111" s="801"/>
      <c r="AB111" s="797"/>
      <c r="AC111" s="797"/>
      <c r="AD111" s="803"/>
      <c r="AE111" s="797"/>
    </row>
    <row r="112" spans="1:31" s="389" customFormat="1" ht="11.25" x14ac:dyDescent="0.2">
      <c r="A112" s="804">
        <v>53</v>
      </c>
      <c r="B112" s="385" t="str">
        <f>'10A'!$R$1</f>
        <v>Косенко Екатерина</v>
      </c>
      <c r="C112" s="804">
        <f>'10A'!$I$10</f>
        <v>0</v>
      </c>
      <c r="D112" s="806">
        <f>'10A'!$D$10:$E$10</f>
        <v>18</v>
      </c>
      <c r="E112" s="808" t="str">
        <f>'10A'!$A$3</f>
        <v>00100/21-42</v>
      </c>
      <c r="F112" s="810">
        <f>'10A'!$AF$2</f>
        <v>0.80208333333333337</v>
      </c>
      <c r="G112" s="812" t="str">
        <f>'10A'!$E$3</f>
        <v>New Eng File Elem</v>
      </c>
      <c r="H112" s="386">
        <f>'10A'!$J$1</f>
        <v>0</v>
      </c>
      <c r="I112" s="804">
        <f>'10A'!$E$1</f>
        <v>10</v>
      </c>
      <c r="J112" s="804">
        <f>'10A'!$G$34</f>
        <v>0</v>
      </c>
      <c r="K112" s="814">
        <f t="shared" ref="K112" si="51">IFERROR(J112/I112,0)</f>
        <v>0</v>
      </c>
      <c r="L112" s="816">
        <f>'10A'!$D$10/((EOMONTH($E$1,0)-$E$1+1)/7)</f>
        <v>4.064516129032258</v>
      </c>
      <c r="M112" s="808">
        <f>'10A'!$AV$2+'10A'!$AV$4</f>
        <v>2</v>
      </c>
      <c r="N112" s="387">
        <f>'10A'!$Y$1</f>
        <v>2</v>
      </c>
      <c r="O112" s="819">
        <f>'10A'!$A$1</f>
        <v>639</v>
      </c>
      <c r="P112" s="794">
        <f>'10A'!$S$34</f>
        <v>0</v>
      </c>
      <c r="Q112" s="796">
        <f>'10A'!$V$34</f>
        <v>0</v>
      </c>
      <c r="R112" s="796">
        <f>'10A'!$Y$34</f>
        <v>0</v>
      </c>
      <c r="S112" s="798">
        <f>'10A'!$AA$34</f>
        <v>0</v>
      </c>
      <c r="T112" s="821">
        <f>'10A'!$AG$34</f>
        <v>0</v>
      </c>
      <c r="U112" s="794">
        <f>'10A'!$AB$34</f>
        <v>0</v>
      </c>
      <c r="V112" s="796">
        <f>'10A'!$AC$34</f>
        <v>0</v>
      </c>
      <c r="W112" s="796">
        <f>'10A'!$AD$34</f>
        <v>0</v>
      </c>
      <c r="X112" s="796">
        <f>'10A'!$AE$34</f>
        <v>0</v>
      </c>
      <c r="Y112" s="798">
        <f>'10A'!$AF$34</f>
        <v>0</v>
      </c>
      <c r="Z112" s="388"/>
      <c r="AA112" s="800">
        <f>'10A'!$H$35</f>
        <v>0</v>
      </c>
      <c r="AB112" s="796">
        <f>'10A'!$M$35</f>
        <v>0</v>
      </c>
      <c r="AC112" s="796">
        <f>'10A'!$AW$34</f>
        <v>0</v>
      </c>
      <c r="AD112" s="802">
        <f>COUNTIF('10A'!$O$14:$P$33,"&gt;0")</f>
        <v>0</v>
      </c>
      <c r="AE112" s="796">
        <f>'10A'!$AW$35</f>
        <v>0</v>
      </c>
    </row>
    <row r="113" spans="1:31" s="389" customFormat="1" ht="11.25" x14ac:dyDescent="0.2">
      <c r="A113" s="805"/>
      <c r="B113" s="390">
        <f>'10A'!$R$3</f>
        <v>0</v>
      </c>
      <c r="C113" s="805"/>
      <c r="D113" s="807"/>
      <c r="E113" s="809"/>
      <c r="F113" s="811"/>
      <c r="G113" s="813"/>
      <c r="H113" s="391">
        <f>'10A'!$M$1</f>
        <v>0</v>
      </c>
      <c r="I113" s="805"/>
      <c r="J113" s="805"/>
      <c r="K113" s="815"/>
      <c r="L113" s="817"/>
      <c r="M113" s="818"/>
      <c r="N113" s="392">
        <f>'10A'!$Y$3</f>
        <v>0</v>
      </c>
      <c r="O113" s="820"/>
      <c r="P113" s="795"/>
      <c r="Q113" s="797"/>
      <c r="R113" s="797"/>
      <c r="S113" s="799"/>
      <c r="T113" s="822"/>
      <c r="U113" s="795"/>
      <c r="V113" s="797"/>
      <c r="W113" s="797"/>
      <c r="X113" s="797"/>
      <c r="Y113" s="799"/>
      <c r="Z113" s="388"/>
      <c r="AA113" s="801"/>
      <c r="AB113" s="797"/>
      <c r="AC113" s="797"/>
      <c r="AD113" s="803"/>
      <c r="AE113" s="797"/>
    </row>
    <row r="114" spans="1:31" s="389" customFormat="1" ht="11.25" x14ac:dyDescent="0.2">
      <c r="A114" s="804">
        <v>54</v>
      </c>
      <c r="B114" s="385" t="str">
        <f>'10Y'!$R$1</f>
        <v>Косенко Екатерина</v>
      </c>
      <c r="C114" s="804">
        <f>'10Y'!$I$10</f>
        <v>0</v>
      </c>
      <c r="D114" s="806">
        <f>'10Y'!$D$10:$E$10</f>
        <v>12</v>
      </c>
      <c r="E114" s="808" t="str">
        <f>'10Y'!$A$3</f>
        <v>00085/21-42</v>
      </c>
      <c r="F114" s="810">
        <f>'10Y'!$AF$2</f>
        <v>0.65625</v>
      </c>
      <c r="G114" s="812" t="str">
        <f>'10Y'!$E$3</f>
        <v>Your Space 1</v>
      </c>
      <c r="H114" s="386">
        <f>'10Y'!$J$1</f>
        <v>0</v>
      </c>
      <c r="I114" s="804">
        <f>'10Y'!$E$1</f>
        <v>10</v>
      </c>
      <c r="J114" s="804">
        <f>'10Y'!$G$34</f>
        <v>3</v>
      </c>
      <c r="K114" s="814">
        <f t="shared" ref="K114" si="52">IFERROR(J114/I114,0)</f>
        <v>0.3</v>
      </c>
      <c r="L114" s="816">
        <f>'10Y'!$D$10/((EOMONTH($E$1,0)-$E$1+1)/7)</f>
        <v>2.7096774193548385</v>
      </c>
      <c r="M114" s="808">
        <f>'10Y'!$AV$2+'10Y'!$AV$4</f>
        <v>2</v>
      </c>
      <c r="N114" s="387">
        <f>'10Y'!$Y$1</f>
        <v>1.3333333333333333</v>
      </c>
      <c r="O114" s="819">
        <f>'10Y'!$A$1</f>
        <v>639</v>
      </c>
      <c r="P114" s="794">
        <f>'10Y'!$S$34</f>
        <v>0</v>
      </c>
      <c r="Q114" s="796">
        <f>'10Y'!$V$34</f>
        <v>0</v>
      </c>
      <c r="R114" s="796">
        <f>'10Y'!$Y$34</f>
        <v>17042</v>
      </c>
      <c r="S114" s="798">
        <f>'10Y'!$AA$34</f>
        <v>0</v>
      </c>
      <c r="T114" s="821">
        <f>'10Y'!$AG$34</f>
        <v>0</v>
      </c>
      <c r="U114" s="794">
        <f>'10Y'!$AB$34</f>
        <v>0</v>
      </c>
      <c r="V114" s="796">
        <f>'10Y'!$AC$34</f>
        <v>0</v>
      </c>
      <c r="W114" s="796">
        <f>'10Y'!$AD$34</f>
        <v>0</v>
      </c>
      <c r="X114" s="796">
        <f>'10Y'!$AE$34</f>
        <v>26.669796557120499</v>
      </c>
      <c r="Y114" s="798">
        <f>'10Y'!$AF$34</f>
        <v>26.669796557120499</v>
      </c>
      <c r="Z114" s="388"/>
      <c r="AA114" s="800">
        <f>'10Y'!$H$35</f>
        <v>0</v>
      </c>
      <c r="AB114" s="796">
        <f>'10Y'!$M$35</f>
        <v>0</v>
      </c>
      <c r="AC114" s="796">
        <f>'10Y'!$AW$34</f>
        <v>17042</v>
      </c>
      <c r="AD114" s="802">
        <f>COUNTIF('10Y'!$O$14:$P$33,"&gt;0")</f>
        <v>0</v>
      </c>
      <c r="AE114" s="796">
        <f>'10Y'!$AW$35</f>
        <v>0</v>
      </c>
    </row>
    <row r="115" spans="1:31" s="389" customFormat="1" ht="11.25" x14ac:dyDescent="0.2">
      <c r="A115" s="805"/>
      <c r="B115" s="390">
        <f>'10Y'!$R$3</f>
        <v>0</v>
      </c>
      <c r="C115" s="805"/>
      <c r="D115" s="807"/>
      <c r="E115" s="809"/>
      <c r="F115" s="811"/>
      <c r="G115" s="813"/>
      <c r="H115" s="391">
        <f>'10Y'!$M$1</f>
        <v>0</v>
      </c>
      <c r="I115" s="805"/>
      <c r="J115" s="805"/>
      <c r="K115" s="815"/>
      <c r="L115" s="817"/>
      <c r="M115" s="818"/>
      <c r="N115" s="392">
        <f>'10Y'!$Y$3</f>
        <v>0</v>
      </c>
      <c r="O115" s="820"/>
      <c r="P115" s="795"/>
      <c r="Q115" s="797"/>
      <c r="R115" s="797"/>
      <c r="S115" s="799"/>
      <c r="T115" s="822"/>
      <c r="U115" s="795"/>
      <c r="V115" s="797"/>
      <c r="W115" s="797"/>
      <c r="X115" s="797"/>
      <c r="Y115" s="799"/>
      <c r="Z115" s="388"/>
      <c r="AA115" s="801"/>
      <c r="AB115" s="797"/>
      <c r="AC115" s="797"/>
      <c r="AD115" s="803"/>
      <c r="AE115" s="797"/>
    </row>
    <row r="116" spans="1:31" s="389" customFormat="1" ht="11.25" x14ac:dyDescent="0.2">
      <c r="A116" s="804">
        <v>55</v>
      </c>
      <c r="B116" s="385" t="str">
        <f>'11G'!$R$1</f>
        <v>Косенко Екатерина</v>
      </c>
      <c r="C116" s="804">
        <f>'11G'!$I$10</f>
        <v>0</v>
      </c>
      <c r="D116" s="806">
        <f>'11G'!$D$10:$E$10</f>
        <v>12</v>
      </c>
      <c r="E116" s="808" t="str">
        <f>'11G'!$A$3</f>
        <v>00084/21-42</v>
      </c>
      <c r="F116" s="810">
        <f>'11G'!$AF$2</f>
        <v>0.72222222222222221</v>
      </c>
      <c r="G116" s="812" t="str">
        <f>'11G'!$E$3</f>
        <v>Prepare 2 1/2</v>
      </c>
      <c r="H116" s="386">
        <f>'11G'!$J$1</f>
        <v>0</v>
      </c>
      <c r="I116" s="804">
        <f>'11G'!$E$1</f>
        <v>10</v>
      </c>
      <c r="J116" s="804">
        <f>'11G'!$G$34</f>
        <v>3</v>
      </c>
      <c r="K116" s="814">
        <f t="shared" ref="K116" si="53">IFERROR(J116/I116,0)</f>
        <v>0.3</v>
      </c>
      <c r="L116" s="816">
        <f>'11G'!$D$10/((EOMONTH($E$1,0)-$E$1+1)/7)</f>
        <v>2.7096774193548385</v>
      </c>
      <c r="M116" s="808">
        <f>'11G'!$AV$2+'11G'!$AV$4</f>
        <v>2</v>
      </c>
      <c r="N116" s="387">
        <f>'11G'!$Y$1</f>
        <v>1.3333333333333333</v>
      </c>
      <c r="O116" s="819">
        <f>'11G'!$A$1</f>
        <v>639</v>
      </c>
      <c r="P116" s="794">
        <f>'11G'!$S$34</f>
        <v>0</v>
      </c>
      <c r="Q116" s="796">
        <f>'11G'!$V$34</f>
        <v>0</v>
      </c>
      <c r="R116" s="796">
        <f>'11G'!$Y$34</f>
        <v>17016</v>
      </c>
      <c r="S116" s="798">
        <f>'11G'!$AA$34</f>
        <v>0</v>
      </c>
      <c r="T116" s="821">
        <f>'11G'!$AG$34</f>
        <v>0</v>
      </c>
      <c r="U116" s="794">
        <f>'11G'!$AB$34</f>
        <v>0</v>
      </c>
      <c r="V116" s="796">
        <f>'11G'!$AC$34</f>
        <v>0</v>
      </c>
      <c r="W116" s="796">
        <f>'11G'!$AD$34</f>
        <v>0</v>
      </c>
      <c r="X116" s="796">
        <f>'11G'!$AE$34</f>
        <v>30.700133992042304</v>
      </c>
      <c r="Y116" s="798">
        <f>'11G'!$AF$34</f>
        <v>30.700133992042304</v>
      </c>
      <c r="Z116" s="388"/>
      <c r="AA116" s="800">
        <f>'11G'!$H$35</f>
        <v>0</v>
      </c>
      <c r="AB116" s="796">
        <f>'11G'!$M$35</f>
        <v>0</v>
      </c>
      <c r="AC116" s="796">
        <f>'11G'!$AW$34</f>
        <v>17016</v>
      </c>
      <c r="AD116" s="802">
        <f>COUNTIF('11G'!$O$14:$P$33,"&gt;0")</f>
        <v>3</v>
      </c>
      <c r="AE116" s="796">
        <f>'11G'!$AW$35</f>
        <v>2601.3856209150326</v>
      </c>
    </row>
    <row r="117" spans="1:31" s="389" customFormat="1" ht="11.25" x14ac:dyDescent="0.2">
      <c r="A117" s="805"/>
      <c r="B117" s="390">
        <f>'11G'!$R$3</f>
        <v>0</v>
      </c>
      <c r="C117" s="805"/>
      <c r="D117" s="807"/>
      <c r="E117" s="809"/>
      <c r="F117" s="811"/>
      <c r="G117" s="813"/>
      <c r="H117" s="391">
        <f>'11G'!$M$1</f>
        <v>0</v>
      </c>
      <c r="I117" s="805"/>
      <c r="J117" s="805"/>
      <c r="K117" s="815"/>
      <c r="L117" s="817"/>
      <c r="M117" s="818"/>
      <c r="N117" s="392">
        <f>'11G'!$Y$3</f>
        <v>0</v>
      </c>
      <c r="O117" s="820"/>
      <c r="P117" s="795"/>
      <c r="Q117" s="797"/>
      <c r="R117" s="797"/>
      <c r="S117" s="799"/>
      <c r="T117" s="822"/>
      <c r="U117" s="795"/>
      <c r="V117" s="797"/>
      <c r="W117" s="797"/>
      <c r="X117" s="797"/>
      <c r="Y117" s="799"/>
      <c r="Z117" s="388"/>
      <c r="AA117" s="801"/>
      <c r="AB117" s="797"/>
      <c r="AC117" s="797"/>
      <c r="AD117" s="803"/>
      <c r="AE117" s="797"/>
    </row>
    <row r="118" spans="1:31" s="389" customFormat="1" ht="11.25" x14ac:dyDescent="0.2">
      <c r="A118" s="804">
        <v>56</v>
      </c>
      <c r="B118" s="385" t="str">
        <f>'8B'!$R$1</f>
        <v>Косенко Екатерина</v>
      </c>
      <c r="C118" s="804">
        <f>'8B'!$I$10</f>
        <v>0</v>
      </c>
      <c r="D118" s="806">
        <f>'8B'!$D$10:$E$10</f>
        <v>18</v>
      </c>
      <c r="E118" s="808" t="str">
        <f>'8B'!$A$3</f>
        <v>00092/21-42</v>
      </c>
      <c r="F118" s="810">
        <f>'8B'!$AF$2</f>
        <v>0.77083333333333337</v>
      </c>
      <c r="G118" s="812" t="str">
        <f>'8B'!$E$3</f>
        <v>Prepare 4</v>
      </c>
      <c r="H118" s="386">
        <f>'8B'!$J$1</f>
        <v>0</v>
      </c>
      <c r="I118" s="804">
        <f>'8B'!$E$1</f>
        <v>10</v>
      </c>
      <c r="J118" s="804">
        <f>'8B'!$G$34</f>
        <v>1</v>
      </c>
      <c r="K118" s="814">
        <f t="shared" ref="K118" si="54">IFERROR(J118/I118,0)</f>
        <v>0.1</v>
      </c>
      <c r="L118" s="816">
        <f>'8B'!$D$10/((EOMONTH($E$1,0)-$E$1+1)/7)</f>
        <v>4.064516129032258</v>
      </c>
      <c r="M118" s="808">
        <f>'8B'!$AV$2+'8B'!$AV$4</f>
        <v>2</v>
      </c>
      <c r="N118" s="387">
        <f>'8B'!$Y$1</f>
        <v>2</v>
      </c>
      <c r="O118" s="819">
        <f>'8B'!$A$1</f>
        <v>639</v>
      </c>
      <c r="P118" s="794">
        <f>'8B'!$S$34</f>
        <v>0</v>
      </c>
      <c r="Q118" s="796">
        <f>'8B'!$V$34</f>
        <v>0</v>
      </c>
      <c r="R118" s="796">
        <f>'8B'!$Y$34</f>
        <v>9917</v>
      </c>
      <c r="S118" s="798">
        <f>'8B'!$AA$34</f>
        <v>0</v>
      </c>
      <c r="T118" s="821">
        <f>'8B'!$AG$34</f>
        <v>0</v>
      </c>
      <c r="U118" s="794">
        <f>'8B'!$AB$34</f>
        <v>0</v>
      </c>
      <c r="V118" s="796">
        <f>'8B'!$AC$34</f>
        <v>0</v>
      </c>
      <c r="W118" s="796">
        <f>'8B'!$AD$34</f>
        <v>0</v>
      </c>
      <c r="X118" s="796">
        <f>'8B'!$AE$34</f>
        <v>15.999548263233466</v>
      </c>
      <c r="Y118" s="798">
        <f>'8B'!$AF$34</f>
        <v>15.999548263233466</v>
      </c>
      <c r="Z118" s="388"/>
      <c r="AA118" s="800">
        <f>'8B'!$H$35</f>
        <v>0</v>
      </c>
      <c r="AB118" s="796">
        <f>'8B'!$M$35</f>
        <v>0</v>
      </c>
      <c r="AC118" s="796">
        <f>'8B'!$AW$34</f>
        <v>9917</v>
      </c>
      <c r="AD118" s="802">
        <f>COUNTIF('8B'!$O$14:$P$33,"&gt;0")</f>
        <v>1</v>
      </c>
      <c r="AE118" s="796">
        <f>'8B'!$AW$35</f>
        <v>306.7113402061841</v>
      </c>
    </row>
    <row r="119" spans="1:31" s="389" customFormat="1" ht="11.25" x14ac:dyDescent="0.2">
      <c r="A119" s="805"/>
      <c r="B119" s="390">
        <f>'8B'!$R$3</f>
        <v>0</v>
      </c>
      <c r="C119" s="805"/>
      <c r="D119" s="807"/>
      <c r="E119" s="809"/>
      <c r="F119" s="811"/>
      <c r="G119" s="813"/>
      <c r="H119" s="391">
        <f>'8B'!$M$1</f>
        <v>0</v>
      </c>
      <c r="I119" s="805"/>
      <c r="J119" s="805"/>
      <c r="K119" s="815"/>
      <c r="L119" s="817"/>
      <c r="M119" s="818"/>
      <c r="N119" s="392">
        <f>'8B'!$Y$3</f>
        <v>0</v>
      </c>
      <c r="O119" s="820"/>
      <c r="P119" s="795"/>
      <c r="Q119" s="797"/>
      <c r="R119" s="797"/>
      <c r="S119" s="799"/>
      <c r="T119" s="822"/>
      <c r="U119" s="795"/>
      <c r="V119" s="797"/>
      <c r="W119" s="797"/>
      <c r="X119" s="797"/>
      <c r="Y119" s="799"/>
      <c r="Z119" s="388"/>
      <c r="AA119" s="801"/>
      <c r="AB119" s="797"/>
      <c r="AC119" s="797"/>
      <c r="AD119" s="803"/>
      <c r="AE119" s="797"/>
    </row>
    <row r="120" spans="1:31" s="389" customFormat="1" ht="11.25" x14ac:dyDescent="0.2">
      <c r="A120" s="804">
        <v>57</v>
      </c>
      <c r="B120" s="385">
        <f>л57!$R$1</f>
        <v>0</v>
      </c>
      <c r="C120" s="804">
        <f>л57!$I$10</f>
        <v>0</v>
      </c>
      <c r="D120" s="806">
        <f>л57!$D$10:$E$10</f>
        <v>0</v>
      </c>
      <c r="E120" s="808" t="str">
        <f>л57!$A$3</f>
        <v>л57</v>
      </c>
      <c r="F120" s="810">
        <f>л57!$AF$2</f>
        <v>0</v>
      </c>
      <c r="G120" s="812">
        <f>л57!$E$3</f>
        <v>0</v>
      </c>
      <c r="H120" s="386">
        <f>л57!$J$1</f>
        <v>0</v>
      </c>
      <c r="I120" s="804">
        <f>л57!$E$1</f>
        <v>0</v>
      </c>
      <c r="J120" s="804">
        <f>л57!$G$34</f>
        <v>0</v>
      </c>
      <c r="K120" s="814">
        <f t="shared" ref="K120" si="55">IFERROR(J120/I120,0)</f>
        <v>0</v>
      </c>
      <c r="L120" s="816">
        <f>л57!$D$10/((EOMONTH($E$1,0)-$E$1+1)/7)</f>
        <v>0</v>
      </c>
      <c r="M120" s="808">
        <f>л57!$AV$2+л57!$AV$4</f>
        <v>0</v>
      </c>
      <c r="N120" s="387">
        <f>л57!$Y$1</f>
        <v>0</v>
      </c>
      <c r="O120" s="819">
        <f>л57!$A$1</f>
        <v>0</v>
      </c>
      <c r="P120" s="794">
        <f>л57!$S$34</f>
        <v>0</v>
      </c>
      <c r="Q120" s="796">
        <f>л57!$V$34</f>
        <v>0</v>
      </c>
      <c r="R120" s="796">
        <f>л57!$Y$34</f>
        <v>0</v>
      </c>
      <c r="S120" s="798">
        <f>л57!$AA$34</f>
        <v>0</v>
      </c>
      <c r="T120" s="821">
        <f>л57!$AG$34</f>
        <v>0</v>
      </c>
      <c r="U120" s="794">
        <f>л57!$AB$34</f>
        <v>0</v>
      </c>
      <c r="V120" s="796">
        <f>л57!$AC$34</f>
        <v>0</v>
      </c>
      <c r="W120" s="796">
        <f>л57!$AD$34</f>
        <v>0</v>
      </c>
      <c r="X120" s="796">
        <f>л57!$AE$34</f>
        <v>0</v>
      </c>
      <c r="Y120" s="798">
        <f>л57!$AF$34</f>
        <v>0</v>
      </c>
      <c r="Z120" s="388"/>
      <c r="AA120" s="800">
        <f>л57!$H$35</f>
        <v>0</v>
      </c>
      <c r="AB120" s="796">
        <f>л57!$M$35</f>
        <v>0</v>
      </c>
      <c r="AC120" s="796">
        <f>л57!$AW$34</f>
        <v>0</v>
      </c>
      <c r="AD120" s="802">
        <f>COUNTIF(л57!$O$14:$P$33,"&gt;0")</f>
        <v>0</v>
      </c>
      <c r="AE120" s="796">
        <f>л57!$AW$35</f>
        <v>0</v>
      </c>
    </row>
    <row r="121" spans="1:31" s="389" customFormat="1" ht="11.25" x14ac:dyDescent="0.2">
      <c r="A121" s="805"/>
      <c r="B121" s="390">
        <f>л57!$R$3</f>
        <v>0</v>
      </c>
      <c r="C121" s="805"/>
      <c r="D121" s="807"/>
      <c r="E121" s="809"/>
      <c r="F121" s="811"/>
      <c r="G121" s="813"/>
      <c r="H121" s="391">
        <f>л57!$M$1</f>
        <v>0</v>
      </c>
      <c r="I121" s="805"/>
      <c r="J121" s="805"/>
      <c r="K121" s="815"/>
      <c r="L121" s="817"/>
      <c r="M121" s="818"/>
      <c r="N121" s="392">
        <f>л57!$Y$3</f>
        <v>0</v>
      </c>
      <c r="O121" s="820"/>
      <c r="P121" s="795"/>
      <c r="Q121" s="797"/>
      <c r="R121" s="797"/>
      <c r="S121" s="799"/>
      <c r="T121" s="822"/>
      <c r="U121" s="795"/>
      <c r="V121" s="797"/>
      <c r="W121" s="797"/>
      <c r="X121" s="797"/>
      <c r="Y121" s="799"/>
      <c r="Z121" s="388"/>
      <c r="AA121" s="801"/>
      <c r="AB121" s="797"/>
      <c r="AC121" s="797"/>
      <c r="AD121" s="803"/>
      <c r="AE121" s="797"/>
    </row>
    <row r="122" spans="1:31" s="389" customFormat="1" ht="11.25" x14ac:dyDescent="0.2">
      <c r="A122" s="804">
        <v>58</v>
      </c>
      <c r="B122" s="385">
        <f>л58!$R$1</f>
        <v>0</v>
      </c>
      <c r="C122" s="804">
        <f>л58!$I$10</f>
        <v>0</v>
      </c>
      <c r="D122" s="806">
        <f>л58!$D$10:$E$10</f>
        <v>0</v>
      </c>
      <c r="E122" s="808" t="str">
        <f>л58!$A$3</f>
        <v>л58</v>
      </c>
      <c r="F122" s="810">
        <f>л58!$AF$2</f>
        <v>0</v>
      </c>
      <c r="G122" s="812">
        <f>л58!$E$3</f>
        <v>0</v>
      </c>
      <c r="H122" s="386">
        <f>л58!$J$1</f>
        <v>0</v>
      </c>
      <c r="I122" s="804">
        <f>л58!$E$1</f>
        <v>0</v>
      </c>
      <c r="J122" s="804">
        <f>л58!$G$34</f>
        <v>0</v>
      </c>
      <c r="K122" s="814">
        <f t="shared" ref="K122" si="56">IFERROR(J122/I122,0)</f>
        <v>0</v>
      </c>
      <c r="L122" s="816">
        <f>л58!$D$10/((EOMONTH($E$1,0)-$E$1+1)/7)</f>
        <v>0</v>
      </c>
      <c r="M122" s="808">
        <f>л58!$AV$2+л58!$AV$4</f>
        <v>0</v>
      </c>
      <c r="N122" s="387">
        <f>л58!$Y$1</f>
        <v>0</v>
      </c>
      <c r="O122" s="819">
        <f>л58!$A$1</f>
        <v>0</v>
      </c>
      <c r="P122" s="794">
        <f>л58!$S$34</f>
        <v>0</v>
      </c>
      <c r="Q122" s="796">
        <f>л58!$V$34</f>
        <v>0</v>
      </c>
      <c r="R122" s="796">
        <f>л58!$Y$34</f>
        <v>0</v>
      </c>
      <c r="S122" s="798">
        <f>л58!$AA$34</f>
        <v>0</v>
      </c>
      <c r="T122" s="821">
        <f>л58!$AG$34</f>
        <v>0</v>
      </c>
      <c r="U122" s="794">
        <f>л58!$AB$34</f>
        <v>0</v>
      </c>
      <c r="V122" s="796">
        <f>л58!$AC$34</f>
        <v>0</v>
      </c>
      <c r="W122" s="796">
        <f>л58!$AD$34</f>
        <v>0</v>
      </c>
      <c r="X122" s="796">
        <f>л58!$AE$34</f>
        <v>0</v>
      </c>
      <c r="Y122" s="798">
        <f>л58!$AF$34</f>
        <v>0</v>
      </c>
      <c r="Z122" s="388"/>
      <c r="AA122" s="800">
        <f>л58!$H$35</f>
        <v>0</v>
      </c>
      <c r="AB122" s="796">
        <f>л58!$M$35</f>
        <v>0</v>
      </c>
      <c r="AC122" s="796">
        <f>л58!$AW$34</f>
        <v>0</v>
      </c>
      <c r="AD122" s="802">
        <f>COUNTIF(л58!$O$14:$P$33,"&gt;0")</f>
        <v>0</v>
      </c>
      <c r="AE122" s="796">
        <f>л58!$AW$35</f>
        <v>0</v>
      </c>
    </row>
    <row r="123" spans="1:31" s="389" customFormat="1" ht="11.25" x14ac:dyDescent="0.2">
      <c r="A123" s="805"/>
      <c r="B123" s="390">
        <f>л58!$R$3</f>
        <v>0</v>
      </c>
      <c r="C123" s="805"/>
      <c r="D123" s="807"/>
      <c r="E123" s="809"/>
      <c r="F123" s="811"/>
      <c r="G123" s="813"/>
      <c r="H123" s="391">
        <f>л58!$M$1</f>
        <v>0</v>
      </c>
      <c r="I123" s="805"/>
      <c r="J123" s="805"/>
      <c r="K123" s="815"/>
      <c r="L123" s="817"/>
      <c r="M123" s="818"/>
      <c r="N123" s="392">
        <f>л58!$Y$3</f>
        <v>0</v>
      </c>
      <c r="O123" s="820"/>
      <c r="P123" s="795"/>
      <c r="Q123" s="797"/>
      <c r="R123" s="797"/>
      <c r="S123" s="799"/>
      <c r="T123" s="822"/>
      <c r="U123" s="795"/>
      <c r="V123" s="797"/>
      <c r="W123" s="797"/>
      <c r="X123" s="797"/>
      <c r="Y123" s="799"/>
      <c r="Z123" s="388"/>
      <c r="AA123" s="801"/>
      <c r="AB123" s="797"/>
      <c r="AC123" s="797"/>
      <c r="AD123" s="803"/>
      <c r="AE123" s="797"/>
    </row>
    <row r="124" spans="1:31" s="389" customFormat="1" ht="11.25" x14ac:dyDescent="0.2">
      <c r="A124" s="804">
        <v>59</v>
      </c>
      <c r="B124" s="385">
        <f>л59!$R$1</f>
        <v>0</v>
      </c>
      <c r="C124" s="804">
        <f>л59!$I$10</f>
        <v>0</v>
      </c>
      <c r="D124" s="806">
        <f>л59!$D$10:$E$10</f>
        <v>0</v>
      </c>
      <c r="E124" s="808" t="str">
        <f>л59!$A$3</f>
        <v>л59</v>
      </c>
      <c r="F124" s="810">
        <f>л59!$AF$2</f>
        <v>0</v>
      </c>
      <c r="G124" s="812">
        <f>л59!$E$3</f>
        <v>0</v>
      </c>
      <c r="H124" s="386">
        <f>л59!$J$1</f>
        <v>0</v>
      </c>
      <c r="I124" s="804">
        <f>л59!$E$1</f>
        <v>0</v>
      </c>
      <c r="J124" s="804">
        <f>л59!$G$34</f>
        <v>0</v>
      </c>
      <c r="K124" s="814">
        <f t="shared" ref="K124" si="57">IFERROR(J124/I124,0)</f>
        <v>0</v>
      </c>
      <c r="L124" s="816">
        <f>л59!$D$10/((EOMONTH($E$1,0)-$E$1+1)/7)</f>
        <v>0</v>
      </c>
      <c r="M124" s="808">
        <f>л59!$AV$2+л59!$AV$4</f>
        <v>0</v>
      </c>
      <c r="N124" s="387">
        <f>л59!$Y$1</f>
        <v>0</v>
      </c>
      <c r="O124" s="819">
        <f>л59!$A$1</f>
        <v>0</v>
      </c>
      <c r="P124" s="794">
        <f>л59!$S$34</f>
        <v>0</v>
      </c>
      <c r="Q124" s="796">
        <f>л59!$V$34</f>
        <v>0</v>
      </c>
      <c r="R124" s="796">
        <f>л59!$Y$34</f>
        <v>0</v>
      </c>
      <c r="S124" s="798">
        <f>л59!$AA$34</f>
        <v>0</v>
      </c>
      <c r="T124" s="821">
        <f>л59!$AG$34</f>
        <v>0</v>
      </c>
      <c r="U124" s="794">
        <f>л59!$AB$34</f>
        <v>0</v>
      </c>
      <c r="V124" s="796">
        <f>л59!$AC$34</f>
        <v>0</v>
      </c>
      <c r="W124" s="796">
        <f>л59!$AD$34</f>
        <v>0</v>
      </c>
      <c r="X124" s="796">
        <f>л59!$AE$34</f>
        <v>0</v>
      </c>
      <c r="Y124" s="798">
        <f>л59!$AF$34</f>
        <v>0</v>
      </c>
      <c r="Z124" s="388"/>
      <c r="AA124" s="800">
        <f>л59!$H$35</f>
        <v>0</v>
      </c>
      <c r="AB124" s="796">
        <f>л59!$M$35</f>
        <v>0</v>
      </c>
      <c r="AC124" s="796">
        <f>л59!$AW$34</f>
        <v>0</v>
      </c>
      <c r="AD124" s="802">
        <f>COUNTIF(л59!$O$14:$P$33,"&gt;0")</f>
        <v>0</v>
      </c>
      <c r="AE124" s="796">
        <f>л59!$AW$35</f>
        <v>0</v>
      </c>
    </row>
    <row r="125" spans="1:31" s="389" customFormat="1" ht="11.25" x14ac:dyDescent="0.2">
      <c r="A125" s="805"/>
      <c r="B125" s="390">
        <f>л59!$R$3</f>
        <v>0</v>
      </c>
      <c r="C125" s="805"/>
      <c r="D125" s="807"/>
      <c r="E125" s="809"/>
      <c r="F125" s="811"/>
      <c r="G125" s="813"/>
      <c r="H125" s="391">
        <f>л59!$M$1</f>
        <v>0</v>
      </c>
      <c r="I125" s="805"/>
      <c r="J125" s="805"/>
      <c r="K125" s="815"/>
      <c r="L125" s="817"/>
      <c r="M125" s="818"/>
      <c r="N125" s="392">
        <f>л59!$Y$3</f>
        <v>0</v>
      </c>
      <c r="O125" s="820"/>
      <c r="P125" s="795"/>
      <c r="Q125" s="797"/>
      <c r="R125" s="797"/>
      <c r="S125" s="799"/>
      <c r="T125" s="822"/>
      <c r="U125" s="795"/>
      <c r="V125" s="797"/>
      <c r="W125" s="797"/>
      <c r="X125" s="797"/>
      <c r="Y125" s="799"/>
      <c r="Z125" s="388"/>
      <c r="AA125" s="801"/>
      <c r="AB125" s="797"/>
      <c r="AC125" s="797"/>
      <c r="AD125" s="803"/>
      <c r="AE125" s="797"/>
    </row>
    <row r="126" spans="1:31" s="389" customFormat="1" ht="11.25" x14ac:dyDescent="0.2">
      <c r="A126" s="804">
        <v>60</v>
      </c>
      <c r="B126" s="385">
        <f>л60!$R$1</f>
        <v>0</v>
      </c>
      <c r="C126" s="804">
        <f>л60!$I$10</f>
        <v>0</v>
      </c>
      <c r="D126" s="806">
        <f>л60!$D$10:$E$10</f>
        <v>0</v>
      </c>
      <c r="E126" s="808" t="str">
        <f>л60!$A$3</f>
        <v>л60</v>
      </c>
      <c r="F126" s="810">
        <f>л60!$AF$2</f>
        <v>0</v>
      </c>
      <c r="G126" s="812">
        <f>л60!$E$3</f>
        <v>0</v>
      </c>
      <c r="H126" s="386">
        <f>л60!$J$1</f>
        <v>0</v>
      </c>
      <c r="I126" s="804">
        <f>л60!$E$1</f>
        <v>0</v>
      </c>
      <c r="J126" s="804">
        <f>л60!$G$34</f>
        <v>0</v>
      </c>
      <c r="K126" s="814">
        <f t="shared" ref="K126" si="58">IFERROR(J126/I126,0)</f>
        <v>0</v>
      </c>
      <c r="L126" s="816">
        <f>л60!$D$10/((EOMONTH($E$1,0)-$E$1+1)/7)</f>
        <v>0</v>
      </c>
      <c r="M126" s="808">
        <f>л60!$AV$2+л60!$AV$4</f>
        <v>0</v>
      </c>
      <c r="N126" s="387">
        <f>л60!$Y$1</f>
        <v>0</v>
      </c>
      <c r="O126" s="819">
        <f>л60!$A$1</f>
        <v>0</v>
      </c>
      <c r="P126" s="794">
        <f>л60!$S$34</f>
        <v>0</v>
      </c>
      <c r="Q126" s="796">
        <f>л60!$V$34</f>
        <v>0</v>
      </c>
      <c r="R126" s="796">
        <f>л60!$Y$34</f>
        <v>0</v>
      </c>
      <c r="S126" s="798">
        <f>л60!$AA$34</f>
        <v>0</v>
      </c>
      <c r="T126" s="821">
        <f>л60!$AG$34</f>
        <v>0</v>
      </c>
      <c r="U126" s="794">
        <f>л60!$AB$34</f>
        <v>0</v>
      </c>
      <c r="V126" s="796">
        <f>л60!$AC$34</f>
        <v>0</v>
      </c>
      <c r="W126" s="796">
        <f>л60!$AD$34</f>
        <v>0</v>
      </c>
      <c r="X126" s="796">
        <f>л60!$AE$34</f>
        <v>0</v>
      </c>
      <c r="Y126" s="798">
        <f>л60!$AF$34</f>
        <v>0</v>
      </c>
      <c r="Z126" s="388"/>
      <c r="AA126" s="800">
        <f>л60!$H$35</f>
        <v>0</v>
      </c>
      <c r="AB126" s="796">
        <f>л60!$M$35</f>
        <v>0</v>
      </c>
      <c r="AC126" s="796">
        <f>л60!$AW$34</f>
        <v>0</v>
      </c>
      <c r="AD126" s="802">
        <f>COUNTIF(л60!$O$14:$P$33,"&gt;0")</f>
        <v>0</v>
      </c>
      <c r="AE126" s="796">
        <f>л60!$AW$35</f>
        <v>0</v>
      </c>
    </row>
    <row r="127" spans="1:31" s="389" customFormat="1" ht="11.25" x14ac:dyDescent="0.2">
      <c r="A127" s="805"/>
      <c r="B127" s="390">
        <f>л60!$R$3</f>
        <v>0</v>
      </c>
      <c r="C127" s="805"/>
      <c r="D127" s="807"/>
      <c r="E127" s="809"/>
      <c r="F127" s="811"/>
      <c r="G127" s="813"/>
      <c r="H127" s="391">
        <f>л60!$M$1</f>
        <v>0</v>
      </c>
      <c r="I127" s="805"/>
      <c r="J127" s="805"/>
      <c r="K127" s="815"/>
      <c r="L127" s="817"/>
      <c r="M127" s="818"/>
      <c r="N127" s="392">
        <f>л60!$Y$3</f>
        <v>0</v>
      </c>
      <c r="O127" s="820"/>
      <c r="P127" s="795"/>
      <c r="Q127" s="797"/>
      <c r="R127" s="797"/>
      <c r="S127" s="799"/>
      <c r="T127" s="822"/>
      <c r="U127" s="795"/>
      <c r="V127" s="797"/>
      <c r="W127" s="797"/>
      <c r="X127" s="797"/>
      <c r="Y127" s="799"/>
      <c r="Z127" s="388"/>
      <c r="AA127" s="801"/>
      <c r="AB127" s="797"/>
      <c r="AC127" s="797"/>
      <c r="AD127" s="803"/>
      <c r="AE127" s="797"/>
    </row>
    <row r="128" spans="1:31" s="389" customFormat="1" ht="11.25" x14ac:dyDescent="0.2">
      <c r="A128" s="804">
        <v>61</v>
      </c>
      <c r="B128" s="385">
        <f>л61!$R$1</f>
        <v>0</v>
      </c>
      <c r="C128" s="804">
        <f>л61!$I$10</f>
        <v>0</v>
      </c>
      <c r="D128" s="806">
        <f>л61!$D$10:$E$10</f>
        <v>0</v>
      </c>
      <c r="E128" s="808" t="str">
        <f>л61!$A$3</f>
        <v>л61</v>
      </c>
      <c r="F128" s="810">
        <f>л61!$AF$2</f>
        <v>0</v>
      </c>
      <c r="G128" s="812">
        <f>л61!$E$3</f>
        <v>0</v>
      </c>
      <c r="H128" s="386">
        <f>л61!$J$1</f>
        <v>0</v>
      </c>
      <c r="I128" s="804">
        <f>л61!$E$1</f>
        <v>0</v>
      </c>
      <c r="J128" s="804">
        <f>л61!$G$34</f>
        <v>0</v>
      </c>
      <c r="K128" s="814">
        <f t="shared" ref="K128" si="59">IFERROR(J128/I128,0)</f>
        <v>0</v>
      </c>
      <c r="L128" s="816">
        <f>л61!$D$10/((EOMONTH($E$1,0)-$E$1+1)/7)</f>
        <v>0</v>
      </c>
      <c r="M128" s="808">
        <f>л61!$AV$2+л61!$AV$4</f>
        <v>0</v>
      </c>
      <c r="N128" s="387">
        <f>л61!$Y$1</f>
        <v>0</v>
      </c>
      <c r="O128" s="819">
        <f>л61!$A$1</f>
        <v>0</v>
      </c>
      <c r="P128" s="794">
        <f>л61!$S$34</f>
        <v>0</v>
      </c>
      <c r="Q128" s="796">
        <f>л61!$V$34</f>
        <v>0</v>
      </c>
      <c r="R128" s="796">
        <f>л61!$Y$34</f>
        <v>0</v>
      </c>
      <c r="S128" s="798">
        <f>л61!$AA$34</f>
        <v>0</v>
      </c>
      <c r="T128" s="821">
        <f>л61!$AG$34</f>
        <v>0</v>
      </c>
      <c r="U128" s="794">
        <f>л61!$AB$34</f>
        <v>0</v>
      </c>
      <c r="V128" s="796">
        <f>л61!$AC$34</f>
        <v>0</v>
      </c>
      <c r="W128" s="796">
        <f>л61!$AD$34</f>
        <v>0</v>
      </c>
      <c r="X128" s="796">
        <f>л61!$AE$34</f>
        <v>0</v>
      </c>
      <c r="Y128" s="798">
        <f>л61!$AF$34</f>
        <v>0</v>
      </c>
      <c r="Z128" s="388"/>
      <c r="AA128" s="800">
        <f>л61!$H$35</f>
        <v>0</v>
      </c>
      <c r="AB128" s="796">
        <f>л61!$M$35</f>
        <v>0</v>
      </c>
      <c r="AC128" s="796">
        <f>л61!$AW$34</f>
        <v>0</v>
      </c>
      <c r="AD128" s="802">
        <f>COUNTIF(л61!$O$14:$P$33,"&gt;0")</f>
        <v>0</v>
      </c>
      <c r="AE128" s="796">
        <f>л61!$AW$35</f>
        <v>0</v>
      </c>
    </row>
    <row r="129" spans="1:31" s="389" customFormat="1" ht="11.25" x14ac:dyDescent="0.2">
      <c r="A129" s="805"/>
      <c r="B129" s="390">
        <f>л61!$R$3</f>
        <v>0</v>
      </c>
      <c r="C129" s="805"/>
      <c r="D129" s="807"/>
      <c r="E129" s="809"/>
      <c r="F129" s="811"/>
      <c r="G129" s="813"/>
      <c r="H129" s="391">
        <f>л61!$M$1</f>
        <v>0</v>
      </c>
      <c r="I129" s="805"/>
      <c r="J129" s="805"/>
      <c r="K129" s="815"/>
      <c r="L129" s="817"/>
      <c r="M129" s="818"/>
      <c r="N129" s="392">
        <f>л61!$Y$3</f>
        <v>0</v>
      </c>
      <c r="O129" s="820"/>
      <c r="P129" s="795"/>
      <c r="Q129" s="797"/>
      <c r="R129" s="797"/>
      <c r="S129" s="799"/>
      <c r="T129" s="822"/>
      <c r="U129" s="795"/>
      <c r="V129" s="797"/>
      <c r="W129" s="797"/>
      <c r="X129" s="797"/>
      <c r="Y129" s="799"/>
      <c r="Z129" s="388"/>
      <c r="AA129" s="801"/>
      <c r="AB129" s="797"/>
      <c r="AC129" s="797"/>
      <c r="AD129" s="803"/>
      <c r="AE129" s="797"/>
    </row>
    <row r="130" spans="1:31" s="389" customFormat="1" ht="11.25" x14ac:dyDescent="0.2">
      <c r="A130" s="804">
        <v>62</v>
      </c>
      <c r="B130" s="385">
        <f>л62!$R$1</f>
        <v>0</v>
      </c>
      <c r="C130" s="804">
        <f>л62!$I$10</f>
        <v>0</v>
      </c>
      <c r="D130" s="806">
        <f>л62!$D$10:$E$10</f>
        <v>0</v>
      </c>
      <c r="E130" s="808" t="str">
        <f>л62!$A$3</f>
        <v>л62</v>
      </c>
      <c r="F130" s="810">
        <f>л62!$AF$2</f>
        <v>0</v>
      </c>
      <c r="G130" s="812">
        <f>л62!$E$3</f>
        <v>0</v>
      </c>
      <c r="H130" s="386">
        <f>л62!$J$1</f>
        <v>0</v>
      </c>
      <c r="I130" s="804">
        <f>л62!$E$1</f>
        <v>0</v>
      </c>
      <c r="J130" s="804">
        <f>л62!$G$34</f>
        <v>0</v>
      </c>
      <c r="K130" s="814">
        <f t="shared" ref="K130" si="60">IFERROR(J130/I130,0)</f>
        <v>0</v>
      </c>
      <c r="L130" s="816">
        <f>л62!$D$10/((EOMONTH($E$1,0)-$E$1+1)/7)</f>
        <v>0</v>
      </c>
      <c r="M130" s="808">
        <f>л62!$AV$2+л62!$AV$4</f>
        <v>0</v>
      </c>
      <c r="N130" s="387">
        <f>л62!$Y$1</f>
        <v>0</v>
      </c>
      <c r="O130" s="819">
        <f>л62!$A$1</f>
        <v>0</v>
      </c>
      <c r="P130" s="794">
        <f>л62!$S$34</f>
        <v>0</v>
      </c>
      <c r="Q130" s="796">
        <f>л62!$V$34</f>
        <v>0</v>
      </c>
      <c r="R130" s="796">
        <f>л62!$Y$34</f>
        <v>0</v>
      </c>
      <c r="S130" s="798">
        <f>л62!$AA$34</f>
        <v>0</v>
      </c>
      <c r="T130" s="821">
        <f>л62!$AG$34</f>
        <v>0</v>
      </c>
      <c r="U130" s="794">
        <f>л62!$AB$34</f>
        <v>0</v>
      </c>
      <c r="V130" s="796">
        <f>л62!$AC$34</f>
        <v>0</v>
      </c>
      <c r="W130" s="796">
        <f>л62!$AD$34</f>
        <v>0</v>
      </c>
      <c r="X130" s="796">
        <f>л62!$AE$34</f>
        <v>0</v>
      </c>
      <c r="Y130" s="798">
        <f>л62!$AF$34</f>
        <v>0</v>
      </c>
      <c r="Z130" s="388"/>
      <c r="AA130" s="800">
        <f>л62!$H$35</f>
        <v>0</v>
      </c>
      <c r="AB130" s="796">
        <f>л62!$M$35</f>
        <v>0</v>
      </c>
      <c r="AC130" s="796">
        <f>л62!$AW$34</f>
        <v>0</v>
      </c>
      <c r="AD130" s="802">
        <f>COUNTIF(л62!$O$14:$P$33,"&gt;0")</f>
        <v>0</v>
      </c>
      <c r="AE130" s="796">
        <f>л62!$AW$35</f>
        <v>0</v>
      </c>
    </row>
    <row r="131" spans="1:31" s="389" customFormat="1" ht="11.25" x14ac:dyDescent="0.2">
      <c r="A131" s="805"/>
      <c r="B131" s="390">
        <f>л62!$R$3</f>
        <v>0</v>
      </c>
      <c r="C131" s="805"/>
      <c r="D131" s="807"/>
      <c r="E131" s="809"/>
      <c r="F131" s="811"/>
      <c r="G131" s="813"/>
      <c r="H131" s="391">
        <f>л62!$M$1</f>
        <v>0</v>
      </c>
      <c r="I131" s="805"/>
      <c r="J131" s="805"/>
      <c r="K131" s="815"/>
      <c r="L131" s="817"/>
      <c r="M131" s="818"/>
      <c r="N131" s="392">
        <f>л62!$Y$3</f>
        <v>0</v>
      </c>
      <c r="O131" s="820"/>
      <c r="P131" s="795"/>
      <c r="Q131" s="797"/>
      <c r="R131" s="797"/>
      <c r="S131" s="799"/>
      <c r="T131" s="822"/>
      <c r="U131" s="795"/>
      <c r="V131" s="797"/>
      <c r="W131" s="797"/>
      <c r="X131" s="797"/>
      <c r="Y131" s="799"/>
      <c r="Z131" s="388"/>
      <c r="AA131" s="801"/>
      <c r="AB131" s="797"/>
      <c r="AC131" s="797"/>
      <c r="AD131" s="803"/>
      <c r="AE131" s="797"/>
    </row>
    <row r="132" spans="1:31" s="389" customFormat="1" ht="11.25" x14ac:dyDescent="0.2">
      <c r="A132" s="804">
        <v>63</v>
      </c>
      <c r="B132" s="385">
        <f>л63!$R$1</f>
        <v>0</v>
      </c>
      <c r="C132" s="804">
        <f>л63!$I$10</f>
        <v>0</v>
      </c>
      <c r="D132" s="806">
        <f>л63!$D$10:$E$10</f>
        <v>0</v>
      </c>
      <c r="E132" s="808" t="str">
        <f>л63!$A$3</f>
        <v>л63</v>
      </c>
      <c r="F132" s="810">
        <f>л63!$AF$2</f>
        <v>0</v>
      </c>
      <c r="G132" s="812">
        <f>л63!$E$3</f>
        <v>0</v>
      </c>
      <c r="H132" s="386">
        <f>л63!$J$1</f>
        <v>0</v>
      </c>
      <c r="I132" s="804">
        <f>л63!$E$1</f>
        <v>0</v>
      </c>
      <c r="J132" s="804">
        <f>л63!$G$34</f>
        <v>0</v>
      </c>
      <c r="K132" s="814">
        <f t="shared" ref="K132" si="61">IFERROR(J132/I132,0)</f>
        <v>0</v>
      </c>
      <c r="L132" s="816">
        <f>л63!$D$10/((EOMONTH($E$1,0)-$E$1+1)/7)</f>
        <v>0</v>
      </c>
      <c r="M132" s="808">
        <f>л63!$AV$2+л63!$AV$4</f>
        <v>0</v>
      </c>
      <c r="N132" s="387">
        <f>л63!$Y$1</f>
        <v>0</v>
      </c>
      <c r="O132" s="819">
        <f>л63!$A$1</f>
        <v>0</v>
      </c>
      <c r="P132" s="794">
        <f>л63!$S$34</f>
        <v>0</v>
      </c>
      <c r="Q132" s="796">
        <f>л63!$V$34</f>
        <v>0</v>
      </c>
      <c r="R132" s="796">
        <f>л63!$Y$34</f>
        <v>0</v>
      </c>
      <c r="S132" s="798">
        <f>л63!$AA$34</f>
        <v>0</v>
      </c>
      <c r="T132" s="821">
        <f>л63!$AG$34</f>
        <v>0</v>
      </c>
      <c r="U132" s="794">
        <f>л63!$AB$34</f>
        <v>0</v>
      </c>
      <c r="V132" s="796">
        <f>л63!$AC$34</f>
        <v>0</v>
      </c>
      <c r="W132" s="796">
        <f>л63!$AD$34</f>
        <v>0</v>
      </c>
      <c r="X132" s="796">
        <f>л63!$AE$34</f>
        <v>0</v>
      </c>
      <c r="Y132" s="798">
        <f>л63!$AF$34</f>
        <v>0</v>
      </c>
      <c r="Z132" s="388"/>
      <c r="AA132" s="800">
        <f>л63!$H$35</f>
        <v>0</v>
      </c>
      <c r="AB132" s="796">
        <f>л63!$M$35</f>
        <v>0</v>
      </c>
      <c r="AC132" s="796">
        <f>л63!$AW$34</f>
        <v>0</v>
      </c>
      <c r="AD132" s="802">
        <f>COUNTIF(л63!$O$14:$P$33,"&gt;0")</f>
        <v>0</v>
      </c>
      <c r="AE132" s="796">
        <f>л63!$AW$35</f>
        <v>0</v>
      </c>
    </row>
    <row r="133" spans="1:31" s="389" customFormat="1" ht="11.25" x14ac:dyDescent="0.2">
      <c r="A133" s="805"/>
      <c r="B133" s="390">
        <f>л63!$R$3</f>
        <v>0</v>
      </c>
      <c r="C133" s="805"/>
      <c r="D133" s="807"/>
      <c r="E133" s="809"/>
      <c r="F133" s="811"/>
      <c r="G133" s="813"/>
      <c r="H133" s="391">
        <f>л63!$M$1</f>
        <v>0</v>
      </c>
      <c r="I133" s="805"/>
      <c r="J133" s="805"/>
      <c r="K133" s="815"/>
      <c r="L133" s="817"/>
      <c r="M133" s="818"/>
      <c r="N133" s="392">
        <f>л63!$Y$3</f>
        <v>0</v>
      </c>
      <c r="O133" s="820"/>
      <c r="P133" s="795"/>
      <c r="Q133" s="797"/>
      <c r="R133" s="797"/>
      <c r="S133" s="799"/>
      <c r="T133" s="822"/>
      <c r="U133" s="795"/>
      <c r="V133" s="797"/>
      <c r="W133" s="797"/>
      <c r="X133" s="797"/>
      <c r="Y133" s="799"/>
      <c r="Z133" s="388"/>
      <c r="AA133" s="801"/>
      <c r="AB133" s="797"/>
      <c r="AC133" s="797"/>
      <c r="AD133" s="803"/>
      <c r="AE133" s="797"/>
    </row>
    <row r="134" spans="1:31" s="389" customFormat="1" ht="11.25" x14ac:dyDescent="0.2">
      <c r="A134" s="804">
        <v>64</v>
      </c>
      <c r="B134" s="385">
        <f>л64!$R$1</f>
        <v>0</v>
      </c>
      <c r="C134" s="804">
        <f>л64!$I$10</f>
        <v>0</v>
      </c>
      <c r="D134" s="806">
        <f>л64!$D$10:$E$10</f>
        <v>0</v>
      </c>
      <c r="E134" s="808" t="str">
        <f>л64!$A$3</f>
        <v>л64</v>
      </c>
      <c r="F134" s="810">
        <f>л64!$AF$2</f>
        <v>0</v>
      </c>
      <c r="G134" s="812">
        <f>л64!$E$3</f>
        <v>0</v>
      </c>
      <c r="H134" s="386">
        <f>л64!$J$1</f>
        <v>0</v>
      </c>
      <c r="I134" s="804">
        <f>л64!$E$1</f>
        <v>0</v>
      </c>
      <c r="J134" s="804">
        <f>л64!$G$34</f>
        <v>0</v>
      </c>
      <c r="K134" s="814">
        <f t="shared" ref="K134" si="62">IFERROR(J134/I134,0)</f>
        <v>0</v>
      </c>
      <c r="L134" s="816">
        <f>л64!$D$10/((EOMONTH($E$1,0)-$E$1+1)/7)</f>
        <v>0</v>
      </c>
      <c r="M134" s="808">
        <f>л64!$AV$2+л64!$AV$4</f>
        <v>0</v>
      </c>
      <c r="N134" s="387">
        <f>л64!$Y$1</f>
        <v>0</v>
      </c>
      <c r="O134" s="819">
        <f>л64!$A$1</f>
        <v>0</v>
      </c>
      <c r="P134" s="794">
        <f>л64!$S$34</f>
        <v>0</v>
      </c>
      <c r="Q134" s="796">
        <f>л64!$V$34</f>
        <v>0</v>
      </c>
      <c r="R134" s="796">
        <f>л64!$Y$34</f>
        <v>0</v>
      </c>
      <c r="S134" s="798">
        <f>л64!$AA$34</f>
        <v>0</v>
      </c>
      <c r="T134" s="821">
        <f>л64!$AG$34</f>
        <v>0</v>
      </c>
      <c r="U134" s="794">
        <f>л64!$AB$34</f>
        <v>0</v>
      </c>
      <c r="V134" s="796">
        <f>л64!$AC$34</f>
        <v>0</v>
      </c>
      <c r="W134" s="796">
        <f>л64!$AD$34</f>
        <v>0</v>
      </c>
      <c r="X134" s="796">
        <f>л64!$AE$34</f>
        <v>0</v>
      </c>
      <c r="Y134" s="798">
        <f>л64!$AF$34</f>
        <v>0</v>
      </c>
      <c r="Z134" s="388"/>
      <c r="AA134" s="800">
        <f>л64!$H$35</f>
        <v>0</v>
      </c>
      <c r="AB134" s="796">
        <f>л64!$M$35</f>
        <v>0</v>
      </c>
      <c r="AC134" s="796">
        <f>л64!$AW$34</f>
        <v>0</v>
      </c>
      <c r="AD134" s="802">
        <f>COUNTIF(л64!$O$14:$P$33,"&gt;0")</f>
        <v>0</v>
      </c>
      <c r="AE134" s="796">
        <f>л64!$AW$35</f>
        <v>0</v>
      </c>
    </row>
    <row r="135" spans="1:31" s="389" customFormat="1" ht="11.25" x14ac:dyDescent="0.2">
      <c r="A135" s="805"/>
      <c r="B135" s="390">
        <f>л64!$R$3</f>
        <v>0</v>
      </c>
      <c r="C135" s="805"/>
      <c r="D135" s="807"/>
      <c r="E135" s="809"/>
      <c r="F135" s="811"/>
      <c r="G135" s="813"/>
      <c r="H135" s="391">
        <f>л64!$M$1</f>
        <v>0</v>
      </c>
      <c r="I135" s="805"/>
      <c r="J135" s="805"/>
      <c r="K135" s="815"/>
      <c r="L135" s="817"/>
      <c r="M135" s="818"/>
      <c r="N135" s="392">
        <f>л64!$Y$3</f>
        <v>0</v>
      </c>
      <c r="O135" s="820"/>
      <c r="P135" s="795"/>
      <c r="Q135" s="797"/>
      <c r="R135" s="797"/>
      <c r="S135" s="799"/>
      <c r="T135" s="822"/>
      <c r="U135" s="795"/>
      <c r="V135" s="797"/>
      <c r="W135" s="797"/>
      <c r="X135" s="797"/>
      <c r="Y135" s="799"/>
      <c r="Z135" s="388"/>
      <c r="AA135" s="801"/>
      <c r="AB135" s="797"/>
      <c r="AC135" s="797"/>
      <c r="AD135" s="803"/>
      <c r="AE135" s="797"/>
    </row>
    <row r="136" spans="1:31" s="389" customFormat="1" ht="11.25" x14ac:dyDescent="0.2">
      <c r="A136" s="804">
        <v>65</v>
      </c>
      <c r="B136" s="385">
        <f>л65!$R$1</f>
        <v>0</v>
      </c>
      <c r="C136" s="804">
        <f>л65!$I$10</f>
        <v>0</v>
      </c>
      <c r="D136" s="806">
        <f>л65!$D$10:$E$10</f>
        <v>0</v>
      </c>
      <c r="E136" s="808" t="str">
        <f>л65!$A$3</f>
        <v>л65</v>
      </c>
      <c r="F136" s="810">
        <f>л65!$AF$2</f>
        <v>0</v>
      </c>
      <c r="G136" s="812">
        <f>л65!$E$3</f>
        <v>0</v>
      </c>
      <c r="H136" s="386">
        <f>л65!$J$1</f>
        <v>0</v>
      </c>
      <c r="I136" s="804">
        <f>л65!$E$1</f>
        <v>0</v>
      </c>
      <c r="J136" s="804">
        <f>л65!$G$34</f>
        <v>0</v>
      </c>
      <c r="K136" s="814">
        <f t="shared" ref="K136" si="63">IFERROR(J136/I136,0)</f>
        <v>0</v>
      </c>
      <c r="L136" s="816">
        <f>л65!$D$10/((EOMONTH($E$1,0)-$E$1+1)/7)</f>
        <v>0</v>
      </c>
      <c r="M136" s="808">
        <f>л65!$AV$2+л65!$AV$4</f>
        <v>0</v>
      </c>
      <c r="N136" s="387">
        <f>л65!$Y$1</f>
        <v>0</v>
      </c>
      <c r="O136" s="819">
        <f>л65!$A$1</f>
        <v>0</v>
      </c>
      <c r="P136" s="794">
        <f>л65!$S$34</f>
        <v>0</v>
      </c>
      <c r="Q136" s="796">
        <f>л65!$V$34</f>
        <v>0</v>
      </c>
      <c r="R136" s="796">
        <f>л65!$Y$34</f>
        <v>0</v>
      </c>
      <c r="S136" s="798">
        <f>л65!$AA$34</f>
        <v>0</v>
      </c>
      <c r="T136" s="821">
        <f>л65!$AG$34</f>
        <v>0</v>
      </c>
      <c r="U136" s="794">
        <f>л65!$AB$34</f>
        <v>0</v>
      </c>
      <c r="V136" s="796">
        <f>л65!$AC$34</f>
        <v>0</v>
      </c>
      <c r="W136" s="796">
        <f>л65!$AD$34</f>
        <v>0</v>
      </c>
      <c r="X136" s="796">
        <f>л65!$AE$34</f>
        <v>0</v>
      </c>
      <c r="Y136" s="798">
        <f>л65!$AF$34</f>
        <v>0</v>
      </c>
      <c r="Z136" s="388"/>
      <c r="AA136" s="800">
        <f>л65!$H$35</f>
        <v>0</v>
      </c>
      <c r="AB136" s="796">
        <f>л65!$M$35</f>
        <v>0</v>
      </c>
      <c r="AC136" s="796">
        <f>л65!$AW$34</f>
        <v>0</v>
      </c>
      <c r="AD136" s="802">
        <f>COUNTIF(л65!$O$14:$P$33,"&gt;0")</f>
        <v>0</v>
      </c>
      <c r="AE136" s="796">
        <f>л65!$AW$35</f>
        <v>0</v>
      </c>
    </row>
    <row r="137" spans="1:31" s="389" customFormat="1" ht="11.25" x14ac:dyDescent="0.2">
      <c r="A137" s="805"/>
      <c r="B137" s="390">
        <f>л65!$R$3</f>
        <v>0</v>
      </c>
      <c r="C137" s="805"/>
      <c r="D137" s="807"/>
      <c r="E137" s="809"/>
      <c r="F137" s="811"/>
      <c r="G137" s="813"/>
      <c r="H137" s="391">
        <f>л65!$M$1</f>
        <v>0</v>
      </c>
      <c r="I137" s="805"/>
      <c r="J137" s="805"/>
      <c r="K137" s="815"/>
      <c r="L137" s="817"/>
      <c r="M137" s="818"/>
      <c r="N137" s="392">
        <f>л65!$Y$3</f>
        <v>0</v>
      </c>
      <c r="O137" s="820"/>
      <c r="P137" s="795"/>
      <c r="Q137" s="797"/>
      <c r="R137" s="797"/>
      <c r="S137" s="799"/>
      <c r="T137" s="822"/>
      <c r="U137" s="795"/>
      <c r="V137" s="797"/>
      <c r="W137" s="797"/>
      <c r="X137" s="797"/>
      <c r="Y137" s="799"/>
      <c r="Z137" s="388"/>
      <c r="AA137" s="801"/>
      <c r="AB137" s="797"/>
      <c r="AC137" s="797"/>
      <c r="AD137" s="803"/>
      <c r="AE137" s="797"/>
    </row>
    <row r="138" spans="1:31" s="389" customFormat="1" ht="11.25" x14ac:dyDescent="0.2">
      <c r="A138" s="804">
        <v>66</v>
      </c>
      <c r="B138" s="385">
        <f>л66!$R$1</f>
        <v>0</v>
      </c>
      <c r="C138" s="804">
        <f>л66!$I$10</f>
        <v>0</v>
      </c>
      <c r="D138" s="806">
        <f>л66!$D$10:$E$10</f>
        <v>0</v>
      </c>
      <c r="E138" s="808" t="str">
        <f>л66!$A$3</f>
        <v>л66</v>
      </c>
      <c r="F138" s="810">
        <f>л66!$AF$2</f>
        <v>0</v>
      </c>
      <c r="G138" s="812">
        <f>л66!$E$3</f>
        <v>0</v>
      </c>
      <c r="H138" s="386">
        <f>л66!$J$1</f>
        <v>0</v>
      </c>
      <c r="I138" s="804">
        <f>л66!$E$1</f>
        <v>0</v>
      </c>
      <c r="J138" s="804">
        <f>л66!$G$34</f>
        <v>0</v>
      </c>
      <c r="K138" s="814">
        <f t="shared" ref="K138" si="64">IFERROR(J138/I138,0)</f>
        <v>0</v>
      </c>
      <c r="L138" s="816">
        <f>л66!$D$10/((EOMONTH($E$1,0)-$E$1+1)/7)</f>
        <v>0</v>
      </c>
      <c r="M138" s="808">
        <f>л66!$AV$2+л66!$AV$4</f>
        <v>0</v>
      </c>
      <c r="N138" s="387">
        <f>л66!$Y$1</f>
        <v>0</v>
      </c>
      <c r="O138" s="819">
        <f>л66!$A$1</f>
        <v>0</v>
      </c>
      <c r="P138" s="794">
        <f>л66!$S$34</f>
        <v>0</v>
      </c>
      <c r="Q138" s="796">
        <f>л66!$V$34</f>
        <v>0</v>
      </c>
      <c r="R138" s="796">
        <f>л66!$Y$34</f>
        <v>0</v>
      </c>
      <c r="S138" s="798">
        <f>л66!$AA$34</f>
        <v>0</v>
      </c>
      <c r="T138" s="821">
        <f>л66!$AG$34</f>
        <v>0</v>
      </c>
      <c r="U138" s="794">
        <f>л66!$AB$34</f>
        <v>0</v>
      </c>
      <c r="V138" s="796">
        <f>л66!$AC$34</f>
        <v>0</v>
      </c>
      <c r="W138" s="796">
        <f>л66!$AD$34</f>
        <v>0</v>
      </c>
      <c r="X138" s="796">
        <f>л66!$AE$34</f>
        <v>0</v>
      </c>
      <c r="Y138" s="798">
        <f>л66!$AF$34</f>
        <v>0</v>
      </c>
      <c r="Z138" s="388"/>
      <c r="AA138" s="800">
        <f>л66!$H$35</f>
        <v>0</v>
      </c>
      <c r="AB138" s="796">
        <f>л66!$M$35</f>
        <v>0</v>
      </c>
      <c r="AC138" s="796">
        <f>л66!$AW$34</f>
        <v>0</v>
      </c>
      <c r="AD138" s="802">
        <f>COUNTIF(л66!$O$14:$P$33,"&gt;0")</f>
        <v>0</v>
      </c>
      <c r="AE138" s="796">
        <f>л66!$AW$35</f>
        <v>0</v>
      </c>
    </row>
    <row r="139" spans="1:31" s="389" customFormat="1" ht="11.25" x14ac:dyDescent="0.2">
      <c r="A139" s="805"/>
      <c r="B139" s="390">
        <f>л66!$R$3</f>
        <v>0</v>
      </c>
      <c r="C139" s="805"/>
      <c r="D139" s="807"/>
      <c r="E139" s="809"/>
      <c r="F139" s="811"/>
      <c r="G139" s="813"/>
      <c r="H139" s="391">
        <f>л66!$M$1</f>
        <v>0</v>
      </c>
      <c r="I139" s="805"/>
      <c r="J139" s="805"/>
      <c r="K139" s="815"/>
      <c r="L139" s="817"/>
      <c r="M139" s="818"/>
      <c r="N139" s="392">
        <f>л66!$Y$3</f>
        <v>0</v>
      </c>
      <c r="O139" s="820"/>
      <c r="P139" s="795"/>
      <c r="Q139" s="797"/>
      <c r="R139" s="797"/>
      <c r="S139" s="799"/>
      <c r="T139" s="822"/>
      <c r="U139" s="795"/>
      <c r="V139" s="797"/>
      <c r="W139" s="797"/>
      <c r="X139" s="797"/>
      <c r="Y139" s="799"/>
      <c r="Z139" s="388"/>
      <c r="AA139" s="801"/>
      <c r="AB139" s="797"/>
      <c r="AC139" s="797"/>
      <c r="AD139" s="803"/>
      <c r="AE139" s="797"/>
    </row>
    <row r="140" spans="1:31" s="389" customFormat="1" ht="11.25" x14ac:dyDescent="0.2">
      <c r="A140" s="804">
        <v>67</v>
      </c>
      <c r="B140" s="385">
        <f>л67!$R$1</f>
        <v>0</v>
      </c>
      <c r="C140" s="804">
        <f>л67!$I$10</f>
        <v>0</v>
      </c>
      <c r="D140" s="806">
        <f>л67!$D$10:$E$10</f>
        <v>0</v>
      </c>
      <c r="E140" s="808" t="str">
        <f>л67!$A$3</f>
        <v>л67</v>
      </c>
      <c r="F140" s="810">
        <f>л67!$AF$2</f>
        <v>0</v>
      </c>
      <c r="G140" s="812">
        <f>л67!$E$3</f>
        <v>0</v>
      </c>
      <c r="H140" s="386">
        <f>л67!$J$1</f>
        <v>0</v>
      </c>
      <c r="I140" s="804">
        <f>л67!$E$1</f>
        <v>0</v>
      </c>
      <c r="J140" s="804">
        <f>л67!$G$34</f>
        <v>0</v>
      </c>
      <c r="K140" s="814">
        <f t="shared" ref="K140" si="65">IFERROR(J140/I140,0)</f>
        <v>0</v>
      </c>
      <c r="L140" s="816">
        <f>л67!$D$10/((EOMONTH($E$1,0)-$E$1+1)/7)</f>
        <v>0</v>
      </c>
      <c r="M140" s="808">
        <f>л67!$AV$2+л67!$AV$4</f>
        <v>0</v>
      </c>
      <c r="N140" s="387">
        <f>л67!$Y$1</f>
        <v>0</v>
      </c>
      <c r="O140" s="819">
        <f>л67!$A$1</f>
        <v>0</v>
      </c>
      <c r="P140" s="794">
        <f>л67!$S$34</f>
        <v>0</v>
      </c>
      <c r="Q140" s="796">
        <f>л67!$V$34</f>
        <v>0</v>
      </c>
      <c r="R140" s="796">
        <f>л67!$Y$34</f>
        <v>0</v>
      </c>
      <c r="S140" s="798">
        <f>л67!$AA$34</f>
        <v>0</v>
      </c>
      <c r="T140" s="821">
        <f>л67!$AG$34</f>
        <v>0</v>
      </c>
      <c r="U140" s="794">
        <f>л67!$AB$34</f>
        <v>0</v>
      </c>
      <c r="V140" s="796">
        <f>л67!$AC$34</f>
        <v>0</v>
      </c>
      <c r="W140" s="796">
        <f>л67!$AD$34</f>
        <v>0</v>
      </c>
      <c r="X140" s="796">
        <f>л67!$AE$34</f>
        <v>0</v>
      </c>
      <c r="Y140" s="798">
        <f>л67!$AF$34</f>
        <v>0</v>
      </c>
      <c r="Z140" s="388"/>
      <c r="AA140" s="800">
        <f>л67!$H$35</f>
        <v>0</v>
      </c>
      <c r="AB140" s="796">
        <f>л67!$M$35</f>
        <v>0</v>
      </c>
      <c r="AC140" s="796">
        <f>л67!$AW$34</f>
        <v>0</v>
      </c>
      <c r="AD140" s="802">
        <f>COUNTIF(л67!$O$14:$P$33,"&gt;0")</f>
        <v>0</v>
      </c>
      <c r="AE140" s="796">
        <f>л67!$AW$35</f>
        <v>0</v>
      </c>
    </row>
    <row r="141" spans="1:31" s="389" customFormat="1" ht="11.25" x14ac:dyDescent="0.2">
      <c r="A141" s="805"/>
      <c r="B141" s="390">
        <f>л67!$R$3</f>
        <v>0</v>
      </c>
      <c r="C141" s="805"/>
      <c r="D141" s="807"/>
      <c r="E141" s="809"/>
      <c r="F141" s="811"/>
      <c r="G141" s="813"/>
      <c r="H141" s="391">
        <f>л67!$M$1</f>
        <v>0</v>
      </c>
      <c r="I141" s="805"/>
      <c r="J141" s="805"/>
      <c r="K141" s="815"/>
      <c r="L141" s="817"/>
      <c r="M141" s="818"/>
      <c r="N141" s="392">
        <f>л67!$Y$3</f>
        <v>0</v>
      </c>
      <c r="O141" s="820"/>
      <c r="P141" s="795"/>
      <c r="Q141" s="797"/>
      <c r="R141" s="797"/>
      <c r="S141" s="799"/>
      <c r="T141" s="822"/>
      <c r="U141" s="795"/>
      <c r="V141" s="797"/>
      <c r="W141" s="797"/>
      <c r="X141" s="797"/>
      <c r="Y141" s="799"/>
      <c r="Z141" s="388"/>
      <c r="AA141" s="801"/>
      <c r="AB141" s="797"/>
      <c r="AC141" s="797"/>
      <c r="AD141" s="803"/>
      <c r="AE141" s="797"/>
    </row>
    <row r="142" spans="1:31" s="389" customFormat="1" ht="11.25" x14ac:dyDescent="0.2">
      <c r="A142" s="804">
        <v>68</v>
      </c>
      <c r="B142" s="385">
        <f>л68!$R$1</f>
        <v>0</v>
      </c>
      <c r="C142" s="804">
        <f>л68!$I$10</f>
        <v>0</v>
      </c>
      <c r="D142" s="806">
        <f>л68!$D$10:$E$10</f>
        <v>0</v>
      </c>
      <c r="E142" s="808" t="str">
        <f>л68!$A$3</f>
        <v>л68</v>
      </c>
      <c r="F142" s="810">
        <f>л68!$AF$2</f>
        <v>0</v>
      </c>
      <c r="G142" s="812">
        <f>л68!$E$3</f>
        <v>0</v>
      </c>
      <c r="H142" s="386">
        <f>л68!$J$1</f>
        <v>0</v>
      </c>
      <c r="I142" s="804">
        <f>л68!$E$1</f>
        <v>0</v>
      </c>
      <c r="J142" s="804">
        <f>л68!$G$34</f>
        <v>0</v>
      </c>
      <c r="K142" s="814">
        <f t="shared" ref="K142" si="66">IFERROR(J142/I142,0)</f>
        <v>0</v>
      </c>
      <c r="L142" s="816">
        <f>л68!$D$10/((EOMONTH($E$1,0)-$E$1+1)/7)</f>
        <v>0</v>
      </c>
      <c r="M142" s="808">
        <f>л68!$AV$2+л68!$AV$4</f>
        <v>0</v>
      </c>
      <c r="N142" s="387">
        <f>л68!$Y$1</f>
        <v>0</v>
      </c>
      <c r="O142" s="819">
        <f>л68!$A$1</f>
        <v>0</v>
      </c>
      <c r="P142" s="794">
        <f>л68!$S$34</f>
        <v>0</v>
      </c>
      <c r="Q142" s="796">
        <f>л68!$V$34</f>
        <v>0</v>
      </c>
      <c r="R142" s="796">
        <f>л68!$Y$34</f>
        <v>0</v>
      </c>
      <c r="S142" s="798">
        <f>л68!$AA$34</f>
        <v>0</v>
      </c>
      <c r="T142" s="821">
        <f>л68!$AG$34</f>
        <v>0</v>
      </c>
      <c r="U142" s="794">
        <f>л68!$AB$34</f>
        <v>0</v>
      </c>
      <c r="V142" s="796">
        <f>л68!$AC$34</f>
        <v>0</v>
      </c>
      <c r="W142" s="796">
        <f>л68!$AD$34</f>
        <v>0</v>
      </c>
      <c r="X142" s="796">
        <f>л68!$AE$34</f>
        <v>0</v>
      </c>
      <c r="Y142" s="798">
        <f>л68!$AF$34</f>
        <v>0</v>
      </c>
      <c r="Z142" s="388"/>
      <c r="AA142" s="800">
        <f>л68!$H$35</f>
        <v>0</v>
      </c>
      <c r="AB142" s="796">
        <f>л68!$M$35</f>
        <v>0</v>
      </c>
      <c r="AC142" s="796">
        <f>л68!$AW$34</f>
        <v>0</v>
      </c>
      <c r="AD142" s="802">
        <f>COUNTIF(л68!$O$14:$P$33,"&gt;0")</f>
        <v>0</v>
      </c>
      <c r="AE142" s="796">
        <f>л68!$AW$35</f>
        <v>0</v>
      </c>
    </row>
    <row r="143" spans="1:31" s="389" customFormat="1" ht="11.25" x14ac:dyDescent="0.2">
      <c r="A143" s="805"/>
      <c r="B143" s="390">
        <f>л68!$R$3</f>
        <v>0</v>
      </c>
      <c r="C143" s="805"/>
      <c r="D143" s="807"/>
      <c r="E143" s="809"/>
      <c r="F143" s="811"/>
      <c r="G143" s="813"/>
      <c r="H143" s="391">
        <f>л68!$M$1</f>
        <v>0</v>
      </c>
      <c r="I143" s="805"/>
      <c r="J143" s="805"/>
      <c r="K143" s="815"/>
      <c r="L143" s="817"/>
      <c r="M143" s="818"/>
      <c r="N143" s="392">
        <f>л68!$Y$3</f>
        <v>0</v>
      </c>
      <c r="O143" s="820"/>
      <c r="P143" s="795"/>
      <c r="Q143" s="797"/>
      <c r="R143" s="797"/>
      <c r="S143" s="799"/>
      <c r="T143" s="822"/>
      <c r="U143" s="795"/>
      <c r="V143" s="797"/>
      <c r="W143" s="797"/>
      <c r="X143" s="797"/>
      <c r="Y143" s="799"/>
      <c r="Z143" s="388"/>
      <c r="AA143" s="801"/>
      <c r="AB143" s="797"/>
      <c r="AC143" s="797"/>
      <c r="AD143" s="803"/>
      <c r="AE143" s="797"/>
    </row>
    <row r="144" spans="1:31" s="389" customFormat="1" ht="11.25" x14ac:dyDescent="0.2">
      <c r="A144" s="804">
        <v>69</v>
      </c>
      <c r="B144" s="385">
        <f>л69!$R$1</f>
        <v>0</v>
      </c>
      <c r="C144" s="804">
        <f>л69!$I$10</f>
        <v>0</v>
      </c>
      <c r="D144" s="806">
        <f>л69!$D$10:$E$10</f>
        <v>0</v>
      </c>
      <c r="E144" s="808" t="str">
        <f>л69!$A$3</f>
        <v>л69</v>
      </c>
      <c r="F144" s="810">
        <f>л69!$AF$2</f>
        <v>0</v>
      </c>
      <c r="G144" s="812">
        <f>л69!$E$3</f>
        <v>0</v>
      </c>
      <c r="H144" s="386">
        <f>л69!$J$1</f>
        <v>0</v>
      </c>
      <c r="I144" s="804">
        <f>л69!$E$1</f>
        <v>0</v>
      </c>
      <c r="J144" s="804">
        <f>л69!$G$34</f>
        <v>0</v>
      </c>
      <c r="K144" s="814">
        <f t="shared" ref="K144" si="67">IFERROR(J144/I144,0)</f>
        <v>0</v>
      </c>
      <c r="L144" s="816">
        <f>л69!$D$10/((EOMONTH($E$1,0)-$E$1+1)/7)</f>
        <v>0</v>
      </c>
      <c r="M144" s="808">
        <f>л69!$AV$2+л69!$AV$4</f>
        <v>0</v>
      </c>
      <c r="N144" s="387">
        <f>л69!$Y$1</f>
        <v>0</v>
      </c>
      <c r="O144" s="819">
        <f>л69!$A$1</f>
        <v>0</v>
      </c>
      <c r="P144" s="794">
        <f>л69!$S$34</f>
        <v>0</v>
      </c>
      <c r="Q144" s="796">
        <f>л69!$V$34</f>
        <v>0</v>
      </c>
      <c r="R144" s="796">
        <f>л69!$Y$34</f>
        <v>0</v>
      </c>
      <c r="S144" s="798">
        <f>л69!$AA$34</f>
        <v>0</v>
      </c>
      <c r="T144" s="821">
        <f>л69!$AG$34</f>
        <v>0</v>
      </c>
      <c r="U144" s="794">
        <f>л69!$AB$34</f>
        <v>0</v>
      </c>
      <c r="V144" s="796">
        <f>л69!$AC$34</f>
        <v>0</v>
      </c>
      <c r="W144" s="796">
        <f>л69!$AD$34</f>
        <v>0</v>
      </c>
      <c r="X144" s="796">
        <f>л69!$AE$34</f>
        <v>0</v>
      </c>
      <c r="Y144" s="798">
        <f>л69!$AF$34</f>
        <v>0</v>
      </c>
      <c r="Z144" s="388"/>
      <c r="AA144" s="800">
        <f>л69!$H$35</f>
        <v>0</v>
      </c>
      <c r="AB144" s="796">
        <f>л69!$M$35</f>
        <v>0</v>
      </c>
      <c r="AC144" s="796">
        <f>л69!$AW$34</f>
        <v>0</v>
      </c>
      <c r="AD144" s="802">
        <f>COUNTIF(л69!$O$14:$P$33,"&gt;0")</f>
        <v>0</v>
      </c>
      <c r="AE144" s="796">
        <f>л69!$AW$35</f>
        <v>0</v>
      </c>
    </row>
    <row r="145" spans="1:31" s="389" customFormat="1" ht="11.25" x14ac:dyDescent="0.2">
      <c r="A145" s="805"/>
      <c r="B145" s="390">
        <f>л69!$R$3</f>
        <v>0</v>
      </c>
      <c r="C145" s="805"/>
      <c r="D145" s="807"/>
      <c r="E145" s="809"/>
      <c r="F145" s="811"/>
      <c r="G145" s="813"/>
      <c r="H145" s="391">
        <f>л69!$M$1</f>
        <v>0</v>
      </c>
      <c r="I145" s="805"/>
      <c r="J145" s="805"/>
      <c r="K145" s="815"/>
      <c r="L145" s="817"/>
      <c r="M145" s="818"/>
      <c r="N145" s="392">
        <f>л69!$Y$3</f>
        <v>0</v>
      </c>
      <c r="O145" s="820"/>
      <c r="P145" s="795"/>
      <c r="Q145" s="797"/>
      <c r="R145" s="797"/>
      <c r="S145" s="799"/>
      <c r="T145" s="822"/>
      <c r="U145" s="795"/>
      <c r="V145" s="797"/>
      <c r="W145" s="797"/>
      <c r="X145" s="797"/>
      <c r="Y145" s="799"/>
      <c r="Z145" s="388"/>
      <c r="AA145" s="801"/>
      <c r="AB145" s="797"/>
      <c r="AC145" s="797"/>
      <c r="AD145" s="803"/>
      <c r="AE145" s="797"/>
    </row>
    <row r="146" spans="1:31" s="389" customFormat="1" ht="11.25" x14ac:dyDescent="0.2">
      <c r="A146" s="804">
        <v>70</v>
      </c>
      <c r="B146" s="385">
        <f>л70!$R$1</f>
        <v>0</v>
      </c>
      <c r="C146" s="804">
        <f>л70!$I$10</f>
        <v>0</v>
      </c>
      <c r="D146" s="806">
        <f>л70!$D$10:$E$10</f>
        <v>0</v>
      </c>
      <c r="E146" s="808" t="str">
        <f>л70!$A$3</f>
        <v>л70</v>
      </c>
      <c r="F146" s="810">
        <f>л70!$AF$2</f>
        <v>0</v>
      </c>
      <c r="G146" s="812">
        <f>л70!$E$3</f>
        <v>0</v>
      </c>
      <c r="H146" s="386">
        <f>л70!$J$1</f>
        <v>0</v>
      </c>
      <c r="I146" s="804">
        <f>л70!$E$1</f>
        <v>0</v>
      </c>
      <c r="J146" s="804">
        <f>л70!$G$34</f>
        <v>0</v>
      </c>
      <c r="K146" s="814">
        <f t="shared" ref="K146" si="68">IFERROR(J146/I146,0)</f>
        <v>0</v>
      </c>
      <c r="L146" s="816">
        <f>л70!$D$10/((EOMONTH($E$1,0)-$E$1+1)/7)</f>
        <v>0</v>
      </c>
      <c r="M146" s="808">
        <f>л70!$AV$2+л70!$AV$4</f>
        <v>0</v>
      </c>
      <c r="N146" s="387">
        <f>л70!$Y$1</f>
        <v>0</v>
      </c>
      <c r="O146" s="819">
        <f>л70!$A$1</f>
        <v>0</v>
      </c>
      <c r="P146" s="794">
        <f>л70!$S$34</f>
        <v>0</v>
      </c>
      <c r="Q146" s="796">
        <f>л70!$V$34</f>
        <v>0</v>
      </c>
      <c r="R146" s="796">
        <f>л70!$Y$34</f>
        <v>0</v>
      </c>
      <c r="S146" s="798">
        <f>л70!$AA$34</f>
        <v>0</v>
      </c>
      <c r="T146" s="821">
        <f>л70!$AG$34</f>
        <v>0</v>
      </c>
      <c r="U146" s="794">
        <f>л70!$AB$34</f>
        <v>0</v>
      </c>
      <c r="V146" s="796">
        <f>л70!$AC$34</f>
        <v>0</v>
      </c>
      <c r="W146" s="796">
        <f>л70!$AD$34</f>
        <v>0</v>
      </c>
      <c r="X146" s="796">
        <f>л70!$AE$34</f>
        <v>0</v>
      </c>
      <c r="Y146" s="798">
        <f>л70!$AF$34</f>
        <v>0</v>
      </c>
      <c r="Z146" s="388"/>
      <c r="AA146" s="800">
        <f>л70!$H$35</f>
        <v>0</v>
      </c>
      <c r="AB146" s="796">
        <f>л70!$M$35</f>
        <v>0</v>
      </c>
      <c r="AC146" s="796">
        <f>л70!$AW$34</f>
        <v>0</v>
      </c>
      <c r="AD146" s="802">
        <f>COUNTIF(л70!$O$14:$P$33,"&gt;0")</f>
        <v>0</v>
      </c>
      <c r="AE146" s="796">
        <f>л70!$AW$35</f>
        <v>0</v>
      </c>
    </row>
    <row r="147" spans="1:31" s="389" customFormat="1" ht="11.25" x14ac:dyDescent="0.2">
      <c r="A147" s="805"/>
      <c r="B147" s="390">
        <f>л70!$R$3</f>
        <v>0</v>
      </c>
      <c r="C147" s="805"/>
      <c r="D147" s="807"/>
      <c r="E147" s="809"/>
      <c r="F147" s="811"/>
      <c r="G147" s="813"/>
      <c r="H147" s="391">
        <f>л70!$M$1</f>
        <v>0</v>
      </c>
      <c r="I147" s="805"/>
      <c r="J147" s="805"/>
      <c r="K147" s="815"/>
      <c r="L147" s="817"/>
      <c r="M147" s="818"/>
      <c r="N147" s="392">
        <f>л70!$Y$3</f>
        <v>0</v>
      </c>
      <c r="O147" s="820"/>
      <c r="P147" s="795"/>
      <c r="Q147" s="797"/>
      <c r="R147" s="797"/>
      <c r="S147" s="799"/>
      <c r="T147" s="822"/>
      <c r="U147" s="795"/>
      <c r="V147" s="797"/>
      <c r="W147" s="797"/>
      <c r="X147" s="797"/>
      <c r="Y147" s="799"/>
      <c r="Z147" s="388"/>
      <c r="AA147" s="801"/>
      <c r="AB147" s="797"/>
      <c r="AC147" s="797"/>
      <c r="AD147" s="803"/>
      <c r="AE147" s="797"/>
    </row>
    <row r="148" spans="1:31" s="389" customFormat="1" ht="11.25" x14ac:dyDescent="0.2">
      <c r="A148" s="804">
        <v>71</v>
      </c>
      <c r="B148" s="385">
        <f>л71!$R$1</f>
        <v>0</v>
      </c>
      <c r="C148" s="804">
        <f>л71!$I$10</f>
        <v>0</v>
      </c>
      <c r="D148" s="806">
        <f>л71!$D$10:$E$10</f>
        <v>0</v>
      </c>
      <c r="E148" s="808" t="str">
        <f>л71!$A$3</f>
        <v>л71</v>
      </c>
      <c r="F148" s="810">
        <f>л71!$AF$2</f>
        <v>0</v>
      </c>
      <c r="G148" s="812">
        <f>л71!$E$3</f>
        <v>0</v>
      </c>
      <c r="H148" s="386">
        <f>л71!$J$1</f>
        <v>0</v>
      </c>
      <c r="I148" s="804">
        <f>л71!$E$1</f>
        <v>0</v>
      </c>
      <c r="J148" s="804">
        <f>л71!$G$34</f>
        <v>0</v>
      </c>
      <c r="K148" s="814">
        <f t="shared" ref="K148" si="69">IFERROR(J148/I148,0)</f>
        <v>0</v>
      </c>
      <c r="L148" s="816">
        <f>л71!$D$10/((EOMONTH($E$1,0)-$E$1+1)/7)</f>
        <v>0</v>
      </c>
      <c r="M148" s="808">
        <f>л71!$AV$2+л71!$AV$4</f>
        <v>0</v>
      </c>
      <c r="N148" s="387">
        <f>л71!$Y$1</f>
        <v>0</v>
      </c>
      <c r="O148" s="819">
        <f>л71!$A$1</f>
        <v>0</v>
      </c>
      <c r="P148" s="794">
        <f>л71!$S$34</f>
        <v>0</v>
      </c>
      <c r="Q148" s="796">
        <f>л71!$V$34</f>
        <v>0</v>
      </c>
      <c r="R148" s="796">
        <f>л71!$Y$34</f>
        <v>0</v>
      </c>
      <c r="S148" s="798">
        <f>л71!$AA$34</f>
        <v>0</v>
      </c>
      <c r="T148" s="821">
        <f>л71!$AG$34</f>
        <v>0</v>
      </c>
      <c r="U148" s="794">
        <f>л71!$AB$34</f>
        <v>0</v>
      </c>
      <c r="V148" s="796">
        <f>л71!$AC$34</f>
        <v>0</v>
      </c>
      <c r="W148" s="796">
        <f>л71!$AD$34</f>
        <v>0</v>
      </c>
      <c r="X148" s="796">
        <f>л71!$AE$34</f>
        <v>0</v>
      </c>
      <c r="Y148" s="798">
        <f>л71!$AF$34</f>
        <v>0</v>
      </c>
      <c r="Z148" s="388"/>
      <c r="AA148" s="800">
        <f>л71!$H$35</f>
        <v>0</v>
      </c>
      <c r="AB148" s="796">
        <f>л71!$M$35</f>
        <v>0</v>
      </c>
      <c r="AC148" s="796">
        <f>л71!$AW$34</f>
        <v>0</v>
      </c>
      <c r="AD148" s="802">
        <f>COUNTIF(л71!$O$14:$P$33,"&gt;0")</f>
        <v>0</v>
      </c>
      <c r="AE148" s="796">
        <f>л71!$AW$35</f>
        <v>0</v>
      </c>
    </row>
    <row r="149" spans="1:31" s="389" customFormat="1" ht="11.25" x14ac:dyDescent="0.2">
      <c r="A149" s="805"/>
      <c r="B149" s="390">
        <f>л71!$R$3</f>
        <v>0</v>
      </c>
      <c r="C149" s="805"/>
      <c r="D149" s="807"/>
      <c r="E149" s="809"/>
      <c r="F149" s="811"/>
      <c r="G149" s="813"/>
      <c r="H149" s="391">
        <f>л71!$M$1</f>
        <v>0</v>
      </c>
      <c r="I149" s="805"/>
      <c r="J149" s="805"/>
      <c r="K149" s="815"/>
      <c r="L149" s="817"/>
      <c r="M149" s="818"/>
      <c r="N149" s="392">
        <f>л71!$Y$3</f>
        <v>0</v>
      </c>
      <c r="O149" s="820"/>
      <c r="P149" s="795"/>
      <c r="Q149" s="797"/>
      <c r="R149" s="797"/>
      <c r="S149" s="799"/>
      <c r="T149" s="822"/>
      <c r="U149" s="795"/>
      <c r="V149" s="797"/>
      <c r="W149" s="797"/>
      <c r="X149" s="797"/>
      <c r="Y149" s="799"/>
      <c r="Z149" s="388"/>
      <c r="AA149" s="801"/>
      <c r="AB149" s="797"/>
      <c r="AC149" s="797"/>
      <c r="AD149" s="803"/>
      <c r="AE149" s="797"/>
    </row>
    <row r="150" spans="1:31" s="389" customFormat="1" ht="11.25" x14ac:dyDescent="0.2">
      <c r="A150" s="804">
        <v>72</v>
      </c>
      <c r="B150" s="385">
        <f>л72!$R$1</f>
        <v>0</v>
      </c>
      <c r="C150" s="804">
        <f>л72!$I$10</f>
        <v>0</v>
      </c>
      <c r="D150" s="806">
        <f>л72!$D$10:$E$10</f>
        <v>0</v>
      </c>
      <c r="E150" s="808" t="str">
        <f>л72!$A$3</f>
        <v>л72</v>
      </c>
      <c r="F150" s="810">
        <f>л72!$AF$2</f>
        <v>0</v>
      </c>
      <c r="G150" s="812">
        <f>л72!$E$3</f>
        <v>0</v>
      </c>
      <c r="H150" s="386">
        <f>л72!$J$1</f>
        <v>0</v>
      </c>
      <c r="I150" s="804">
        <f>л72!$E$1</f>
        <v>0</v>
      </c>
      <c r="J150" s="804">
        <f>л72!$G$34</f>
        <v>0</v>
      </c>
      <c r="K150" s="814">
        <f t="shared" ref="K150" si="70">IFERROR(J150/I150,0)</f>
        <v>0</v>
      </c>
      <c r="L150" s="816">
        <f>л72!$D$10/((EOMONTH($E$1,0)-$E$1+1)/7)</f>
        <v>0</v>
      </c>
      <c r="M150" s="808">
        <f>л72!$AV$2+л72!$AV$4</f>
        <v>0</v>
      </c>
      <c r="N150" s="387">
        <f>л72!$Y$1</f>
        <v>0</v>
      </c>
      <c r="O150" s="819">
        <f>л72!$A$1</f>
        <v>0</v>
      </c>
      <c r="P150" s="794">
        <f>л72!$S$34</f>
        <v>0</v>
      </c>
      <c r="Q150" s="796">
        <f>л72!$V$34</f>
        <v>0</v>
      </c>
      <c r="R150" s="796">
        <f>л72!$Y$34</f>
        <v>0</v>
      </c>
      <c r="S150" s="798">
        <f>л72!$AA$34</f>
        <v>0</v>
      </c>
      <c r="T150" s="821">
        <f>л72!$AG$34</f>
        <v>0</v>
      </c>
      <c r="U150" s="794">
        <f>л72!$AB$34</f>
        <v>0</v>
      </c>
      <c r="V150" s="796">
        <f>л72!$AC$34</f>
        <v>0</v>
      </c>
      <c r="W150" s="796">
        <f>л72!$AD$34</f>
        <v>0</v>
      </c>
      <c r="X150" s="796">
        <f>л72!$AE$34</f>
        <v>0</v>
      </c>
      <c r="Y150" s="798">
        <f>л72!$AF$34</f>
        <v>0</v>
      </c>
      <c r="Z150" s="388"/>
      <c r="AA150" s="800">
        <f>л72!$H$35</f>
        <v>0</v>
      </c>
      <c r="AB150" s="796">
        <f>л72!$M$35</f>
        <v>0</v>
      </c>
      <c r="AC150" s="796">
        <f>л72!$AW$34</f>
        <v>0</v>
      </c>
      <c r="AD150" s="802">
        <f>COUNTIF(л72!$O$14:$P$33,"&gt;0")</f>
        <v>0</v>
      </c>
      <c r="AE150" s="796">
        <f>л72!$AW$35</f>
        <v>0</v>
      </c>
    </row>
    <row r="151" spans="1:31" s="389" customFormat="1" ht="11.25" x14ac:dyDescent="0.2">
      <c r="A151" s="805"/>
      <c r="B151" s="390">
        <f>л72!$R$3</f>
        <v>0</v>
      </c>
      <c r="C151" s="805"/>
      <c r="D151" s="807"/>
      <c r="E151" s="809"/>
      <c r="F151" s="811"/>
      <c r="G151" s="813"/>
      <c r="H151" s="391">
        <f>л72!$M$1</f>
        <v>0</v>
      </c>
      <c r="I151" s="805"/>
      <c r="J151" s="805"/>
      <c r="K151" s="815"/>
      <c r="L151" s="817"/>
      <c r="M151" s="818"/>
      <c r="N151" s="392">
        <f>л72!$Y$3</f>
        <v>0</v>
      </c>
      <c r="O151" s="820"/>
      <c r="P151" s="795"/>
      <c r="Q151" s="797"/>
      <c r="R151" s="797"/>
      <c r="S151" s="799"/>
      <c r="T151" s="822"/>
      <c r="U151" s="795"/>
      <c r="V151" s="797"/>
      <c r="W151" s="797"/>
      <c r="X151" s="797"/>
      <c r="Y151" s="799"/>
      <c r="Z151" s="388"/>
      <c r="AA151" s="801"/>
      <c r="AB151" s="797"/>
      <c r="AC151" s="797"/>
      <c r="AD151" s="803"/>
      <c r="AE151" s="797"/>
    </row>
    <row r="152" spans="1:31" s="389" customFormat="1" ht="11.25" x14ac:dyDescent="0.2">
      <c r="A152" s="804">
        <v>73</v>
      </c>
      <c r="B152" s="385">
        <f>л73!$R$1</f>
        <v>0</v>
      </c>
      <c r="C152" s="804">
        <f>л73!$I$10</f>
        <v>0</v>
      </c>
      <c r="D152" s="806">
        <f>л73!$D$10:$E$10</f>
        <v>0</v>
      </c>
      <c r="E152" s="808" t="str">
        <f>л73!$A$3</f>
        <v>л73</v>
      </c>
      <c r="F152" s="810">
        <f>л73!$AF$2</f>
        <v>0</v>
      </c>
      <c r="G152" s="812">
        <f>л73!$E$3</f>
        <v>0</v>
      </c>
      <c r="H152" s="386">
        <f>л73!$J$1</f>
        <v>0</v>
      </c>
      <c r="I152" s="804">
        <f>л73!$E$1</f>
        <v>0</v>
      </c>
      <c r="J152" s="804">
        <f>л73!$G$34</f>
        <v>0</v>
      </c>
      <c r="K152" s="814">
        <f t="shared" ref="K152" si="71">IFERROR(J152/I152,0)</f>
        <v>0</v>
      </c>
      <c r="L152" s="816">
        <f>л73!$D$10/((EOMONTH($E$1,0)-$E$1+1)/7)</f>
        <v>0</v>
      </c>
      <c r="M152" s="808">
        <f>л73!$AV$2+л73!$AV$4</f>
        <v>0</v>
      </c>
      <c r="N152" s="387">
        <f>л73!$Y$1</f>
        <v>0</v>
      </c>
      <c r="O152" s="819">
        <f>л73!$A$1</f>
        <v>0</v>
      </c>
      <c r="P152" s="794">
        <f>л73!$S$34</f>
        <v>0</v>
      </c>
      <c r="Q152" s="796">
        <f>л73!$V$34</f>
        <v>0</v>
      </c>
      <c r="R152" s="796">
        <f>л73!$Y$34</f>
        <v>0</v>
      </c>
      <c r="S152" s="798">
        <f>л73!$AA$34</f>
        <v>0</v>
      </c>
      <c r="T152" s="821">
        <f>л73!$AG$34</f>
        <v>0</v>
      </c>
      <c r="U152" s="794">
        <f>л73!$AB$34</f>
        <v>0</v>
      </c>
      <c r="V152" s="796">
        <f>л73!$AC$34</f>
        <v>0</v>
      </c>
      <c r="W152" s="796">
        <f>л73!$AD$34</f>
        <v>0</v>
      </c>
      <c r="X152" s="796">
        <f>л73!$AE$34</f>
        <v>0</v>
      </c>
      <c r="Y152" s="798">
        <f>л73!$AF$34</f>
        <v>0</v>
      </c>
      <c r="Z152" s="388"/>
      <c r="AA152" s="800">
        <f>л73!$H$35</f>
        <v>0</v>
      </c>
      <c r="AB152" s="796">
        <f>л73!$M$35</f>
        <v>0</v>
      </c>
      <c r="AC152" s="796">
        <f>л73!$AW$34</f>
        <v>0</v>
      </c>
      <c r="AD152" s="802">
        <f>COUNTIF(л73!$O$14:$P$33,"&gt;0")</f>
        <v>0</v>
      </c>
      <c r="AE152" s="796">
        <f>л73!$AW$35</f>
        <v>0</v>
      </c>
    </row>
    <row r="153" spans="1:31" s="389" customFormat="1" ht="11.25" x14ac:dyDescent="0.2">
      <c r="A153" s="805"/>
      <c r="B153" s="390">
        <f>л73!$R$3</f>
        <v>0</v>
      </c>
      <c r="C153" s="805"/>
      <c r="D153" s="807"/>
      <c r="E153" s="809"/>
      <c r="F153" s="811"/>
      <c r="G153" s="813"/>
      <c r="H153" s="391">
        <f>л73!$M$1</f>
        <v>0</v>
      </c>
      <c r="I153" s="805"/>
      <c r="J153" s="805"/>
      <c r="K153" s="815"/>
      <c r="L153" s="817"/>
      <c r="M153" s="818"/>
      <c r="N153" s="392">
        <f>л73!$Y$3</f>
        <v>0</v>
      </c>
      <c r="O153" s="820"/>
      <c r="P153" s="795"/>
      <c r="Q153" s="797"/>
      <c r="R153" s="797"/>
      <c r="S153" s="799"/>
      <c r="T153" s="822"/>
      <c r="U153" s="795"/>
      <c r="V153" s="797"/>
      <c r="W153" s="797"/>
      <c r="X153" s="797"/>
      <c r="Y153" s="799"/>
      <c r="Z153" s="388"/>
      <c r="AA153" s="801"/>
      <c r="AB153" s="797"/>
      <c r="AC153" s="797"/>
      <c r="AD153" s="803"/>
      <c r="AE153" s="797"/>
    </row>
    <row r="154" spans="1:31" s="389" customFormat="1" ht="11.25" x14ac:dyDescent="0.2">
      <c r="A154" s="804">
        <v>74</v>
      </c>
      <c r="B154" s="385">
        <f>л74!$R$1</f>
        <v>0</v>
      </c>
      <c r="C154" s="804">
        <f>л74!$I$10</f>
        <v>0</v>
      </c>
      <c r="D154" s="806">
        <f>л74!$D$10:$E$10</f>
        <v>0</v>
      </c>
      <c r="E154" s="808" t="str">
        <f>л74!$A$3</f>
        <v>л74</v>
      </c>
      <c r="F154" s="810">
        <f>л74!$AF$2</f>
        <v>0</v>
      </c>
      <c r="G154" s="812">
        <f>л74!$E$3</f>
        <v>0</v>
      </c>
      <c r="H154" s="386">
        <f>л74!$J$1</f>
        <v>0</v>
      </c>
      <c r="I154" s="804">
        <f>л74!$E$1</f>
        <v>0</v>
      </c>
      <c r="J154" s="804">
        <f>л74!$G$34</f>
        <v>0</v>
      </c>
      <c r="K154" s="814">
        <f t="shared" ref="K154" si="72">IFERROR(J154/I154,0)</f>
        <v>0</v>
      </c>
      <c r="L154" s="816">
        <f>л74!$D$10/((EOMONTH($E$1,0)-$E$1+1)/7)</f>
        <v>0</v>
      </c>
      <c r="M154" s="808">
        <f>л74!$AV$2+л74!$AV$4</f>
        <v>0</v>
      </c>
      <c r="N154" s="387">
        <f>л74!$Y$1</f>
        <v>0</v>
      </c>
      <c r="O154" s="819">
        <f>л74!$A$1</f>
        <v>0</v>
      </c>
      <c r="P154" s="794">
        <f>л74!$S$34</f>
        <v>0</v>
      </c>
      <c r="Q154" s="796">
        <f>л74!$V$34</f>
        <v>0</v>
      </c>
      <c r="R154" s="796">
        <f>л74!$Y$34</f>
        <v>0</v>
      </c>
      <c r="S154" s="798">
        <f>л74!$AA$34</f>
        <v>0</v>
      </c>
      <c r="T154" s="821">
        <f>л74!$AG$34</f>
        <v>0</v>
      </c>
      <c r="U154" s="794">
        <f>л74!$AB$34</f>
        <v>0</v>
      </c>
      <c r="V154" s="796">
        <f>л74!$AC$34</f>
        <v>0</v>
      </c>
      <c r="W154" s="796">
        <f>л74!$AD$34</f>
        <v>0</v>
      </c>
      <c r="X154" s="796">
        <f>л74!$AE$34</f>
        <v>0</v>
      </c>
      <c r="Y154" s="798">
        <f>л74!$AF$34</f>
        <v>0</v>
      </c>
      <c r="Z154" s="388"/>
      <c r="AA154" s="800">
        <f>л74!$H$35</f>
        <v>0</v>
      </c>
      <c r="AB154" s="796">
        <f>л74!$M$35</f>
        <v>0</v>
      </c>
      <c r="AC154" s="796">
        <f>л74!$AW$34</f>
        <v>0</v>
      </c>
      <c r="AD154" s="802">
        <f>COUNTIF(л74!$O$14:$P$33,"&gt;0")</f>
        <v>0</v>
      </c>
      <c r="AE154" s="796">
        <f>л74!$AW$35</f>
        <v>0</v>
      </c>
    </row>
    <row r="155" spans="1:31" s="389" customFormat="1" ht="11.25" x14ac:dyDescent="0.2">
      <c r="A155" s="805"/>
      <c r="B155" s="390">
        <f>л74!$R$3</f>
        <v>0</v>
      </c>
      <c r="C155" s="805"/>
      <c r="D155" s="807"/>
      <c r="E155" s="809"/>
      <c r="F155" s="811"/>
      <c r="G155" s="813"/>
      <c r="H155" s="391">
        <f>л74!$M$1</f>
        <v>0</v>
      </c>
      <c r="I155" s="805"/>
      <c r="J155" s="805"/>
      <c r="K155" s="815"/>
      <c r="L155" s="817"/>
      <c r="M155" s="818"/>
      <c r="N155" s="392">
        <f>л74!$Y$3</f>
        <v>0</v>
      </c>
      <c r="O155" s="820"/>
      <c r="P155" s="795"/>
      <c r="Q155" s="797"/>
      <c r="R155" s="797"/>
      <c r="S155" s="799"/>
      <c r="T155" s="822"/>
      <c r="U155" s="795"/>
      <c r="V155" s="797"/>
      <c r="W155" s="797"/>
      <c r="X155" s="797"/>
      <c r="Y155" s="799"/>
      <c r="Z155" s="388"/>
      <c r="AA155" s="801"/>
      <c r="AB155" s="797"/>
      <c r="AC155" s="797"/>
      <c r="AD155" s="803"/>
      <c r="AE155" s="797"/>
    </row>
    <row r="156" spans="1:31" s="389" customFormat="1" ht="11.25" x14ac:dyDescent="0.2">
      <c r="A156" s="804">
        <v>75</v>
      </c>
      <c r="B156" s="385">
        <f>л75!$R$1</f>
        <v>0</v>
      </c>
      <c r="C156" s="804">
        <f>л75!$I$10</f>
        <v>0</v>
      </c>
      <c r="D156" s="806">
        <f>л75!$D$10:$E$10</f>
        <v>0</v>
      </c>
      <c r="E156" s="808" t="str">
        <f>л75!$A$3</f>
        <v>л75</v>
      </c>
      <c r="F156" s="810">
        <f>л75!$AF$2</f>
        <v>0</v>
      </c>
      <c r="G156" s="812">
        <f>л75!$E$3</f>
        <v>0</v>
      </c>
      <c r="H156" s="386">
        <f>л75!$J$1</f>
        <v>0</v>
      </c>
      <c r="I156" s="804">
        <f>л75!$E$1</f>
        <v>0</v>
      </c>
      <c r="J156" s="804">
        <f>л75!$G$34</f>
        <v>0</v>
      </c>
      <c r="K156" s="814">
        <f t="shared" ref="K156" si="73">IFERROR(J156/I156,0)</f>
        <v>0</v>
      </c>
      <c r="L156" s="816">
        <f>л75!$D$10/((EOMONTH($E$1,0)-$E$1+1)/7)</f>
        <v>0</v>
      </c>
      <c r="M156" s="808">
        <f>л75!$AV$2+л75!$AV$4</f>
        <v>0</v>
      </c>
      <c r="N156" s="387">
        <f>л75!$Y$1</f>
        <v>0</v>
      </c>
      <c r="O156" s="819">
        <f>л75!$A$1</f>
        <v>0</v>
      </c>
      <c r="P156" s="794">
        <f>л75!$S$34</f>
        <v>0</v>
      </c>
      <c r="Q156" s="796">
        <f>л75!$V$34</f>
        <v>0</v>
      </c>
      <c r="R156" s="796">
        <f>л75!$Y$34</f>
        <v>0</v>
      </c>
      <c r="S156" s="798">
        <f>л75!$AA$34</f>
        <v>0</v>
      </c>
      <c r="T156" s="821">
        <f>л75!$AG$34</f>
        <v>0</v>
      </c>
      <c r="U156" s="794">
        <f>л75!$AB$34</f>
        <v>0</v>
      </c>
      <c r="V156" s="796">
        <f>л75!$AC$34</f>
        <v>0</v>
      </c>
      <c r="W156" s="796">
        <f>л75!$AD$34</f>
        <v>0</v>
      </c>
      <c r="X156" s="796">
        <f>л75!$AE$34</f>
        <v>0</v>
      </c>
      <c r="Y156" s="798">
        <f>л75!$AF$34</f>
        <v>0</v>
      </c>
      <c r="Z156" s="388"/>
      <c r="AA156" s="800">
        <f>л75!$H$35</f>
        <v>0</v>
      </c>
      <c r="AB156" s="796">
        <f>л75!$M$35</f>
        <v>0</v>
      </c>
      <c r="AC156" s="796">
        <f>л75!$AW$34</f>
        <v>0</v>
      </c>
      <c r="AD156" s="802">
        <f>COUNTIF(л75!$O$14:$P$33,"&gt;0")</f>
        <v>0</v>
      </c>
      <c r="AE156" s="796">
        <f>л75!$AW$35</f>
        <v>0</v>
      </c>
    </row>
    <row r="157" spans="1:31" s="389" customFormat="1" ht="11.25" x14ac:dyDescent="0.2">
      <c r="A157" s="805"/>
      <c r="B157" s="390">
        <f>л75!$R$3</f>
        <v>0</v>
      </c>
      <c r="C157" s="805"/>
      <c r="D157" s="807"/>
      <c r="E157" s="809"/>
      <c r="F157" s="811"/>
      <c r="G157" s="813"/>
      <c r="H157" s="391">
        <f>л75!$M$1</f>
        <v>0</v>
      </c>
      <c r="I157" s="805"/>
      <c r="J157" s="805"/>
      <c r="K157" s="815"/>
      <c r="L157" s="817"/>
      <c r="M157" s="818"/>
      <c r="N157" s="392">
        <f>л75!$Y$3</f>
        <v>0</v>
      </c>
      <c r="O157" s="820"/>
      <c r="P157" s="795"/>
      <c r="Q157" s="797"/>
      <c r="R157" s="797"/>
      <c r="S157" s="799"/>
      <c r="T157" s="822"/>
      <c r="U157" s="795"/>
      <c r="V157" s="797"/>
      <c r="W157" s="797"/>
      <c r="X157" s="797"/>
      <c r="Y157" s="799"/>
      <c r="Z157" s="388"/>
      <c r="AA157" s="801"/>
      <c r="AB157" s="797"/>
      <c r="AC157" s="797"/>
      <c r="AD157" s="803"/>
      <c r="AE157" s="797"/>
    </row>
    <row r="158" spans="1:31" s="389" customFormat="1" ht="11.25" x14ac:dyDescent="0.2">
      <c r="A158" s="804">
        <v>76</v>
      </c>
      <c r="B158" s="385">
        <f>л76!$R$1</f>
        <v>0</v>
      </c>
      <c r="C158" s="804">
        <f>л76!$I$10</f>
        <v>0</v>
      </c>
      <c r="D158" s="806">
        <f>л76!$D$10:$E$10</f>
        <v>0</v>
      </c>
      <c r="E158" s="808" t="str">
        <f>л76!$A$3</f>
        <v>л76</v>
      </c>
      <c r="F158" s="810">
        <f>л76!$AF$2</f>
        <v>0</v>
      </c>
      <c r="G158" s="812">
        <f>л76!$E$3</f>
        <v>0</v>
      </c>
      <c r="H158" s="386">
        <f>л76!$J$1</f>
        <v>0</v>
      </c>
      <c r="I158" s="804">
        <f>л76!$E$1</f>
        <v>0</v>
      </c>
      <c r="J158" s="804">
        <f>л76!$G$34</f>
        <v>0</v>
      </c>
      <c r="K158" s="814">
        <f t="shared" ref="K158" si="74">IFERROR(J158/I158,0)</f>
        <v>0</v>
      </c>
      <c r="L158" s="816">
        <f>л76!$D$10/((EOMONTH($E$1,0)-$E$1+1)/7)</f>
        <v>0</v>
      </c>
      <c r="M158" s="808">
        <f>л76!$AV$2+л76!$AV$4</f>
        <v>0</v>
      </c>
      <c r="N158" s="387">
        <f>л76!$Y$1</f>
        <v>0</v>
      </c>
      <c r="O158" s="819">
        <f>л76!$A$1</f>
        <v>0</v>
      </c>
      <c r="P158" s="794">
        <f>л76!$S$34</f>
        <v>0</v>
      </c>
      <c r="Q158" s="796">
        <f>л76!$V$34</f>
        <v>0</v>
      </c>
      <c r="R158" s="796">
        <f>л76!$Y$34</f>
        <v>0</v>
      </c>
      <c r="S158" s="798">
        <f>л76!$AA$34</f>
        <v>0</v>
      </c>
      <c r="T158" s="821">
        <f>л76!$AG$34</f>
        <v>0</v>
      </c>
      <c r="U158" s="794">
        <f>л76!$AB$34</f>
        <v>0</v>
      </c>
      <c r="V158" s="796">
        <f>л76!$AC$34</f>
        <v>0</v>
      </c>
      <c r="W158" s="796">
        <f>л76!$AD$34</f>
        <v>0</v>
      </c>
      <c r="X158" s="796">
        <f>л76!$AE$34</f>
        <v>0</v>
      </c>
      <c r="Y158" s="798">
        <f>л76!$AF$34</f>
        <v>0</v>
      </c>
      <c r="Z158" s="388"/>
      <c r="AA158" s="800">
        <f>л76!$H$35</f>
        <v>0</v>
      </c>
      <c r="AB158" s="796">
        <f>л76!$M$35</f>
        <v>0</v>
      </c>
      <c r="AC158" s="796">
        <f>л76!$AW$34</f>
        <v>0</v>
      </c>
      <c r="AD158" s="802">
        <f>COUNTIF(л76!$O$14:$P$33,"&gt;0")</f>
        <v>0</v>
      </c>
      <c r="AE158" s="796">
        <f>л76!$AW$35</f>
        <v>0</v>
      </c>
    </row>
    <row r="159" spans="1:31" s="389" customFormat="1" ht="11.25" x14ac:dyDescent="0.2">
      <c r="A159" s="805"/>
      <c r="B159" s="390">
        <f>л76!$R$3</f>
        <v>0</v>
      </c>
      <c r="C159" s="805"/>
      <c r="D159" s="807"/>
      <c r="E159" s="809"/>
      <c r="F159" s="811"/>
      <c r="G159" s="813"/>
      <c r="H159" s="391">
        <f>л76!$M$1</f>
        <v>0</v>
      </c>
      <c r="I159" s="805"/>
      <c r="J159" s="805"/>
      <c r="K159" s="815"/>
      <c r="L159" s="817"/>
      <c r="M159" s="818"/>
      <c r="N159" s="392">
        <f>л76!$Y$3</f>
        <v>0</v>
      </c>
      <c r="O159" s="820"/>
      <c r="P159" s="795"/>
      <c r="Q159" s="797"/>
      <c r="R159" s="797"/>
      <c r="S159" s="799"/>
      <c r="T159" s="822"/>
      <c r="U159" s="795"/>
      <c r="V159" s="797"/>
      <c r="W159" s="797"/>
      <c r="X159" s="797"/>
      <c r="Y159" s="799"/>
      <c r="Z159" s="388"/>
      <c r="AA159" s="801"/>
      <c r="AB159" s="797"/>
      <c r="AC159" s="797"/>
      <c r="AD159" s="803"/>
      <c r="AE159" s="797"/>
    </row>
    <row r="160" spans="1:31" s="389" customFormat="1" ht="11.25" x14ac:dyDescent="0.2">
      <c r="A160" s="804">
        <v>77</v>
      </c>
      <c r="B160" s="385">
        <f>л77!$R$1</f>
        <v>0</v>
      </c>
      <c r="C160" s="804">
        <f>л77!$I$10</f>
        <v>0</v>
      </c>
      <c r="D160" s="806">
        <f>л77!$D$10:$E$10</f>
        <v>0</v>
      </c>
      <c r="E160" s="808" t="str">
        <f>л77!$A$3</f>
        <v>л77</v>
      </c>
      <c r="F160" s="810">
        <f>л77!$AF$2</f>
        <v>0</v>
      </c>
      <c r="G160" s="812">
        <f>л77!$E$3</f>
        <v>0</v>
      </c>
      <c r="H160" s="386">
        <f>л77!$J$1</f>
        <v>0</v>
      </c>
      <c r="I160" s="804">
        <f>л77!$E$1</f>
        <v>0</v>
      </c>
      <c r="J160" s="804">
        <f>л77!$G$34</f>
        <v>0</v>
      </c>
      <c r="K160" s="814">
        <f t="shared" ref="K160" si="75">IFERROR(J160/I160,0)</f>
        <v>0</v>
      </c>
      <c r="L160" s="816">
        <f>л77!$D$10/((EOMONTH($E$1,0)-$E$1+1)/7)</f>
        <v>0</v>
      </c>
      <c r="M160" s="808">
        <f>л77!$AV$2+л77!$AV$4</f>
        <v>0</v>
      </c>
      <c r="N160" s="387">
        <f>л77!$Y$1</f>
        <v>0</v>
      </c>
      <c r="O160" s="819">
        <f>л77!$A$1</f>
        <v>0</v>
      </c>
      <c r="P160" s="794">
        <f>л77!$S$34</f>
        <v>0</v>
      </c>
      <c r="Q160" s="796">
        <f>л77!$V$34</f>
        <v>0</v>
      </c>
      <c r="R160" s="796">
        <f>л77!$Y$34</f>
        <v>0</v>
      </c>
      <c r="S160" s="798">
        <f>л77!$AA$34</f>
        <v>0</v>
      </c>
      <c r="T160" s="821">
        <f>л77!$AG$34</f>
        <v>0</v>
      </c>
      <c r="U160" s="794">
        <f>л77!$AB$34</f>
        <v>0</v>
      </c>
      <c r="V160" s="796">
        <f>л77!$AC$34</f>
        <v>0</v>
      </c>
      <c r="W160" s="796">
        <f>л77!$AD$34</f>
        <v>0</v>
      </c>
      <c r="X160" s="796">
        <f>л77!$AE$34</f>
        <v>0</v>
      </c>
      <c r="Y160" s="798">
        <f>л77!$AF$34</f>
        <v>0</v>
      </c>
      <c r="Z160" s="388"/>
      <c r="AA160" s="800">
        <f>л77!$H$35</f>
        <v>0</v>
      </c>
      <c r="AB160" s="796">
        <f>л77!$M$35</f>
        <v>0</v>
      </c>
      <c r="AC160" s="796">
        <f>л77!$AW$34</f>
        <v>0</v>
      </c>
      <c r="AD160" s="802">
        <f>COUNTIF(л77!$O$14:$P$33,"&gt;0")</f>
        <v>0</v>
      </c>
      <c r="AE160" s="796">
        <f>л77!$AW$35</f>
        <v>0</v>
      </c>
    </row>
    <row r="161" spans="1:31" s="389" customFormat="1" ht="11.25" x14ac:dyDescent="0.2">
      <c r="A161" s="805"/>
      <c r="B161" s="390">
        <f>л77!$R$3</f>
        <v>0</v>
      </c>
      <c r="C161" s="805"/>
      <c r="D161" s="807"/>
      <c r="E161" s="809"/>
      <c r="F161" s="811"/>
      <c r="G161" s="813"/>
      <c r="H161" s="391">
        <f>л77!$M$1</f>
        <v>0</v>
      </c>
      <c r="I161" s="805"/>
      <c r="J161" s="805"/>
      <c r="K161" s="815"/>
      <c r="L161" s="817"/>
      <c r="M161" s="818"/>
      <c r="N161" s="392">
        <f>л77!$Y$3</f>
        <v>0</v>
      </c>
      <c r="O161" s="820"/>
      <c r="P161" s="795"/>
      <c r="Q161" s="797"/>
      <c r="R161" s="797"/>
      <c r="S161" s="799"/>
      <c r="T161" s="822"/>
      <c r="U161" s="795"/>
      <c r="V161" s="797"/>
      <c r="W161" s="797"/>
      <c r="X161" s="797"/>
      <c r="Y161" s="799"/>
      <c r="Z161" s="388"/>
      <c r="AA161" s="801"/>
      <c r="AB161" s="797"/>
      <c r="AC161" s="797"/>
      <c r="AD161" s="803"/>
      <c r="AE161" s="797"/>
    </row>
    <row r="162" spans="1:31" s="389" customFormat="1" ht="11.25" x14ac:dyDescent="0.2">
      <c r="A162" s="804">
        <v>78</v>
      </c>
      <c r="B162" s="385">
        <f>л78!$R$1</f>
        <v>0</v>
      </c>
      <c r="C162" s="804">
        <f>л78!$I$10</f>
        <v>0</v>
      </c>
      <c r="D162" s="806">
        <f>л78!$D$10:$E$10</f>
        <v>0</v>
      </c>
      <c r="E162" s="808" t="str">
        <f>л78!$A$3</f>
        <v>л78</v>
      </c>
      <c r="F162" s="810">
        <f>л78!$AF$2</f>
        <v>0</v>
      </c>
      <c r="G162" s="812">
        <f>л78!$E$3</f>
        <v>0</v>
      </c>
      <c r="H162" s="386">
        <f>л78!$J$1</f>
        <v>0</v>
      </c>
      <c r="I162" s="804">
        <f>л78!$E$1</f>
        <v>0</v>
      </c>
      <c r="J162" s="804">
        <f>л78!$G$34</f>
        <v>0</v>
      </c>
      <c r="K162" s="814">
        <f t="shared" ref="K162" si="76">IFERROR(J162/I162,0)</f>
        <v>0</v>
      </c>
      <c r="L162" s="816">
        <f>л78!$D$10/((EOMONTH($E$1,0)-$E$1+1)/7)</f>
        <v>0</v>
      </c>
      <c r="M162" s="808">
        <f>л78!$AV$2+л78!$AV$4</f>
        <v>0</v>
      </c>
      <c r="N162" s="387">
        <f>л78!$Y$1</f>
        <v>0</v>
      </c>
      <c r="O162" s="819">
        <f>л78!$A$1</f>
        <v>0</v>
      </c>
      <c r="P162" s="794">
        <f>л78!$S$34</f>
        <v>0</v>
      </c>
      <c r="Q162" s="796">
        <f>л78!$V$34</f>
        <v>0</v>
      </c>
      <c r="R162" s="796">
        <f>л78!$Y$34</f>
        <v>0</v>
      </c>
      <c r="S162" s="798">
        <f>л78!$AA$34</f>
        <v>0</v>
      </c>
      <c r="T162" s="821">
        <f>л78!$AG$34</f>
        <v>0</v>
      </c>
      <c r="U162" s="794">
        <f>л78!$AB$34</f>
        <v>0</v>
      </c>
      <c r="V162" s="796">
        <f>л78!$AC$34</f>
        <v>0</v>
      </c>
      <c r="W162" s="796">
        <f>л78!$AD$34</f>
        <v>0</v>
      </c>
      <c r="X162" s="796">
        <f>л78!$AE$34</f>
        <v>0</v>
      </c>
      <c r="Y162" s="798">
        <f>л78!$AF$34</f>
        <v>0</v>
      </c>
      <c r="Z162" s="388"/>
      <c r="AA162" s="800">
        <f>л78!$H$35</f>
        <v>0</v>
      </c>
      <c r="AB162" s="796">
        <f>л78!$M$35</f>
        <v>0</v>
      </c>
      <c r="AC162" s="796">
        <f>л78!$AW$34</f>
        <v>0</v>
      </c>
      <c r="AD162" s="802">
        <f>COUNTIF(л78!$O$14:$P$33,"&gt;0")</f>
        <v>0</v>
      </c>
      <c r="AE162" s="796">
        <f>л78!$AW$35</f>
        <v>0</v>
      </c>
    </row>
    <row r="163" spans="1:31" s="389" customFormat="1" ht="11.25" x14ac:dyDescent="0.2">
      <c r="A163" s="805"/>
      <c r="B163" s="390">
        <f>л78!$R$3</f>
        <v>0</v>
      </c>
      <c r="C163" s="805"/>
      <c r="D163" s="807"/>
      <c r="E163" s="809"/>
      <c r="F163" s="811"/>
      <c r="G163" s="813"/>
      <c r="H163" s="391">
        <f>л78!$M$1</f>
        <v>0</v>
      </c>
      <c r="I163" s="805"/>
      <c r="J163" s="805"/>
      <c r="K163" s="815"/>
      <c r="L163" s="817"/>
      <c r="M163" s="818"/>
      <c r="N163" s="392">
        <f>л78!$Y$3</f>
        <v>0</v>
      </c>
      <c r="O163" s="820"/>
      <c r="P163" s="795"/>
      <c r="Q163" s="797"/>
      <c r="R163" s="797"/>
      <c r="S163" s="799"/>
      <c r="T163" s="822"/>
      <c r="U163" s="795"/>
      <c r="V163" s="797"/>
      <c r="W163" s="797"/>
      <c r="X163" s="797"/>
      <c r="Y163" s="799"/>
      <c r="Z163" s="388"/>
      <c r="AA163" s="801"/>
      <c r="AB163" s="797"/>
      <c r="AC163" s="797"/>
      <c r="AD163" s="803"/>
      <c r="AE163" s="797"/>
    </row>
    <row r="164" spans="1:31" s="389" customFormat="1" ht="11.25" x14ac:dyDescent="0.2">
      <c r="A164" s="804">
        <v>79</v>
      </c>
      <c r="B164" s="385">
        <f>л79!$R$1</f>
        <v>0</v>
      </c>
      <c r="C164" s="804">
        <f>л79!$I$10</f>
        <v>0</v>
      </c>
      <c r="D164" s="806">
        <f>л79!$D$10:$E$10</f>
        <v>0</v>
      </c>
      <c r="E164" s="808" t="str">
        <f>л79!$A$3</f>
        <v>л79</v>
      </c>
      <c r="F164" s="810">
        <f>л79!$AF$2</f>
        <v>0</v>
      </c>
      <c r="G164" s="812">
        <f>л79!$E$3</f>
        <v>0</v>
      </c>
      <c r="H164" s="386">
        <f>л79!$J$1</f>
        <v>0</v>
      </c>
      <c r="I164" s="804">
        <f>л79!$E$1</f>
        <v>0</v>
      </c>
      <c r="J164" s="804">
        <f>л79!$G$34</f>
        <v>0</v>
      </c>
      <c r="K164" s="814">
        <f t="shared" ref="K164" si="77">IFERROR(J164/I164,0)</f>
        <v>0</v>
      </c>
      <c r="L164" s="816">
        <f>л79!$D$10/((EOMONTH($E$1,0)-$E$1+1)/7)</f>
        <v>0</v>
      </c>
      <c r="M164" s="808">
        <f>л79!$AV$2+л79!$AV$4</f>
        <v>0</v>
      </c>
      <c r="N164" s="387">
        <f>л79!$Y$1</f>
        <v>0</v>
      </c>
      <c r="O164" s="819">
        <f>л79!$A$1</f>
        <v>0</v>
      </c>
      <c r="P164" s="794">
        <f>л79!$S$34</f>
        <v>0</v>
      </c>
      <c r="Q164" s="796">
        <f>л79!$V$34</f>
        <v>0</v>
      </c>
      <c r="R164" s="796">
        <f>л79!$Y$34</f>
        <v>0</v>
      </c>
      <c r="S164" s="798">
        <f>л79!$AA$34</f>
        <v>0</v>
      </c>
      <c r="T164" s="821">
        <f>л79!$AG$34</f>
        <v>0</v>
      </c>
      <c r="U164" s="794">
        <f>л79!$AB$34</f>
        <v>0</v>
      </c>
      <c r="V164" s="796">
        <f>л79!$AC$34</f>
        <v>0</v>
      </c>
      <c r="W164" s="796">
        <f>л79!$AD$34</f>
        <v>0</v>
      </c>
      <c r="X164" s="796">
        <f>л79!$AE$34</f>
        <v>0</v>
      </c>
      <c r="Y164" s="798">
        <f>л79!$AF$34</f>
        <v>0</v>
      </c>
      <c r="Z164" s="388"/>
      <c r="AA164" s="800">
        <f>л79!$H$35</f>
        <v>0</v>
      </c>
      <c r="AB164" s="796">
        <f>л79!$M$35</f>
        <v>0</v>
      </c>
      <c r="AC164" s="796">
        <f>л79!$AW$34</f>
        <v>0</v>
      </c>
      <c r="AD164" s="802">
        <f>COUNTIF(л79!$O$14:$P$33,"&gt;0")</f>
        <v>0</v>
      </c>
      <c r="AE164" s="796">
        <f>л79!$AW$35</f>
        <v>0</v>
      </c>
    </row>
    <row r="165" spans="1:31" s="389" customFormat="1" ht="11.25" x14ac:dyDescent="0.2">
      <c r="A165" s="805"/>
      <c r="B165" s="390">
        <f>л79!$R$3</f>
        <v>0</v>
      </c>
      <c r="C165" s="805"/>
      <c r="D165" s="807"/>
      <c r="E165" s="809"/>
      <c r="F165" s="811"/>
      <c r="G165" s="813"/>
      <c r="H165" s="391">
        <f>л79!$M$1</f>
        <v>0</v>
      </c>
      <c r="I165" s="805"/>
      <c r="J165" s="805"/>
      <c r="K165" s="815"/>
      <c r="L165" s="817"/>
      <c r="M165" s="818"/>
      <c r="N165" s="392">
        <f>л79!$Y$3</f>
        <v>0</v>
      </c>
      <c r="O165" s="820"/>
      <c r="P165" s="795"/>
      <c r="Q165" s="797"/>
      <c r="R165" s="797"/>
      <c r="S165" s="799"/>
      <c r="T165" s="822"/>
      <c r="U165" s="795"/>
      <c r="V165" s="797"/>
      <c r="W165" s="797"/>
      <c r="X165" s="797"/>
      <c r="Y165" s="799"/>
      <c r="Z165" s="388"/>
      <c r="AA165" s="801"/>
      <c r="AB165" s="797"/>
      <c r="AC165" s="797"/>
      <c r="AD165" s="803"/>
      <c r="AE165" s="797"/>
    </row>
    <row r="166" spans="1:31" s="389" customFormat="1" ht="11.25" x14ac:dyDescent="0.2">
      <c r="A166" s="804">
        <v>80</v>
      </c>
      <c r="B166" s="385">
        <f>л80!$R$1</f>
        <v>0</v>
      </c>
      <c r="C166" s="804">
        <f>л80!$I$10</f>
        <v>0</v>
      </c>
      <c r="D166" s="806">
        <f>л80!$D$10:$E$10</f>
        <v>0</v>
      </c>
      <c r="E166" s="808" t="str">
        <f>л80!$A$3</f>
        <v>л80</v>
      </c>
      <c r="F166" s="810">
        <f>л80!$AF$2</f>
        <v>0</v>
      </c>
      <c r="G166" s="812">
        <f>л80!$E$3</f>
        <v>0</v>
      </c>
      <c r="H166" s="386">
        <f>л80!$J$1</f>
        <v>0</v>
      </c>
      <c r="I166" s="804">
        <f>л80!$E$1</f>
        <v>0</v>
      </c>
      <c r="J166" s="804">
        <f>л80!$G$34</f>
        <v>0</v>
      </c>
      <c r="K166" s="814">
        <f t="shared" ref="K166" si="78">IFERROR(J166/I166,0)</f>
        <v>0</v>
      </c>
      <c r="L166" s="816">
        <f>л80!$D$10/((EOMONTH($E$1,0)-$E$1+1)/7)</f>
        <v>0</v>
      </c>
      <c r="M166" s="808">
        <f>л80!$AV$2+л80!$AV$4</f>
        <v>0</v>
      </c>
      <c r="N166" s="387">
        <f>л80!$Y$1</f>
        <v>0</v>
      </c>
      <c r="O166" s="819">
        <f>л80!$A$1</f>
        <v>0</v>
      </c>
      <c r="P166" s="794">
        <f>л80!$S$34</f>
        <v>0</v>
      </c>
      <c r="Q166" s="796">
        <f>л80!$V$34</f>
        <v>0</v>
      </c>
      <c r="R166" s="796">
        <f>л80!$Y$34</f>
        <v>0</v>
      </c>
      <c r="S166" s="798">
        <f>л80!$AA$34</f>
        <v>0</v>
      </c>
      <c r="T166" s="821">
        <f>л80!$AG$34</f>
        <v>0</v>
      </c>
      <c r="U166" s="794">
        <f>л80!$AB$34</f>
        <v>0</v>
      </c>
      <c r="V166" s="796">
        <f>л80!$AC$34</f>
        <v>0</v>
      </c>
      <c r="W166" s="796">
        <f>л80!$AD$34</f>
        <v>0</v>
      </c>
      <c r="X166" s="796">
        <f>л80!$AE$34</f>
        <v>0</v>
      </c>
      <c r="Y166" s="798">
        <f>л80!$AF$34</f>
        <v>0</v>
      </c>
      <c r="Z166" s="388"/>
      <c r="AA166" s="800">
        <f>л80!$H$35</f>
        <v>0</v>
      </c>
      <c r="AB166" s="796">
        <f>л80!$M$35</f>
        <v>0</v>
      </c>
      <c r="AC166" s="796">
        <f>л80!$AW$34</f>
        <v>0</v>
      </c>
      <c r="AD166" s="802">
        <f>COUNTIF(л80!$O$14:$P$33,"&gt;0")</f>
        <v>0</v>
      </c>
      <c r="AE166" s="796">
        <f>л80!$AW$35</f>
        <v>0</v>
      </c>
    </row>
    <row r="167" spans="1:31" s="389" customFormat="1" ht="11.25" x14ac:dyDescent="0.2">
      <c r="A167" s="805"/>
      <c r="B167" s="390">
        <f>л80!$R$3</f>
        <v>0</v>
      </c>
      <c r="C167" s="805"/>
      <c r="D167" s="807"/>
      <c r="E167" s="809"/>
      <c r="F167" s="811"/>
      <c r="G167" s="813"/>
      <c r="H167" s="391">
        <f>л80!$M$1</f>
        <v>0</v>
      </c>
      <c r="I167" s="805"/>
      <c r="J167" s="805"/>
      <c r="K167" s="815"/>
      <c r="L167" s="817"/>
      <c r="M167" s="818"/>
      <c r="N167" s="392">
        <f>л80!$Y$3</f>
        <v>0</v>
      </c>
      <c r="O167" s="820"/>
      <c r="P167" s="795"/>
      <c r="Q167" s="797"/>
      <c r="R167" s="797"/>
      <c r="S167" s="799"/>
      <c r="T167" s="822"/>
      <c r="U167" s="795"/>
      <c r="V167" s="797"/>
      <c r="W167" s="797"/>
      <c r="X167" s="797"/>
      <c r="Y167" s="799"/>
      <c r="Z167" s="388"/>
      <c r="AA167" s="801"/>
      <c r="AB167" s="797"/>
      <c r="AC167" s="797"/>
      <c r="AD167" s="803"/>
      <c r="AE167" s="797"/>
    </row>
    <row r="168" spans="1:31" s="389" customFormat="1" ht="11.25" x14ac:dyDescent="0.2">
      <c r="A168" s="804">
        <v>81</v>
      </c>
      <c r="B168" s="385">
        <f>л81!$R$1</f>
        <v>0</v>
      </c>
      <c r="C168" s="804">
        <f>л81!$I$10</f>
        <v>0</v>
      </c>
      <c r="D168" s="806">
        <f>л81!$D$10:$E$10</f>
        <v>0</v>
      </c>
      <c r="E168" s="808" t="str">
        <f>л81!$A$3</f>
        <v>л81</v>
      </c>
      <c r="F168" s="810">
        <f>л81!$AF$2</f>
        <v>0</v>
      </c>
      <c r="G168" s="812">
        <f>л81!$E$3</f>
        <v>0</v>
      </c>
      <c r="H168" s="386">
        <f>л81!$J$1</f>
        <v>0</v>
      </c>
      <c r="I168" s="804">
        <f>л81!$E$1</f>
        <v>0</v>
      </c>
      <c r="J168" s="804">
        <f>л81!$G$34</f>
        <v>0</v>
      </c>
      <c r="K168" s="814">
        <f t="shared" ref="K168" si="79">IFERROR(J168/I168,0)</f>
        <v>0</v>
      </c>
      <c r="L168" s="816">
        <f>л81!$D$10/((EOMONTH($E$1,0)-$E$1+1)/7)</f>
        <v>0</v>
      </c>
      <c r="M168" s="808">
        <f>л81!$AV$2+л81!$AV$4</f>
        <v>0</v>
      </c>
      <c r="N168" s="387">
        <f>л81!$Y$1</f>
        <v>0</v>
      </c>
      <c r="O168" s="819">
        <f>л81!$A$1</f>
        <v>0</v>
      </c>
      <c r="P168" s="794">
        <f>л81!$S$34</f>
        <v>0</v>
      </c>
      <c r="Q168" s="796">
        <f>л81!$V$34</f>
        <v>0</v>
      </c>
      <c r="R168" s="796">
        <f>л81!$Y$34</f>
        <v>0</v>
      </c>
      <c r="S168" s="798">
        <f>л81!$AA$34</f>
        <v>0</v>
      </c>
      <c r="T168" s="821">
        <f>л81!$AG$34</f>
        <v>0</v>
      </c>
      <c r="U168" s="794">
        <f>л81!$AB$34</f>
        <v>0</v>
      </c>
      <c r="V168" s="796">
        <f>л81!$AC$34</f>
        <v>0</v>
      </c>
      <c r="W168" s="796">
        <f>л81!$AD$34</f>
        <v>0</v>
      </c>
      <c r="X168" s="796">
        <f>л81!$AE$34</f>
        <v>0</v>
      </c>
      <c r="Y168" s="798">
        <f>л81!$AF$34</f>
        <v>0</v>
      </c>
      <c r="Z168" s="388"/>
      <c r="AA168" s="800">
        <f>л81!$H$35</f>
        <v>0</v>
      </c>
      <c r="AB168" s="796">
        <f>л81!$M$35</f>
        <v>0</v>
      </c>
      <c r="AC168" s="796">
        <f>л81!$AW$34</f>
        <v>0</v>
      </c>
      <c r="AD168" s="802">
        <f>COUNTIF(л81!$O$14:$P$33,"&gt;0")</f>
        <v>0</v>
      </c>
      <c r="AE168" s="796">
        <f>л81!$AW$35</f>
        <v>0</v>
      </c>
    </row>
    <row r="169" spans="1:31" s="389" customFormat="1" ht="11.25" x14ac:dyDescent="0.2">
      <c r="A169" s="805"/>
      <c r="B169" s="390">
        <f>л81!$R$3</f>
        <v>0</v>
      </c>
      <c r="C169" s="805"/>
      <c r="D169" s="807"/>
      <c r="E169" s="809"/>
      <c r="F169" s="811"/>
      <c r="G169" s="813"/>
      <c r="H169" s="391">
        <f>л81!$M$1</f>
        <v>0</v>
      </c>
      <c r="I169" s="805"/>
      <c r="J169" s="805"/>
      <c r="K169" s="815"/>
      <c r="L169" s="817"/>
      <c r="M169" s="818"/>
      <c r="N169" s="392">
        <f>л81!$Y$3</f>
        <v>0</v>
      </c>
      <c r="O169" s="820"/>
      <c r="P169" s="795"/>
      <c r="Q169" s="797"/>
      <c r="R169" s="797"/>
      <c r="S169" s="799"/>
      <c r="T169" s="822"/>
      <c r="U169" s="795"/>
      <c r="V169" s="797"/>
      <c r="W169" s="797"/>
      <c r="X169" s="797"/>
      <c r="Y169" s="799"/>
      <c r="Z169" s="388"/>
      <c r="AA169" s="801"/>
      <c r="AB169" s="797"/>
      <c r="AC169" s="797"/>
      <c r="AD169" s="803"/>
      <c r="AE169" s="797"/>
    </row>
    <row r="170" spans="1:31" s="389" customFormat="1" ht="11.25" x14ac:dyDescent="0.2">
      <c r="A170" s="804">
        <v>82</v>
      </c>
      <c r="B170" s="385">
        <f>л82!$R$1</f>
        <v>0</v>
      </c>
      <c r="C170" s="804">
        <f>л82!$I$10</f>
        <v>0</v>
      </c>
      <c r="D170" s="806">
        <f>л82!$D$10:$E$10</f>
        <v>0</v>
      </c>
      <c r="E170" s="808" t="str">
        <f>л82!$A$3</f>
        <v>л82</v>
      </c>
      <c r="F170" s="810">
        <f>л82!$AF$2</f>
        <v>0</v>
      </c>
      <c r="G170" s="812">
        <f>л82!$E$3</f>
        <v>0</v>
      </c>
      <c r="H170" s="386">
        <f>л82!$J$1</f>
        <v>0</v>
      </c>
      <c r="I170" s="804">
        <f>л82!$E$1</f>
        <v>0</v>
      </c>
      <c r="J170" s="804">
        <f>л82!$G$34</f>
        <v>0</v>
      </c>
      <c r="K170" s="814">
        <f t="shared" ref="K170" si="80">IFERROR(J170/I170,0)</f>
        <v>0</v>
      </c>
      <c r="L170" s="816">
        <f>л82!$D$10/((EOMONTH($E$1,0)-$E$1+1)/7)</f>
        <v>0</v>
      </c>
      <c r="M170" s="808">
        <f>л82!$AV$2+л82!$AV$4</f>
        <v>0</v>
      </c>
      <c r="N170" s="387">
        <f>л82!$Y$1</f>
        <v>0</v>
      </c>
      <c r="O170" s="819">
        <f>л82!$A$1</f>
        <v>0</v>
      </c>
      <c r="P170" s="794">
        <f>л82!$S$34</f>
        <v>0</v>
      </c>
      <c r="Q170" s="796">
        <f>л82!$V$34</f>
        <v>0</v>
      </c>
      <c r="R170" s="796">
        <f>л82!$Y$34</f>
        <v>0</v>
      </c>
      <c r="S170" s="798">
        <f>л82!$AA$34</f>
        <v>0</v>
      </c>
      <c r="T170" s="821">
        <f>л82!$AG$34</f>
        <v>0</v>
      </c>
      <c r="U170" s="794">
        <f>л82!$AB$34</f>
        <v>0</v>
      </c>
      <c r="V170" s="796">
        <f>л82!$AC$34</f>
        <v>0</v>
      </c>
      <c r="W170" s="796">
        <f>л82!$AD$34</f>
        <v>0</v>
      </c>
      <c r="X170" s="796">
        <f>л82!$AE$34</f>
        <v>0</v>
      </c>
      <c r="Y170" s="798">
        <f>л82!$AF$34</f>
        <v>0</v>
      </c>
      <c r="Z170" s="388"/>
      <c r="AA170" s="800">
        <f>л82!$H$35</f>
        <v>0</v>
      </c>
      <c r="AB170" s="796">
        <f>л82!$M$35</f>
        <v>0</v>
      </c>
      <c r="AC170" s="796">
        <f>л82!$AW$34</f>
        <v>0</v>
      </c>
      <c r="AD170" s="802">
        <f>COUNTIF(л82!$O$14:$P$33,"&gt;0")</f>
        <v>0</v>
      </c>
      <c r="AE170" s="796">
        <f>л82!$AW$35</f>
        <v>0</v>
      </c>
    </row>
    <row r="171" spans="1:31" s="389" customFormat="1" ht="11.25" x14ac:dyDescent="0.2">
      <c r="A171" s="805"/>
      <c r="B171" s="390">
        <f>л82!$R$3</f>
        <v>0</v>
      </c>
      <c r="C171" s="805"/>
      <c r="D171" s="807"/>
      <c r="E171" s="809"/>
      <c r="F171" s="811"/>
      <c r="G171" s="813"/>
      <c r="H171" s="391">
        <f>л82!$M$1</f>
        <v>0</v>
      </c>
      <c r="I171" s="805"/>
      <c r="J171" s="805"/>
      <c r="K171" s="815"/>
      <c r="L171" s="817"/>
      <c r="M171" s="818"/>
      <c r="N171" s="392">
        <f>л82!$Y$3</f>
        <v>0</v>
      </c>
      <c r="O171" s="820"/>
      <c r="P171" s="795"/>
      <c r="Q171" s="797"/>
      <c r="R171" s="797"/>
      <c r="S171" s="799"/>
      <c r="T171" s="822"/>
      <c r="U171" s="795"/>
      <c r="V171" s="797"/>
      <c r="W171" s="797"/>
      <c r="X171" s="797"/>
      <c r="Y171" s="799"/>
      <c r="Z171" s="388"/>
      <c r="AA171" s="801"/>
      <c r="AB171" s="797"/>
      <c r="AC171" s="797"/>
      <c r="AD171" s="803"/>
      <c r="AE171" s="797"/>
    </row>
    <row r="172" spans="1:31" s="389" customFormat="1" ht="11.25" x14ac:dyDescent="0.2">
      <c r="A172" s="804">
        <v>83</v>
      </c>
      <c r="B172" s="385">
        <f>л83!$R$1</f>
        <v>0</v>
      </c>
      <c r="C172" s="804">
        <f>л83!$I$10</f>
        <v>0</v>
      </c>
      <c r="D172" s="806">
        <f>л83!$D$10:$E$10</f>
        <v>0</v>
      </c>
      <c r="E172" s="808" t="str">
        <f>л83!$A$3</f>
        <v>л83</v>
      </c>
      <c r="F172" s="810">
        <f>л83!$AF$2</f>
        <v>0</v>
      </c>
      <c r="G172" s="812">
        <f>л83!$E$3</f>
        <v>0</v>
      </c>
      <c r="H172" s="386">
        <f>л83!$J$1</f>
        <v>0</v>
      </c>
      <c r="I172" s="804">
        <f>л83!$E$1</f>
        <v>0</v>
      </c>
      <c r="J172" s="804">
        <f>л83!$G$34</f>
        <v>0</v>
      </c>
      <c r="K172" s="814">
        <f t="shared" ref="K172" si="81">IFERROR(J172/I172,0)</f>
        <v>0</v>
      </c>
      <c r="L172" s="816">
        <f>л83!$D$10/((EOMONTH($E$1,0)-$E$1+1)/7)</f>
        <v>0</v>
      </c>
      <c r="M172" s="808">
        <f>л83!$AV$2+л83!$AV$4</f>
        <v>0</v>
      </c>
      <c r="N172" s="387">
        <f>л83!$Y$1</f>
        <v>0</v>
      </c>
      <c r="O172" s="819">
        <f>л83!$A$1</f>
        <v>0</v>
      </c>
      <c r="P172" s="794">
        <f>л83!$S$34</f>
        <v>0</v>
      </c>
      <c r="Q172" s="796">
        <f>л83!$V$34</f>
        <v>0</v>
      </c>
      <c r="R172" s="796">
        <f>л83!$Y$34</f>
        <v>0</v>
      </c>
      <c r="S172" s="798">
        <f>л83!$AA$34</f>
        <v>0</v>
      </c>
      <c r="T172" s="821">
        <f>л83!$AG$34</f>
        <v>0</v>
      </c>
      <c r="U172" s="794">
        <f>л83!$AB$34</f>
        <v>0</v>
      </c>
      <c r="V172" s="796">
        <f>л83!$AC$34</f>
        <v>0</v>
      </c>
      <c r="W172" s="796">
        <f>л83!$AD$34</f>
        <v>0</v>
      </c>
      <c r="X172" s="796">
        <f>л83!$AE$34</f>
        <v>0</v>
      </c>
      <c r="Y172" s="798">
        <f>л83!$AF$34</f>
        <v>0</v>
      </c>
      <c r="Z172" s="388"/>
      <c r="AA172" s="800">
        <f>л83!$H$35</f>
        <v>0</v>
      </c>
      <c r="AB172" s="796">
        <f>л83!$M$35</f>
        <v>0</v>
      </c>
      <c r="AC172" s="796">
        <f>л83!$AW$34</f>
        <v>0</v>
      </c>
      <c r="AD172" s="802">
        <f>COUNTIF(л83!$O$14:$P$33,"&gt;0")</f>
        <v>0</v>
      </c>
      <c r="AE172" s="796">
        <f>л83!$AW$35</f>
        <v>0</v>
      </c>
    </row>
    <row r="173" spans="1:31" s="389" customFormat="1" ht="11.25" x14ac:dyDescent="0.2">
      <c r="A173" s="805"/>
      <c r="B173" s="390">
        <f>л83!$R$3</f>
        <v>0</v>
      </c>
      <c r="C173" s="805"/>
      <c r="D173" s="807"/>
      <c r="E173" s="809"/>
      <c r="F173" s="811"/>
      <c r="G173" s="813"/>
      <c r="H173" s="391">
        <f>л83!$M$1</f>
        <v>0</v>
      </c>
      <c r="I173" s="805"/>
      <c r="J173" s="805"/>
      <c r="K173" s="815"/>
      <c r="L173" s="817"/>
      <c r="M173" s="818"/>
      <c r="N173" s="392">
        <f>л83!$Y$3</f>
        <v>0</v>
      </c>
      <c r="O173" s="820"/>
      <c r="P173" s="795"/>
      <c r="Q173" s="797"/>
      <c r="R173" s="797"/>
      <c r="S173" s="799"/>
      <c r="T173" s="822"/>
      <c r="U173" s="795"/>
      <c r="V173" s="797"/>
      <c r="W173" s="797"/>
      <c r="X173" s="797"/>
      <c r="Y173" s="799"/>
      <c r="Z173" s="388"/>
      <c r="AA173" s="801"/>
      <c r="AB173" s="797"/>
      <c r="AC173" s="797"/>
      <c r="AD173" s="803"/>
      <c r="AE173" s="797"/>
    </row>
    <row r="174" spans="1:31" s="389" customFormat="1" ht="11.25" x14ac:dyDescent="0.2">
      <c r="A174" s="804">
        <v>84</v>
      </c>
      <c r="B174" s="385">
        <f>л84!$R$1</f>
        <v>0</v>
      </c>
      <c r="C174" s="804">
        <f>л84!$I$10</f>
        <v>0</v>
      </c>
      <c r="D174" s="806">
        <f>л84!$D$10:$E$10</f>
        <v>0</v>
      </c>
      <c r="E174" s="808" t="str">
        <f>л84!$A$3</f>
        <v>л84</v>
      </c>
      <c r="F174" s="810">
        <f>л84!$AF$2</f>
        <v>0</v>
      </c>
      <c r="G174" s="812">
        <f>л84!$E$3</f>
        <v>0</v>
      </c>
      <c r="H174" s="386">
        <f>л84!$J$1</f>
        <v>0</v>
      </c>
      <c r="I174" s="804">
        <f>л84!$E$1</f>
        <v>0</v>
      </c>
      <c r="J174" s="804">
        <f>л84!$G$34</f>
        <v>0</v>
      </c>
      <c r="K174" s="814">
        <f t="shared" ref="K174" si="82">IFERROR(J174/I174,0)</f>
        <v>0</v>
      </c>
      <c r="L174" s="816">
        <f>л84!$D$10/((EOMONTH($E$1,0)-$E$1+1)/7)</f>
        <v>0</v>
      </c>
      <c r="M174" s="808">
        <f>л84!$AV$2+л84!$AV$4</f>
        <v>0</v>
      </c>
      <c r="N174" s="387">
        <f>л84!$Y$1</f>
        <v>0</v>
      </c>
      <c r="O174" s="819">
        <f>л84!$A$1</f>
        <v>0</v>
      </c>
      <c r="P174" s="794">
        <f>л84!$S$34</f>
        <v>0</v>
      </c>
      <c r="Q174" s="796">
        <f>л84!$V$34</f>
        <v>0</v>
      </c>
      <c r="R174" s="796">
        <f>л84!$Y$34</f>
        <v>0</v>
      </c>
      <c r="S174" s="798">
        <f>л84!$AA$34</f>
        <v>0</v>
      </c>
      <c r="T174" s="821">
        <f>л84!$AG$34</f>
        <v>0</v>
      </c>
      <c r="U174" s="794">
        <f>л84!$AB$34</f>
        <v>0</v>
      </c>
      <c r="V174" s="796">
        <f>л84!$AC$34</f>
        <v>0</v>
      </c>
      <c r="W174" s="796">
        <f>л84!$AD$34</f>
        <v>0</v>
      </c>
      <c r="X174" s="796">
        <f>л84!$AE$34</f>
        <v>0</v>
      </c>
      <c r="Y174" s="798">
        <f>л84!$AF$34</f>
        <v>0</v>
      </c>
      <c r="Z174" s="388"/>
      <c r="AA174" s="800">
        <f>л84!$H$35</f>
        <v>0</v>
      </c>
      <c r="AB174" s="796">
        <f>л84!$M$35</f>
        <v>0</v>
      </c>
      <c r="AC174" s="796">
        <f>л84!$AW$34</f>
        <v>0</v>
      </c>
      <c r="AD174" s="802">
        <f>COUNTIF(л84!$O$14:$P$33,"&gt;0")</f>
        <v>0</v>
      </c>
      <c r="AE174" s="796">
        <f>л84!$AW$35</f>
        <v>0</v>
      </c>
    </row>
    <row r="175" spans="1:31" s="389" customFormat="1" ht="11.25" x14ac:dyDescent="0.2">
      <c r="A175" s="805"/>
      <c r="B175" s="390">
        <f>л84!$R$3</f>
        <v>0</v>
      </c>
      <c r="C175" s="805"/>
      <c r="D175" s="807"/>
      <c r="E175" s="809"/>
      <c r="F175" s="811"/>
      <c r="G175" s="813"/>
      <c r="H175" s="391">
        <f>л84!$M$1</f>
        <v>0</v>
      </c>
      <c r="I175" s="805"/>
      <c r="J175" s="805"/>
      <c r="K175" s="815"/>
      <c r="L175" s="817"/>
      <c r="M175" s="818"/>
      <c r="N175" s="392">
        <f>л84!$Y$3</f>
        <v>0</v>
      </c>
      <c r="O175" s="820"/>
      <c r="P175" s="795"/>
      <c r="Q175" s="797"/>
      <c r="R175" s="797"/>
      <c r="S175" s="799"/>
      <c r="T175" s="822"/>
      <c r="U175" s="795"/>
      <c r="V175" s="797"/>
      <c r="W175" s="797"/>
      <c r="X175" s="797"/>
      <c r="Y175" s="799"/>
      <c r="Z175" s="388"/>
      <c r="AA175" s="801"/>
      <c r="AB175" s="797"/>
      <c r="AC175" s="797"/>
      <c r="AD175" s="803"/>
      <c r="AE175" s="797"/>
    </row>
    <row r="176" spans="1:31" s="389" customFormat="1" ht="11.25" x14ac:dyDescent="0.2">
      <c r="A176" s="804">
        <v>85</v>
      </c>
      <c r="B176" s="385">
        <f>л85!$R$1</f>
        <v>0</v>
      </c>
      <c r="C176" s="804">
        <f>л85!$I$10</f>
        <v>0</v>
      </c>
      <c r="D176" s="806">
        <f>л85!$D$10:$E$10</f>
        <v>0</v>
      </c>
      <c r="E176" s="808" t="str">
        <f>л85!$A$3</f>
        <v>л85</v>
      </c>
      <c r="F176" s="810">
        <f>л85!$AF$2</f>
        <v>0</v>
      </c>
      <c r="G176" s="812">
        <f>л85!$E$3</f>
        <v>0</v>
      </c>
      <c r="H176" s="386">
        <f>л85!$J$1</f>
        <v>0</v>
      </c>
      <c r="I176" s="804">
        <f>л85!$E$1</f>
        <v>0</v>
      </c>
      <c r="J176" s="804">
        <f>л85!$G$34</f>
        <v>0</v>
      </c>
      <c r="K176" s="814">
        <f t="shared" ref="K176" si="83">IFERROR(J176/I176,0)</f>
        <v>0</v>
      </c>
      <c r="L176" s="816">
        <f>л85!$D$10/((EOMONTH($E$1,0)-$E$1+1)/7)</f>
        <v>0</v>
      </c>
      <c r="M176" s="808">
        <f>л85!$AV$2+л85!$AV$4</f>
        <v>0</v>
      </c>
      <c r="N176" s="387">
        <f>л85!$Y$1</f>
        <v>0</v>
      </c>
      <c r="O176" s="819">
        <f>л85!$A$1</f>
        <v>0</v>
      </c>
      <c r="P176" s="794">
        <f>л85!$S$34</f>
        <v>0</v>
      </c>
      <c r="Q176" s="796">
        <f>л85!$V$34</f>
        <v>0</v>
      </c>
      <c r="R176" s="796">
        <f>л85!$Y$34</f>
        <v>0</v>
      </c>
      <c r="S176" s="798">
        <f>л85!$AA$34</f>
        <v>0</v>
      </c>
      <c r="T176" s="821">
        <f>л85!$AG$34</f>
        <v>0</v>
      </c>
      <c r="U176" s="794">
        <f>л85!$AB$34</f>
        <v>0</v>
      </c>
      <c r="V176" s="796">
        <f>л85!$AC$34</f>
        <v>0</v>
      </c>
      <c r="W176" s="796">
        <f>л85!$AD$34</f>
        <v>0</v>
      </c>
      <c r="X176" s="796">
        <f>л85!$AE$34</f>
        <v>0</v>
      </c>
      <c r="Y176" s="798">
        <f>л85!$AF$34</f>
        <v>0</v>
      </c>
      <c r="Z176" s="388"/>
      <c r="AA176" s="800">
        <f>л85!$H$35</f>
        <v>0</v>
      </c>
      <c r="AB176" s="796">
        <f>л85!$M$35</f>
        <v>0</v>
      </c>
      <c r="AC176" s="796">
        <f>л85!$AW$34</f>
        <v>0</v>
      </c>
      <c r="AD176" s="802">
        <f>COUNTIF(л85!$O$14:$P$33,"&gt;0")</f>
        <v>0</v>
      </c>
      <c r="AE176" s="796">
        <f>л85!$AW$35</f>
        <v>0</v>
      </c>
    </row>
    <row r="177" spans="1:31" s="389" customFormat="1" ht="11.25" x14ac:dyDescent="0.2">
      <c r="A177" s="805"/>
      <c r="B177" s="390">
        <f>л85!$R$3</f>
        <v>0</v>
      </c>
      <c r="C177" s="805"/>
      <c r="D177" s="807"/>
      <c r="E177" s="809"/>
      <c r="F177" s="811"/>
      <c r="G177" s="813"/>
      <c r="H177" s="391">
        <f>л85!$M$1</f>
        <v>0</v>
      </c>
      <c r="I177" s="805"/>
      <c r="J177" s="805"/>
      <c r="K177" s="815"/>
      <c r="L177" s="817"/>
      <c r="M177" s="818"/>
      <c r="N177" s="392">
        <f>л85!$Y$3</f>
        <v>0</v>
      </c>
      <c r="O177" s="820"/>
      <c r="P177" s="795"/>
      <c r="Q177" s="797"/>
      <c r="R177" s="797"/>
      <c r="S177" s="799"/>
      <c r="T177" s="822"/>
      <c r="U177" s="795"/>
      <c r="V177" s="797"/>
      <c r="W177" s="797"/>
      <c r="X177" s="797"/>
      <c r="Y177" s="799"/>
      <c r="Z177" s="388"/>
      <c r="AA177" s="801"/>
      <c r="AB177" s="797"/>
      <c r="AC177" s="797"/>
      <c r="AD177" s="803"/>
      <c r="AE177" s="797"/>
    </row>
    <row r="178" spans="1:31" s="389" customFormat="1" ht="11.25" x14ac:dyDescent="0.2">
      <c r="A178" s="804">
        <v>86</v>
      </c>
      <c r="B178" s="385">
        <f>л86!$R$1</f>
        <v>0</v>
      </c>
      <c r="C178" s="804">
        <f>л86!$I$10</f>
        <v>0</v>
      </c>
      <c r="D178" s="806">
        <f>л86!$D$10:$E$10</f>
        <v>0</v>
      </c>
      <c r="E178" s="808" t="str">
        <f>л86!$A$3</f>
        <v>л86</v>
      </c>
      <c r="F178" s="810">
        <f>л86!$AF$2</f>
        <v>0</v>
      </c>
      <c r="G178" s="812">
        <f>л86!$E$3</f>
        <v>0</v>
      </c>
      <c r="H178" s="386">
        <f>л86!$J$1</f>
        <v>0</v>
      </c>
      <c r="I178" s="804">
        <f>л86!$E$1</f>
        <v>0</v>
      </c>
      <c r="J178" s="804">
        <f>л86!$G$34</f>
        <v>0</v>
      </c>
      <c r="K178" s="814">
        <f t="shared" ref="K178" si="84">IFERROR(J178/I178,0)</f>
        <v>0</v>
      </c>
      <c r="L178" s="816">
        <f>л86!$D$10/((EOMONTH($E$1,0)-$E$1+1)/7)</f>
        <v>0</v>
      </c>
      <c r="M178" s="808">
        <f>л86!$AV$2+л86!$AV$4</f>
        <v>0</v>
      </c>
      <c r="N178" s="387">
        <f>л86!$Y$1</f>
        <v>0</v>
      </c>
      <c r="O178" s="819">
        <f>л86!$A$1</f>
        <v>0</v>
      </c>
      <c r="P178" s="794">
        <f>л86!$S$34</f>
        <v>0</v>
      </c>
      <c r="Q178" s="796">
        <f>л86!$V$34</f>
        <v>0</v>
      </c>
      <c r="R178" s="796">
        <f>л86!$Y$34</f>
        <v>0</v>
      </c>
      <c r="S178" s="798">
        <f>л86!$AA$34</f>
        <v>0</v>
      </c>
      <c r="T178" s="821">
        <f>л86!$AG$34</f>
        <v>0</v>
      </c>
      <c r="U178" s="794">
        <f>л86!$AB$34</f>
        <v>0</v>
      </c>
      <c r="V178" s="796">
        <f>л86!$AC$34</f>
        <v>0</v>
      </c>
      <c r="W178" s="796">
        <f>л86!$AD$34</f>
        <v>0</v>
      </c>
      <c r="X178" s="796">
        <f>л86!$AE$34</f>
        <v>0</v>
      </c>
      <c r="Y178" s="798">
        <f>л86!$AF$34</f>
        <v>0</v>
      </c>
      <c r="Z178" s="388"/>
      <c r="AA178" s="800">
        <f>л86!$H$35</f>
        <v>0</v>
      </c>
      <c r="AB178" s="796">
        <f>л86!$M$35</f>
        <v>0</v>
      </c>
      <c r="AC178" s="796">
        <f>л86!$AW$34</f>
        <v>0</v>
      </c>
      <c r="AD178" s="802">
        <f>COUNTIF(л86!$O$14:$P$33,"&gt;0")</f>
        <v>0</v>
      </c>
      <c r="AE178" s="796">
        <f>л86!$AW$35</f>
        <v>0</v>
      </c>
    </row>
    <row r="179" spans="1:31" s="389" customFormat="1" ht="11.25" x14ac:dyDescent="0.2">
      <c r="A179" s="805"/>
      <c r="B179" s="390">
        <f>л86!$R$3</f>
        <v>0</v>
      </c>
      <c r="C179" s="805"/>
      <c r="D179" s="807"/>
      <c r="E179" s="809"/>
      <c r="F179" s="811"/>
      <c r="G179" s="813"/>
      <c r="H179" s="391">
        <f>л86!$M$1</f>
        <v>0</v>
      </c>
      <c r="I179" s="805"/>
      <c r="J179" s="805"/>
      <c r="K179" s="815"/>
      <c r="L179" s="817"/>
      <c r="M179" s="818"/>
      <c r="N179" s="392">
        <f>л86!$Y$3</f>
        <v>0</v>
      </c>
      <c r="O179" s="820"/>
      <c r="P179" s="795"/>
      <c r="Q179" s="797"/>
      <c r="R179" s="797"/>
      <c r="S179" s="799"/>
      <c r="T179" s="822"/>
      <c r="U179" s="795"/>
      <c r="V179" s="797"/>
      <c r="W179" s="797"/>
      <c r="X179" s="797"/>
      <c r="Y179" s="799"/>
      <c r="Z179" s="388"/>
      <c r="AA179" s="801"/>
      <c r="AB179" s="797"/>
      <c r="AC179" s="797"/>
      <c r="AD179" s="803"/>
      <c r="AE179" s="797"/>
    </row>
    <row r="180" spans="1:31" s="389" customFormat="1" ht="11.25" x14ac:dyDescent="0.2">
      <c r="A180" s="804">
        <v>87</v>
      </c>
      <c r="B180" s="385">
        <f>л87!$R$1</f>
        <v>0</v>
      </c>
      <c r="C180" s="804">
        <f>л87!$I$10</f>
        <v>0</v>
      </c>
      <c r="D180" s="806">
        <f>л87!$D$10:$E$10</f>
        <v>0</v>
      </c>
      <c r="E180" s="808" t="str">
        <f>л87!$A$3</f>
        <v>л87</v>
      </c>
      <c r="F180" s="810">
        <f>л87!$AF$2</f>
        <v>0</v>
      </c>
      <c r="G180" s="812">
        <f>л87!$E$3</f>
        <v>0</v>
      </c>
      <c r="H180" s="386">
        <f>л87!$J$1</f>
        <v>0</v>
      </c>
      <c r="I180" s="804">
        <f>л87!$E$1</f>
        <v>0</v>
      </c>
      <c r="J180" s="804">
        <f>л87!$G$34</f>
        <v>0</v>
      </c>
      <c r="K180" s="814">
        <f t="shared" ref="K180" si="85">IFERROR(J180/I180,0)</f>
        <v>0</v>
      </c>
      <c r="L180" s="816">
        <f>л87!$D$10/((EOMONTH($E$1,0)-$E$1+1)/7)</f>
        <v>0</v>
      </c>
      <c r="M180" s="808">
        <f>л87!$AV$2+л87!$AV$4</f>
        <v>0</v>
      </c>
      <c r="N180" s="387">
        <f>л87!$Y$1</f>
        <v>0</v>
      </c>
      <c r="O180" s="819">
        <f>л87!$A$1</f>
        <v>0</v>
      </c>
      <c r="P180" s="794">
        <f>л87!$S$34</f>
        <v>0</v>
      </c>
      <c r="Q180" s="796">
        <f>л87!$V$34</f>
        <v>0</v>
      </c>
      <c r="R180" s="796">
        <f>л87!$Y$34</f>
        <v>0</v>
      </c>
      <c r="S180" s="798">
        <f>л87!$AA$34</f>
        <v>0</v>
      </c>
      <c r="T180" s="821">
        <f>л87!$AG$34</f>
        <v>0</v>
      </c>
      <c r="U180" s="794">
        <f>л87!$AB$34</f>
        <v>0</v>
      </c>
      <c r="V180" s="796">
        <f>л87!$AC$34</f>
        <v>0</v>
      </c>
      <c r="W180" s="796">
        <f>л87!$AD$34</f>
        <v>0</v>
      </c>
      <c r="X180" s="796">
        <f>л87!$AE$34</f>
        <v>0</v>
      </c>
      <c r="Y180" s="798">
        <f>л87!$AF$34</f>
        <v>0</v>
      </c>
      <c r="Z180" s="388"/>
      <c r="AA180" s="800">
        <f>л87!$H$35</f>
        <v>0</v>
      </c>
      <c r="AB180" s="796">
        <f>л87!$M$35</f>
        <v>0</v>
      </c>
      <c r="AC180" s="796">
        <f>л87!$AW$34</f>
        <v>0</v>
      </c>
      <c r="AD180" s="802">
        <f>COUNTIF(л87!$O$14:$P$33,"&gt;0")</f>
        <v>0</v>
      </c>
      <c r="AE180" s="796">
        <f>л87!$AW$35</f>
        <v>0</v>
      </c>
    </row>
    <row r="181" spans="1:31" s="389" customFormat="1" ht="11.25" x14ac:dyDescent="0.2">
      <c r="A181" s="805"/>
      <c r="B181" s="390">
        <f>л87!$R$3</f>
        <v>0</v>
      </c>
      <c r="C181" s="805"/>
      <c r="D181" s="807"/>
      <c r="E181" s="809"/>
      <c r="F181" s="811"/>
      <c r="G181" s="813"/>
      <c r="H181" s="391">
        <f>л87!$M$1</f>
        <v>0</v>
      </c>
      <c r="I181" s="805"/>
      <c r="J181" s="805"/>
      <c r="K181" s="815"/>
      <c r="L181" s="817"/>
      <c r="M181" s="818"/>
      <c r="N181" s="392">
        <f>л87!$Y$3</f>
        <v>0</v>
      </c>
      <c r="O181" s="820"/>
      <c r="P181" s="795"/>
      <c r="Q181" s="797"/>
      <c r="R181" s="797"/>
      <c r="S181" s="799"/>
      <c r="T181" s="822"/>
      <c r="U181" s="795"/>
      <c r="V181" s="797"/>
      <c r="W181" s="797"/>
      <c r="X181" s="797"/>
      <c r="Y181" s="799"/>
      <c r="Z181" s="388"/>
      <c r="AA181" s="801"/>
      <c r="AB181" s="797"/>
      <c r="AC181" s="797"/>
      <c r="AD181" s="803"/>
      <c r="AE181" s="797"/>
    </row>
    <row r="182" spans="1:31" s="389" customFormat="1" ht="11.25" x14ac:dyDescent="0.2">
      <c r="A182" s="804">
        <v>88</v>
      </c>
      <c r="B182" s="385">
        <f>л88!$R$1</f>
        <v>0</v>
      </c>
      <c r="C182" s="804">
        <f>л88!$I$10</f>
        <v>0</v>
      </c>
      <c r="D182" s="806">
        <f>л88!$D$10:$E$10</f>
        <v>0</v>
      </c>
      <c r="E182" s="808" t="str">
        <f>л88!$A$3</f>
        <v>л88</v>
      </c>
      <c r="F182" s="810">
        <f>л88!$AF$2</f>
        <v>0</v>
      </c>
      <c r="G182" s="812">
        <f>л88!$E$3</f>
        <v>0</v>
      </c>
      <c r="H182" s="386">
        <f>л88!$J$1</f>
        <v>0</v>
      </c>
      <c r="I182" s="804">
        <f>л88!$E$1</f>
        <v>0</v>
      </c>
      <c r="J182" s="804">
        <f>л88!$G$34</f>
        <v>0</v>
      </c>
      <c r="K182" s="814">
        <f t="shared" ref="K182" si="86">IFERROR(J182/I182,0)</f>
        <v>0</v>
      </c>
      <c r="L182" s="816">
        <f>л88!$D$10/((EOMONTH($E$1,0)-$E$1+1)/7)</f>
        <v>0</v>
      </c>
      <c r="M182" s="808">
        <f>л88!$AV$2+л88!$AV$4</f>
        <v>0</v>
      </c>
      <c r="N182" s="387">
        <f>л88!$Y$1</f>
        <v>0</v>
      </c>
      <c r="O182" s="819">
        <f>л88!$A$1</f>
        <v>0</v>
      </c>
      <c r="P182" s="794">
        <f>л88!$S$34</f>
        <v>0</v>
      </c>
      <c r="Q182" s="796">
        <f>л88!$V$34</f>
        <v>0</v>
      </c>
      <c r="R182" s="796">
        <f>л88!$Y$34</f>
        <v>0</v>
      </c>
      <c r="S182" s="798">
        <f>л88!$AA$34</f>
        <v>0</v>
      </c>
      <c r="T182" s="821">
        <f>л88!$AG$34</f>
        <v>0</v>
      </c>
      <c r="U182" s="794">
        <f>л88!$AB$34</f>
        <v>0</v>
      </c>
      <c r="V182" s="796">
        <f>л88!$AC$34</f>
        <v>0</v>
      </c>
      <c r="W182" s="796">
        <f>л88!$AD$34</f>
        <v>0</v>
      </c>
      <c r="X182" s="796">
        <f>л88!$AE$34</f>
        <v>0</v>
      </c>
      <c r="Y182" s="798">
        <f>л88!$AF$34</f>
        <v>0</v>
      </c>
      <c r="Z182" s="388"/>
      <c r="AA182" s="800">
        <f>л88!$H$35</f>
        <v>0</v>
      </c>
      <c r="AB182" s="796">
        <f>л88!$M$35</f>
        <v>0</v>
      </c>
      <c r="AC182" s="796">
        <f>л88!$AW$34</f>
        <v>0</v>
      </c>
      <c r="AD182" s="802">
        <f>COUNTIF(л88!$O$14:$P$33,"&gt;0")</f>
        <v>0</v>
      </c>
      <c r="AE182" s="796">
        <f>л88!$AW$35</f>
        <v>0</v>
      </c>
    </row>
    <row r="183" spans="1:31" s="389" customFormat="1" ht="11.25" x14ac:dyDescent="0.2">
      <c r="A183" s="805"/>
      <c r="B183" s="390">
        <f>л88!$R$3</f>
        <v>0</v>
      </c>
      <c r="C183" s="805"/>
      <c r="D183" s="807"/>
      <c r="E183" s="809"/>
      <c r="F183" s="811"/>
      <c r="G183" s="813"/>
      <c r="H183" s="391">
        <f>л88!$M$1</f>
        <v>0</v>
      </c>
      <c r="I183" s="805"/>
      <c r="J183" s="805"/>
      <c r="K183" s="815"/>
      <c r="L183" s="817"/>
      <c r="M183" s="818"/>
      <c r="N183" s="392">
        <f>л88!$Y$3</f>
        <v>0</v>
      </c>
      <c r="O183" s="820"/>
      <c r="P183" s="795"/>
      <c r="Q183" s="797"/>
      <c r="R183" s="797"/>
      <c r="S183" s="799"/>
      <c r="T183" s="822"/>
      <c r="U183" s="795"/>
      <c r="V183" s="797"/>
      <c r="W183" s="797"/>
      <c r="X183" s="797"/>
      <c r="Y183" s="799"/>
      <c r="Z183" s="388"/>
      <c r="AA183" s="801"/>
      <c r="AB183" s="797"/>
      <c r="AC183" s="797"/>
      <c r="AD183" s="803"/>
      <c r="AE183" s="797"/>
    </row>
    <row r="184" spans="1:31" s="389" customFormat="1" ht="11.25" x14ac:dyDescent="0.2">
      <c r="A184" s="804">
        <v>89</v>
      </c>
      <c r="B184" s="385">
        <f>л89!$R$1</f>
        <v>0</v>
      </c>
      <c r="C184" s="804">
        <f>л89!$I$10</f>
        <v>0</v>
      </c>
      <c r="D184" s="806">
        <f>л89!$D$10:$E$10</f>
        <v>0</v>
      </c>
      <c r="E184" s="808" t="str">
        <f>л89!$A$3</f>
        <v>л89</v>
      </c>
      <c r="F184" s="810">
        <f>л89!$AF$2</f>
        <v>0</v>
      </c>
      <c r="G184" s="812">
        <f>л89!$E$3</f>
        <v>0</v>
      </c>
      <c r="H184" s="386">
        <f>л89!$J$1</f>
        <v>0</v>
      </c>
      <c r="I184" s="804">
        <f>л89!$E$1</f>
        <v>0</v>
      </c>
      <c r="J184" s="804">
        <f>л89!$G$34</f>
        <v>0</v>
      </c>
      <c r="K184" s="814">
        <f t="shared" ref="K184" si="87">IFERROR(J184/I184,0)</f>
        <v>0</v>
      </c>
      <c r="L184" s="816">
        <f>л89!$D$10/((EOMONTH($E$1,0)-$E$1+1)/7)</f>
        <v>0</v>
      </c>
      <c r="M184" s="808">
        <f>л89!$AV$2+л89!$AV$4</f>
        <v>0</v>
      </c>
      <c r="N184" s="387">
        <f>л89!$Y$1</f>
        <v>0</v>
      </c>
      <c r="O184" s="819">
        <f>л89!$A$1</f>
        <v>0</v>
      </c>
      <c r="P184" s="794">
        <f>л89!$S$34</f>
        <v>0</v>
      </c>
      <c r="Q184" s="796">
        <f>л89!$V$34</f>
        <v>0</v>
      </c>
      <c r="R184" s="796">
        <f>л89!$Y$34</f>
        <v>0</v>
      </c>
      <c r="S184" s="798">
        <f>л89!$AA$34</f>
        <v>0</v>
      </c>
      <c r="T184" s="821">
        <f>л89!$AG$34</f>
        <v>0</v>
      </c>
      <c r="U184" s="794">
        <f>л89!$AB$34</f>
        <v>0</v>
      </c>
      <c r="V184" s="796">
        <f>л89!$AC$34</f>
        <v>0</v>
      </c>
      <c r="W184" s="796">
        <f>л89!$AD$34</f>
        <v>0</v>
      </c>
      <c r="X184" s="796">
        <f>л89!$AE$34</f>
        <v>0</v>
      </c>
      <c r="Y184" s="798">
        <f>л89!$AF$34</f>
        <v>0</v>
      </c>
      <c r="Z184" s="388"/>
      <c r="AA184" s="800">
        <f>л89!$H$35</f>
        <v>0</v>
      </c>
      <c r="AB184" s="796">
        <f>л89!$M$35</f>
        <v>0</v>
      </c>
      <c r="AC184" s="796">
        <f>л89!$AW$34</f>
        <v>0</v>
      </c>
      <c r="AD184" s="802">
        <f>COUNTIF(л89!$O$14:$P$33,"&gt;0")</f>
        <v>0</v>
      </c>
      <c r="AE184" s="796">
        <f>л89!$AW$35</f>
        <v>0</v>
      </c>
    </row>
    <row r="185" spans="1:31" s="389" customFormat="1" ht="11.25" x14ac:dyDescent="0.2">
      <c r="A185" s="805"/>
      <c r="B185" s="390">
        <f>л89!$R$3</f>
        <v>0</v>
      </c>
      <c r="C185" s="805"/>
      <c r="D185" s="807"/>
      <c r="E185" s="809"/>
      <c r="F185" s="811"/>
      <c r="G185" s="813"/>
      <c r="H185" s="391">
        <f>л89!$M$1</f>
        <v>0</v>
      </c>
      <c r="I185" s="805"/>
      <c r="J185" s="805"/>
      <c r="K185" s="815"/>
      <c r="L185" s="817"/>
      <c r="M185" s="818"/>
      <c r="N185" s="392">
        <f>л89!$Y$3</f>
        <v>0</v>
      </c>
      <c r="O185" s="820"/>
      <c r="P185" s="795"/>
      <c r="Q185" s="797"/>
      <c r="R185" s="797"/>
      <c r="S185" s="799"/>
      <c r="T185" s="822"/>
      <c r="U185" s="795"/>
      <c r="V185" s="797"/>
      <c r="W185" s="797"/>
      <c r="X185" s="797"/>
      <c r="Y185" s="799"/>
      <c r="Z185" s="388"/>
      <c r="AA185" s="801"/>
      <c r="AB185" s="797"/>
      <c r="AC185" s="797"/>
      <c r="AD185" s="803"/>
      <c r="AE185" s="797"/>
    </row>
    <row r="186" spans="1:31" s="389" customFormat="1" ht="11.25" x14ac:dyDescent="0.2">
      <c r="A186" s="804">
        <v>90</v>
      </c>
      <c r="B186" s="385">
        <f>л90!$R$1</f>
        <v>0</v>
      </c>
      <c r="C186" s="804">
        <f>л90!$I$10</f>
        <v>0</v>
      </c>
      <c r="D186" s="806">
        <f>л90!$D$10:$E$10</f>
        <v>0</v>
      </c>
      <c r="E186" s="808" t="str">
        <f>л90!$A$3</f>
        <v>л90</v>
      </c>
      <c r="F186" s="810">
        <f>л90!$AF$2</f>
        <v>0</v>
      </c>
      <c r="G186" s="812">
        <f>л90!$E$3</f>
        <v>0</v>
      </c>
      <c r="H186" s="386">
        <f>л90!$J$1</f>
        <v>0</v>
      </c>
      <c r="I186" s="804">
        <f>л90!$E$1</f>
        <v>0</v>
      </c>
      <c r="J186" s="804">
        <f>л90!$G$34</f>
        <v>0</v>
      </c>
      <c r="K186" s="814">
        <f t="shared" ref="K186" si="88">IFERROR(J186/I186,0)</f>
        <v>0</v>
      </c>
      <c r="L186" s="816">
        <f>л90!$D$10/((EOMONTH($E$1,0)-$E$1+1)/7)</f>
        <v>0</v>
      </c>
      <c r="M186" s="808">
        <f>л90!$AV$2+л90!$AV$4</f>
        <v>0</v>
      </c>
      <c r="N186" s="387">
        <f>л90!$Y$1</f>
        <v>0</v>
      </c>
      <c r="O186" s="819">
        <f>л90!$A$1</f>
        <v>0</v>
      </c>
      <c r="P186" s="794">
        <f>л90!$S$34</f>
        <v>0</v>
      </c>
      <c r="Q186" s="796">
        <f>л90!$V$34</f>
        <v>0</v>
      </c>
      <c r="R186" s="796">
        <f>л90!$Y$34</f>
        <v>0</v>
      </c>
      <c r="S186" s="798">
        <f>л90!$AA$34</f>
        <v>0</v>
      </c>
      <c r="T186" s="821">
        <f>л90!$AG$34</f>
        <v>0</v>
      </c>
      <c r="U186" s="794">
        <f>л90!$AB$34</f>
        <v>0</v>
      </c>
      <c r="V186" s="796">
        <f>л90!$AC$34</f>
        <v>0</v>
      </c>
      <c r="W186" s="796">
        <f>л90!$AD$34</f>
        <v>0</v>
      </c>
      <c r="X186" s="796">
        <f>л90!$AE$34</f>
        <v>0</v>
      </c>
      <c r="Y186" s="798">
        <f>л90!$AF$34</f>
        <v>0</v>
      </c>
      <c r="Z186" s="388"/>
      <c r="AA186" s="800">
        <f>л90!$H$35</f>
        <v>0</v>
      </c>
      <c r="AB186" s="796">
        <f>л90!$M$35</f>
        <v>0</v>
      </c>
      <c r="AC186" s="796">
        <f>л90!$AW$34</f>
        <v>0</v>
      </c>
      <c r="AD186" s="802">
        <f>COUNTIF(л90!$O$14:$P$33,"&gt;0")</f>
        <v>0</v>
      </c>
      <c r="AE186" s="796">
        <f>л90!$AW$35</f>
        <v>0</v>
      </c>
    </row>
    <row r="187" spans="1:31" s="389" customFormat="1" ht="11.25" x14ac:dyDescent="0.2">
      <c r="A187" s="805"/>
      <c r="B187" s="390">
        <f>л90!$R$3</f>
        <v>0</v>
      </c>
      <c r="C187" s="805"/>
      <c r="D187" s="807"/>
      <c r="E187" s="809"/>
      <c r="F187" s="811"/>
      <c r="G187" s="813"/>
      <c r="H187" s="391">
        <f>л90!$M$1</f>
        <v>0</v>
      </c>
      <c r="I187" s="805"/>
      <c r="J187" s="805"/>
      <c r="K187" s="815"/>
      <c r="L187" s="817"/>
      <c r="M187" s="818"/>
      <c r="N187" s="392">
        <f>л90!$Y$3</f>
        <v>0</v>
      </c>
      <c r="O187" s="820"/>
      <c r="P187" s="795"/>
      <c r="Q187" s="797"/>
      <c r="R187" s="797"/>
      <c r="S187" s="799"/>
      <c r="T187" s="822"/>
      <c r="U187" s="795"/>
      <c r="V187" s="797"/>
      <c r="W187" s="797"/>
      <c r="X187" s="797"/>
      <c r="Y187" s="799"/>
      <c r="Z187" s="388"/>
      <c r="AA187" s="801"/>
      <c r="AB187" s="797"/>
      <c r="AC187" s="797"/>
      <c r="AD187" s="803"/>
      <c r="AE187" s="797"/>
    </row>
    <row r="188" spans="1:31" s="389" customFormat="1" ht="11.25" x14ac:dyDescent="0.2">
      <c r="A188" s="804">
        <v>91</v>
      </c>
      <c r="B188" s="385">
        <f>л91!$R$1</f>
        <v>0</v>
      </c>
      <c r="C188" s="804">
        <f>л91!$I$10</f>
        <v>0</v>
      </c>
      <c r="D188" s="806">
        <f>л91!$D$10:$E$10</f>
        <v>0</v>
      </c>
      <c r="E188" s="808" t="str">
        <f>л91!$A$3</f>
        <v>л91</v>
      </c>
      <c r="F188" s="810">
        <f>л91!$AF$2</f>
        <v>0</v>
      </c>
      <c r="G188" s="812">
        <f>л91!$E$3</f>
        <v>0</v>
      </c>
      <c r="H188" s="386">
        <f>л91!$J$1</f>
        <v>0</v>
      </c>
      <c r="I188" s="804">
        <f>л91!$E$1</f>
        <v>0</v>
      </c>
      <c r="J188" s="804">
        <f>л91!$G$34</f>
        <v>0</v>
      </c>
      <c r="K188" s="814">
        <f t="shared" ref="K188" si="89">IFERROR(J188/I188,0)</f>
        <v>0</v>
      </c>
      <c r="L188" s="816">
        <f>л91!$D$10/((EOMONTH($E$1,0)-$E$1+1)/7)</f>
        <v>0</v>
      </c>
      <c r="M188" s="808">
        <f>л91!$AV$2+л91!$AV$4</f>
        <v>0</v>
      </c>
      <c r="N188" s="387">
        <f>л91!$Y$1</f>
        <v>0</v>
      </c>
      <c r="O188" s="819">
        <f>л91!$A$1</f>
        <v>0</v>
      </c>
      <c r="P188" s="794">
        <f>л91!$S$34</f>
        <v>0</v>
      </c>
      <c r="Q188" s="796">
        <f>л91!$V$34</f>
        <v>0</v>
      </c>
      <c r="R188" s="796">
        <f>л91!$Y$34</f>
        <v>0</v>
      </c>
      <c r="S188" s="798">
        <f>л91!$AA$34</f>
        <v>0</v>
      </c>
      <c r="T188" s="821">
        <f>л91!$AG$34</f>
        <v>0</v>
      </c>
      <c r="U188" s="794">
        <f>л91!$AB$34</f>
        <v>0</v>
      </c>
      <c r="V188" s="796">
        <f>л91!$AC$34</f>
        <v>0</v>
      </c>
      <c r="W188" s="796">
        <f>л91!$AD$34</f>
        <v>0</v>
      </c>
      <c r="X188" s="796">
        <f>л91!$AE$34</f>
        <v>0</v>
      </c>
      <c r="Y188" s="798">
        <f>л91!$AF$34</f>
        <v>0</v>
      </c>
      <c r="Z188" s="388"/>
      <c r="AA188" s="800">
        <f>л91!$H$35</f>
        <v>0</v>
      </c>
      <c r="AB188" s="796">
        <f>л91!$M$35</f>
        <v>0</v>
      </c>
      <c r="AC188" s="796">
        <f>л91!$AW$34</f>
        <v>0</v>
      </c>
      <c r="AD188" s="802">
        <f>COUNTIF(л91!$O$14:$P$33,"&gt;0")</f>
        <v>0</v>
      </c>
      <c r="AE188" s="796">
        <f>л91!$AW$35</f>
        <v>0</v>
      </c>
    </row>
    <row r="189" spans="1:31" s="389" customFormat="1" ht="11.25" x14ac:dyDescent="0.2">
      <c r="A189" s="805"/>
      <c r="B189" s="390">
        <f>л91!$R$3</f>
        <v>0</v>
      </c>
      <c r="C189" s="805"/>
      <c r="D189" s="807"/>
      <c r="E189" s="809"/>
      <c r="F189" s="811"/>
      <c r="G189" s="813"/>
      <c r="H189" s="391">
        <f>л91!$M$1</f>
        <v>0</v>
      </c>
      <c r="I189" s="805"/>
      <c r="J189" s="805"/>
      <c r="K189" s="815"/>
      <c r="L189" s="817"/>
      <c r="M189" s="818"/>
      <c r="N189" s="392">
        <f>л91!$Y$3</f>
        <v>0</v>
      </c>
      <c r="O189" s="820"/>
      <c r="P189" s="795"/>
      <c r="Q189" s="797"/>
      <c r="R189" s="797"/>
      <c r="S189" s="799"/>
      <c r="T189" s="822"/>
      <c r="U189" s="795"/>
      <c r="V189" s="797"/>
      <c r="W189" s="797"/>
      <c r="X189" s="797"/>
      <c r="Y189" s="799"/>
      <c r="Z189" s="388"/>
      <c r="AA189" s="801"/>
      <c r="AB189" s="797"/>
      <c r="AC189" s="797"/>
      <c r="AD189" s="803"/>
      <c r="AE189" s="797"/>
    </row>
    <row r="190" spans="1:31" s="389" customFormat="1" ht="11.25" x14ac:dyDescent="0.2">
      <c r="A190" s="804">
        <v>92</v>
      </c>
      <c r="B190" s="385">
        <f>л92!$R$1</f>
        <v>0</v>
      </c>
      <c r="C190" s="804">
        <f>л92!$I$10</f>
        <v>0</v>
      </c>
      <c r="D190" s="806">
        <f>л92!$D$10:$E$10</f>
        <v>0</v>
      </c>
      <c r="E190" s="808" t="str">
        <f>л92!$A$3</f>
        <v>л92</v>
      </c>
      <c r="F190" s="810">
        <f>л92!$AF$2</f>
        <v>0</v>
      </c>
      <c r="G190" s="812">
        <f>л92!$E$3</f>
        <v>0</v>
      </c>
      <c r="H190" s="386">
        <f>л92!$J$1</f>
        <v>0</v>
      </c>
      <c r="I190" s="804">
        <f>л92!$E$1</f>
        <v>0</v>
      </c>
      <c r="J190" s="804">
        <f>л92!$G$34</f>
        <v>0</v>
      </c>
      <c r="K190" s="814">
        <f t="shared" ref="K190" si="90">IFERROR(J190/I190,0)</f>
        <v>0</v>
      </c>
      <c r="L190" s="816">
        <f>л92!$D$10/((EOMONTH($E$1,0)-$E$1+1)/7)</f>
        <v>0</v>
      </c>
      <c r="M190" s="808">
        <f>л92!$AV$2+л92!$AV$4</f>
        <v>0</v>
      </c>
      <c r="N190" s="387">
        <f>л92!$Y$1</f>
        <v>0</v>
      </c>
      <c r="O190" s="819">
        <f>л92!$A$1</f>
        <v>0</v>
      </c>
      <c r="P190" s="794">
        <f>л92!$S$34</f>
        <v>0</v>
      </c>
      <c r="Q190" s="796">
        <f>л92!$V$34</f>
        <v>0</v>
      </c>
      <c r="R190" s="796">
        <f>л92!$Y$34</f>
        <v>0</v>
      </c>
      <c r="S190" s="798">
        <f>л92!$AA$34</f>
        <v>0</v>
      </c>
      <c r="T190" s="821">
        <f>л92!$AG$34</f>
        <v>0</v>
      </c>
      <c r="U190" s="794">
        <f>л92!$AB$34</f>
        <v>0</v>
      </c>
      <c r="V190" s="796">
        <f>л92!$AC$34</f>
        <v>0</v>
      </c>
      <c r="W190" s="796">
        <f>л92!$AD$34</f>
        <v>0</v>
      </c>
      <c r="X190" s="796">
        <f>л92!$AE$34</f>
        <v>0</v>
      </c>
      <c r="Y190" s="798">
        <f>л92!$AF$34</f>
        <v>0</v>
      </c>
      <c r="Z190" s="388"/>
      <c r="AA190" s="800">
        <f>л92!$H$35</f>
        <v>0</v>
      </c>
      <c r="AB190" s="796">
        <f>л92!$M$35</f>
        <v>0</v>
      </c>
      <c r="AC190" s="796">
        <f>л92!$AW$34</f>
        <v>0</v>
      </c>
      <c r="AD190" s="802">
        <f>COUNTIF(л92!$O$14:$P$33,"&gt;0")</f>
        <v>0</v>
      </c>
      <c r="AE190" s="796">
        <f>л92!$AW$35</f>
        <v>0</v>
      </c>
    </row>
    <row r="191" spans="1:31" s="389" customFormat="1" ht="11.25" x14ac:dyDescent="0.2">
      <c r="A191" s="805"/>
      <c r="B191" s="390">
        <f>л92!$R$3</f>
        <v>0</v>
      </c>
      <c r="C191" s="805"/>
      <c r="D191" s="807"/>
      <c r="E191" s="809"/>
      <c r="F191" s="811"/>
      <c r="G191" s="813"/>
      <c r="H191" s="391">
        <f>л92!$M$1</f>
        <v>0</v>
      </c>
      <c r="I191" s="805"/>
      <c r="J191" s="805"/>
      <c r="K191" s="815"/>
      <c r="L191" s="817"/>
      <c r="M191" s="818"/>
      <c r="N191" s="392">
        <f>л92!$Y$3</f>
        <v>0</v>
      </c>
      <c r="O191" s="820"/>
      <c r="P191" s="795"/>
      <c r="Q191" s="797"/>
      <c r="R191" s="797"/>
      <c r="S191" s="799"/>
      <c r="T191" s="822"/>
      <c r="U191" s="795"/>
      <c r="V191" s="797"/>
      <c r="W191" s="797"/>
      <c r="X191" s="797"/>
      <c r="Y191" s="799"/>
      <c r="Z191" s="388"/>
      <c r="AA191" s="801"/>
      <c r="AB191" s="797"/>
      <c r="AC191" s="797"/>
      <c r="AD191" s="803"/>
      <c r="AE191" s="797"/>
    </row>
    <row r="192" spans="1:31" s="389" customFormat="1" ht="11.25" x14ac:dyDescent="0.2">
      <c r="A192" s="804">
        <v>93</v>
      </c>
      <c r="B192" s="385">
        <f>л93!$R$1</f>
        <v>0</v>
      </c>
      <c r="C192" s="804">
        <f>л93!$I$10</f>
        <v>0</v>
      </c>
      <c r="D192" s="806">
        <f>л93!$D$10:$E$10</f>
        <v>0</v>
      </c>
      <c r="E192" s="808" t="str">
        <f>л93!$A$3</f>
        <v>л93</v>
      </c>
      <c r="F192" s="810">
        <f>л93!$AF$2</f>
        <v>0</v>
      </c>
      <c r="G192" s="812">
        <f>л93!$E$3</f>
        <v>0</v>
      </c>
      <c r="H192" s="386">
        <f>л93!$J$1</f>
        <v>0</v>
      </c>
      <c r="I192" s="804">
        <f>л93!$E$1</f>
        <v>0</v>
      </c>
      <c r="J192" s="804">
        <f>л93!$G$34</f>
        <v>0</v>
      </c>
      <c r="K192" s="814">
        <f t="shared" ref="K192" si="91">IFERROR(J192/I192,0)</f>
        <v>0</v>
      </c>
      <c r="L192" s="816">
        <f>л93!$D$10/((EOMONTH($E$1,0)-$E$1+1)/7)</f>
        <v>0</v>
      </c>
      <c r="M192" s="808">
        <f>л93!$AV$2+л93!$AV$4</f>
        <v>0</v>
      </c>
      <c r="N192" s="387">
        <f>л93!$Y$1</f>
        <v>0</v>
      </c>
      <c r="O192" s="819">
        <f>л93!$A$1</f>
        <v>0</v>
      </c>
      <c r="P192" s="794">
        <f>л93!$S$34</f>
        <v>0</v>
      </c>
      <c r="Q192" s="796">
        <f>л93!$V$34</f>
        <v>0</v>
      </c>
      <c r="R192" s="796">
        <f>л93!$Y$34</f>
        <v>0</v>
      </c>
      <c r="S192" s="798">
        <f>л93!$AA$34</f>
        <v>0</v>
      </c>
      <c r="T192" s="821">
        <f>л93!$AG$34</f>
        <v>0</v>
      </c>
      <c r="U192" s="794">
        <f>л93!$AB$34</f>
        <v>0</v>
      </c>
      <c r="V192" s="796">
        <f>л93!$AC$34</f>
        <v>0</v>
      </c>
      <c r="W192" s="796">
        <f>л93!$AD$34</f>
        <v>0</v>
      </c>
      <c r="X192" s="796">
        <f>л93!$AE$34</f>
        <v>0</v>
      </c>
      <c r="Y192" s="798">
        <f>л93!$AF$34</f>
        <v>0</v>
      </c>
      <c r="Z192" s="388"/>
      <c r="AA192" s="800">
        <f>л93!$H$35</f>
        <v>0</v>
      </c>
      <c r="AB192" s="796">
        <f>л93!$M$35</f>
        <v>0</v>
      </c>
      <c r="AC192" s="796">
        <f>л93!$AW$34</f>
        <v>0</v>
      </c>
      <c r="AD192" s="802">
        <f>COUNTIF(л93!$O$14:$P$33,"&gt;0")</f>
        <v>0</v>
      </c>
      <c r="AE192" s="796">
        <f>л93!$AW$35</f>
        <v>0</v>
      </c>
    </row>
    <row r="193" spans="1:31" s="389" customFormat="1" ht="11.25" x14ac:dyDescent="0.2">
      <c r="A193" s="805"/>
      <c r="B193" s="390">
        <f>л93!$R$3</f>
        <v>0</v>
      </c>
      <c r="C193" s="805"/>
      <c r="D193" s="807"/>
      <c r="E193" s="809"/>
      <c r="F193" s="811"/>
      <c r="G193" s="813"/>
      <c r="H193" s="391">
        <f>л93!$M$1</f>
        <v>0</v>
      </c>
      <c r="I193" s="805"/>
      <c r="J193" s="805"/>
      <c r="K193" s="815"/>
      <c r="L193" s="817"/>
      <c r="M193" s="818"/>
      <c r="N193" s="392">
        <f>л93!$Y$3</f>
        <v>0</v>
      </c>
      <c r="O193" s="820"/>
      <c r="P193" s="795"/>
      <c r="Q193" s="797"/>
      <c r="R193" s="797"/>
      <c r="S193" s="799"/>
      <c r="T193" s="822"/>
      <c r="U193" s="795"/>
      <c r="V193" s="797"/>
      <c r="W193" s="797"/>
      <c r="X193" s="797"/>
      <c r="Y193" s="799"/>
      <c r="Z193" s="388"/>
      <c r="AA193" s="801"/>
      <c r="AB193" s="797"/>
      <c r="AC193" s="797"/>
      <c r="AD193" s="803"/>
      <c r="AE193" s="797"/>
    </row>
    <row r="194" spans="1:31" s="389" customFormat="1" ht="11.25" x14ac:dyDescent="0.2">
      <c r="A194" s="804">
        <v>94</v>
      </c>
      <c r="B194" s="385">
        <f>л94!$R$1</f>
        <v>0</v>
      </c>
      <c r="C194" s="804">
        <f>л94!$I$10</f>
        <v>0</v>
      </c>
      <c r="D194" s="806">
        <f>л94!$D$10:$E$10</f>
        <v>0</v>
      </c>
      <c r="E194" s="808" t="str">
        <f>л94!$A$3</f>
        <v>л94</v>
      </c>
      <c r="F194" s="810">
        <f>л94!$AF$2</f>
        <v>0</v>
      </c>
      <c r="G194" s="812">
        <f>л94!$E$3</f>
        <v>0</v>
      </c>
      <c r="H194" s="386">
        <f>л94!$J$1</f>
        <v>0</v>
      </c>
      <c r="I194" s="804">
        <f>л94!$E$1</f>
        <v>0</v>
      </c>
      <c r="J194" s="804">
        <f>л94!$G$34</f>
        <v>0</v>
      </c>
      <c r="K194" s="814">
        <f t="shared" ref="K194" si="92">IFERROR(J194/I194,0)</f>
        <v>0</v>
      </c>
      <c r="L194" s="816">
        <f>л94!$D$10/((EOMONTH($E$1,0)-$E$1+1)/7)</f>
        <v>0</v>
      </c>
      <c r="M194" s="808">
        <f>л94!$AV$2+л94!$AV$4</f>
        <v>0</v>
      </c>
      <c r="N194" s="387">
        <f>л94!$Y$1</f>
        <v>0</v>
      </c>
      <c r="O194" s="819">
        <f>л94!$A$1</f>
        <v>0</v>
      </c>
      <c r="P194" s="794">
        <f>л94!$S$34</f>
        <v>0</v>
      </c>
      <c r="Q194" s="796">
        <f>л94!$V$34</f>
        <v>0</v>
      </c>
      <c r="R194" s="796">
        <f>л94!$Y$34</f>
        <v>0</v>
      </c>
      <c r="S194" s="798">
        <f>л94!$AA$34</f>
        <v>0</v>
      </c>
      <c r="T194" s="821">
        <f>л94!$AG$34</f>
        <v>0</v>
      </c>
      <c r="U194" s="794">
        <f>л94!$AB$34</f>
        <v>0</v>
      </c>
      <c r="V194" s="796">
        <f>л94!$AC$34</f>
        <v>0</v>
      </c>
      <c r="W194" s="796">
        <f>л94!$AD$34</f>
        <v>0</v>
      </c>
      <c r="X194" s="796">
        <f>л94!$AE$34</f>
        <v>0</v>
      </c>
      <c r="Y194" s="798">
        <f>л94!$AF$34</f>
        <v>0</v>
      </c>
      <c r="Z194" s="388"/>
      <c r="AA194" s="800">
        <f>л94!$H$35</f>
        <v>0</v>
      </c>
      <c r="AB194" s="796">
        <f>л94!$M$35</f>
        <v>0</v>
      </c>
      <c r="AC194" s="796">
        <f>л94!$AW$34</f>
        <v>0</v>
      </c>
      <c r="AD194" s="802">
        <f>COUNTIF(л94!$O$14:$P$33,"&gt;0")</f>
        <v>0</v>
      </c>
      <c r="AE194" s="796">
        <f>л94!$AW$35</f>
        <v>0</v>
      </c>
    </row>
    <row r="195" spans="1:31" s="389" customFormat="1" ht="11.25" x14ac:dyDescent="0.2">
      <c r="A195" s="805"/>
      <c r="B195" s="390">
        <f>л94!$R$3</f>
        <v>0</v>
      </c>
      <c r="C195" s="805"/>
      <c r="D195" s="807"/>
      <c r="E195" s="809"/>
      <c r="F195" s="811"/>
      <c r="G195" s="813"/>
      <c r="H195" s="391">
        <f>л94!$M$1</f>
        <v>0</v>
      </c>
      <c r="I195" s="805"/>
      <c r="J195" s="805"/>
      <c r="K195" s="815"/>
      <c r="L195" s="817"/>
      <c r="M195" s="818"/>
      <c r="N195" s="392">
        <f>л94!$Y$3</f>
        <v>0</v>
      </c>
      <c r="O195" s="820"/>
      <c r="P195" s="795"/>
      <c r="Q195" s="797"/>
      <c r="R195" s="797"/>
      <c r="S195" s="799"/>
      <c r="T195" s="822"/>
      <c r="U195" s="795"/>
      <c r="V195" s="797"/>
      <c r="W195" s="797"/>
      <c r="X195" s="797"/>
      <c r="Y195" s="799"/>
      <c r="Z195" s="388"/>
      <c r="AA195" s="801"/>
      <c r="AB195" s="797"/>
      <c r="AC195" s="797"/>
      <c r="AD195" s="803"/>
      <c r="AE195" s="797"/>
    </row>
    <row r="196" spans="1:31" s="389" customFormat="1" ht="11.25" x14ac:dyDescent="0.2">
      <c r="A196" s="804">
        <v>95</v>
      </c>
      <c r="B196" s="385">
        <f>л95!$R$1</f>
        <v>0</v>
      </c>
      <c r="C196" s="804">
        <f>л95!$I$10</f>
        <v>0</v>
      </c>
      <c r="D196" s="806">
        <f>л95!$D$10:$E$10</f>
        <v>0</v>
      </c>
      <c r="E196" s="808" t="str">
        <f>л95!$A$3</f>
        <v>л95</v>
      </c>
      <c r="F196" s="810">
        <f>л95!$AF$2</f>
        <v>0</v>
      </c>
      <c r="G196" s="812">
        <f>л95!$E$3</f>
        <v>0</v>
      </c>
      <c r="H196" s="386">
        <f>л95!$J$1</f>
        <v>0</v>
      </c>
      <c r="I196" s="804">
        <f>л95!$E$1</f>
        <v>0</v>
      </c>
      <c r="J196" s="804">
        <f>л95!$G$34</f>
        <v>0</v>
      </c>
      <c r="K196" s="814">
        <f t="shared" ref="K196" si="93">IFERROR(J196/I196,0)</f>
        <v>0</v>
      </c>
      <c r="L196" s="816">
        <f>л95!$D$10/((EOMONTH($E$1,0)-$E$1+1)/7)</f>
        <v>0</v>
      </c>
      <c r="M196" s="808">
        <f>л95!$AV$2+л95!$AV$4</f>
        <v>0</v>
      </c>
      <c r="N196" s="387">
        <f>л95!$Y$1</f>
        <v>0</v>
      </c>
      <c r="O196" s="819">
        <f>л95!$A$1</f>
        <v>0</v>
      </c>
      <c r="P196" s="794">
        <f>л95!$S$34</f>
        <v>0</v>
      </c>
      <c r="Q196" s="796">
        <f>л95!$V$34</f>
        <v>0</v>
      </c>
      <c r="R196" s="796">
        <f>л95!$Y$34</f>
        <v>0</v>
      </c>
      <c r="S196" s="798">
        <f>л95!$AA$34</f>
        <v>0</v>
      </c>
      <c r="T196" s="821">
        <f>л95!$AG$34</f>
        <v>0</v>
      </c>
      <c r="U196" s="794">
        <f>л95!$AB$34</f>
        <v>0</v>
      </c>
      <c r="V196" s="796">
        <f>л95!$AC$34</f>
        <v>0</v>
      </c>
      <c r="W196" s="796">
        <f>л95!$AD$34</f>
        <v>0</v>
      </c>
      <c r="X196" s="796">
        <f>л95!$AE$34</f>
        <v>0</v>
      </c>
      <c r="Y196" s="798">
        <f>л95!$AF$34</f>
        <v>0</v>
      </c>
      <c r="Z196" s="388"/>
      <c r="AA196" s="800">
        <f>л95!$H$35</f>
        <v>0</v>
      </c>
      <c r="AB196" s="796">
        <f>л95!$M$35</f>
        <v>0</v>
      </c>
      <c r="AC196" s="796">
        <f>л95!$AW$34</f>
        <v>0</v>
      </c>
      <c r="AD196" s="802">
        <f>COUNTIF(л95!$O$14:$P$33,"&gt;0")</f>
        <v>0</v>
      </c>
      <c r="AE196" s="796">
        <f>л95!$AW$35</f>
        <v>0</v>
      </c>
    </row>
    <row r="197" spans="1:31" s="389" customFormat="1" ht="11.25" x14ac:dyDescent="0.2">
      <c r="A197" s="805"/>
      <c r="B197" s="390">
        <f>л95!$R$3</f>
        <v>0</v>
      </c>
      <c r="C197" s="805"/>
      <c r="D197" s="807"/>
      <c r="E197" s="809"/>
      <c r="F197" s="811"/>
      <c r="G197" s="813"/>
      <c r="H197" s="391">
        <f>л95!$M$1</f>
        <v>0</v>
      </c>
      <c r="I197" s="805"/>
      <c r="J197" s="805"/>
      <c r="K197" s="815"/>
      <c r="L197" s="817"/>
      <c r="M197" s="818"/>
      <c r="N197" s="392">
        <f>л95!$Y$3</f>
        <v>0</v>
      </c>
      <c r="O197" s="820"/>
      <c r="P197" s="795"/>
      <c r="Q197" s="797"/>
      <c r="R197" s="797"/>
      <c r="S197" s="799"/>
      <c r="T197" s="822"/>
      <c r="U197" s="795"/>
      <c r="V197" s="797"/>
      <c r="W197" s="797"/>
      <c r="X197" s="797"/>
      <c r="Y197" s="799"/>
      <c r="Z197" s="388"/>
      <c r="AA197" s="801"/>
      <c r="AB197" s="797"/>
      <c r="AC197" s="797"/>
      <c r="AD197" s="803"/>
      <c r="AE197" s="797"/>
    </row>
    <row r="198" spans="1:31" s="389" customFormat="1" ht="11.25" x14ac:dyDescent="0.2">
      <c r="A198" s="804">
        <v>96</v>
      </c>
      <c r="B198" s="385">
        <f>л96!$R$1</f>
        <v>0</v>
      </c>
      <c r="C198" s="804">
        <f>л96!$I$10</f>
        <v>0</v>
      </c>
      <c r="D198" s="806">
        <f>л96!$D$10:$E$10</f>
        <v>0</v>
      </c>
      <c r="E198" s="808" t="str">
        <f>л96!$A$3</f>
        <v>л96</v>
      </c>
      <c r="F198" s="810">
        <f>л96!$AF$2</f>
        <v>0</v>
      </c>
      <c r="G198" s="812">
        <f>л96!$E$3</f>
        <v>0</v>
      </c>
      <c r="H198" s="386">
        <f>л96!$J$1</f>
        <v>0</v>
      </c>
      <c r="I198" s="804">
        <f>л96!$E$1</f>
        <v>0</v>
      </c>
      <c r="J198" s="804">
        <f>л96!$G$34</f>
        <v>0</v>
      </c>
      <c r="K198" s="814">
        <f t="shared" ref="K198" si="94">IFERROR(J198/I198,0)</f>
        <v>0</v>
      </c>
      <c r="L198" s="816">
        <f>л96!$D$10/((EOMONTH($E$1,0)-$E$1+1)/7)</f>
        <v>0</v>
      </c>
      <c r="M198" s="808">
        <f>л96!$AV$2+л96!$AV$4</f>
        <v>0</v>
      </c>
      <c r="N198" s="387">
        <f>л96!$Y$1</f>
        <v>0</v>
      </c>
      <c r="O198" s="819">
        <f>л96!$A$1</f>
        <v>0</v>
      </c>
      <c r="P198" s="794">
        <f>л96!$S$34</f>
        <v>0</v>
      </c>
      <c r="Q198" s="796">
        <f>л96!$V$34</f>
        <v>0</v>
      </c>
      <c r="R198" s="796">
        <f>л96!$Y$34</f>
        <v>0</v>
      </c>
      <c r="S198" s="798">
        <f>л96!$AA$34</f>
        <v>0</v>
      </c>
      <c r="T198" s="821">
        <f>л96!$AG$34</f>
        <v>0</v>
      </c>
      <c r="U198" s="794">
        <f>л96!$AB$34</f>
        <v>0</v>
      </c>
      <c r="V198" s="796">
        <f>л96!$AC$34</f>
        <v>0</v>
      </c>
      <c r="W198" s="796">
        <f>л96!$AD$34</f>
        <v>0</v>
      </c>
      <c r="X198" s="796">
        <f>л96!$AE$34</f>
        <v>0</v>
      </c>
      <c r="Y198" s="798">
        <f>л96!$AF$34</f>
        <v>0</v>
      </c>
      <c r="Z198" s="388"/>
      <c r="AA198" s="800">
        <f>л96!$H$35</f>
        <v>0</v>
      </c>
      <c r="AB198" s="796">
        <f>л96!$M$35</f>
        <v>0</v>
      </c>
      <c r="AC198" s="796">
        <f>л96!$AW$34</f>
        <v>0</v>
      </c>
      <c r="AD198" s="802">
        <f>COUNTIF(л96!$O$14:$P$33,"&gt;0")</f>
        <v>0</v>
      </c>
      <c r="AE198" s="796">
        <f>л96!$AW$35</f>
        <v>0</v>
      </c>
    </row>
    <row r="199" spans="1:31" s="389" customFormat="1" ht="11.25" x14ac:dyDescent="0.2">
      <c r="A199" s="805"/>
      <c r="B199" s="390">
        <f>л96!$R$3</f>
        <v>0</v>
      </c>
      <c r="C199" s="805"/>
      <c r="D199" s="807"/>
      <c r="E199" s="809"/>
      <c r="F199" s="811"/>
      <c r="G199" s="813"/>
      <c r="H199" s="391">
        <f>л96!$M$1</f>
        <v>0</v>
      </c>
      <c r="I199" s="805"/>
      <c r="J199" s="805"/>
      <c r="K199" s="815"/>
      <c r="L199" s="817"/>
      <c r="M199" s="818"/>
      <c r="N199" s="392">
        <f>л96!$Y$3</f>
        <v>0</v>
      </c>
      <c r="O199" s="820"/>
      <c r="P199" s="795"/>
      <c r="Q199" s="797"/>
      <c r="R199" s="797"/>
      <c r="S199" s="799"/>
      <c r="T199" s="822"/>
      <c r="U199" s="795"/>
      <c r="V199" s="797"/>
      <c r="W199" s="797"/>
      <c r="X199" s="797"/>
      <c r="Y199" s="799"/>
      <c r="Z199" s="388"/>
      <c r="AA199" s="801"/>
      <c r="AB199" s="797"/>
      <c r="AC199" s="797"/>
      <c r="AD199" s="803"/>
      <c r="AE199" s="797"/>
    </row>
    <row r="200" spans="1:31" s="389" customFormat="1" ht="11.25" x14ac:dyDescent="0.2">
      <c r="A200" s="804">
        <v>97</v>
      </c>
      <c r="B200" s="385">
        <f>л97!$R$1</f>
        <v>0</v>
      </c>
      <c r="C200" s="804">
        <f>л97!$I$10</f>
        <v>0</v>
      </c>
      <c r="D200" s="806">
        <f>л97!$D$10:$E$10</f>
        <v>0</v>
      </c>
      <c r="E200" s="808" t="str">
        <f>л97!$A$3</f>
        <v>л97</v>
      </c>
      <c r="F200" s="810">
        <f>л97!$AF$2</f>
        <v>0</v>
      </c>
      <c r="G200" s="812">
        <f>л97!$E$3</f>
        <v>0</v>
      </c>
      <c r="H200" s="386">
        <f>л97!$J$1</f>
        <v>0</v>
      </c>
      <c r="I200" s="804">
        <f>л97!$E$1</f>
        <v>0</v>
      </c>
      <c r="J200" s="804">
        <f>л97!$G$34</f>
        <v>0</v>
      </c>
      <c r="K200" s="814">
        <f t="shared" ref="K200" si="95">IFERROR(J200/I200,0)</f>
        <v>0</v>
      </c>
      <c r="L200" s="816">
        <f>л97!$D$10/((EOMONTH($E$1,0)-$E$1+1)/7)</f>
        <v>0</v>
      </c>
      <c r="M200" s="808">
        <f>л97!$AV$2+л97!$AV$4</f>
        <v>0</v>
      </c>
      <c r="N200" s="387">
        <f>л97!$Y$1</f>
        <v>0</v>
      </c>
      <c r="O200" s="819">
        <f>л97!$A$1</f>
        <v>0</v>
      </c>
      <c r="P200" s="794">
        <f>л97!$S$34</f>
        <v>0</v>
      </c>
      <c r="Q200" s="796">
        <f>л97!$V$34</f>
        <v>0</v>
      </c>
      <c r="R200" s="796">
        <f>л97!$Y$34</f>
        <v>0</v>
      </c>
      <c r="S200" s="798">
        <f>л97!$AA$34</f>
        <v>0</v>
      </c>
      <c r="T200" s="821">
        <f>л97!$AG$34</f>
        <v>0</v>
      </c>
      <c r="U200" s="794">
        <f>л97!$AB$34</f>
        <v>0</v>
      </c>
      <c r="V200" s="796">
        <f>л97!$AC$34</f>
        <v>0</v>
      </c>
      <c r="W200" s="796">
        <f>л97!$AD$34</f>
        <v>0</v>
      </c>
      <c r="X200" s="796">
        <f>л97!$AE$34</f>
        <v>0</v>
      </c>
      <c r="Y200" s="798">
        <f>л97!$AF$34</f>
        <v>0</v>
      </c>
      <c r="Z200" s="388"/>
      <c r="AA200" s="800">
        <f>л97!$H$35</f>
        <v>0</v>
      </c>
      <c r="AB200" s="796">
        <f>л97!$M$35</f>
        <v>0</v>
      </c>
      <c r="AC200" s="796">
        <f>л97!$AW$34</f>
        <v>0</v>
      </c>
      <c r="AD200" s="802">
        <f>COUNTIF(л97!$O$14:$P$33,"&gt;0")</f>
        <v>0</v>
      </c>
      <c r="AE200" s="796">
        <f>л97!$AW$35</f>
        <v>0</v>
      </c>
    </row>
    <row r="201" spans="1:31" s="389" customFormat="1" ht="11.25" x14ac:dyDescent="0.2">
      <c r="A201" s="805"/>
      <c r="B201" s="390">
        <f>л97!$R$3</f>
        <v>0</v>
      </c>
      <c r="C201" s="805"/>
      <c r="D201" s="807"/>
      <c r="E201" s="809"/>
      <c r="F201" s="811"/>
      <c r="G201" s="813"/>
      <c r="H201" s="391">
        <f>л97!$M$1</f>
        <v>0</v>
      </c>
      <c r="I201" s="805"/>
      <c r="J201" s="805"/>
      <c r="K201" s="815"/>
      <c r="L201" s="817"/>
      <c r="M201" s="818"/>
      <c r="N201" s="392">
        <f>л97!$Y$3</f>
        <v>0</v>
      </c>
      <c r="O201" s="820"/>
      <c r="P201" s="795"/>
      <c r="Q201" s="797"/>
      <c r="R201" s="797"/>
      <c r="S201" s="799"/>
      <c r="T201" s="822"/>
      <c r="U201" s="795"/>
      <c r="V201" s="797"/>
      <c r="W201" s="797"/>
      <c r="X201" s="797"/>
      <c r="Y201" s="799"/>
      <c r="Z201" s="388"/>
      <c r="AA201" s="801"/>
      <c r="AB201" s="797"/>
      <c r="AC201" s="797"/>
      <c r="AD201" s="803"/>
      <c r="AE201" s="797"/>
    </row>
    <row r="202" spans="1:31" s="389" customFormat="1" ht="11.25" x14ac:dyDescent="0.2">
      <c r="A202" s="804">
        <v>98</v>
      </c>
      <c r="B202" s="385">
        <f>л98!$R$1</f>
        <v>0</v>
      </c>
      <c r="C202" s="804">
        <f>л98!$I$10</f>
        <v>0</v>
      </c>
      <c r="D202" s="806">
        <f>л98!$D$10:$E$10</f>
        <v>0</v>
      </c>
      <c r="E202" s="808" t="str">
        <f>л98!$A$3</f>
        <v>л98</v>
      </c>
      <c r="F202" s="810">
        <f>л98!$AF$2</f>
        <v>0</v>
      </c>
      <c r="G202" s="812">
        <f>л98!$E$3</f>
        <v>0</v>
      </c>
      <c r="H202" s="386">
        <f>л98!$J$1</f>
        <v>0</v>
      </c>
      <c r="I202" s="804">
        <f>л98!$E$1</f>
        <v>0</v>
      </c>
      <c r="J202" s="804">
        <f>л98!$G$34</f>
        <v>0</v>
      </c>
      <c r="K202" s="814">
        <f t="shared" ref="K202" si="96">IFERROR(J202/I202,0)</f>
        <v>0</v>
      </c>
      <c r="L202" s="816">
        <f>л98!$D$10/((EOMONTH($E$1,0)-$E$1+1)/7)</f>
        <v>0</v>
      </c>
      <c r="M202" s="808">
        <f>л98!$AV$2+л98!$AV$4</f>
        <v>0</v>
      </c>
      <c r="N202" s="387">
        <f>л98!$Y$1</f>
        <v>0</v>
      </c>
      <c r="O202" s="819">
        <f>л98!$A$1</f>
        <v>0</v>
      </c>
      <c r="P202" s="794">
        <f>л98!$S$34</f>
        <v>0</v>
      </c>
      <c r="Q202" s="796">
        <f>л98!$V$34</f>
        <v>0</v>
      </c>
      <c r="R202" s="796">
        <f>л98!$Y$34</f>
        <v>0</v>
      </c>
      <c r="S202" s="798">
        <f>л98!$AA$34</f>
        <v>0</v>
      </c>
      <c r="T202" s="821">
        <f>л98!$AG$34</f>
        <v>0</v>
      </c>
      <c r="U202" s="794">
        <f>л98!$AB$34</f>
        <v>0</v>
      </c>
      <c r="V202" s="796">
        <f>л98!$AC$34</f>
        <v>0</v>
      </c>
      <c r="W202" s="796">
        <f>л98!$AD$34</f>
        <v>0</v>
      </c>
      <c r="X202" s="796">
        <f>л98!$AE$34</f>
        <v>0</v>
      </c>
      <c r="Y202" s="798">
        <f>л98!$AF$34</f>
        <v>0</v>
      </c>
      <c r="Z202" s="388"/>
      <c r="AA202" s="800">
        <f>л98!$H$35</f>
        <v>0</v>
      </c>
      <c r="AB202" s="796">
        <f>л98!$M$35</f>
        <v>0</v>
      </c>
      <c r="AC202" s="796">
        <f>л98!$AW$34</f>
        <v>0</v>
      </c>
      <c r="AD202" s="802">
        <f>COUNTIF(л98!$O$14:$P$33,"&gt;0")</f>
        <v>0</v>
      </c>
      <c r="AE202" s="796">
        <f>л98!$AW$35</f>
        <v>0</v>
      </c>
    </row>
    <row r="203" spans="1:31" s="389" customFormat="1" ht="11.25" x14ac:dyDescent="0.2">
      <c r="A203" s="805"/>
      <c r="B203" s="390">
        <f>л98!$R$3</f>
        <v>0</v>
      </c>
      <c r="C203" s="805"/>
      <c r="D203" s="807"/>
      <c r="E203" s="809"/>
      <c r="F203" s="811"/>
      <c r="G203" s="813"/>
      <c r="H203" s="391">
        <f>л98!$M$1</f>
        <v>0</v>
      </c>
      <c r="I203" s="805"/>
      <c r="J203" s="805"/>
      <c r="K203" s="815"/>
      <c r="L203" s="817"/>
      <c r="M203" s="818"/>
      <c r="N203" s="392">
        <f>л98!$Y$3</f>
        <v>0</v>
      </c>
      <c r="O203" s="820"/>
      <c r="P203" s="795"/>
      <c r="Q203" s="797"/>
      <c r="R203" s="797"/>
      <c r="S203" s="799"/>
      <c r="T203" s="822"/>
      <c r="U203" s="795"/>
      <c r="V203" s="797"/>
      <c r="W203" s="797"/>
      <c r="X203" s="797"/>
      <c r="Y203" s="799"/>
      <c r="Z203" s="388"/>
      <c r="AA203" s="801"/>
      <c r="AB203" s="797"/>
      <c r="AC203" s="797"/>
      <c r="AD203" s="803"/>
      <c r="AE203" s="797"/>
    </row>
    <row r="204" spans="1:31" s="389" customFormat="1" ht="11.25" x14ac:dyDescent="0.2">
      <c r="A204" s="804">
        <v>99</v>
      </c>
      <c r="B204" s="385">
        <f>л99!$R$1</f>
        <v>0</v>
      </c>
      <c r="C204" s="804">
        <f>л99!$I$10</f>
        <v>0</v>
      </c>
      <c r="D204" s="806">
        <f>л99!$D$10:$E$10</f>
        <v>0</v>
      </c>
      <c r="E204" s="808" t="str">
        <f>л99!$A$3</f>
        <v>л99</v>
      </c>
      <c r="F204" s="810">
        <f>л99!$AF$2</f>
        <v>0</v>
      </c>
      <c r="G204" s="812">
        <f>л99!$E$3</f>
        <v>0</v>
      </c>
      <c r="H204" s="386">
        <f>л99!$J$1</f>
        <v>0</v>
      </c>
      <c r="I204" s="804">
        <f>л99!$E$1</f>
        <v>0</v>
      </c>
      <c r="J204" s="804">
        <f>л99!$G$34</f>
        <v>0</v>
      </c>
      <c r="K204" s="814">
        <f t="shared" ref="K204" si="97">IFERROR(J204/I204,0)</f>
        <v>0</v>
      </c>
      <c r="L204" s="816">
        <f>л99!$D$10/((EOMONTH($E$1,0)-$E$1+1)/7)</f>
        <v>0</v>
      </c>
      <c r="M204" s="808">
        <f>л99!$AV$2+л99!$AV$4</f>
        <v>0</v>
      </c>
      <c r="N204" s="387">
        <f>л99!$Y$1</f>
        <v>0</v>
      </c>
      <c r="O204" s="819">
        <f>л99!$A$1</f>
        <v>0</v>
      </c>
      <c r="P204" s="794">
        <f>л99!$S$34</f>
        <v>0</v>
      </c>
      <c r="Q204" s="796">
        <f>л99!$V$34</f>
        <v>0</v>
      </c>
      <c r="R204" s="796">
        <f>л99!$Y$34</f>
        <v>0</v>
      </c>
      <c r="S204" s="798">
        <f>л99!$AA$34</f>
        <v>0</v>
      </c>
      <c r="T204" s="821">
        <f>л99!$AG$34</f>
        <v>0</v>
      </c>
      <c r="U204" s="794">
        <f>л99!$AB$34</f>
        <v>0</v>
      </c>
      <c r="V204" s="796">
        <f>л99!$AC$34</f>
        <v>0</v>
      </c>
      <c r="W204" s="796">
        <f>л99!$AD$34</f>
        <v>0</v>
      </c>
      <c r="X204" s="796">
        <f>л99!$AE$34</f>
        <v>0</v>
      </c>
      <c r="Y204" s="798">
        <f>л99!$AF$34</f>
        <v>0</v>
      </c>
      <c r="Z204" s="388"/>
      <c r="AA204" s="800">
        <f>л99!$H$35</f>
        <v>0</v>
      </c>
      <c r="AB204" s="796">
        <f>л99!$M$35</f>
        <v>0</v>
      </c>
      <c r="AC204" s="796">
        <f>л99!$AW$34</f>
        <v>0</v>
      </c>
      <c r="AD204" s="802">
        <f>COUNTIF(л99!$O$14:$P$33,"&gt;0")</f>
        <v>0</v>
      </c>
      <c r="AE204" s="796">
        <f>л99!$AW$35</f>
        <v>0</v>
      </c>
    </row>
    <row r="205" spans="1:31" s="389" customFormat="1" ht="11.25" x14ac:dyDescent="0.2">
      <c r="A205" s="805"/>
      <c r="B205" s="390">
        <f>л99!$R$3</f>
        <v>0</v>
      </c>
      <c r="C205" s="805"/>
      <c r="D205" s="807"/>
      <c r="E205" s="809"/>
      <c r="F205" s="811"/>
      <c r="G205" s="813"/>
      <c r="H205" s="391">
        <f>л99!$M$1</f>
        <v>0</v>
      </c>
      <c r="I205" s="805"/>
      <c r="J205" s="805"/>
      <c r="K205" s="815"/>
      <c r="L205" s="817"/>
      <c r="M205" s="818"/>
      <c r="N205" s="392">
        <f>л99!$Y$3</f>
        <v>0</v>
      </c>
      <c r="O205" s="820"/>
      <c r="P205" s="795"/>
      <c r="Q205" s="797"/>
      <c r="R205" s="797"/>
      <c r="S205" s="799"/>
      <c r="T205" s="822"/>
      <c r="U205" s="795"/>
      <c r="V205" s="797"/>
      <c r="W205" s="797"/>
      <c r="X205" s="797"/>
      <c r="Y205" s="799"/>
      <c r="Z205" s="388"/>
      <c r="AA205" s="801"/>
      <c r="AB205" s="797"/>
      <c r="AC205" s="797"/>
      <c r="AD205" s="803"/>
      <c r="AE205" s="797"/>
    </row>
    <row r="206" spans="1:31" s="389" customFormat="1" ht="11.25" x14ac:dyDescent="0.2">
      <c r="A206" s="804">
        <v>100</v>
      </c>
      <c r="B206" s="385">
        <f>л100!$R$1</f>
        <v>0</v>
      </c>
      <c r="C206" s="804">
        <f>л100!$I$10</f>
        <v>0</v>
      </c>
      <c r="D206" s="806">
        <f>л100!$D$10:$E$10</f>
        <v>0</v>
      </c>
      <c r="E206" s="808" t="str">
        <f>л100!$A$3</f>
        <v>л100</v>
      </c>
      <c r="F206" s="810">
        <f>л100!$AF$2</f>
        <v>0</v>
      </c>
      <c r="G206" s="812">
        <f>л100!$E$3</f>
        <v>0</v>
      </c>
      <c r="H206" s="386">
        <f>л100!$J$1</f>
        <v>0</v>
      </c>
      <c r="I206" s="804">
        <f>л100!$E$1</f>
        <v>0</v>
      </c>
      <c r="J206" s="804">
        <f>л100!$G$34</f>
        <v>0</v>
      </c>
      <c r="K206" s="814">
        <f t="shared" ref="K206" si="98">IFERROR(J206/I206,0)</f>
        <v>0</v>
      </c>
      <c r="L206" s="816">
        <f>л100!$D$10/((EOMONTH($E$1,0)-$E$1+1)/7)</f>
        <v>0</v>
      </c>
      <c r="M206" s="808">
        <f>л100!$AV$2+л100!$AV$4</f>
        <v>0</v>
      </c>
      <c r="N206" s="387">
        <f>л100!$Y$1</f>
        <v>0</v>
      </c>
      <c r="O206" s="819">
        <f>л100!$A$1</f>
        <v>0</v>
      </c>
      <c r="P206" s="794">
        <f>л100!$S$34</f>
        <v>0</v>
      </c>
      <c r="Q206" s="796">
        <f>л100!$V$34</f>
        <v>0</v>
      </c>
      <c r="R206" s="796">
        <f>л100!$Y$34</f>
        <v>0</v>
      </c>
      <c r="S206" s="798">
        <f>л100!$AA$34</f>
        <v>0</v>
      </c>
      <c r="T206" s="821">
        <f>л100!$AG$34</f>
        <v>0</v>
      </c>
      <c r="U206" s="794">
        <f>л100!$AB$34</f>
        <v>0</v>
      </c>
      <c r="V206" s="796">
        <f>л100!$AC$34</f>
        <v>0</v>
      </c>
      <c r="W206" s="796">
        <f>л100!$AD$34</f>
        <v>0</v>
      </c>
      <c r="X206" s="796">
        <f>л100!$AE$34</f>
        <v>0</v>
      </c>
      <c r="Y206" s="798">
        <f>л100!$AF$34</f>
        <v>0</v>
      </c>
      <c r="Z206" s="388"/>
      <c r="AA206" s="800">
        <f>л100!$H$35</f>
        <v>0</v>
      </c>
      <c r="AB206" s="796">
        <f>л100!$M$35</f>
        <v>0</v>
      </c>
      <c r="AC206" s="796">
        <f>л100!$AW$34</f>
        <v>0</v>
      </c>
      <c r="AD206" s="802">
        <f>COUNTIF(л100!$O$14:$P$33,"&gt;0")</f>
        <v>0</v>
      </c>
      <c r="AE206" s="796">
        <f>л100!$AW$35</f>
        <v>0</v>
      </c>
    </row>
    <row r="207" spans="1:31" s="389" customFormat="1" ht="11.25" x14ac:dyDescent="0.2">
      <c r="A207" s="805"/>
      <c r="B207" s="390">
        <f>л100!$R$3</f>
        <v>0</v>
      </c>
      <c r="C207" s="805"/>
      <c r="D207" s="807"/>
      <c r="E207" s="809"/>
      <c r="F207" s="811"/>
      <c r="G207" s="813"/>
      <c r="H207" s="391">
        <f>л100!$M$1</f>
        <v>0</v>
      </c>
      <c r="I207" s="805"/>
      <c r="J207" s="805"/>
      <c r="K207" s="815"/>
      <c r="L207" s="817"/>
      <c r="M207" s="818"/>
      <c r="N207" s="392">
        <f>л100!$Y$3</f>
        <v>0</v>
      </c>
      <c r="O207" s="820"/>
      <c r="P207" s="795"/>
      <c r="Q207" s="797"/>
      <c r="R207" s="797"/>
      <c r="S207" s="799"/>
      <c r="T207" s="822"/>
      <c r="U207" s="795"/>
      <c r="V207" s="797"/>
      <c r="W207" s="797"/>
      <c r="X207" s="797"/>
      <c r="Y207" s="799"/>
      <c r="Z207" s="388"/>
      <c r="AA207" s="801"/>
      <c r="AB207" s="797"/>
      <c r="AC207" s="797"/>
      <c r="AD207" s="803"/>
      <c r="AE207" s="797"/>
    </row>
    <row r="208" spans="1:31" ht="3.75" customHeight="1" x14ac:dyDescent="0.2">
      <c r="A208" s="393"/>
      <c r="B208" s="394"/>
      <c r="C208" s="395"/>
      <c r="D208" s="832"/>
      <c r="E208" s="832"/>
      <c r="F208" s="832"/>
      <c r="G208" s="832"/>
      <c r="H208" s="832"/>
      <c r="I208" s="832"/>
      <c r="J208" s="395"/>
      <c r="K208" s="394"/>
      <c r="L208" s="394"/>
      <c r="M208" s="394"/>
      <c r="N208" s="394"/>
      <c r="O208" s="394"/>
      <c r="P208" s="396"/>
      <c r="Q208" s="397"/>
      <c r="R208" s="396"/>
      <c r="S208" s="394"/>
      <c r="T208" s="398"/>
      <c r="U208" s="394"/>
      <c r="V208" s="394"/>
      <c r="W208" s="394"/>
      <c r="X208" s="394"/>
      <c r="Y208" s="394"/>
      <c r="Z208" s="394"/>
      <c r="AA208" s="485"/>
      <c r="AB208" s="400"/>
      <c r="AC208" s="400"/>
      <c r="AD208" s="399"/>
      <c r="AE208" s="400"/>
    </row>
    <row r="209" spans="1:38" ht="12" customHeight="1" x14ac:dyDescent="0.2">
      <c r="A209" s="401"/>
      <c r="B209" s="402" t="s">
        <v>23</v>
      </c>
      <c r="C209" s="403">
        <f>SUM(C6:C207)</f>
        <v>93.666666666666558</v>
      </c>
      <c r="D209" s="833" t="s">
        <v>261</v>
      </c>
      <c r="E209" s="833"/>
      <c r="F209" s="833"/>
      <c r="G209" s="833"/>
      <c r="H209" s="496"/>
      <c r="I209" s="404">
        <f>SUM(I6:I207)</f>
        <v>662</v>
      </c>
      <c r="J209" s="404">
        <f>SUM(J6:J207)</f>
        <v>242</v>
      </c>
      <c r="K209" s="404">
        <f>IF(I209&gt;0,J209*100/I209,0)</f>
        <v>36.555891238670696</v>
      </c>
      <c r="L209" s="404"/>
      <c r="M209" s="404"/>
      <c r="N209" s="405"/>
      <c r="O209" s="406"/>
      <c r="P209" s="407">
        <f t="shared" ref="P209:Y209" si="99">SUM(P6:P207)</f>
        <v>0</v>
      </c>
      <c r="Q209" s="408">
        <f t="shared" si="99"/>
        <v>133030</v>
      </c>
      <c r="R209" s="408">
        <f t="shared" si="99"/>
        <v>767645</v>
      </c>
      <c r="S209" s="409">
        <f t="shared" si="99"/>
        <v>0</v>
      </c>
      <c r="T209" s="410">
        <f t="shared" si="99"/>
        <v>0</v>
      </c>
      <c r="U209" s="411">
        <f t="shared" si="99"/>
        <v>1552.9052132459326</v>
      </c>
      <c r="V209" s="412">
        <f t="shared" si="99"/>
        <v>-308.66666666666617</v>
      </c>
      <c r="W209" s="412">
        <f t="shared" si="99"/>
        <v>23.999999317333298</v>
      </c>
      <c r="X209" s="412">
        <f t="shared" si="99"/>
        <v>1210.9419850255647</v>
      </c>
      <c r="Y209" s="412">
        <f t="shared" si="99"/>
        <v>2479.1805309221659</v>
      </c>
      <c r="Z209" s="413"/>
      <c r="AA209" s="486">
        <f>SUM(AA6:AA207)</f>
        <v>23</v>
      </c>
      <c r="AB209" s="412">
        <f>SUM(AB6:AB207)</f>
        <v>-27894</v>
      </c>
      <c r="AC209" s="412">
        <f>SUM(AC6:AC207)</f>
        <v>1539818</v>
      </c>
      <c r="AD209" s="486">
        <f>SUM(AD6:AD207)</f>
        <v>49</v>
      </c>
      <c r="AE209" s="412">
        <f>SUM(AE6:AE207)</f>
        <v>37209.261187674783</v>
      </c>
      <c r="AL209" s="364" t="s">
        <v>262</v>
      </c>
    </row>
    <row r="210" spans="1:38" ht="12" customHeight="1" x14ac:dyDescent="0.25">
      <c r="A210" s="401"/>
      <c r="B210" s="414"/>
      <c r="C210" s="415" t="s">
        <v>263</v>
      </c>
      <c r="D210" s="833"/>
      <c r="E210" s="833"/>
      <c r="F210" s="833"/>
      <c r="G210" s="833"/>
      <c r="H210" s="496">
        <f>IF(COUNTIF($I$6:$I$207,"&gt;2"),COUNTIF($C$8:$C$207,"&gt;0"),0)</f>
        <v>11</v>
      </c>
      <c r="I210" s="404">
        <f>SUMIF($C$6:$C$207,"&gt;0",I6:I207)</f>
        <v>56</v>
      </c>
      <c r="J210" s="404">
        <f>SUMIF($C$6:$C$207,"&gt;0",J6:J207)</f>
        <v>28</v>
      </c>
      <c r="K210" s="416">
        <f>IF(I210&gt;0,J210*100/I210,0)</f>
        <v>50</v>
      </c>
      <c r="L210" s="416"/>
      <c r="M210" s="416"/>
      <c r="N210" s="363"/>
      <c r="O210" s="416" t="s">
        <v>246</v>
      </c>
      <c r="P210" s="417" t="s">
        <v>264</v>
      </c>
      <c r="Q210" s="417" t="s">
        <v>249</v>
      </c>
      <c r="R210" s="417" t="s">
        <v>265</v>
      </c>
      <c r="S210" s="417" t="s">
        <v>265</v>
      </c>
      <c r="T210" s="418"/>
      <c r="U210" s="419" t="s">
        <v>239</v>
      </c>
      <c r="V210" s="419" t="s">
        <v>239</v>
      </c>
      <c r="W210" s="419" t="s">
        <v>239</v>
      </c>
      <c r="X210" s="419" t="s">
        <v>239</v>
      </c>
      <c r="Y210" s="419" t="s">
        <v>239</v>
      </c>
      <c r="Z210" s="363"/>
      <c r="AA210" s="487"/>
      <c r="AB210" s="502">
        <f>IFERROR(AB209/AC209,0)</f>
        <v>-1.8115127891737855E-2</v>
      </c>
      <c r="AC210" s="501" t="s">
        <v>284</v>
      </c>
      <c r="AD210" s="575" t="s">
        <v>278</v>
      </c>
      <c r="AE210" s="576">
        <f>IFERROR(AE209/(Q209+R209+AE209),0)</f>
        <v>3.9673617233490437E-2</v>
      </c>
    </row>
    <row r="211" spans="1:38" ht="9.75" customHeight="1" x14ac:dyDescent="0.2">
      <c r="A211" s="401"/>
      <c r="B211" s="420"/>
      <c r="C211" s="423"/>
      <c r="D211" s="572"/>
      <c r="E211" s="572"/>
      <c r="F211" s="572"/>
      <c r="G211" s="572"/>
      <c r="H211" s="572"/>
      <c r="I211" s="577"/>
      <c r="J211" s="578"/>
      <c r="K211" s="420"/>
      <c r="L211" s="420"/>
      <c r="M211" s="420"/>
      <c r="N211" s="420"/>
      <c r="O211" s="420"/>
      <c r="P211" s="363"/>
      <c r="Q211" s="363"/>
      <c r="R211" s="363"/>
      <c r="S211" s="363"/>
      <c r="T211" s="418"/>
      <c r="U211" s="363"/>
      <c r="V211" s="363"/>
      <c r="W211" s="363"/>
      <c r="X211" s="363" t="s">
        <v>266</v>
      </c>
      <c r="Y211" s="422">
        <f>SUM(U209:X209)-Y209</f>
        <v>0</v>
      </c>
      <c r="Z211" s="363"/>
      <c r="AA211" s="488"/>
      <c r="AB211" s="414"/>
      <c r="AC211" s="414"/>
      <c r="AD211" s="363"/>
      <c r="AE211" s="414"/>
    </row>
    <row r="212" spans="1:38" ht="9.75" customHeight="1" x14ac:dyDescent="0.2">
      <c r="B212" s="420"/>
      <c r="C212" s="420"/>
      <c r="D212" s="831"/>
      <c r="E212" s="831"/>
      <c r="F212" s="831"/>
      <c r="G212" s="831"/>
      <c r="H212" s="831"/>
      <c r="I212" s="831"/>
      <c r="J212" s="423"/>
      <c r="K212" s="420"/>
      <c r="L212" s="420"/>
      <c r="M212" s="420"/>
      <c r="N212" s="420"/>
      <c r="O212" s="420"/>
      <c r="P212" s="363"/>
      <c r="Q212" s="363"/>
      <c r="R212" s="363"/>
      <c r="S212" s="363"/>
      <c r="T212" s="418"/>
      <c r="U212" s="363"/>
      <c r="V212" s="363"/>
      <c r="W212" s="363"/>
      <c r="X212" s="401"/>
      <c r="Y212" s="363"/>
      <c r="AA212" s="488"/>
      <c r="AB212" s="503"/>
      <c r="AC212" s="503"/>
      <c r="AD212" s="363"/>
      <c r="AE212" s="414"/>
    </row>
    <row r="213" spans="1:38" ht="9.75" customHeight="1" x14ac:dyDescent="0.2">
      <c r="B213" s="417" t="s">
        <v>267</v>
      </c>
      <c r="C213" s="422">
        <f>IF(I210&gt;0,J210*100/I210,0)</f>
        <v>50</v>
      </c>
      <c r="D213" s="831"/>
      <c r="E213" s="831"/>
      <c r="F213" s="831"/>
      <c r="G213" s="831"/>
      <c r="H213" s="831"/>
      <c r="I213" s="831"/>
      <c r="J213" s="423"/>
      <c r="K213" s="420"/>
      <c r="L213" s="420"/>
      <c r="M213" s="420"/>
      <c r="N213" s="420"/>
      <c r="O213" s="420"/>
      <c r="P213" s="420"/>
      <c r="Q213" s="420"/>
      <c r="R213" s="420"/>
      <c r="S213" s="420"/>
      <c r="T213" s="421"/>
      <c r="U213" s="420"/>
      <c r="V213" s="420"/>
      <c r="W213" s="420"/>
      <c r="X213" s="425"/>
      <c r="Y213" s="420"/>
      <c r="Z213" s="424"/>
      <c r="AA213" s="489"/>
      <c r="AB213" s="494"/>
      <c r="AC213" s="494"/>
      <c r="AD213" s="420"/>
      <c r="AE213" s="495"/>
    </row>
    <row r="214" spans="1:38" ht="9.75" customHeight="1" thickBot="1" x14ac:dyDescent="0.25">
      <c r="B214" s="417" t="s">
        <v>268</v>
      </c>
      <c r="C214" s="420">
        <f>безопл!G32</f>
        <v>0</v>
      </c>
      <c r="D214" s="831"/>
      <c r="E214" s="831"/>
      <c r="F214" s="831"/>
      <c r="G214" s="831"/>
      <c r="H214" s="831"/>
      <c r="I214" s="831"/>
      <c r="J214" s="423"/>
      <c r="K214" s="420"/>
      <c r="L214" s="420"/>
      <c r="M214" s="420"/>
      <c r="N214" s="420"/>
      <c r="O214" s="420"/>
      <c r="P214" s="420"/>
      <c r="Q214" s="423"/>
      <c r="R214" s="420"/>
      <c r="S214" s="420"/>
      <c r="T214" s="421"/>
      <c r="U214" s="420"/>
      <c r="V214" s="420"/>
      <c r="W214" s="420"/>
      <c r="X214" s="420"/>
      <c r="Y214" s="420"/>
      <c r="Z214" s="424"/>
      <c r="AA214" s="489"/>
      <c r="AB214" s="495"/>
      <c r="AC214" s="495"/>
      <c r="AD214" s="420"/>
      <c r="AE214" s="495"/>
    </row>
    <row r="215" spans="1:38" ht="9.75" customHeight="1" thickBot="1" x14ac:dyDescent="0.25">
      <c r="B215" s="417" t="s">
        <v>269</v>
      </c>
      <c r="C215" s="420"/>
      <c r="D215" s="831"/>
      <c r="E215" s="831"/>
      <c r="F215" s="831"/>
      <c r="G215" s="831"/>
      <c r="H215" s="831"/>
      <c r="I215" s="831"/>
      <c r="J215" s="423"/>
      <c r="K215" s="420"/>
      <c r="L215" s="420"/>
      <c r="M215" s="420"/>
      <c r="N215" s="420"/>
      <c r="O215" s="420"/>
      <c r="P215" s="420"/>
      <c r="Q215" s="426" t="s">
        <v>270</v>
      </c>
      <c r="R215" s="427">
        <f>R209-R216</f>
        <v>761462</v>
      </c>
      <c r="S215" s="420" t="s">
        <v>271</v>
      </c>
      <c r="T215" s="421"/>
      <c r="U215" s="420" t="s">
        <v>721</v>
      </c>
      <c r="V215" s="420"/>
      <c r="W215" s="420"/>
      <c r="X215" s="420">
        <f>[4]cv!$X$243</f>
        <v>1654.6301533947383</v>
      </c>
      <c r="Y215" s="420"/>
      <c r="Z215" s="424"/>
      <c r="AA215" s="489"/>
      <c r="AB215" s="495"/>
      <c r="AC215" s="495"/>
      <c r="AD215" s="420"/>
      <c r="AE215" s="495"/>
    </row>
    <row r="216" spans="1:38" ht="9.75" customHeight="1" thickBot="1" x14ac:dyDescent="0.25">
      <c r="A216" s="428"/>
      <c r="B216" s="424"/>
      <c r="C216" s="429"/>
      <c r="D216" s="830"/>
      <c r="E216" s="830"/>
      <c r="F216" s="830"/>
      <c r="G216" s="830"/>
      <c r="H216" s="830"/>
      <c r="I216" s="830"/>
      <c r="J216" s="429"/>
      <c r="K216" s="424"/>
      <c r="L216" s="424"/>
      <c r="M216" s="424"/>
      <c r="N216" s="424"/>
      <c r="O216" s="424"/>
      <c r="P216" s="424"/>
      <c r="Q216" s="426" t="s">
        <v>272</v>
      </c>
      <c r="R216" s="427">
        <f>6183</f>
        <v>6183</v>
      </c>
      <c r="S216" s="420" t="s">
        <v>271</v>
      </c>
      <c r="T216" s="430"/>
      <c r="U216" s="424"/>
      <c r="V216" s="424"/>
      <c r="W216" s="424"/>
      <c r="X216" s="424">
        <v>101.7</v>
      </c>
      <c r="Y216" s="424"/>
      <c r="Z216" s="424"/>
      <c r="AA216" s="490"/>
      <c r="AB216" s="432"/>
      <c r="AC216" s="432"/>
      <c r="AD216" s="424"/>
      <c r="AE216" s="432"/>
    </row>
    <row r="217" spans="1:38" ht="9.75" customHeight="1" x14ac:dyDescent="0.2">
      <c r="A217" s="428"/>
      <c r="B217" s="424"/>
      <c r="C217" s="429"/>
      <c r="D217" s="830"/>
      <c r="E217" s="830"/>
      <c r="F217" s="830"/>
      <c r="G217" s="830"/>
      <c r="H217" s="830"/>
      <c r="I217" s="830"/>
      <c r="J217" s="429"/>
      <c r="K217" s="424"/>
      <c r="L217" s="424"/>
      <c r="M217" s="424"/>
      <c r="N217" s="424"/>
      <c r="O217" s="424"/>
      <c r="P217" s="431"/>
      <c r="Q217" s="424" t="s">
        <v>273</v>
      </c>
      <c r="R217" s="432">
        <f>R209-R215-R216</f>
        <v>0</v>
      </c>
      <c r="S217" s="424"/>
      <c r="T217" s="430"/>
      <c r="U217" s="424"/>
      <c r="V217" s="424"/>
      <c r="W217" s="424"/>
      <c r="X217" s="424" t="s">
        <v>722</v>
      </c>
      <c r="Y217" s="424"/>
      <c r="Z217" s="424"/>
      <c r="AA217" s="490"/>
      <c r="AB217" s="432"/>
      <c r="AC217" s="432"/>
      <c r="AD217" s="424"/>
      <c r="AE217" s="432"/>
    </row>
    <row r="218" spans="1:38" x14ac:dyDescent="0.2">
      <c r="A218" s="428"/>
      <c r="B218" s="424"/>
      <c r="C218" s="429"/>
      <c r="D218" s="830"/>
      <c r="E218" s="830"/>
      <c r="F218" s="830"/>
      <c r="G218" s="830"/>
      <c r="H218" s="830"/>
      <c r="I218" s="830"/>
      <c r="J218" s="429"/>
      <c r="K218" s="424"/>
      <c r="L218" s="424"/>
      <c r="M218" s="424"/>
      <c r="N218" s="424"/>
      <c r="O218" s="424"/>
      <c r="P218" s="431"/>
      <c r="Q218" s="431"/>
      <c r="R218" s="431"/>
      <c r="S218" s="424"/>
      <c r="T218" s="430"/>
      <c r="U218" s="424"/>
      <c r="V218" s="424"/>
      <c r="W218" s="424"/>
      <c r="X218" s="424">
        <v>1552.91</v>
      </c>
      <c r="Y218" s="424"/>
      <c r="Z218" s="424"/>
      <c r="AA218" s="490"/>
      <c r="AB218" s="432"/>
      <c r="AC218" s="432"/>
      <c r="AD218" s="424"/>
      <c r="AE218" s="432"/>
    </row>
    <row r="219" spans="1:38" x14ac:dyDescent="0.2">
      <c r="A219" s="428"/>
      <c r="B219" s="424"/>
      <c r="C219" s="429"/>
      <c r="D219" s="830"/>
      <c r="E219" s="830"/>
      <c r="F219" s="830"/>
      <c r="G219" s="830"/>
      <c r="H219" s="830"/>
      <c r="I219" s="830"/>
      <c r="J219" s="429"/>
      <c r="K219" s="424"/>
      <c r="L219" s="424"/>
      <c r="M219" s="424"/>
      <c r="N219" s="424"/>
      <c r="O219" s="424"/>
      <c r="P219" s="431"/>
      <c r="Q219" s="433"/>
      <c r="R219" s="431"/>
      <c r="S219" s="424"/>
      <c r="T219" s="430"/>
      <c r="U219" s="424"/>
      <c r="V219" s="424"/>
      <c r="W219" s="424"/>
      <c r="X219" s="424"/>
      <c r="Y219" s="424"/>
      <c r="Z219" s="424"/>
      <c r="AA219" s="490"/>
      <c r="AB219" s="432"/>
      <c r="AC219" s="432"/>
      <c r="AD219" s="424"/>
      <c r="AE219" s="432"/>
    </row>
    <row r="220" spans="1:38" x14ac:dyDescent="0.2">
      <c r="A220" s="428"/>
      <c r="B220" s="424"/>
      <c r="C220" s="429"/>
      <c r="D220" s="830"/>
      <c r="E220" s="830"/>
      <c r="F220" s="830"/>
      <c r="G220" s="830"/>
      <c r="H220" s="830"/>
      <c r="I220" s="830"/>
      <c r="J220" s="429"/>
      <c r="K220" s="424"/>
      <c r="L220" s="424"/>
      <c r="M220" s="424"/>
      <c r="N220" s="424"/>
      <c r="O220" s="424"/>
      <c r="P220" s="431"/>
      <c r="Q220" s="431"/>
      <c r="R220" s="431"/>
      <c r="S220" s="424"/>
      <c r="T220" s="430"/>
      <c r="U220" s="424"/>
      <c r="V220" s="424"/>
      <c r="W220" s="424"/>
      <c r="X220" s="432">
        <f>U209-X218</f>
        <v>-4.7867540674815245E-3</v>
      </c>
      <c r="Y220" s="424"/>
      <c r="Z220" s="424"/>
      <c r="AA220" s="490"/>
      <c r="AB220" s="432"/>
      <c r="AC220" s="432"/>
      <c r="AD220" s="424"/>
      <c r="AE220" s="432"/>
    </row>
    <row r="221" spans="1:38" x14ac:dyDescent="0.2">
      <c r="A221" s="428"/>
      <c r="B221" s="424"/>
      <c r="C221" s="429"/>
      <c r="D221" s="830"/>
      <c r="E221" s="830"/>
      <c r="F221" s="830"/>
      <c r="G221" s="830"/>
      <c r="H221" s="830"/>
      <c r="I221" s="830"/>
      <c r="J221" s="429"/>
      <c r="K221" s="424"/>
      <c r="L221" s="424"/>
      <c r="M221" s="424"/>
      <c r="N221" s="424"/>
      <c r="O221" s="424"/>
      <c r="P221" s="431"/>
      <c r="Q221" s="431"/>
      <c r="R221" s="431" t="s">
        <v>262</v>
      </c>
      <c r="S221" s="424"/>
      <c r="T221" s="430"/>
      <c r="U221" s="424"/>
      <c r="V221" s="424"/>
      <c r="W221" s="424"/>
      <c r="X221" s="424"/>
      <c r="Y221" s="424"/>
      <c r="Z221" s="424"/>
      <c r="AA221" s="490"/>
      <c r="AB221" s="432"/>
      <c r="AC221" s="432"/>
      <c r="AD221" s="424"/>
      <c r="AE221" s="432"/>
    </row>
    <row r="222" spans="1:38" x14ac:dyDescent="0.2">
      <c r="A222" s="428"/>
      <c r="B222" s="424"/>
      <c r="C222" s="424"/>
      <c r="D222" s="830"/>
      <c r="E222" s="830"/>
      <c r="F222" s="830"/>
      <c r="G222" s="830"/>
      <c r="H222" s="830"/>
      <c r="I222" s="830"/>
      <c r="J222" s="429"/>
      <c r="K222" s="424"/>
      <c r="L222" s="424"/>
      <c r="M222" s="424"/>
      <c r="N222" s="424"/>
      <c r="O222" s="424"/>
      <c r="P222" s="424"/>
      <c r="Q222" s="424"/>
      <c r="R222" s="424"/>
      <c r="S222" s="424"/>
      <c r="T222" s="430"/>
      <c r="U222" s="424"/>
      <c r="V222" s="424"/>
      <c r="W222" s="424"/>
      <c r="X222" s="424"/>
      <c r="Y222" s="424"/>
      <c r="Z222" s="424"/>
      <c r="AA222" s="490"/>
      <c r="AB222" s="432"/>
      <c r="AC222" s="432"/>
      <c r="AD222" s="424"/>
      <c r="AE222" s="432"/>
    </row>
    <row r="223" spans="1:38" x14ac:dyDescent="0.2">
      <c r="A223" s="428"/>
      <c r="B223" s="424"/>
      <c r="C223" s="429"/>
      <c r="D223" s="830"/>
      <c r="E223" s="830"/>
      <c r="F223" s="830"/>
      <c r="G223" s="830"/>
      <c r="H223" s="830"/>
      <c r="I223" s="830"/>
      <c r="J223" s="429"/>
      <c r="K223" s="424"/>
      <c r="L223" s="424"/>
      <c r="M223" s="424"/>
      <c r="N223" s="424"/>
      <c r="O223" s="424"/>
      <c r="P223" s="424"/>
      <c r="Q223" s="424"/>
      <c r="R223" s="424"/>
      <c r="S223" s="424"/>
      <c r="T223" s="430"/>
      <c r="U223" s="424"/>
      <c r="V223" s="424"/>
      <c r="W223" s="424"/>
      <c r="X223" s="424"/>
      <c r="Y223" s="424"/>
      <c r="Z223" s="424"/>
      <c r="AA223" s="490"/>
      <c r="AB223" s="432"/>
      <c r="AC223" s="432"/>
      <c r="AD223" s="424"/>
      <c r="AE223" s="432"/>
    </row>
    <row r="224" spans="1:38" x14ac:dyDescent="0.2">
      <c r="A224" s="428"/>
      <c r="B224" s="424"/>
      <c r="C224" s="424"/>
      <c r="D224" s="434"/>
      <c r="E224" s="434"/>
      <c r="F224" s="434"/>
      <c r="G224" s="434"/>
      <c r="H224" s="434"/>
      <c r="I224" s="424"/>
      <c r="J224" s="424"/>
      <c r="K224" s="424"/>
      <c r="L224" s="424"/>
      <c r="M224" s="424"/>
      <c r="N224" s="424"/>
      <c r="O224" s="424"/>
      <c r="P224" s="424"/>
      <c r="Q224" s="424"/>
      <c r="R224" s="424"/>
      <c r="S224" s="424"/>
      <c r="T224" s="430"/>
      <c r="U224" s="424"/>
      <c r="V224" s="424"/>
      <c r="W224" s="424"/>
      <c r="X224" s="424"/>
      <c r="Y224" s="424"/>
      <c r="Z224" s="424"/>
      <c r="AA224" s="490"/>
      <c r="AB224" s="432"/>
      <c r="AC224" s="432"/>
      <c r="AD224" s="424"/>
      <c r="AE224" s="432"/>
    </row>
    <row r="225" spans="1:31" x14ac:dyDescent="0.2">
      <c r="A225" s="428"/>
      <c r="B225" s="424"/>
      <c r="C225" s="424"/>
      <c r="D225" s="434"/>
      <c r="E225" s="434"/>
      <c r="F225" s="434"/>
      <c r="G225" s="434"/>
      <c r="H225" s="434"/>
      <c r="I225" s="424"/>
      <c r="J225" s="424"/>
      <c r="K225" s="424"/>
      <c r="L225" s="424"/>
      <c r="M225" s="424"/>
      <c r="N225" s="424"/>
      <c r="O225" s="424"/>
      <c r="P225" s="424"/>
      <c r="Q225" s="424"/>
      <c r="R225" s="424"/>
      <c r="S225" s="424"/>
      <c r="T225" s="430"/>
      <c r="U225" s="424"/>
      <c r="V225" s="424"/>
      <c r="W225" s="424"/>
      <c r="X225" s="424"/>
      <c r="Y225" s="424"/>
      <c r="Z225" s="424"/>
      <c r="AA225" s="490"/>
      <c r="AB225" s="432"/>
      <c r="AC225" s="432"/>
      <c r="AD225" s="424"/>
      <c r="AE225" s="432"/>
    </row>
    <row r="226" spans="1:31" x14ac:dyDescent="0.2">
      <c r="A226" s="428"/>
      <c r="B226" s="424"/>
      <c r="C226" s="424"/>
      <c r="D226" s="424"/>
      <c r="E226" s="424"/>
      <c r="F226" s="424"/>
      <c r="G226" s="424"/>
      <c r="H226" s="424"/>
      <c r="I226" s="424"/>
      <c r="J226" s="424"/>
      <c r="K226" s="424"/>
      <c r="L226" s="424"/>
      <c r="M226" s="424"/>
      <c r="N226" s="424"/>
      <c r="O226" s="424"/>
      <c r="P226" s="424"/>
      <c r="Q226" s="424"/>
      <c r="R226" s="424"/>
      <c r="S226" s="424"/>
      <c r="T226" s="430"/>
      <c r="U226" s="424"/>
      <c r="V226" s="424"/>
      <c r="W226" s="424"/>
      <c r="X226" s="424"/>
      <c r="Y226" s="424"/>
      <c r="Z226" s="424"/>
      <c r="AA226" s="490"/>
      <c r="AB226" s="432"/>
      <c r="AC226" s="432"/>
      <c r="AD226" s="424"/>
      <c r="AE226" s="432"/>
    </row>
    <row r="227" spans="1:31" x14ac:dyDescent="0.2">
      <c r="A227" s="428"/>
      <c r="B227" s="424"/>
      <c r="C227" s="424"/>
      <c r="D227" s="424"/>
      <c r="E227" s="424"/>
      <c r="F227" s="424"/>
      <c r="G227" s="424"/>
      <c r="H227" s="424"/>
      <c r="I227" s="424"/>
      <c r="J227" s="424"/>
      <c r="K227" s="424"/>
      <c r="L227" s="424"/>
      <c r="M227" s="424"/>
      <c r="N227" s="424"/>
      <c r="O227" s="424"/>
      <c r="P227" s="424"/>
      <c r="Q227" s="424"/>
      <c r="R227" s="424"/>
      <c r="S227" s="424"/>
      <c r="T227" s="430"/>
      <c r="U227" s="424"/>
      <c r="V227" s="424"/>
      <c r="W227" s="424"/>
      <c r="X227" s="424"/>
      <c r="Y227" s="424"/>
      <c r="Z227" s="424"/>
      <c r="AA227" s="490"/>
      <c r="AB227" s="432"/>
      <c r="AC227" s="432"/>
      <c r="AD227" s="424"/>
      <c r="AE227" s="432"/>
    </row>
    <row r="228" spans="1:31" x14ac:dyDescent="0.2">
      <c r="A228" s="428"/>
      <c r="B228" s="424"/>
      <c r="C228" s="424"/>
      <c r="D228" s="424"/>
      <c r="E228" s="424"/>
      <c r="F228" s="424"/>
      <c r="G228" s="424"/>
      <c r="H228" s="424"/>
      <c r="I228" s="424"/>
      <c r="J228" s="424"/>
      <c r="K228" s="424"/>
      <c r="L228" s="424"/>
      <c r="M228" s="424"/>
      <c r="N228" s="424"/>
      <c r="O228" s="424"/>
      <c r="P228" s="424"/>
      <c r="Q228" s="424"/>
      <c r="R228" s="424"/>
      <c r="S228" s="424"/>
      <c r="T228" s="430"/>
      <c r="U228" s="424"/>
      <c r="V228" s="424"/>
      <c r="W228" s="424"/>
      <c r="X228" s="424"/>
      <c r="Y228" s="424"/>
      <c r="Z228" s="424"/>
      <c r="AA228" s="490"/>
      <c r="AB228" s="432"/>
      <c r="AC228" s="432"/>
      <c r="AD228" s="424"/>
      <c r="AE228" s="432"/>
    </row>
    <row r="229" spans="1:31" x14ac:dyDescent="0.2">
      <c r="A229" s="428"/>
      <c r="B229" s="424"/>
      <c r="C229" s="424"/>
      <c r="D229" s="424"/>
      <c r="E229" s="424"/>
      <c r="F229" s="424"/>
      <c r="G229" s="424"/>
      <c r="H229" s="424"/>
      <c r="I229" s="424"/>
      <c r="J229" s="424"/>
      <c r="K229" s="424"/>
      <c r="L229" s="424"/>
      <c r="M229" s="424"/>
      <c r="N229" s="424"/>
      <c r="O229" s="424"/>
      <c r="P229" s="424"/>
      <c r="Q229" s="424"/>
      <c r="R229" s="424"/>
      <c r="S229" s="424"/>
      <c r="T229" s="430"/>
      <c r="U229" s="424"/>
      <c r="V229" s="424"/>
      <c r="W229" s="424"/>
      <c r="X229" s="424"/>
      <c r="Y229" s="424"/>
      <c r="Z229" s="424"/>
      <c r="AA229" s="490"/>
      <c r="AB229" s="432"/>
      <c r="AC229" s="432"/>
      <c r="AD229" s="424"/>
      <c r="AE229" s="432"/>
    </row>
    <row r="230" spans="1:31" x14ac:dyDescent="0.2">
      <c r="A230" s="428"/>
      <c r="B230" s="424"/>
      <c r="C230" s="424"/>
      <c r="D230" s="424"/>
      <c r="E230" s="424"/>
      <c r="F230" s="424"/>
      <c r="G230" s="424"/>
      <c r="H230" s="424"/>
      <c r="I230" s="424"/>
      <c r="J230" s="424"/>
      <c r="K230" s="424"/>
      <c r="L230" s="424"/>
      <c r="M230" s="424"/>
      <c r="N230" s="424"/>
      <c r="O230" s="424"/>
      <c r="P230" s="424"/>
      <c r="Q230" s="424"/>
      <c r="R230" s="424"/>
      <c r="S230" s="424"/>
      <c r="T230" s="430"/>
      <c r="U230" s="424"/>
      <c r="V230" s="424"/>
      <c r="W230" s="424"/>
      <c r="X230" s="424"/>
      <c r="Y230" s="424"/>
      <c r="Z230" s="424"/>
      <c r="AA230" s="490"/>
      <c r="AB230" s="432"/>
      <c r="AC230" s="432"/>
      <c r="AD230" s="424"/>
      <c r="AE230" s="432"/>
    </row>
    <row r="231" spans="1:31" x14ac:dyDescent="0.2">
      <c r="A231" s="428"/>
      <c r="B231" s="424"/>
      <c r="C231" s="424"/>
      <c r="D231" s="424"/>
      <c r="E231" s="424"/>
      <c r="F231" s="424"/>
      <c r="G231" s="424"/>
      <c r="H231" s="424"/>
      <c r="I231" s="424"/>
      <c r="J231" s="424"/>
      <c r="K231" s="424"/>
      <c r="L231" s="424"/>
      <c r="M231" s="424"/>
      <c r="N231" s="424"/>
      <c r="O231" s="424"/>
      <c r="P231" s="424"/>
      <c r="Q231" s="424"/>
      <c r="R231" s="424"/>
      <c r="S231" s="424"/>
      <c r="T231" s="430"/>
      <c r="U231" s="424"/>
      <c r="V231" s="424"/>
      <c r="W231" s="424"/>
      <c r="X231" s="424"/>
      <c r="Y231" s="424"/>
      <c r="Z231" s="424"/>
      <c r="AA231" s="490"/>
      <c r="AB231" s="432"/>
      <c r="AC231" s="432"/>
      <c r="AD231" s="424"/>
      <c r="AE231" s="432"/>
    </row>
    <row r="232" spans="1:31" x14ac:dyDescent="0.2">
      <c r="A232" s="428"/>
      <c r="B232" s="424"/>
      <c r="C232" s="424"/>
      <c r="D232" s="424"/>
      <c r="E232" s="424"/>
      <c r="F232" s="424"/>
      <c r="G232" s="424"/>
      <c r="H232" s="424"/>
      <c r="I232" s="424"/>
      <c r="J232" s="424"/>
      <c r="K232" s="424"/>
      <c r="L232" s="424"/>
      <c r="M232" s="424"/>
      <c r="N232" s="424"/>
      <c r="O232" s="424"/>
      <c r="P232" s="424"/>
      <c r="Q232" s="424"/>
      <c r="R232" s="424"/>
      <c r="S232" s="424"/>
      <c r="T232" s="430"/>
      <c r="U232" s="424"/>
      <c r="V232" s="424"/>
      <c r="W232" s="424"/>
      <c r="X232" s="424"/>
      <c r="Y232" s="424"/>
      <c r="Z232" s="424"/>
      <c r="AA232" s="490"/>
      <c r="AB232" s="432"/>
      <c r="AC232" s="432"/>
      <c r="AD232" s="424"/>
      <c r="AE232" s="432"/>
    </row>
    <row r="233" spans="1:31" x14ac:dyDescent="0.2">
      <c r="A233" s="428"/>
      <c r="B233" s="424"/>
      <c r="C233" s="424"/>
      <c r="D233" s="424"/>
      <c r="E233" s="424"/>
      <c r="F233" s="424"/>
      <c r="G233" s="424"/>
      <c r="H233" s="424"/>
      <c r="I233" s="424"/>
      <c r="J233" s="424"/>
      <c r="K233" s="424"/>
      <c r="L233" s="424"/>
      <c r="M233" s="424"/>
      <c r="N233" s="424"/>
      <c r="O233" s="424"/>
      <c r="P233" s="424"/>
      <c r="Q233" s="424"/>
      <c r="R233" s="424"/>
      <c r="S233" s="424"/>
      <c r="T233" s="430"/>
      <c r="U233" s="424"/>
      <c r="V233" s="424"/>
      <c r="W233" s="424"/>
      <c r="X233" s="424"/>
      <c r="Y233" s="424"/>
      <c r="Z233" s="424"/>
      <c r="AA233" s="490"/>
      <c r="AB233" s="432"/>
      <c r="AC233" s="432"/>
      <c r="AD233" s="424"/>
      <c r="AE233" s="432"/>
    </row>
    <row r="234" spans="1:31" x14ac:dyDescent="0.2">
      <c r="A234" s="428"/>
      <c r="B234" s="424"/>
      <c r="C234" s="424"/>
      <c r="D234" s="424"/>
      <c r="E234" s="424"/>
      <c r="F234" s="424"/>
      <c r="G234" s="424"/>
      <c r="H234" s="424"/>
      <c r="I234" s="424"/>
      <c r="J234" s="424"/>
      <c r="K234" s="424"/>
      <c r="L234" s="424"/>
      <c r="M234" s="424"/>
      <c r="N234" s="424"/>
      <c r="O234" s="424"/>
      <c r="P234" s="424"/>
      <c r="Q234" s="424"/>
      <c r="R234" s="424"/>
      <c r="S234" s="424"/>
      <c r="T234" s="430"/>
      <c r="U234" s="424"/>
      <c r="V234" s="424"/>
      <c r="W234" s="424"/>
      <c r="X234" s="424"/>
      <c r="Y234" s="424"/>
      <c r="Z234" s="424"/>
      <c r="AA234" s="490"/>
      <c r="AB234" s="432"/>
      <c r="AC234" s="432"/>
      <c r="AD234" s="424"/>
      <c r="AE234" s="432"/>
    </row>
    <row r="235" spans="1:31" x14ac:dyDescent="0.2">
      <c r="A235" s="428"/>
      <c r="B235" s="424"/>
      <c r="C235" s="424"/>
      <c r="D235" s="424"/>
      <c r="E235" s="424"/>
      <c r="F235" s="424"/>
      <c r="G235" s="424"/>
      <c r="H235" s="424"/>
      <c r="I235" s="424"/>
      <c r="J235" s="424"/>
      <c r="K235" s="424"/>
      <c r="L235" s="424"/>
      <c r="M235" s="424"/>
      <c r="N235" s="424"/>
      <c r="O235" s="424"/>
      <c r="P235" s="424"/>
      <c r="Q235" s="424"/>
      <c r="R235" s="424"/>
      <c r="S235" s="424"/>
      <c r="T235" s="430"/>
      <c r="U235" s="424"/>
      <c r="V235" s="424"/>
      <c r="W235" s="424"/>
      <c r="X235" s="424"/>
      <c r="Y235" s="424"/>
      <c r="Z235" s="424"/>
      <c r="AA235" s="490"/>
      <c r="AB235" s="432"/>
      <c r="AC235" s="432"/>
      <c r="AD235" s="424"/>
      <c r="AE235" s="432"/>
    </row>
    <row r="236" spans="1:31" x14ac:dyDescent="0.2">
      <c r="A236" s="428"/>
      <c r="B236" s="424"/>
      <c r="C236" s="424"/>
      <c r="D236" s="424"/>
      <c r="E236" s="424"/>
      <c r="F236" s="424"/>
      <c r="G236" s="424"/>
      <c r="H236" s="424"/>
      <c r="I236" s="424"/>
      <c r="J236" s="424"/>
      <c r="K236" s="424"/>
      <c r="L236" s="424"/>
      <c r="M236" s="424"/>
      <c r="N236" s="424"/>
      <c r="O236" s="424"/>
      <c r="P236" s="424"/>
      <c r="Q236" s="424"/>
      <c r="R236" s="424"/>
      <c r="S236" s="424"/>
      <c r="T236" s="430"/>
      <c r="U236" s="424"/>
      <c r="V236" s="424"/>
      <c r="W236" s="424"/>
      <c r="X236" s="424"/>
      <c r="Y236" s="424"/>
      <c r="Z236" s="424"/>
      <c r="AA236" s="490"/>
      <c r="AB236" s="432"/>
      <c r="AC236" s="432"/>
      <c r="AD236" s="424"/>
      <c r="AE236" s="432"/>
    </row>
    <row r="237" spans="1:31" x14ac:dyDescent="0.2">
      <c r="A237" s="428"/>
      <c r="B237" s="424"/>
      <c r="C237" s="424"/>
      <c r="D237" s="424"/>
      <c r="E237" s="424"/>
      <c r="F237" s="424"/>
      <c r="G237" s="424"/>
      <c r="H237" s="424"/>
      <c r="I237" s="424"/>
      <c r="J237" s="424"/>
      <c r="K237" s="424"/>
      <c r="L237" s="424"/>
      <c r="M237" s="424"/>
      <c r="N237" s="424"/>
      <c r="O237" s="424"/>
      <c r="P237" s="424"/>
      <c r="Q237" s="424"/>
      <c r="R237" s="424"/>
      <c r="S237" s="424"/>
      <c r="T237" s="430"/>
      <c r="U237" s="424"/>
      <c r="V237" s="424"/>
      <c r="W237" s="424"/>
      <c r="X237" s="424"/>
      <c r="Y237" s="424"/>
      <c r="Z237" s="424"/>
      <c r="AA237" s="490"/>
      <c r="AB237" s="432"/>
      <c r="AC237" s="432"/>
      <c r="AD237" s="424"/>
      <c r="AE237" s="432"/>
    </row>
    <row r="238" spans="1:31" x14ac:dyDescent="0.2">
      <c r="A238" s="428"/>
      <c r="B238" s="424"/>
      <c r="C238" s="424"/>
      <c r="D238" s="424"/>
      <c r="E238" s="424"/>
      <c r="F238" s="424"/>
      <c r="G238" s="424"/>
      <c r="H238" s="424"/>
      <c r="I238" s="424"/>
      <c r="J238" s="424"/>
      <c r="K238" s="424"/>
      <c r="L238" s="424"/>
      <c r="M238" s="424"/>
      <c r="N238" s="424"/>
      <c r="O238" s="424"/>
      <c r="P238" s="424"/>
      <c r="Q238" s="424"/>
      <c r="R238" s="424"/>
      <c r="S238" s="424"/>
      <c r="T238" s="430"/>
      <c r="U238" s="424"/>
      <c r="V238" s="424"/>
      <c r="W238" s="424"/>
      <c r="X238" s="424"/>
      <c r="Y238" s="424"/>
      <c r="Z238" s="424"/>
      <c r="AA238" s="490"/>
      <c r="AB238" s="432"/>
      <c r="AC238" s="432"/>
      <c r="AD238" s="424"/>
      <c r="AE238" s="432"/>
    </row>
    <row r="239" spans="1:31" x14ac:dyDescent="0.2">
      <c r="A239" s="428"/>
      <c r="B239" s="424"/>
      <c r="C239" s="424"/>
      <c r="D239" s="424"/>
      <c r="E239" s="424"/>
      <c r="F239" s="424"/>
      <c r="G239" s="424"/>
      <c r="H239" s="424"/>
      <c r="I239" s="424"/>
      <c r="J239" s="424"/>
      <c r="K239" s="424"/>
      <c r="L239" s="424"/>
      <c r="M239" s="424"/>
      <c r="N239" s="424"/>
      <c r="O239" s="424"/>
      <c r="P239" s="424"/>
      <c r="Q239" s="424"/>
      <c r="R239" s="424"/>
      <c r="S239" s="424"/>
      <c r="T239" s="430"/>
      <c r="U239" s="424"/>
      <c r="V239" s="424"/>
      <c r="W239" s="424"/>
      <c r="X239" s="424"/>
      <c r="Y239" s="424"/>
      <c r="Z239" s="424"/>
      <c r="AA239" s="490"/>
      <c r="AB239" s="432"/>
      <c r="AC239" s="432"/>
      <c r="AD239" s="424"/>
      <c r="AE239" s="432"/>
    </row>
    <row r="240" spans="1:31" x14ac:dyDescent="0.2">
      <c r="A240" s="428"/>
      <c r="B240" s="424"/>
      <c r="C240" s="424"/>
      <c r="D240" s="424"/>
      <c r="E240" s="424"/>
      <c r="F240" s="424"/>
      <c r="G240" s="424"/>
      <c r="H240" s="424"/>
      <c r="I240" s="424"/>
      <c r="J240" s="424"/>
      <c r="K240" s="424"/>
      <c r="L240" s="424"/>
      <c r="M240" s="424"/>
      <c r="N240" s="424"/>
      <c r="O240" s="424"/>
      <c r="P240" s="424"/>
      <c r="Q240" s="424"/>
      <c r="R240" s="424"/>
      <c r="S240" s="424"/>
      <c r="T240" s="430"/>
      <c r="U240" s="424"/>
      <c r="V240" s="424"/>
      <c r="W240" s="424"/>
      <c r="X240" s="424"/>
      <c r="Y240" s="424"/>
      <c r="Z240" s="424"/>
      <c r="AA240" s="490"/>
      <c r="AB240" s="432"/>
      <c r="AC240" s="432"/>
      <c r="AD240" s="424"/>
      <c r="AE240" s="432"/>
    </row>
    <row r="241" spans="1:31" x14ac:dyDescent="0.2">
      <c r="A241" s="428"/>
      <c r="B241" s="424"/>
      <c r="C241" s="424"/>
      <c r="D241" s="424"/>
      <c r="E241" s="424"/>
      <c r="F241" s="424"/>
      <c r="G241" s="424"/>
      <c r="H241" s="424"/>
      <c r="I241" s="424"/>
      <c r="J241" s="424"/>
      <c r="K241" s="424"/>
      <c r="L241" s="424"/>
      <c r="M241" s="424"/>
      <c r="N241" s="424"/>
      <c r="O241" s="424"/>
      <c r="P241" s="424"/>
      <c r="Q241" s="424"/>
      <c r="R241" s="424"/>
      <c r="S241" s="424"/>
      <c r="T241" s="430"/>
      <c r="U241" s="424"/>
      <c r="V241" s="424"/>
      <c r="W241" s="424"/>
      <c r="X241" s="424"/>
      <c r="Y241" s="424"/>
      <c r="Z241" s="424"/>
      <c r="AA241" s="490"/>
      <c r="AB241" s="432"/>
      <c r="AC241" s="432"/>
      <c r="AD241" s="424"/>
      <c r="AE241" s="432"/>
    </row>
    <row r="242" spans="1:31" x14ac:dyDescent="0.2">
      <c r="A242" s="428"/>
      <c r="B242" s="424"/>
      <c r="C242" s="424"/>
      <c r="D242" s="424"/>
      <c r="E242" s="424"/>
      <c r="F242" s="424"/>
      <c r="G242" s="424"/>
      <c r="H242" s="424"/>
      <c r="I242" s="424"/>
      <c r="J242" s="424"/>
      <c r="K242" s="424"/>
      <c r="L242" s="424"/>
      <c r="M242" s="424"/>
      <c r="N242" s="424"/>
      <c r="O242" s="424"/>
      <c r="P242" s="424"/>
      <c r="Q242" s="424"/>
      <c r="R242" s="424"/>
      <c r="S242" s="424"/>
      <c r="T242" s="430"/>
      <c r="U242" s="424"/>
      <c r="V242" s="424"/>
      <c r="W242" s="424"/>
      <c r="X242" s="424"/>
      <c r="Y242" s="424"/>
      <c r="Z242" s="424"/>
      <c r="AA242" s="490"/>
      <c r="AB242" s="432"/>
      <c r="AC242" s="432"/>
      <c r="AD242" s="424"/>
      <c r="AE242" s="432"/>
    </row>
    <row r="243" spans="1:31" x14ac:dyDescent="0.2">
      <c r="A243" s="428"/>
      <c r="B243" s="424"/>
      <c r="C243" s="424"/>
      <c r="D243" s="424"/>
      <c r="E243" s="424"/>
      <c r="F243" s="424"/>
      <c r="G243" s="424"/>
      <c r="H243" s="424"/>
      <c r="I243" s="424"/>
      <c r="J243" s="424"/>
      <c r="K243" s="424"/>
      <c r="L243" s="424"/>
      <c r="M243" s="424"/>
      <c r="N243" s="424"/>
      <c r="O243" s="424"/>
      <c r="P243" s="424"/>
      <c r="Q243" s="424"/>
      <c r="R243" s="424"/>
      <c r="S243" s="424"/>
      <c r="T243" s="430"/>
      <c r="U243" s="424"/>
      <c r="V243" s="424"/>
      <c r="W243" s="424"/>
      <c r="X243" s="424"/>
      <c r="Y243" s="424"/>
      <c r="Z243" s="424"/>
      <c r="AA243" s="490"/>
      <c r="AB243" s="432"/>
      <c r="AC243" s="432"/>
      <c r="AD243" s="424"/>
      <c r="AE243" s="432"/>
    </row>
    <row r="244" spans="1:31" x14ac:dyDescent="0.2">
      <c r="A244" s="428"/>
      <c r="B244" s="424"/>
      <c r="C244" s="424"/>
      <c r="D244" s="424"/>
      <c r="E244" s="424"/>
      <c r="F244" s="424"/>
      <c r="G244" s="424"/>
      <c r="H244" s="424"/>
      <c r="I244" s="424"/>
      <c r="J244" s="424"/>
      <c r="K244" s="424"/>
      <c r="L244" s="424"/>
      <c r="M244" s="424"/>
      <c r="N244" s="424"/>
      <c r="O244" s="424"/>
      <c r="P244" s="424"/>
      <c r="Q244" s="424"/>
      <c r="R244" s="424"/>
      <c r="S244" s="424"/>
      <c r="T244" s="430"/>
      <c r="U244" s="424"/>
      <c r="V244" s="424"/>
      <c r="W244" s="424"/>
      <c r="X244" s="424"/>
      <c r="Y244" s="424"/>
      <c r="Z244" s="424"/>
      <c r="AA244" s="490"/>
      <c r="AB244" s="432"/>
      <c r="AC244" s="432"/>
      <c r="AD244" s="424"/>
      <c r="AE244" s="432"/>
    </row>
    <row r="245" spans="1:31" x14ac:dyDescent="0.2">
      <c r="A245" s="428"/>
      <c r="B245" s="424"/>
      <c r="C245" s="424"/>
      <c r="D245" s="424"/>
      <c r="E245" s="424"/>
      <c r="F245" s="424"/>
      <c r="G245" s="424"/>
      <c r="H245" s="424"/>
      <c r="I245" s="424"/>
      <c r="J245" s="424"/>
      <c r="K245" s="424"/>
      <c r="L245" s="424"/>
      <c r="M245" s="424"/>
      <c r="N245" s="424"/>
      <c r="O245" s="424"/>
      <c r="P245" s="424"/>
      <c r="Q245" s="424"/>
      <c r="R245" s="424"/>
      <c r="S245" s="424"/>
      <c r="T245" s="430"/>
      <c r="U245" s="424"/>
      <c r="V245" s="424"/>
      <c r="W245" s="424"/>
      <c r="X245" s="424"/>
      <c r="Y245" s="424"/>
      <c r="Z245" s="424"/>
      <c r="AA245" s="490"/>
      <c r="AB245" s="432"/>
      <c r="AC245" s="432"/>
      <c r="AD245" s="424"/>
      <c r="AE245" s="432"/>
    </row>
    <row r="246" spans="1:31" x14ac:dyDescent="0.2">
      <c r="A246" s="428"/>
      <c r="B246" s="424"/>
      <c r="C246" s="424"/>
      <c r="D246" s="424"/>
      <c r="E246" s="424"/>
      <c r="F246" s="424"/>
      <c r="G246" s="424"/>
      <c r="H246" s="424"/>
      <c r="I246" s="424"/>
      <c r="J246" s="424"/>
      <c r="K246" s="424"/>
      <c r="L246" s="424"/>
      <c r="M246" s="424"/>
      <c r="N246" s="424"/>
      <c r="O246" s="424"/>
      <c r="P246" s="424"/>
      <c r="Q246" s="424"/>
      <c r="R246" s="424"/>
      <c r="S246" s="424"/>
      <c r="T246" s="430"/>
      <c r="U246" s="424"/>
      <c r="V246" s="424"/>
      <c r="W246" s="424"/>
      <c r="X246" s="424"/>
      <c r="Y246" s="424"/>
      <c r="Z246" s="424"/>
      <c r="AA246" s="490"/>
      <c r="AB246" s="432"/>
      <c r="AC246" s="432"/>
      <c r="AD246" s="424"/>
      <c r="AE246" s="432"/>
    </row>
    <row r="247" spans="1:31" x14ac:dyDescent="0.2">
      <c r="A247" s="428"/>
      <c r="B247" s="424"/>
      <c r="C247" s="424"/>
      <c r="D247" s="424"/>
      <c r="E247" s="424"/>
      <c r="F247" s="424"/>
      <c r="G247" s="424"/>
      <c r="H247" s="424"/>
      <c r="I247" s="424"/>
      <c r="J247" s="424"/>
      <c r="K247" s="424"/>
      <c r="L247" s="424"/>
      <c r="M247" s="424"/>
      <c r="N247" s="424"/>
      <c r="O247" s="424"/>
      <c r="P247" s="424"/>
      <c r="Q247" s="424"/>
      <c r="R247" s="424"/>
      <c r="S247" s="424"/>
      <c r="T247" s="430"/>
      <c r="U247" s="424"/>
      <c r="V247" s="424"/>
      <c r="W247" s="424"/>
      <c r="X247" s="424"/>
      <c r="Y247" s="424"/>
      <c r="Z247" s="424"/>
      <c r="AA247" s="490"/>
      <c r="AB247" s="432"/>
      <c r="AC247" s="432"/>
      <c r="AD247" s="424"/>
      <c r="AE247" s="432"/>
    </row>
    <row r="248" spans="1:31" x14ac:dyDescent="0.2">
      <c r="A248" s="428"/>
      <c r="B248" s="424"/>
      <c r="C248" s="424"/>
      <c r="D248" s="424"/>
      <c r="E248" s="424"/>
      <c r="F248" s="424"/>
      <c r="G248" s="424"/>
      <c r="H248" s="424"/>
      <c r="I248" s="424"/>
      <c r="J248" s="424"/>
      <c r="K248" s="424"/>
      <c r="L248" s="424"/>
      <c r="M248" s="424"/>
      <c r="N248" s="424"/>
      <c r="O248" s="424"/>
      <c r="P248" s="424"/>
      <c r="Q248" s="424"/>
      <c r="R248" s="424"/>
      <c r="S248" s="424"/>
      <c r="T248" s="430"/>
      <c r="U248" s="424"/>
      <c r="V248" s="424"/>
      <c r="W248" s="424"/>
      <c r="X248" s="424"/>
      <c r="Y248" s="424"/>
      <c r="Z248" s="424"/>
      <c r="AA248" s="490"/>
      <c r="AB248" s="432"/>
      <c r="AC248" s="432"/>
      <c r="AD248" s="424"/>
      <c r="AE248" s="432"/>
    </row>
    <row r="249" spans="1:31" x14ac:dyDescent="0.2">
      <c r="A249" s="428"/>
      <c r="B249" s="424"/>
      <c r="C249" s="424"/>
      <c r="D249" s="424"/>
      <c r="E249" s="424"/>
      <c r="F249" s="424"/>
      <c r="G249" s="424"/>
      <c r="H249" s="424"/>
      <c r="I249" s="424"/>
      <c r="J249" s="424"/>
      <c r="K249" s="424"/>
      <c r="L249" s="424"/>
      <c r="M249" s="424"/>
      <c r="N249" s="424"/>
      <c r="O249" s="424"/>
      <c r="P249" s="424"/>
      <c r="Q249" s="424"/>
      <c r="R249" s="424"/>
      <c r="S249" s="424"/>
      <c r="T249" s="430"/>
      <c r="U249" s="424"/>
      <c r="V249" s="424"/>
      <c r="W249" s="424"/>
      <c r="X249" s="424"/>
      <c r="Y249" s="424"/>
      <c r="Z249" s="424"/>
      <c r="AA249" s="490"/>
      <c r="AB249" s="432"/>
      <c r="AC249" s="432"/>
      <c r="AD249" s="424"/>
      <c r="AE249" s="432"/>
    </row>
    <row r="250" spans="1:31" x14ac:dyDescent="0.2">
      <c r="A250" s="428"/>
      <c r="B250" s="424"/>
      <c r="C250" s="424"/>
      <c r="D250" s="424"/>
      <c r="E250" s="424"/>
      <c r="F250" s="424"/>
      <c r="G250" s="424"/>
      <c r="H250" s="424"/>
      <c r="I250" s="424"/>
      <c r="J250" s="424"/>
      <c r="K250" s="424"/>
      <c r="L250" s="424"/>
      <c r="M250" s="424"/>
      <c r="N250" s="424"/>
      <c r="O250" s="424"/>
      <c r="P250" s="424"/>
      <c r="Q250" s="424"/>
      <c r="R250" s="424"/>
      <c r="S250" s="424"/>
      <c r="T250" s="430"/>
      <c r="U250" s="424"/>
      <c r="V250" s="424"/>
      <c r="W250" s="424"/>
      <c r="X250" s="424"/>
      <c r="Y250" s="424"/>
      <c r="Z250" s="424"/>
      <c r="AA250" s="490"/>
      <c r="AB250" s="432"/>
      <c r="AC250" s="432"/>
      <c r="AD250" s="424"/>
      <c r="AE250" s="432"/>
    </row>
    <row r="251" spans="1:31" x14ac:dyDescent="0.2">
      <c r="A251" s="428"/>
      <c r="B251" s="424"/>
      <c r="C251" s="424"/>
      <c r="D251" s="424"/>
      <c r="E251" s="424"/>
      <c r="F251" s="424"/>
      <c r="G251" s="424"/>
      <c r="H251" s="424"/>
      <c r="I251" s="424"/>
      <c r="J251" s="424"/>
      <c r="K251" s="424"/>
      <c r="L251" s="424"/>
      <c r="M251" s="424"/>
      <c r="N251" s="424"/>
      <c r="O251" s="424"/>
      <c r="P251" s="424"/>
      <c r="Q251" s="424"/>
      <c r="R251" s="424"/>
      <c r="S251" s="424"/>
      <c r="T251" s="430"/>
      <c r="U251" s="424"/>
      <c r="V251" s="424"/>
      <c r="W251" s="424"/>
      <c r="X251" s="424"/>
      <c r="Y251" s="424"/>
      <c r="Z251" s="424"/>
      <c r="AA251" s="490"/>
      <c r="AB251" s="432"/>
      <c r="AC251" s="432"/>
      <c r="AD251" s="424"/>
      <c r="AE251" s="432"/>
    </row>
    <row r="252" spans="1:31" x14ac:dyDescent="0.2">
      <c r="A252" s="428"/>
      <c r="B252" s="424"/>
      <c r="C252" s="424"/>
      <c r="D252" s="424"/>
      <c r="E252" s="424"/>
      <c r="F252" s="424"/>
      <c r="G252" s="424"/>
      <c r="H252" s="424"/>
      <c r="I252" s="424"/>
      <c r="J252" s="424"/>
      <c r="K252" s="424"/>
      <c r="L252" s="424"/>
      <c r="M252" s="424"/>
      <c r="N252" s="424"/>
      <c r="O252" s="424"/>
      <c r="P252" s="424"/>
      <c r="Q252" s="424"/>
      <c r="R252" s="424"/>
      <c r="S252" s="424"/>
      <c r="T252" s="430"/>
      <c r="U252" s="424"/>
      <c r="V252" s="424"/>
      <c r="W252" s="424"/>
      <c r="X252" s="424"/>
      <c r="Y252" s="424"/>
      <c r="Z252" s="424"/>
      <c r="AA252" s="490"/>
      <c r="AB252" s="432"/>
      <c r="AC252" s="432"/>
      <c r="AD252" s="424"/>
      <c r="AE252" s="432"/>
    </row>
    <row r="253" spans="1:31" x14ac:dyDescent="0.2">
      <c r="A253" s="428"/>
      <c r="B253" s="424"/>
      <c r="C253" s="424"/>
      <c r="D253" s="424"/>
      <c r="E253" s="424"/>
      <c r="F253" s="424"/>
      <c r="G253" s="424"/>
      <c r="H253" s="424"/>
      <c r="I253" s="424"/>
      <c r="J253" s="424"/>
      <c r="K253" s="424"/>
      <c r="L253" s="424"/>
      <c r="M253" s="424"/>
      <c r="N253" s="424"/>
      <c r="O253" s="424"/>
      <c r="P253" s="424"/>
      <c r="Q253" s="424"/>
      <c r="R253" s="424"/>
      <c r="S253" s="424"/>
      <c r="T253" s="430"/>
      <c r="U253" s="424"/>
      <c r="V253" s="424"/>
      <c r="W253" s="424"/>
      <c r="X253" s="424"/>
      <c r="Y253" s="424"/>
      <c r="Z253" s="424"/>
      <c r="AA253" s="490"/>
      <c r="AB253" s="432"/>
      <c r="AC253" s="432"/>
      <c r="AD253" s="424"/>
      <c r="AE253" s="432"/>
    </row>
  </sheetData>
  <sheetProtection algorithmName="SHA-512" hashValue="SHrg9NCc8Y+K/SkJiTVh0t5+1/EFRy4mDdeDhUBshedmJh6HFwV+1HrbJvXu4Oup5spBM/fw5VStkFRnQbbGXw==" saltValue="KF9O/Gy1Y/pFrHg3hmIotw==" spinCount="100000" sheet="1" objects="1" scenarios="1" formatColumns="0" autoFilter="0" pivotTables="0"/>
  <protectedRanges>
    <protectedRange algorithmName="SHA-512" hashValue="0sYwAD4mWZU40O7KTmKLrhg/ikeFYcAJc052izUpTzDIo9w0mfflkYtyc+CT1WB9J6w3UXPDVmjqhkwUSs7DgA==" saltValue="Gvrdj0IcgG7k9Lq06eiiHQ==" spinCount="100000" sqref="B214:Y228 A212:A226 A208:Y208" name="Диапазон1"/>
  </protectedRanges>
  <autoFilter ref="A5:AE207"/>
  <mergeCells count="2744">
    <mergeCell ref="AA108:AA109"/>
    <mergeCell ref="AB108:AB109"/>
    <mergeCell ref="AA96:AA97"/>
    <mergeCell ref="AB96:AB97"/>
    <mergeCell ref="AA92:AA93"/>
    <mergeCell ref="AC6:AC7"/>
    <mergeCell ref="D209:G210"/>
    <mergeCell ref="AC106:AC107"/>
    <mergeCell ref="L108:L109"/>
    <mergeCell ref="AC108:AC109"/>
    <mergeCell ref="L110:L111"/>
    <mergeCell ref="AC110:AC111"/>
    <mergeCell ref="L112:L113"/>
    <mergeCell ref="AC112:AC113"/>
    <mergeCell ref="L86:L87"/>
    <mergeCell ref="AC86:AC87"/>
    <mergeCell ref="L88:L89"/>
    <mergeCell ref="AC88:AC89"/>
    <mergeCell ref="R86:R87"/>
    <mergeCell ref="S86:S87"/>
    <mergeCell ref="T86:T87"/>
    <mergeCell ref="U86:U87"/>
    <mergeCell ref="AA104:AA105"/>
    <mergeCell ref="AB104:AB105"/>
    <mergeCell ref="AA102:AA103"/>
    <mergeCell ref="AB102:AB103"/>
    <mergeCell ref="AA100:AA101"/>
    <mergeCell ref="AB100:AB101"/>
    <mergeCell ref="AA98:AA99"/>
    <mergeCell ref="L68:L69"/>
    <mergeCell ref="AC68:AC69"/>
    <mergeCell ref="L70:L71"/>
    <mergeCell ref="AC70:AC71"/>
    <mergeCell ref="L72:L73"/>
    <mergeCell ref="AC72:AC73"/>
    <mergeCell ref="AC60:AC61"/>
    <mergeCell ref="L62:L63"/>
    <mergeCell ref="AC62:AC63"/>
    <mergeCell ref="L64:L65"/>
    <mergeCell ref="AC64:AC65"/>
    <mergeCell ref="Y80:Y81"/>
    <mergeCell ref="AA80:AA81"/>
    <mergeCell ref="AB80:AB81"/>
    <mergeCell ref="Y76:Y77"/>
    <mergeCell ref="AA76:AA77"/>
    <mergeCell ref="AB76:AB77"/>
    <mergeCell ref="Y72:Y73"/>
    <mergeCell ref="AA72:AA73"/>
    <mergeCell ref="AB72:AB73"/>
    <mergeCell ref="Y68:Y69"/>
    <mergeCell ref="AA68:AA69"/>
    <mergeCell ref="V78:V79"/>
    <mergeCell ref="W78:W79"/>
    <mergeCell ref="X78:X79"/>
    <mergeCell ref="Y78:Y79"/>
    <mergeCell ref="AA78:AA79"/>
    <mergeCell ref="AB78:AB79"/>
    <mergeCell ref="P78:P79"/>
    <mergeCell ref="Q78:Q79"/>
    <mergeCell ref="R78:R79"/>
    <mergeCell ref="S78:S79"/>
    <mergeCell ref="T78:T79"/>
    <mergeCell ref="U78:U79"/>
    <mergeCell ref="M70:M71"/>
    <mergeCell ref="O70:O71"/>
    <mergeCell ref="AC12:AC13"/>
    <mergeCell ref="L14:L15"/>
    <mergeCell ref="AC14:AC15"/>
    <mergeCell ref="L16:L17"/>
    <mergeCell ref="AC16:AC17"/>
    <mergeCell ref="V86:V87"/>
    <mergeCell ref="W86:W87"/>
    <mergeCell ref="X86:X87"/>
    <mergeCell ref="Y86:Y87"/>
    <mergeCell ref="AA86:AA87"/>
    <mergeCell ref="AB86:AB87"/>
    <mergeCell ref="P86:P87"/>
    <mergeCell ref="Q86:Q87"/>
    <mergeCell ref="AC50:AC51"/>
    <mergeCell ref="L52:L53"/>
    <mergeCell ref="AC52:AC53"/>
    <mergeCell ref="L54:L55"/>
    <mergeCell ref="AC54:AC55"/>
    <mergeCell ref="L56:L57"/>
    <mergeCell ref="AC56:AC57"/>
    <mergeCell ref="AC42:AC43"/>
    <mergeCell ref="L44:L45"/>
    <mergeCell ref="AC44:AC45"/>
    <mergeCell ref="L46:L47"/>
    <mergeCell ref="AC46:AC47"/>
    <mergeCell ref="L48:L49"/>
    <mergeCell ref="AC48:AC49"/>
    <mergeCell ref="AC34:AC35"/>
    <mergeCell ref="L36:L37"/>
    <mergeCell ref="AC36:AC37"/>
    <mergeCell ref="AC58:AC59"/>
    <mergeCell ref="G86:G87"/>
    <mergeCell ref="I86:I87"/>
    <mergeCell ref="J86:J87"/>
    <mergeCell ref="K86:K87"/>
    <mergeCell ref="M86:M87"/>
    <mergeCell ref="O86:O87"/>
    <mergeCell ref="Y84:Y85"/>
    <mergeCell ref="AA84:AA85"/>
    <mergeCell ref="AB84:AB85"/>
    <mergeCell ref="AD84:AD85"/>
    <mergeCell ref="AE84:AE85"/>
    <mergeCell ref="A86:A87"/>
    <mergeCell ref="C86:C87"/>
    <mergeCell ref="D86:D87"/>
    <mergeCell ref="E86:E87"/>
    <mergeCell ref="F86:F87"/>
    <mergeCell ref="S84:S85"/>
    <mergeCell ref="T84:T85"/>
    <mergeCell ref="U84:U85"/>
    <mergeCell ref="V84:V85"/>
    <mergeCell ref="W84:W85"/>
    <mergeCell ref="X84:X85"/>
    <mergeCell ref="K84:K85"/>
    <mergeCell ref="M84:M85"/>
    <mergeCell ref="O84:O85"/>
    <mergeCell ref="P84:P85"/>
    <mergeCell ref="Q84:Q85"/>
    <mergeCell ref="R84:R85"/>
    <mergeCell ref="AD86:AD87"/>
    <mergeCell ref="AE86:AE87"/>
    <mergeCell ref="L84:L85"/>
    <mergeCell ref="AC84:AC85"/>
    <mergeCell ref="X82:X83"/>
    <mergeCell ref="Y82:Y83"/>
    <mergeCell ref="AA82:AA83"/>
    <mergeCell ref="AB82:AB83"/>
    <mergeCell ref="P82:P83"/>
    <mergeCell ref="Q82:Q83"/>
    <mergeCell ref="R82:R83"/>
    <mergeCell ref="S82:S83"/>
    <mergeCell ref="T82:T83"/>
    <mergeCell ref="U82:U83"/>
    <mergeCell ref="G82:G83"/>
    <mergeCell ref="I82:I83"/>
    <mergeCell ref="J82:J83"/>
    <mergeCell ref="K82:K83"/>
    <mergeCell ref="M82:M83"/>
    <mergeCell ref="O82:O83"/>
    <mergeCell ref="L82:L83"/>
    <mergeCell ref="C80:C81"/>
    <mergeCell ref="D80:D81"/>
    <mergeCell ref="E80:E81"/>
    <mergeCell ref="F80:F81"/>
    <mergeCell ref="G80:G81"/>
    <mergeCell ref="I80:I81"/>
    <mergeCell ref="J80:J81"/>
    <mergeCell ref="A84:A85"/>
    <mergeCell ref="C84:C85"/>
    <mergeCell ref="D84:D85"/>
    <mergeCell ref="E84:E85"/>
    <mergeCell ref="F84:F85"/>
    <mergeCell ref="G84:G85"/>
    <mergeCell ref="I84:I85"/>
    <mergeCell ref="J84:J85"/>
    <mergeCell ref="V82:V83"/>
    <mergeCell ref="W82:W83"/>
    <mergeCell ref="R76:R77"/>
    <mergeCell ref="AD78:AD79"/>
    <mergeCell ref="AE78:AE79"/>
    <mergeCell ref="L76:L77"/>
    <mergeCell ref="AC76:AC77"/>
    <mergeCell ref="AC78:AC79"/>
    <mergeCell ref="A76:A77"/>
    <mergeCell ref="AD80:AD81"/>
    <mergeCell ref="AE80:AE81"/>
    <mergeCell ref="A82:A83"/>
    <mergeCell ref="C82:C83"/>
    <mergeCell ref="D82:D83"/>
    <mergeCell ref="E82:E83"/>
    <mergeCell ref="F82:F83"/>
    <mergeCell ref="S80:S81"/>
    <mergeCell ref="T80:T81"/>
    <mergeCell ref="U80:U81"/>
    <mergeCell ref="V80:V81"/>
    <mergeCell ref="W80:W81"/>
    <mergeCell ref="X80:X81"/>
    <mergeCell ref="K80:K81"/>
    <mergeCell ref="M80:M81"/>
    <mergeCell ref="O80:O81"/>
    <mergeCell ref="P80:P81"/>
    <mergeCell ref="Q80:Q81"/>
    <mergeCell ref="R80:R81"/>
    <mergeCell ref="AD82:AD83"/>
    <mergeCell ref="AE82:AE83"/>
    <mergeCell ref="L80:L81"/>
    <mergeCell ref="AC80:AC81"/>
    <mergeCell ref="AC82:AC83"/>
    <mergeCell ref="A80:A81"/>
    <mergeCell ref="G74:G75"/>
    <mergeCell ref="I74:I75"/>
    <mergeCell ref="J74:J75"/>
    <mergeCell ref="K74:K75"/>
    <mergeCell ref="M74:M75"/>
    <mergeCell ref="O74:O75"/>
    <mergeCell ref="L74:L75"/>
    <mergeCell ref="G78:G79"/>
    <mergeCell ref="I78:I79"/>
    <mergeCell ref="J78:J79"/>
    <mergeCell ref="K78:K79"/>
    <mergeCell ref="M78:M79"/>
    <mergeCell ref="O78:O79"/>
    <mergeCell ref="L78:L79"/>
    <mergeCell ref="AD76:AD77"/>
    <mergeCell ref="AE76:AE77"/>
    <mergeCell ref="A78:A79"/>
    <mergeCell ref="C78:C79"/>
    <mergeCell ref="D78:D79"/>
    <mergeCell ref="E78:E79"/>
    <mergeCell ref="F78:F79"/>
    <mergeCell ref="S76:S77"/>
    <mergeCell ref="T76:T77"/>
    <mergeCell ref="U76:U77"/>
    <mergeCell ref="V76:V77"/>
    <mergeCell ref="W76:W77"/>
    <mergeCell ref="X76:X77"/>
    <mergeCell ref="K76:K77"/>
    <mergeCell ref="M76:M77"/>
    <mergeCell ref="O76:O77"/>
    <mergeCell ref="P76:P77"/>
    <mergeCell ref="Q76:Q77"/>
    <mergeCell ref="AD72:AD73"/>
    <mergeCell ref="AE72:AE73"/>
    <mergeCell ref="A74:A75"/>
    <mergeCell ref="C74:C75"/>
    <mergeCell ref="D74:D75"/>
    <mergeCell ref="E74:E75"/>
    <mergeCell ref="F74:F75"/>
    <mergeCell ref="S72:S73"/>
    <mergeCell ref="T72:T73"/>
    <mergeCell ref="U72:U73"/>
    <mergeCell ref="V72:V73"/>
    <mergeCell ref="W72:W73"/>
    <mergeCell ref="X72:X73"/>
    <mergeCell ref="K72:K73"/>
    <mergeCell ref="M72:M73"/>
    <mergeCell ref="O72:O73"/>
    <mergeCell ref="P72:P73"/>
    <mergeCell ref="Q72:Q73"/>
    <mergeCell ref="R72:R73"/>
    <mergeCell ref="AD74:AD75"/>
    <mergeCell ref="AE74:AE75"/>
    <mergeCell ref="AC74:AC75"/>
    <mergeCell ref="D72:D73"/>
    <mergeCell ref="E72:E73"/>
    <mergeCell ref="F72:F73"/>
    <mergeCell ref="A72:A73"/>
    <mergeCell ref="C72:C73"/>
    <mergeCell ref="V74:V75"/>
    <mergeCell ref="W74:W75"/>
    <mergeCell ref="X74:X75"/>
    <mergeCell ref="Y74:Y75"/>
    <mergeCell ref="AA74:AA75"/>
    <mergeCell ref="AD68:AD69"/>
    <mergeCell ref="AE68:AE69"/>
    <mergeCell ref="A70:A71"/>
    <mergeCell ref="C70:C71"/>
    <mergeCell ref="D70:D71"/>
    <mergeCell ref="E70:E71"/>
    <mergeCell ref="F70:F71"/>
    <mergeCell ref="S68:S69"/>
    <mergeCell ref="T68:T69"/>
    <mergeCell ref="U68:U69"/>
    <mergeCell ref="V68:V69"/>
    <mergeCell ref="W68:W69"/>
    <mergeCell ref="X68:X69"/>
    <mergeCell ref="K68:K69"/>
    <mergeCell ref="M68:M69"/>
    <mergeCell ref="O68:O69"/>
    <mergeCell ref="P68:P69"/>
    <mergeCell ref="Q68:Q69"/>
    <mergeCell ref="R68:R69"/>
    <mergeCell ref="AD70:AD71"/>
    <mergeCell ref="AE70:AE71"/>
    <mergeCell ref="V70:V71"/>
    <mergeCell ref="W70:W71"/>
    <mergeCell ref="X70:X71"/>
    <mergeCell ref="Y70:Y71"/>
    <mergeCell ref="AA70:AA71"/>
    <mergeCell ref="AB70:AB71"/>
    <mergeCell ref="P70:P71"/>
    <mergeCell ref="Q70:Q71"/>
    <mergeCell ref="R70:R71"/>
    <mergeCell ref="S70:S71"/>
    <mergeCell ref="T70:T71"/>
    <mergeCell ref="AB68:AB69"/>
    <mergeCell ref="D218:I218"/>
    <mergeCell ref="D219:I219"/>
    <mergeCell ref="D220:I220"/>
    <mergeCell ref="D221:I221"/>
    <mergeCell ref="D222:I222"/>
    <mergeCell ref="D223:I223"/>
    <mergeCell ref="D212:I212"/>
    <mergeCell ref="D213:I213"/>
    <mergeCell ref="D214:I214"/>
    <mergeCell ref="D215:I215"/>
    <mergeCell ref="D216:I216"/>
    <mergeCell ref="D217:I217"/>
    <mergeCell ref="D208:I208"/>
    <mergeCell ref="A68:A69"/>
    <mergeCell ref="C68:C69"/>
    <mergeCell ref="D68:D69"/>
    <mergeCell ref="E68:E69"/>
    <mergeCell ref="F68:F69"/>
    <mergeCell ref="G68:G69"/>
    <mergeCell ref="I68:I69"/>
    <mergeCell ref="J68:J69"/>
    <mergeCell ref="C76:C77"/>
    <mergeCell ref="D76:D77"/>
    <mergeCell ref="E76:E77"/>
    <mergeCell ref="F76:F77"/>
    <mergeCell ref="G76:G77"/>
    <mergeCell ref="I76:I77"/>
    <mergeCell ref="J76:J77"/>
    <mergeCell ref="AB74:AB75"/>
    <mergeCell ref="P74:P75"/>
    <mergeCell ref="Q74:Q75"/>
    <mergeCell ref="AA112:AA113"/>
    <mergeCell ref="AB112:AB113"/>
    <mergeCell ref="AD112:AD113"/>
    <mergeCell ref="AE112:AE113"/>
    <mergeCell ref="W112:W113"/>
    <mergeCell ref="X112:X113"/>
    <mergeCell ref="Y112:Y113"/>
    <mergeCell ref="Q112:Q113"/>
    <mergeCell ref="R112:R113"/>
    <mergeCell ref="S112:S113"/>
    <mergeCell ref="T112:T113"/>
    <mergeCell ref="U112:U113"/>
    <mergeCell ref="V112:V113"/>
    <mergeCell ref="I112:I113"/>
    <mergeCell ref="J112:J113"/>
    <mergeCell ref="K112:K113"/>
    <mergeCell ref="M112:M113"/>
    <mergeCell ref="O112:O113"/>
    <mergeCell ref="P112:P113"/>
    <mergeCell ref="A112:A113"/>
    <mergeCell ref="C112:C113"/>
    <mergeCell ref="D112:D113"/>
    <mergeCell ref="E112:E113"/>
    <mergeCell ref="F112:F113"/>
    <mergeCell ref="G112:G113"/>
    <mergeCell ref="W110:W111"/>
    <mergeCell ref="X110:X111"/>
    <mergeCell ref="Y110:Y111"/>
    <mergeCell ref="Q110:Q111"/>
    <mergeCell ref="R110:R111"/>
    <mergeCell ref="S110:S111"/>
    <mergeCell ref="T110:T111"/>
    <mergeCell ref="U110:U111"/>
    <mergeCell ref="V110:V111"/>
    <mergeCell ref="I110:I111"/>
    <mergeCell ref="J110:J111"/>
    <mergeCell ref="K110:K111"/>
    <mergeCell ref="M110:M111"/>
    <mergeCell ref="O110:O111"/>
    <mergeCell ref="P110:P111"/>
    <mergeCell ref="AD108:AD109"/>
    <mergeCell ref="AE108:AE109"/>
    <mergeCell ref="A110:A111"/>
    <mergeCell ref="C110:C111"/>
    <mergeCell ref="D110:D111"/>
    <mergeCell ref="E110:E111"/>
    <mergeCell ref="F110:F111"/>
    <mergeCell ref="G110:G111"/>
    <mergeCell ref="W108:W109"/>
    <mergeCell ref="X108:X109"/>
    <mergeCell ref="Y108:Y109"/>
    <mergeCell ref="Q108:Q109"/>
    <mergeCell ref="R108:R109"/>
    <mergeCell ref="S108:S109"/>
    <mergeCell ref="T108:T109"/>
    <mergeCell ref="U108:U109"/>
    <mergeCell ref="V108:V109"/>
    <mergeCell ref="I108:I109"/>
    <mergeCell ref="J108:J109"/>
    <mergeCell ref="K108:K109"/>
    <mergeCell ref="M108:M109"/>
    <mergeCell ref="O108:O109"/>
    <mergeCell ref="P108:P109"/>
    <mergeCell ref="AA110:AA111"/>
    <mergeCell ref="AB110:AB111"/>
    <mergeCell ref="AD110:AD111"/>
    <mergeCell ref="AE110:AE111"/>
    <mergeCell ref="A108:A109"/>
    <mergeCell ref="C108:C109"/>
    <mergeCell ref="D108:D109"/>
    <mergeCell ref="E108:E109"/>
    <mergeCell ref="F108:F109"/>
    <mergeCell ref="G108:G109"/>
    <mergeCell ref="W106:W107"/>
    <mergeCell ref="X106:X107"/>
    <mergeCell ref="Y106:Y107"/>
    <mergeCell ref="Q106:Q107"/>
    <mergeCell ref="R106:R107"/>
    <mergeCell ref="S106:S107"/>
    <mergeCell ref="T106:T107"/>
    <mergeCell ref="U106:U107"/>
    <mergeCell ref="V106:V107"/>
    <mergeCell ref="I106:I107"/>
    <mergeCell ref="J106:J107"/>
    <mergeCell ref="K106:K107"/>
    <mergeCell ref="M106:M107"/>
    <mergeCell ref="O106:O107"/>
    <mergeCell ref="P106:P107"/>
    <mergeCell ref="L106:L107"/>
    <mergeCell ref="AD104:AD105"/>
    <mergeCell ref="AE104:AE105"/>
    <mergeCell ref="A106:A107"/>
    <mergeCell ref="C106:C107"/>
    <mergeCell ref="D106:D107"/>
    <mergeCell ref="E106:E107"/>
    <mergeCell ref="F106:F107"/>
    <mergeCell ref="G106:G107"/>
    <mergeCell ref="W104:W105"/>
    <mergeCell ref="X104:X105"/>
    <mergeCell ref="Y104:Y105"/>
    <mergeCell ref="Q104:Q105"/>
    <mergeCell ref="R104:R105"/>
    <mergeCell ref="S104:S105"/>
    <mergeCell ref="T104:T105"/>
    <mergeCell ref="U104:U105"/>
    <mergeCell ref="V104:V105"/>
    <mergeCell ref="I104:I105"/>
    <mergeCell ref="J104:J105"/>
    <mergeCell ref="K104:K105"/>
    <mergeCell ref="M104:M105"/>
    <mergeCell ref="O104:O105"/>
    <mergeCell ref="P104:P105"/>
    <mergeCell ref="AA106:AA107"/>
    <mergeCell ref="AB106:AB107"/>
    <mergeCell ref="AD106:AD107"/>
    <mergeCell ref="AE106:AE107"/>
    <mergeCell ref="L104:L105"/>
    <mergeCell ref="AC104:AC105"/>
    <mergeCell ref="A104:A105"/>
    <mergeCell ref="C104:C105"/>
    <mergeCell ref="D104:D105"/>
    <mergeCell ref="E104:E105"/>
    <mergeCell ref="F104:F105"/>
    <mergeCell ref="G104:G105"/>
    <mergeCell ref="W102:W103"/>
    <mergeCell ref="X102:X103"/>
    <mergeCell ref="Y102:Y103"/>
    <mergeCell ref="Q102:Q103"/>
    <mergeCell ref="R102:R103"/>
    <mergeCell ref="S102:S103"/>
    <mergeCell ref="T102:T103"/>
    <mergeCell ref="U102:U103"/>
    <mergeCell ref="V102:V103"/>
    <mergeCell ref="I102:I103"/>
    <mergeCell ref="J102:J103"/>
    <mergeCell ref="K102:K103"/>
    <mergeCell ref="M102:M103"/>
    <mergeCell ref="O102:O103"/>
    <mergeCell ref="P102:P103"/>
    <mergeCell ref="L102:L103"/>
    <mergeCell ref="AD100:AD101"/>
    <mergeCell ref="AE100:AE101"/>
    <mergeCell ref="A102:A103"/>
    <mergeCell ref="C102:C103"/>
    <mergeCell ref="D102:D103"/>
    <mergeCell ref="E102:E103"/>
    <mergeCell ref="F102:F103"/>
    <mergeCell ref="G102:G103"/>
    <mergeCell ref="W100:W101"/>
    <mergeCell ref="X100:X101"/>
    <mergeCell ref="Y100:Y101"/>
    <mergeCell ref="Q100:Q101"/>
    <mergeCell ref="R100:R101"/>
    <mergeCell ref="S100:S101"/>
    <mergeCell ref="T100:T101"/>
    <mergeCell ref="U100:U101"/>
    <mergeCell ref="V100:V101"/>
    <mergeCell ref="I100:I101"/>
    <mergeCell ref="J100:J101"/>
    <mergeCell ref="K100:K101"/>
    <mergeCell ref="M100:M101"/>
    <mergeCell ref="O100:O101"/>
    <mergeCell ref="P100:P101"/>
    <mergeCell ref="AD102:AD103"/>
    <mergeCell ref="AE102:AE103"/>
    <mergeCell ref="L100:L101"/>
    <mergeCell ref="AC100:AC101"/>
    <mergeCell ref="AC102:AC103"/>
    <mergeCell ref="A100:A101"/>
    <mergeCell ref="C100:C101"/>
    <mergeCell ref="D100:D101"/>
    <mergeCell ref="E100:E101"/>
    <mergeCell ref="F100:F101"/>
    <mergeCell ref="G100:G101"/>
    <mergeCell ref="W98:W99"/>
    <mergeCell ref="X98:X99"/>
    <mergeCell ref="Y98:Y99"/>
    <mergeCell ref="Q98:Q99"/>
    <mergeCell ref="R98:R99"/>
    <mergeCell ref="S98:S99"/>
    <mergeCell ref="T98:T99"/>
    <mergeCell ref="U98:U99"/>
    <mergeCell ref="V98:V99"/>
    <mergeCell ref="I98:I99"/>
    <mergeCell ref="J98:J99"/>
    <mergeCell ref="K98:K99"/>
    <mergeCell ref="M98:M99"/>
    <mergeCell ref="O98:O99"/>
    <mergeCell ref="P98:P99"/>
    <mergeCell ref="L98:L99"/>
    <mergeCell ref="AD96:AD97"/>
    <mergeCell ref="AE96:AE97"/>
    <mergeCell ref="A98:A99"/>
    <mergeCell ref="C98:C99"/>
    <mergeCell ref="D98:D99"/>
    <mergeCell ref="E98:E99"/>
    <mergeCell ref="F98:F99"/>
    <mergeCell ref="G98:G99"/>
    <mergeCell ref="W96:W97"/>
    <mergeCell ref="X96:X97"/>
    <mergeCell ref="Y96:Y97"/>
    <mergeCell ref="Q96:Q97"/>
    <mergeCell ref="R96:R97"/>
    <mergeCell ref="S96:S97"/>
    <mergeCell ref="T96:T97"/>
    <mergeCell ref="U96:U97"/>
    <mergeCell ref="V96:V97"/>
    <mergeCell ref="I96:I97"/>
    <mergeCell ref="J96:J97"/>
    <mergeCell ref="K96:K97"/>
    <mergeCell ref="M96:M97"/>
    <mergeCell ref="O96:O97"/>
    <mergeCell ref="P96:P97"/>
    <mergeCell ref="AB98:AB99"/>
    <mergeCell ref="AD98:AD99"/>
    <mergeCell ref="AE98:AE99"/>
    <mergeCell ref="AC98:AC99"/>
    <mergeCell ref="L96:L97"/>
    <mergeCell ref="AC96:AC97"/>
    <mergeCell ref="A96:A97"/>
    <mergeCell ref="C96:C97"/>
    <mergeCell ref="D96:D97"/>
    <mergeCell ref="E96:E97"/>
    <mergeCell ref="F96:F97"/>
    <mergeCell ref="G96:G97"/>
    <mergeCell ref="W94:W95"/>
    <mergeCell ref="X94:X95"/>
    <mergeCell ref="Y94:Y95"/>
    <mergeCell ref="Q94:Q95"/>
    <mergeCell ref="R94:R95"/>
    <mergeCell ref="S94:S95"/>
    <mergeCell ref="T94:T95"/>
    <mergeCell ref="U94:U95"/>
    <mergeCell ref="V94:V95"/>
    <mergeCell ref="I94:I95"/>
    <mergeCell ref="J94:J95"/>
    <mergeCell ref="K94:K95"/>
    <mergeCell ref="M94:M95"/>
    <mergeCell ref="O94:O95"/>
    <mergeCell ref="P94:P95"/>
    <mergeCell ref="L94:L95"/>
    <mergeCell ref="AB92:AB93"/>
    <mergeCell ref="AD92:AD93"/>
    <mergeCell ref="AE92:AE93"/>
    <mergeCell ref="A94:A95"/>
    <mergeCell ref="C94:C95"/>
    <mergeCell ref="D94:D95"/>
    <mergeCell ref="E94:E95"/>
    <mergeCell ref="F94:F95"/>
    <mergeCell ref="G94:G95"/>
    <mergeCell ref="W92:W93"/>
    <mergeCell ref="X92:X93"/>
    <mergeCell ref="Y92:Y93"/>
    <mergeCell ref="Q92:Q93"/>
    <mergeCell ref="R92:R93"/>
    <mergeCell ref="S92:S93"/>
    <mergeCell ref="T92:T93"/>
    <mergeCell ref="U92:U93"/>
    <mergeCell ref="V92:V93"/>
    <mergeCell ref="I92:I93"/>
    <mergeCell ref="J92:J93"/>
    <mergeCell ref="K92:K93"/>
    <mergeCell ref="M92:M93"/>
    <mergeCell ref="O92:O93"/>
    <mergeCell ref="P92:P93"/>
    <mergeCell ref="AA94:AA95"/>
    <mergeCell ref="AB94:AB95"/>
    <mergeCell ref="AD94:AD95"/>
    <mergeCell ref="AE94:AE95"/>
    <mergeCell ref="L92:L93"/>
    <mergeCell ref="AC92:AC93"/>
    <mergeCell ref="AC94:AC95"/>
    <mergeCell ref="A92:A93"/>
    <mergeCell ref="C92:C93"/>
    <mergeCell ref="D92:D93"/>
    <mergeCell ref="E92:E93"/>
    <mergeCell ref="F92:F93"/>
    <mergeCell ref="G92:G93"/>
    <mergeCell ref="W90:W91"/>
    <mergeCell ref="X90:X91"/>
    <mergeCell ref="Y90:Y91"/>
    <mergeCell ref="Q90:Q91"/>
    <mergeCell ref="R90:R91"/>
    <mergeCell ref="S90:S91"/>
    <mergeCell ref="T90:T91"/>
    <mergeCell ref="U90:U91"/>
    <mergeCell ref="V90:V91"/>
    <mergeCell ref="I90:I91"/>
    <mergeCell ref="J90:J91"/>
    <mergeCell ref="K90:K91"/>
    <mergeCell ref="M90:M91"/>
    <mergeCell ref="O90:O91"/>
    <mergeCell ref="P90:P91"/>
    <mergeCell ref="L90:L91"/>
    <mergeCell ref="AA88:AA89"/>
    <mergeCell ref="AB88:AB89"/>
    <mergeCell ref="AD88:AD89"/>
    <mergeCell ref="AE88:AE89"/>
    <mergeCell ref="A90:A91"/>
    <mergeCell ref="C90:C91"/>
    <mergeCell ref="D90:D91"/>
    <mergeCell ref="E90:E91"/>
    <mergeCell ref="F90:F91"/>
    <mergeCell ref="G90:G91"/>
    <mergeCell ref="W88:W89"/>
    <mergeCell ref="X88:X89"/>
    <mergeCell ref="Y88:Y89"/>
    <mergeCell ref="Q88:Q89"/>
    <mergeCell ref="R88:R89"/>
    <mergeCell ref="S88:S89"/>
    <mergeCell ref="T88:T89"/>
    <mergeCell ref="U88:U89"/>
    <mergeCell ref="V88:V89"/>
    <mergeCell ref="I88:I89"/>
    <mergeCell ref="J88:J89"/>
    <mergeCell ref="K88:K89"/>
    <mergeCell ref="M88:M89"/>
    <mergeCell ref="O88:O89"/>
    <mergeCell ref="P88:P89"/>
    <mergeCell ref="AA90:AA91"/>
    <mergeCell ref="AB90:AB91"/>
    <mergeCell ref="AD90:AD91"/>
    <mergeCell ref="AE90:AE91"/>
    <mergeCell ref="AC90:AC91"/>
    <mergeCell ref="A88:A89"/>
    <mergeCell ref="C88:C89"/>
    <mergeCell ref="D88:D89"/>
    <mergeCell ref="E88:E89"/>
    <mergeCell ref="F88:F89"/>
    <mergeCell ref="G88:G89"/>
    <mergeCell ref="W66:W67"/>
    <mergeCell ref="X66:X67"/>
    <mergeCell ref="Y66:Y67"/>
    <mergeCell ref="Q66:Q67"/>
    <mergeCell ref="R66:R67"/>
    <mergeCell ref="S66:S67"/>
    <mergeCell ref="T66:T67"/>
    <mergeCell ref="U66:U67"/>
    <mergeCell ref="V66:V67"/>
    <mergeCell ref="I66:I67"/>
    <mergeCell ref="J66:J67"/>
    <mergeCell ref="K66:K67"/>
    <mergeCell ref="M66:M67"/>
    <mergeCell ref="O66:O67"/>
    <mergeCell ref="P66:P67"/>
    <mergeCell ref="L66:L67"/>
    <mergeCell ref="G72:G73"/>
    <mergeCell ref="I72:I73"/>
    <mergeCell ref="J72:J73"/>
    <mergeCell ref="U70:U71"/>
    <mergeCell ref="G70:G71"/>
    <mergeCell ref="I70:I71"/>
    <mergeCell ref="J70:J71"/>
    <mergeCell ref="K70:K71"/>
    <mergeCell ref="R74:R75"/>
    <mergeCell ref="S74:S75"/>
    <mergeCell ref="T74:T75"/>
    <mergeCell ref="U74:U75"/>
    <mergeCell ref="AA64:AA65"/>
    <mergeCell ref="AB64:AB65"/>
    <mergeCell ref="AD64:AD65"/>
    <mergeCell ref="AE64:AE65"/>
    <mergeCell ref="A66:A67"/>
    <mergeCell ref="C66:C67"/>
    <mergeCell ref="D66:D67"/>
    <mergeCell ref="E66:E67"/>
    <mergeCell ref="F66:F67"/>
    <mergeCell ref="G66:G67"/>
    <mergeCell ref="W64:W65"/>
    <mergeCell ref="X64:X65"/>
    <mergeCell ref="Y64:Y65"/>
    <mergeCell ref="Q64:Q65"/>
    <mergeCell ref="R64:R65"/>
    <mergeCell ref="S64:S65"/>
    <mergeCell ref="T64:T65"/>
    <mergeCell ref="U64:U65"/>
    <mergeCell ref="V64:V65"/>
    <mergeCell ref="I64:I65"/>
    <mergeCell ref="J64:J65"/>
    <mergeCell ref="K64:K65"/>
    <mergeCell ref="M64:M65"/>
    <mergeCell ref="O64:O65"/>
    <mergeCell ref="P64:P65"/>
    <mergeCell ref="AA66:AA67"/>
    <mergeCell ref="AB66:AB67"/>
    <mergeCell ref="AD66:AD67"/>
    <mergeCell ref="AE66:AE67"/>
    <mergeCell ref="AC66:AC67"/>
    <mergeCell ref="A64:A65"/>
    <mergeCell ref="C64:C65"/>
    <mergeCell ref="D64:D65"/>
    <mergeCell ref="E64:E65"/>
    <mergeCell ref="F64:F65"/>
    <mergeCell ref="G64:G65"/>
    <mergeCell ref="W62:W63"/>
    <mergeCell ref="X62:X63"/>
    <mergeCell ref="Y62:Y63"/>
    <mergeCell ref="Q62:Q63"/>
    <mergeCell ref="R62:R63"/>
    <mergeCell ref="S62:S63"/>
    <mergeCell ref="T62:T63"/>
    <mergeCell ref="U62:U63"/>
    <mergeCell ref="V62:V63"/>
    <mergeCell ref="I62:I63"/>
    <mergeCell ref="J62:J63"/>
    <mergeCell ref="K62:K63"/>
    <mergeCell ref="M62:M63"/>
    <mergeCell ref="O62:O63"/>
    <mergeCell ref="P62:P63"/>
    <mergeCell ref="AA60:AA61"/>
    <mergeCell ref="AB60:AB61"/>
    <mergeCell ref="AD60:AD61"/>
    <mergeCell ref="AE60:AE61"/>
    <mergeCell ref="A62:A63"/>
    <mergeCell ref="C62:C63"/>
    <mergeCell ref="D62:D63"/>
    <mergeCell ref="E62:E63"/>
    <mergeCell ref="F62:F63"/>
    <mergeCell ref="G62:G63"/>
    <mergeCell ref="W60:W61"/>
    <mergeCell ref="X60:X61"/>
    <mergeCell ref="Y60:Y61"/>
    <mergeCell ref="Q60:Q61"/>
    <mergeCell ref="R60:R61"/>
    <mergeCell ref="S60:S61"/>
    <mergeCell ref="T60:T61"/>
    <mergeCell ref="U60:U61"/>
    <mergeCell ref="V60:V61"/>
    <mergeCell ref="I60:I61"/>
    <mergeCell ref="J60:J61"/>
    <mergeCell ref="K60:K61"/>
    <mergeCell ref="M60:M61"/>
    <mergeCell ref="O60:O61"/>
    <mergeCell ref="P60:P61"/>
    <mergeCell ref="AA62:AA63"/>
    <mergeCell ref="AB62:AB63"/>
    <mergeCell ref="AD62:AD63"/>
    <mergeCell ref="AE62:AE63"/>
    <mergeCell ref="A60:A61"/>
    <mergeCell ref="C60:C61"/>
    <mergeCell ref="D60:D61"/>
    <mergeCell ref="E60:E61"/>
    <mergeCell ref="F60:F61"/>
    <mergeCell ref="G60:G61"/>
    <mergeCell ref="W58:W59"/>
    <mergeCell ref="X58:X59"/>
    <mergeCell ref="Y58:Y59"/>
    <mergeCell ref="Q58:Q59"/>
    <mergeCell ref="R58:R59"/>
    <mergeCell ref="S58:S59"/>
    <mergeCell ref="T58:T59"/>
    <mergeCell ref="U58:U59"/>
    <mergeCell ref="V58:V59"/>
    <mergeCell ref="I58:I59"/>
    <mergeCell ref="J58:J59"/>
    <mergeCell ref="K58:K59"/>
    <mergeCell ref="M58:M59"/>
    <mergeCell ref="O58:O59"/>
    <mergeCell ref="P58:P59"/>
    <mergeCell ref="L58:L59"/>
    <mergeCell ref="L60:L61"/>
    <mergeCell ref="AD56:AD57"/>
    <mergeCell ref="AE56:AE57"/>
    <mergeCell ref="A58:A59"/>
    <mergeCell ref="C58:C59"/>
    <mergeCell ref="D58:D59"/>
    <mergeCell ref="E58:E59"/>
    <mergeCell ref="F58:F59"/>
    <mergeCell ref="G58:G59"/>
    <mergeCell ref="W56:W57"/>
    <mergeCell ref="X56:X57"/>
    <mergeCell ref="Y56:Y57"/>
    <mergeCell ref="Q56:Q57"/>
    <mergeCell ref="R56:R57"/>
    <mergeCell ref="S56:S57"/>
    <mergeCell ref="T56:T57"/>
    <mergeCell ref="U56:U57"/>
    <mergeCell ref="V56:V57"/>
    <mergeCell ref="I56:I57"/>
    <mergeCell ref="J56:J57"/>
    <mergeCell ref="K56:K57"/>
    <mergeCell ref="M56:M57"/>
    <mergeCell ref="O56:O57"/>
    <mergeCell ref="P56:P57"/>
    <mergeCell ref="AA58:AA59"/>
    <mergeCell ref="AB58:AB59"/>
    <mergeCell ref="AD58:AD59"/>
    <mergeCell ref="AE58:AE59"/>
    <mergeCell ref="AA56:AA57"/>
    <mergeCell ref="AB56:AB57"/>
    <mergeCell ref="A56:A57"/>
    <mergeCell ref="C56:C57"/>
    <mergeCell ref="D56:D57"/>
    <mergeCell ref="E56:E57"/>
    <mergeCell ref="F56:F57"/>
    <mergeCell ref="G56:G57"/>
    <mergeCell ref="W54:W55"/>
    <mergeCell ref="X54:X55"/>
    <mergeCell ref="Y54:Y55"/>
    <mergeCell ref="Q54:Q55"/>
    <mergeCell ref="R54:R55"/>
    <mergeCell ref="S54:S55"/>
    <mergeCell ref="T54:T55"/>
    <mergeCell ref="U54:U55"/>
    <mergeCell ref="V54:V55"/>
    <mergeCell ref="I54:I55"/>
    <mergeCell ref="J54:J55"/>
    <mergeCell ref="K54:K55"/>
    <mergeCell ref="M54:M55"/>
    <mergeCell ref="O54:O55"/>
    <mergeCell ref="P54:P55"/>
    <mergeCell ref="AD52:AD53"/>
    <mergeCell ref="AE52:AE53"/>
    <mergeCell ref="A54:A55"/>
    <mergeCell ref="C54:C55"/>
    <mergeCell ref="D54:D55"/>
    <mergeCell ref="E54:E55"/>
    <mergeCell ref="F54:F55"/>
    <mergeCell ref="G54:G55"/>
    <mergeCell ref="W52:W53"/>
    <mergeCell ref="X52:X53"/>
    <mergeCell ref="Y52:Y53"/>
    <mergeCell ref="Q52:Q53"/>
    <mergeCell ref="R52:R53"/>
    <mergeCell ref="S52:S53"/>
    <mergeCell ref="T52:T53"/>
    <mergeCell ref="U52:U53"/>
    <mergeCell ref="V52:V53"/>
    <mergeCell ref="I52:I53"/>
    <mergeCell ref="J52:J53"/>
    <mergeCell ref="K52:K53"/>
    <mergeCell ref="M52:M53"/>
    <mergeCell ref="O52:O53"/>
    <mergeCell ref="P52:P53"/>
    <mergeCell ref="AD54:AD55"/>
    <mergeCell ref="AE54:AE55"/>
    <mergeCell ref="AA54:AA55"/>
    <mergeCell ref="AB54:AB55"/>
    <mergeCell ref="AA52:AA53"/>
    <mergeCell ref="AB52:AB53"/>
    <mergeCell ref="A52:A53"/>
    <mergeCell ref="C52:C53"/>
    <mergeCell ref="D52:D53"/>
    <mergeCell ref="E52:E53"/>
    <mergeCell ref="F52:F53"/>
    <mergeCell ref="G52:G53"/>
    <mergeCell ref="W50:W51"/>
    <mergeCell ref="X50:X51"/>
    <mergeCell ref="Y50:Y51"/>
    <mergeCell ref="Q50:Q51"/>
    <mergeCell ref="R50:R51"/>
    <mergeCell ref="S50:S51"/>
    <mergeCell ref="T50:T51"/>
    <mergeCell ref="U50:U51"/>
    <mergeCell ref="V50:V51"/>
    <mergeCell ref="I50:I51"/>
    <mergeCell ref="J50:J51"/>
    <mergeCell ref="K50:K51"/>
    <mergeCell ref="M50:M51"/>
    <mergeCell ref="O50:O51"/>
    <mergeCell ref="P50:P51"/>
    <mergeCell ref="L50:L51"/>
    <mergeCell ref="AD48:AD49"/>
    <mergeCell ref="AE48:AE49"/>
    <mergeCell ref="A50:A51"/>
    <mergeCell ref="C50:C51"/>
    <mergeCell ref="D50:D51"/>
    <mergeCell ref="E50:E51"/>
    <mergeCell ref="F50:F51"/>
    <mergeCell ref="G50:G51"/>
    <mergeCell ref="W48:W49"/>
    <mergeCell ref="X48:X49"/>
    <mergeCell ref="Y48:Y49"/>
    <mergeCell ref="Q48:Q49"/>
    <mergeCell ref="R48:R49"/>
    <mergeCell ref="S48:S49"/>
    <mergeCell ref="T48:T49"/>
    <mergeCell ref="U48:U49"/>
    <mergeCell ref="V48:V49"/>
    <mergeCell ref="I48:I49"/>
    <mergeCell ref="J48:J49"/>
    <mergeCell ref="K48:K49"/>
    <mergeCell ref="M48:M49"/>
    <mergeCell ref="O48:O49"/>
    <mergeCell ref="P48:P49"/>
    <mergeCell ref="AD50:AD51"/>
    <mergeCell ref="AE50:AE51"/>
    <mergeCell ref="AA50:AA51"/>
    <mergeCell ref="AB50:AB51"/>
    <mergeCell ref="AA48:AA49"/>
    <mergeCell ref="AB48:AB49"/>
    <mergeCell ref="A48:A49"/>
    <mergeCell ref="C48:C49"/>
    <mergeCell ref="D48:D49"/>
    <mergeCell ref="E48:E49"/>
    <mergeCell ref="F48:F49"/>
    <mergeCell ref="G48:G49"/>
    <mergeCell ref="W46:W47"/>
    <mergeCell ref="X46:X47"/>
    <mergeCell ref="Y46:Y47"/>
    <mergeCell ref="Q46:Q47"/>
    <mergeCell ref="R46:R47"/>
    <mergeCell ref="S46:S47"/>
    <mergeCell ref="T46:T47"/>
    <mergeCell ref="U46:U47"/>
    <mergeCell ref="V46:V47"/>
    <mergeCell ref="I46:I47"/>
    <mergeCell ref="J46:J47"/>
    <mergeCell ref="K46:K47"/>
    <mergeCell ref="M46:M47"/>
    <mergeCell ref="O46:O47"/>
    <mergeCell ref="P46:P47"/>
    <mergeCell ref="AA44:AA45"/>
    <mergeCell ref="AB44:AB45"/>
    <mergeCell ref="AD44:AD45"/>
    <mergeCell ref="AE44:AE45"/>
    <mergeCell ref="A46:A47"/>
    <mergeCell ref="C46:C47"/>
    <mergeCell ref="D46:D47"/>
    <mergeCell ref="E46:E47"/>
    <mergeCell ref="F46:F47"/>
    <mergeCell ref="G46:G47"/>
    <mergeCell ref="W44:W45"/>
    <mergeCell ref="X44:X45"/>
    <mergeCell ref="Y44:Y45"/>
    <mergeCell ref="Q44:Q45"/>
    <mergeCell ref="R44:R45"/>
    <mergeCell ref="S44:S45"/>
    <mergeCell ref="T44:T45"/>
    <mergeCell ref="U44:U45"/>
    <mergeCell ref="V44:V45"/>
    <mergeCell ref="I44:I45"/>
    <mergeCell ref="J44:J45"/>
    <mergeCell ref="K44:K45"/>
    <mergeCell ref="M44:M45"/>
    <mergeCell ref="O44:O45"/>
    <mergeCell ref="P44:P45"/>
    <mergeCell ref="AB46:AB47"/>
    <mergeCell ref="AD46:AD47"/>
    <mergeCell ref="AE46:AE47"/>
    <mergeCell ref="AA46:AA47"/>
    <mergeCell ref="A44:A45"/>
    <mergeCell ref="C44:C45"/>
    <mergeCell ref="D44:D45"/>
    <mergeCell ref="E44:E45"/>
    <mergeCell ref="F44:F45"/>
    <mergeCell ref="G44:G45"/>
    <mergeCell ref="W42:W43"/>
    <mergeCell ref="X42:X43"/>
    <mergeCell ref="Y42:Y43"/>
    <mergeCell ref="Q42:Q43"/>
    <mergeCell ref="R42:R43"/>
    <mergeCell ref="S42:S43"/>
    <mergeCell ref="T42:T43"/>
    <mergeCell ref="U42:U43"/>
    <mergeCell ref="V42:V43"/>
    <mergeCell ref="I42:I43"/>
    <mergeCell ref="J42:J43"/>
    <mergeCell ref="K42:K43"/>
    <mergeCell ref="M42:M43"/>
    <mergeCell ref="O42:O43"/>
    <mergeCell ref="P42:P43"/>
    <mergeCell ref="L42:L43"/>
    <mergeCell ref="AA40:AA41"/>
    <mergeCell ref="AB40:AB41"/>
    <mergeCell ref="AD40:AD41"/>
    <mergeCell ref="AE40:AE41"/>
    <mergeCell ref="A42:A43"/>
    <mergeCell ref="C42:C43"/>
    <mergeCell ref="D42:D43"/>
    <mergeCell ref="E42:E43"/>
    <mergeCell ref="F42:F43"/>
    <mergeCell ref="G42:G43"/>
    <mergeCell ref="W40:W41"/>
    <mergeCell ref="X40:X41"/>
    <mergeCell ref="Y40:Y41"/>
    <mergeCell ref="Q40:Q41"/>
    <mergeCell ref="R40:R41"/>
    <mergeCell ref="S40:S41"/>
    <mergeCell ref="T40:T41"/>
    <mergeCell ref="U40:U41"/>
    <mergeCell ref="V40:V41"/>
    <mergeCell ref="I40:I41"/>
    <mergeCell ref="J40:J41"/>
    <mergeCell ref="K40:K41"/>
    <mergeCell ref="M40:M41"/>
    <mergeCell ref="O40:O41"/>
    <mergeCell ref="P40:P41"/>
    <mergeCell ref="AA42:AA43"/>
    <mergeCell ref="AB42:AB43"/>
    <mergeCell ref="AD42:AD43"/>
    <mergeCell ref="AE42:AE43"/>
    <mergeCell ref="L40:L41"/>
    <mergeCell ref="AC40:AC41"/>
    <mergeCell ref="A40:A41"/>
    <mergeCell ref="C40:C41"/>
    <mergeCell ref="D40:D41"/>
    <mergeCell ref="E40:E41"/>
    <mergeCell ref="F40:F41"/>
    <mergeCell ref="G40:G41"/>
    <mergeCell ref="W38:W39"/>
    <mergeCell ref="X38:X39"/>
    <mergeCell ref="Y38:Y39"/>
    <mergeCell ref="Q38:Q39"/>
    <mergeCell ref="R38:R39"/>
    <mergeCell ref="S38:S39"/>
    <mergeCell ref="T38:T39"/>
    <mergeCell ref="U38:U39"/>
    <mergeCell ref="V38:V39"/>
    <mergeCell ref="I38:I39"/>
    <mergeCell ref="J38:J39"/>
    <mergeCell ref="K38:K39"/>
    <mergeCell ref="M38:M39"/>
    <mergeCell ref="O38:O39"/>
    <mergeCell ref="P38:P39"/>
    <mergeCell ref="L38:L39"/>
    <mergeCell ref="AA36:AA37"/>
    <mergeCell ref="AB36:AB37"/>
    <mergeCell ref="AD36:AD37"/>
    <mergeCell ref="AE36:AE37"/>
    <mergeCell ref="A38:A39"/>
    <mergeCell ref="C38:C39"/>
    <mergeCell ref="D38:D39"/>
    <mergeCell ref="E38:E39"/>
    <mergeCell ref="F38:F39"/>
    <mergeCell ref="G38:G39"/>
    <mergeCell ref="W36:W37"/>
    <mergeCell ref="X36:X37"/>
    <mergeCell ref="Y36:Y37"/>
    <mergeCell ref="Q36:Q37"/>
    <mergeCell ref="R36:R37"/>
    <mergeCell ref="S36:S37"/>
    <mergeCell ref="T36:T37"/>
    <mergeCell ref="U36:U37"/>
    <mergeCell ref="V36:V37"/>
    <mergeCell ref="I36:I37"/>
    <mergeCell ref="J36:J37"/>
    <mergeCell ref="K36:K37"/>
    <mergeCell ref="M36:M37"/>
    <mergeCell ref="O36:O37"/>
    <mergeCell ref="P36:P37"/>
    <mergeCell ref="AA38:AA39"/>
    <mergeCell ref="AB38:AB39"/>
    <mergeCell ref="AD38:AD39"/>
    <mergeCell ref="AE38:AE39"/>
    <mergeCell ref="AC38:AC39"/>
    <mergeCell ref="A36:A37"/>
    <mergeCell ref="C36:C37"/>
    <mergeCell ref="D36:D37"/>
    <mergeCell ref="E36:E37"/>
    <mergeCell ref="F36:F37"/>
    <mergeCell ref="G36:G37"/>
    <mergeCell ref="W34:W35"/>
    <mergeCell ref="X34:X35"/>
    <mergeCell ref="Y34:Y35"/>
    <mergeCell ref="Q34:Q35"/>
    <mergeCell ref="R34:R35"/>
    <mergeCell ref="S34:S35"/>
    <mergeCell ref="T34:T35"/>
    <mergeCell ref="U34:U35"/>
    <mergeCell ref="V34:V35"/>
    <mergeCell ref="I34:I35"/>
    <mergeCell ref="J34:J35"/>
    <mergeCell ref="K34:K35"/>
    <mergeCell ref="M34:M35"/>
    <mergeCell ref="O34:O35"/>
    <mergeCell ref="P34:P35"/>
    <mergeCell ref="L34:L35"/>
    <mergeCell ref="AA32:AA33"/>
    <mergeCell ref="AB32:AB33"/>
    <mergeCell ref="AD32:AD33"/>
    <mergeCell ref="AE32:AE33"/>
    <mergeCell ref="A34:A35"/>
    <mergeCell ref="C34:C35"/>
    <mergeCell ref="D34:D35"/>
    <mergeCell ref="E34:E35"/>
    <mergeCell ref="F34:F35"/>
    <mergeCell ref="G34:G35"/>
    <mergeCell ref="W32:W33"/>
    <mergeCell ref="X32:X33"/>
    <mergeCell ref="Y32:Y33"/>
    <mergeCell ref="Q32:Q33"/>
    <mergeCell ref="R32:R33"/>
    <mergeCell ref="S32:S33"/>
    <mergeCell ref="T32:T33"/>
    <mergeCell ref="U32:U33"/>
    <mergeCell ref="V32:V33"/>
    <mergeCell ref="I32:I33"/>
    <mergeCell ref="J32:J33"/>
    <mergeCell ref="K32:K33"/>
    <mergeCell ref="M32:M33"/>
    <mergeCell ref="O32:O33"/>
    <mergeCell ref="P32:P33"/>
    <mergeCell ref="AA34:AA35"/>
    <mergeCell ref="AB34:AB35"/>
    <mergeCell ref="AD34:AD35"/>
    <mergeCell ref="AE34:AE35"/>
    <mergeCell ref="L32:L33"/>
    <mergeCell ref="AC32:AC33"/>
    <mergeCell ref="A32:A33"/>
    <mergeCell ref="C32:C33"/>
    <mergeCell ref="D32:D33"/>
    <mergeCell ref="E32:E33"/>
    <mergeCell ref="F32:F33"/>
    <mergeCell ref="G32:G33"/>
    <mergeCell ref="W30:W31"/>
    <mergeCell ref="X30:X31"/>
    <mergeCell ref="Y30:Y31"/>
    <mergeCell ref="Q30:Q31"/>
    <mergeCell ref="R30:R31"/>
    <mergeCell ref="S30:S31"/>
    <mergeCell ref="T30:T31"/>
    <mergeCell ref="U30:U31"/>
    <mergeCell ref="V30:V31"/>
    <mergeCell ref="I30:I31"/>
    <mergeCell ref="J30:J31"/>
    <mergeCell ref="K30:K31"/>
    <mergeCell ref="M30:M31"/>
    <mergeCell ref="O30:O31"/>
    <mergeCell ref="P30:P31"/>
    <mergeCell ref="L30:L31"/>
    <mergeCell ref="AA28:AA29"/>
    <mergeCell ref="AB28:AB29"/>
    <mergeCell ref="AD28:AD29"/>
    <mergeCell ref="AE28:AE29"/>
    <mergeCell ref="A30:A31"/>
    <mergeCell ref="C30:C31"/>
    <mergeCell ref="D30:D31"/>
    <mergeCell ref="E30:E31"/>
    <mergeCell ref="F30:F31"/>
    <mergeCell ref="G30:G31"/>
    <mergeCell ref="W28:W29"/>
    <mergeCell ref="X28:X29"/>
    <mergeCell ref="Y28:Y29"/>
    <mergeCell ref="Q28:Q29"/>
    <mergeCell ref="R28:R29"/>
    <mergeCell ref="S28:S29"/>
    <mergeCell ref="T28:T29"/>
    <mergeCell ref="U28:U29"/>
    <mergeCell ref="V28:V29"/>
    <mergeCell ref="I28:I29"/>
    <mergeCell ref="J28:J29"/>
    <mergeCell ref="K28:K29"/>
    <mergeCell ref="M28:M29"/>
    <mergeCell ref="O28:O29"/>
    <mergeCell ref="P28:P29"/>
    <mergeCell ref="AA30:AA31"/>
    <mergeCell ref="AB30:AB31"/>
    <mergeCell ref="AD30:AD31"/>
    <mergeCell ref="AE30:AE31"/>
    <mergeCell ref="L28:L29"/>
    <mergeCell ref="AC28:AC29"/>
    <mergeCell ref="AC30:AC31"/>
    <mergeCell ref="A28:A29"/>
    <mergeCell ref="C28:C29"/>
    <mergeCell ref="D28:D29"/>
    <mergeCell ref="E28:E29"/>
    <mergeCell ref="F28:F29"/>
    <mergeCell ref="G28:G29"/>
    <mergeCell ref="W26:W27"/>
    <mergeCell ref="X26:X27"/>
    <mergeCell ref="Y26:Y27"/>
    <mergeCell ref="Q26:Q27"/>
    <mergeCell ref="R26:R27"/>
    <mergeCell ref="S26:S27"/>
    <mergeCell ref="T26:T27"/>
    <mergeCell ref="U26:U27"/>
    <mergeCell ref="V26:V27"/>
    <mergeCell ref="I26:I27"/>
    <mergeCell ref="J26:J27"/>
    <mergeCell ref="K26:K27"/>
    <mergeCell ref="M26:M27"/>
    <mergeCell ref="O26:O27"/>
    <mergeCell ref="P26:P27"/>
    <mergeCell ref="L26:L27"/>
    <mergeCell ref="AA24:AA25"/>
    <mergeCell ref="AB24:AB25"/>
    <mergeCell ref="AD24:AD25"/>
    <mergeCell ref="AE24:AE25"/>
    <mergeCell ref="A26:A27"/>
    <mergeCell ref="C26:C27"/>
    <mergeCell ref="D26:D27"/>
    <mergeCell ref="E26:E27"/>
    <mergeCell ref="F26:F27"/>
    <mergeCell ref="G26:G27"/>
    <mergeCell ref="W24:W25"/>
    <mergeCell ref="X24:X25"/>
    <mergeCell ref="Y24:Y25"/>
    <mergeCell ref="Q24:Q25"/>
    <mergeCell ref="R24:R25"/>
    <mergeCell ref="S24:S25"/>
    <mergeCell ref="T24:T25"/>
    <mergeCell ref="U24:U25"/>
    <mergeCell ref="V24:V25"/>
    <mergeCell ref="I24:I25"/>
    <mergeCell ref="J24:J25"/>
    <mergeCell ref="K24:K25"/>
    <mergeCell ref="M24:M25"/>
    <mergeCell ref="O24:O25"/>
    <mergeCell ref="P24:P25"/>
    <mergeCell ref="AA26:AA27"/>
    <mergeCell ref="AB26:AB27"/>
    <mergeCell ref="AD26:AD27"/>
    <mergeCell ref="AE26:AE27"/>
    <mergeCell ref="AC26:AC27"/>
    <mergeCell ref="L24:L25"/>
    <mergeCell ref="AC24:AC25"/>
    <mergeCell ref="A24:A25"/>
    <mergeCell ref="C24:C25"/>
    <mergeCell ref="D24:D25"/>
    <mergeCell ref="E24:E25"/>
    <mergeCell ref="F24:F25"/>
    <mergeCell ref="G24:G25"/>
    <mergeCell ref="W22:W23"/>
    <mergeCell ref="X22:X23"/>
    <mergeCell ref="Y22:Y23"/>
    <mergeCell ref="Q22:Q23"/>
    <mergeCell ref="R22:R23"/>
    <mergeCell ref="S22:S23"/>
    <mergeCell ref="T22:T23"/>
    <mergeCell ref="U22:U23"/>
    <mergeCell ref="V22:V23"/>
    <mergeCell ref="I22:I23"/>
    <mergeCell ref="J22:J23"/>
    <mergeCell ref="K22:K23"/>
    <mergeCell ref="M22:M23"/>
    <mergeCell ref="O22:O23"/>
    <mergeCell ref="P22:P23"/>
    <mergeCell ref="L22:L23"/>
    <mergeCell ref="AA20:AA21"/>
    <mergeCell ref="AB20:AB21"/>
    <mergeCell ref="AD20:AD21"/>
    <mergeCell ref="AE20:AE21"/>
    <mergeCell ref="A22:A23"/>
    <mergeCell ref="C22:C23"/>
    <mergeCell ref="D22:D23"/>
    <mergeCell ref="E22:E23"/>
    <mergeCell ref="F22:F23"/>
    <mergeCell ref="G22:G23"/>
    <mergeCell ref="W20:W21"/>
    <mergeCell ref="X20:X21"/>
    <mergeCell ref="Y20:Y21"/>
    <mergeCell ref="Q20:Q21"/>
    <mergeCell ref="R20:R21"/>
    <mergeCell ref="S20:S21"/>
    <mergeCell ref="T20:T21"/>
    <mergeCell ref="U20:U21"/>
    <mergeCell ref="V20:V21"/>
    <mergeCell ref="I20:I21"/>
    <mergeCell ref="J20:J21"/>
    <mergeCell ref="K20:K21"/>
    <mergeCell ref="M20:M21"/>
    <mergeCell ref="O20:O21"/>
    <mergeCell ref="P20:P21"/>
    <mergeCell ref="AA22:AA23"/>
    <mergeCell ref="AB22:AB23"/>
    <mergeCell ref="AD22:AD23"/>
    <mergeCell ref="AE22:AE23"/>
    <mergeCell ref="L20:L21"/>
    <mergeCell ref="AC20:AC21"/>
    <mergeCell ref="AC22:AC23"/>
    <mergeCell ref="A20:A21"/>
    <mergeCell ref="C20:C21"/>
    <mergeCell ref="D20:D21"/>
    <mergeCell ref="E20:E21"/>
    <mergeCell ref="F20:F21"/>
    <mergeCell ref="G20:G21"/>
    <mergeCell ref="W18:W19"/>
    <mergeCell ref="X18:X19"/>
    <mergeCell ref="Y18:Y19"/>
    <mergeCell ref="Q18:Q19"/>
    <mergeCell ref="R18:R19"/>
    <mergeCell ref="S18:S19"/>
    <mergeCell ref="T18:T19"/>
    <mergeCell ref="U18:U19"/>
    <mergeCell ref="V18:V19"/>
    <mergeCell ref="I18:I19"/>
    <mergeCell ref="J18:J19"/>
    <mergeCell ref="K18:K19"/>
    <mergeCell ref="M18:M19"/>
    <mergeCell ref="O18:O19"/>
    <mergeCell ref="P18:P19"/>
    <mergeCell ref="L18:L19"/>
    <mergeCell ref="AA16:AA17"/>
    <mergeCell ref="AB16:AB17"/>
    <mergeCell ref="AD16:AD17"/>
    <mergeCell ref="AE16:AE17"/>
    <mergeCell ref="A18:A19"/>
    <mergeCell ref="C18:C19"/>
    <mergeCell ref="D18:D19"/>
    <mergeCell ref="E18:E19"/>
    <mergeCell ref="F18:F19"/>
    <mergeCell ref="G18:G19"/>
    <mergeCell ref="W16:W17"/>
    <mergeCell ref="X16:X17"/>
    <mergeCell ref="Y16:Y17"/>
    <mergeCell ref="Q16:Q17"/>
    <mergeCell ref="R16:R17"/>
    <mergeCell ref="S16:S17"/>
    <mergeCell ref="T16:T17"/>
    <mergeCell ref="U16:U17"/>
    <mergeCell ref="V16:V17"/>
    <mergeCell ref="I16:I17"/>
    <mergeCell ref="J16:J17"/>
    <mergeCell ref="K16:K17"/>
    <mergeCell ref="M16:M17"/>
    <mergeCell ref="O16:O17"/>
    <mergeCell ref="P16:P17"/>
    <mergeCell ref="AA18:AA19"/>
    <mergeCell ref="AB18:AB19"/>
    <mergeCell ref="AD18:AD19"/>
    <mergeCell ref="AE18:AE19"/>
    <mergeCell ref="AC18:AC19"/>
    <mergeCell ref="A16:A17"/>
    <mergeCell ref="C16:C17"/>
    <mergeCell ref="D16:D17"/>
    <mergeCell ref="E16:E17"/>
    <mergeCell ref="F16:F17"/>
    <mergeCell ref="G16:G17"/>
    <mergeCell ref="W14:W15"/>
    <mergeCell ref="X14:X15"/>
    <mergeCell ref="Y14:Y15"/>
    <mergeCell ref="Q14:Q15"/>
    <mergeCell ref="R14:R15"/>
    <mergeCell ref="S14:S15"/>
    <mergeCell ref="T14:T15"/>
    <mergeCell ref="U14:U15"/>
    <mergeCell ref="V14:V15"/>
    <mergeCell ref="I14:I15"/>
    <mergeCell ref="J14:J15"/>
    <mergeCell ref="K14:K15"/>
    <mergeCell ref="M14:M15"/>
    <mergeCell ref="O14:O15"/>
    <mergeCell ref="P14:P15"/>
    <mergeCell ref="AA12:AA13"/>
    <mergeCell ref="AB12:AB13"/>
    <mergeCell ref="AD12:AD13"/>
    <mergeCell ref="AE12:AE13"/>
    <mergeCell ref="A14:A15"/>
    <mergeCell ref="C14:C15"/>
    <mergeCell ref="D14:D15"/>
    <mergeCell ref="E14:E15"/>
    <mergeCell ref="F14:F15"/>
    <mergeCell ref="G14:G15"/>
    <mergeCell ref="W12:W13"/>
    <mergeCell ref="X12:X13"/>
    <mergeCell ref="Y12:Y13"/>
    <mergeCell ref="Q12:Q13"/>
    <mergeCell ref="R12:R13"/>
    <mergeCell ref="S12:S13"/>
    <mergeCell ref="T12:T13"/>
    <mergeCell ref="U12:U13"/>
    <mergeCell ref="V12:V13"/>
    <mergeCell ref="I12:I13"/>
    <mergeCell ref="J12:J13"/>
    <mergeCell ref="K12:K13"/>
    <mergeCell ref="M12:M13"/>
    <mergeCell ref="O12:O13"/>
    <mergeCell ref="P12:P13"/>
    <mergeCell ref="AA14:AA15"/>
    <mergeCell ref="AB14:AB15"/>
    <mergeCell ref="AD14:AD15"/>
    <mergeCell ref="AE14:AE15"/>
    <mergeCell ref="A12:A13"/>
    <mergeCell ref="C12:C13"/>
    <mergeCell ref="D12:D13"/>
    <mergeCell ref="E12:E13"/>
    <mergeCell ref="F12:F13"/>
    <mergeCell ref="G12:G13"/>
    <mergeCell ref="W10:W11"/>
    <mergeCell ref="X10:X11"/>
    <mergeCell ref="Y10:Y11"/>
    <mergeCell ref="Q10:Q11"/>
    <mergeCell ref="R10:R11"/>
    <mergeCell ref="S10:S11"/>
    <mergeCell ref="T10:T11"/>
    <mergeCell ref="U10:U11"/>
    <mergeCell ref="V10:V11"/>
    <mergeCell ref="I10:I11"/>
    <mergeCell ref="J10:J11"/>
    <mergeCell ref="K10:K11"/>
    <mergeCell ref="M10:M11"/>
    <mergeCell ref="O10:O11"/>
    <mergeCell ref="P10:P11"/>
    <mergeCell ref="L10:L11"/>
    <mergeCell ref="L12:L13"/>
    <mergeCell ref="AA8:AA9"/>
    <mergeCell ref="AB8:AB9"/>
    <mergeCell ref="AD8:AD9"/>
    <mergeCell ref="AE8:AE9"/>
    <mergeCell ref="A10:A11"/>
    <mergeCell ref="C10:C11"/>
    <mergeCell ref="D10:D11"/>
    <mergeCell ref="E10:E11"/>
    <mergeCell ref="F10:F11"/>
    <mergeCell ref="G10:G11"/>
    <mergeCell ref="W8:W9"/>
    <mergeCell ref="X8:X9"/>
    <mergeCell ref="Y8:Y9"/>
    <mergeCell ref="Q8:Q9"/>
    <mergeCell ref="R8:R9"/>
    <mergeCell ref="S8:S9"/>
    <mergeCell ref="T8:T9"/>
    <mergeCell ref="U8:U9"/>
    <mergeCell ref="V8:V9"/>
    <mergeCell ref="I8:I9"/>
    <mergeCell ref="J8:J9"/>
    <mergeCell ref="K8:K9"/>
    <mergeCell ref="M8:M9"/>
    <mergeCell ref="O8:O9"/>
    <mergeCell ref="P8:P9"/>
    <mergeCell ref="AA10:AA11"/>
    <mergeCell ref="AB10:AB11"/>
    <mergeCell ref="AD10:AD11"/>
    <mergeCell ref="AE10:AE11"/>
    <mergeCell ref="AC8:AC9"/>
    <mergeCell ref="L8:L9"/>
    <mergeCell ref="AC10:AC11"/>
    <mergeCell ref="F8:F9"/>
    <mergeCell ref="G8:G9"/>
    <mergeCell ref="W6:W7"/>
    <mergeCell ref="X6:X7"/>
    <mergeCell ref="Y6:Y7"/>
    <mergeCell ref="Q6:Q7"/>
    <mergeCell ref="R6:R7"/>
    <mergeCell ref="S6:S7"/>
    <mergeCell ref="T6:T7"/>
    <mergeCell ref="U6:U7"/>
    <mergeCell ref="V6:V7"/>
    <mergeCell ref="I6:I7"/>
    <mergeCell ref="J6:J7"/>
    <mergeCell ref="K6:K7"/>
    <mergeCell ref="M6:M7"/>
    <mergeCell ref="O6:O7"/>
    <mergeCell ref="P6:P7"/>
    <mergeCell ref="U114:U115"/>
    <mergeCell ref="V114:V115"/>
    <mergeCell ref="W114:W115"/>
    <mergeCell ref="X114:X115"/>
    <mergeCell ref="Y114:Y115"/>
    <mergeCell ref="AA114:AA115"/>
    <mergeCell ref="AB114:AB115"/>
    <mergeCell ref="AC114:AC115"/>
    <mergeCell ref="AD114:AD115"/>
    <mergeCell ref="AE114:AE115"/>
    <mergeCell ref="A116:A117"/>
    <mergeCell ref="C116:C117"/>
    <mergeCell ref="D116:D117"/>
    <mergeCell ref="E116:E117"/>
    <mergeCell ref="E1:G1"/>
    <mergeCell ref="E2:G2"/>
    <mergeCell ref="P3:S3"/>
    <mergeCell ref="U3:Y3"/>
    <mergeCell ref="A6:A7"/>
    <mergeCell ref="C6:C7"/>
    <mergeCell ref="D6:D7"/>
    <mergeCell ref="E6:E7"/>
    <mergeCell ref="F6:F7"/>
    <mergeCell ref="G6:G7"/>
    <mergeCell ref="AA6:AA7"/>
    <mergeCell ref="AB6:AB7"/>
    <mergeCell ref="AD6:AD7"/>
    <mergeCell ref="AE6:AE7"/>
    <mergeCell ref="A8:A9"/>
    <mergeCell ref="C8:C9"/>
    <mergeCell ref="D8:D9"/>
    <mergeCell ref="E8:E9"/>
    <mergeCell ref="A114:A115"/>
    <mergeCell ref="C114:C115"/>
    <mergeCell ref="D114:D115"/>
    <mergeCell ref="E114:E115"/>
    <mergeCell ref="F114:F115"/>
    <mergeCell ref="G114:G115"/>
    <mergeCell ref="I114:I115"/>
    <mergeCell ref="J114:J115"/>
    <mergeCell ref="K114:K115"/>
    <mergeCell ref="L114:L115"/>
    <mergeCell ref="M114:M115"/>
    <mergeCell ref="O114:O115"/>
    <mergeCell ref="P114:P115"/>
    <mergeCell ref="Q114:Q115"/>
    <mergeCell ref="R114:R115"/>
    <mergeCell ref="S114:S115"/>
    <mergeCell ref="T114:T115"/>
    <mergeCell ref="F116:F117"/>
    <mergeCell ref="G116:G117"/>
    <mergeCell ref="I116:I117"/>
    <mergeCell ref="J116:J117"/>
    <mergeCell ref="K116:K117"/>
    <mergeCell ref="L116:L117"/>
    <mergeCell ref="M116:M117"/>
    <mergeCell ref="O116:O117"/>
    <mergeCell ref="P116:P117"/>
    <mergeCell ref="Q116:Q117"/>
    <mergeCell ref="R116:R117"/>
    <mergeCell ref="S116:S117"/>
    <mergeCell ref="T116:T117"/>
    <mergeCell ref="U116:U117"/>
    <mergeCell ref="V116:V117"/>
    <mergeCell ref="W116:W117"/>
    <mergeCell ref="X116:X117"/>
    <mergeCell ref="Y116:Y117"/>
    <mergeCell ref="AA116:AA117"/>
    <mergeCell ref="AB116:AB117"/>
    <mergeCell ref="AC116:AC117"/>
    <mergeCell ref="AD116:AD117"/>
    <mergeCell ref="AE116:AE117"/>
    <mergeCell ref="A118:A119"/>
    <mergeCell ref="C118:C119"/>
    <mergeCell ref="D118:D119"/>
    <mergeCell ref="E118:E119"/>
    <mergeCell ref="F118:F119"/>
    <mergeCell ref="G118:G119"/>
    <mergeCell ref="I118:I119"/>
    <mergeCell ref="J118:J119"/>
    <mergeCell ref="K118:K119"/>
    <mergeCell ref="L118:L119"/>
    <mergeCell ref="M118:M119"/>
    <mergeCell ref="O118:O119"/>
    <mergeCell ref="P118:P119"/>
    <mergeCell ref="Q118:Q119"/>
    <mergeCell ref="R118:R119"/>
    <mergeCell ref="S118:S119"/>
    <mergeCell ref="T118:T119"/>
    <mergeCell ref="U118:U119"/>
    <mergeCell ref="V118:V119"/>
    <mergeCell ref="W118:W119"/>
    <mergeCell ref="X118:X119"/>
    <mergeCell ref="Y118:Y119"/>
    <mergeCell ref="AA118:AA119"/>
    <mergeCell ref="AB118:AB119"/>
    <mergeCell ref="AC118:AC119"/>
    <mergeCell ref="AD118:AD119"/>
    <mergeCell ref="AE118:AE119"/>
    <mergeCell ref="A120:A121"/>
    <mergeCell ref="C120:C121"/>
    <mergeCell ref="D120:D121"/>
    <mergeCell ref="E120:E121"/>
    <mergeCell ref="F120:F121"/>
    <mergeCell ref="G120:G121"/>
    <mergeCell ref="I120:I121"/>
    <mergeCell ref="J120:J121"/>
    <mergeCell ref="K120:K121"/>
    <mergeCell ref="L120:L121"/>
    <mergeCell ref="M120:M121"/>
    <mergeCell ref="O120:O121"/>
    <mergeCell ref="P120:P121"/>
    <mergeCell ref="Q120:Q121"/>
    <mergeCell ref="R120:R121"/>
    <mergeCell ref="S120:S121"/>
    <mergeCell ref="T120:T121"/>
    <mergeCell ref="U120:U121"/>
    <mergeCell ref="V120:V121"/>
    <mergeCell ref="W120:W121"/>
    <mergeCell ref="X120:X121"/>
    <mergeCell ref="Y120:Y121"/>
    <mergeCell ref="AA120:AA121"/>
    <mergeCell ref="AB120:AB121"/>
    <mergeCell ref="AC120:AC121"/>
    <mergeCell ref="AD120:AD121"/>
    <mergeCell ref="AE120:AE121"/>
    <mergeCell ref="A122:A123"/>
    <mergeCell ref="C122:C123"/>
    <mergeCell ref="D122:D123"/>
    <mergeCell ref="E122:E123"/>
    <mergeCell ref="F122:F123"/>
    <mergeCell ref="G122:G123"/>
    <mergeCell ref="I122:I123"/>
    <mergeCell ref="J122:J123"/>
    <mergeCell ref="K122:K123"/>
    <mergeCell ref="L122:L123"/>
    <mergeCell ref="M122:M123"/>
    <mergeCell ref="O122:O123"/>
    <mergeCell ref="P122:P123"/>
    <mergeCell ref="Q122:Q123"/>
    <mergeCell ref="R122:R123"/>
    <mergeCell ref="S122:S123"/>
    <mergeCell ref="T122:T123"/>
    <mergeCell ref="U122:U123"/>
    <mergeCell ref="V122:V123"/>
    <mergeCell ref="W122:W123"/>
    <mergeCell ref="X122:X123"/>
    <mergeCell ref="Y122:Y123"/>
    <mergeCell ref="AA122:AA123"/>
    <mergeCell ref="AB122:AB123"/>
    <mergeCell ref="AC122:AC123"/>
    <mergeCell ref="AD122:AD123"/>
    <mergeCell ref="AE122:AE123"/>
    <mergeCell ref="A124:A125"/>
    <mergeCell ref="C124:C125"/>
    <mergeCell ref="D124:D125"/>
    <mergeCell ref="E124:E125"/>
    <mergeCell ref="F124:F125"/>
    <mergeCell ref="G124:G125"/>
    <mergeCell ref="I124:I125"/>
    <mergeCell ref="J124:J125"/>
    <mergeCell ref="K124:K125"/>
    <mergeCell ref="L124:L125"/>
    <mergeCell ref="M124:M125"/>
    <mergeCell ref="O124:O125"/>
    <mergeCell ref="P124:P125"/>
    <mergeCell ref="Q124:Q125"/>
    <mergeCell ref="R124:R125"/>
    <mergeCell ref="S124:S125"/>
    <mergeCell ref="T124:T125"/>
    <mergeCell ref="U124:U125"/>
    <mergeCell ref="V124:V125"/>
    <mergeCell ref="W124:W125"/>
    <mergeCell ref="X124:X125"/>
    <mergeCell ref="Y124:Y125"/>
    <mergeCell ref="AA124:AA125"/>
    <mergeCell ref="AB124:AB125"/>
    <mergeCell ref="AC124:AC125"/>
    <mergeCell ref="AD124:AD125"/>
    <mergeCell ref="AE124:AE125"/>
    <mergeCell ref="A126:A127"/>
    <mergeCell ref="C126:C127"/>
    <mergeCell ref="D126:D127"/>
    <mergeCell ref="E126:E127"/>
    <mergeCell ref="F126:F127"/>
    <mergeCell ref="G126:G127"/>
    <mergeCell ref="I126:I127"/>
    <mergeCell ref="J126:J127"/>
    <mergeCell ref="K126:K127"/>
    <mergeCell ref="L126:L127"/>
    <mergeCell ref="M126:M127"/>
    <mergeCell ref="O126:O127"/>
    <mergeCell ref="P126:P127"/>
    <mergeCell ref="Q126:Q127"/>
    <mergeCell ref="R126:R127"/>
    <mergeCell ref="S126:S127"/>
    <mergeCell ref="T126:T127"/>
    <mergeCell ref="U126:U127"/>
    <mergeCell ref="V126:V127"/>
    <mergeCell ref="W126:W127"/>
    <mergeCell ref="X126:X127"/>
    <mergeCell ref="Y126:Y127"/>
    <mergeCell ref="AA126:AA127"/>
    <mergeCell ref="AB126:AB127"/>
    <mergeCell ref="AC126:AC127"/>
    <mergeCell ref="AD126:AD127"/>
    <mergeCell ref="AE126:AE127"/>
    <mergeCell ref="A128:A129"/>
    <mergeCell ref="C128:C129"/>
    <mergeCell ref="D128:D129"/>
    <mergeCell ref="E128:E129"/>
    <mergeCell ref="F128:F129"/>
    <mergeCell ref="G128:G129"/>
    <mergeCell ref="I128:I129"/>
    <mergeCell ref="J128:J129"/>
    <mergeCell ref="K128:K129"/>
    <mergeCell ref="L128:L129"/>
    <mergeCell ref="M128:M129"/>
    <mergeCell ref="O128:O129"/>
    <mergeCell ref="P128:P129"/>
    <mergeCell ref="Q128:Q129"/>
    <mergeCell ref="R128:R129"/>
    <mergeCell ref="S128:S129"/>
    <mergeCell ref="T128:T129"/>
    <mergeCell ref="U128:U129"/>
    <mergeCell ref="V128:V129"/>
    <mergeCell ref="W128:W129"/>
    <mergeCell ref="X128:X129"/>
    <mergeCell ref="Y128:Y129"/>
    <mergeCell ref="AA128:AA129"/>
    <mergeCell ref="AB128:AB129"/>
    <mergeCell ref="AC128:AC129"/>
    <mergeCell ref="AD128:AD129"/>
    <mergeCell ref="AE128:AE129"/>
    <mergeCell ref="A130:A131"/>
    <mergeCell ref="C130:C131"/>
    <mergeCell ref="D130:D131"/>
    <mergeCell ref="E130:E131"/>
    <mergeCell ref="F130:F131"/>
    <mergeCell ref="G130:G131"/>
    <mergeCell ref="I130:I131"/>
    <mergeCell ref="J130:J131"/>
    <mergeCell ref="K130:K131"/>
    <mergeCell ref="L130:L131"/>
    <mergeCell ref="M130:M131"/>
    <mergeCell ref="O130:O131"/>
    <mergeCell ref="P130:P131"/>
    <mergeCell ref="Q130:Q131"/>
    <mergeCell ref="R130:R131"/>
    <mergeCell ref="S130:S131"/>
    <mergeCell ref="T130:T131"/>
    <mergeCell ref="U130:U131"/>
    <mergeCell ref="V130:V131"/>
    <mergeCell ref="W130:W131"/>
    <mergeCell ref="X130:X131"/>
    <mergeCell ref="Y130:Y131"/>
    <mergeCell ref="AA130:AA131"/>
    <mergeCell ref="AB130:AB131"/>
    <mergeCell ref="AC130:AC131"/>
    <mergeCell ref="AD130:AD131"/>
    <mergeCell ref="AE130:AE131"/>
    <mergeCell ref="A132:A133"/>
    <mergeCell ref="C132:C133"/>
    <mergeCell ref="D132:D133"/>
    <mergeCell ref="E132:E133"/>
    <mergeCell ref="F132:F133"/>
    <mergeCell ref="G132:G133"/>
    <mergeCell ref="I132:I133"/>
    <mergeCell ref="J132:J133"/>
    <mergeCell ref="K132:K133"/>
    <mergeCell ref="L132:L133"/>
    <mergeCell ref="M132:M133"/>
    <mergeCell ref="O132:O133"/>
    <mergeCell ref="P132:P133"/>
    <mergeCell ref="Q132:Q133"/>
    <mergeCell ref="R132:R133"/>
    <mergeCell ref="S132:S133"/>
    <mergeCell ref="T132:T133"/>
    <mergeCell ref="U132:U133"/>
    <mergeCell ref="V132:V133"/>
    <mergeCell ref="W132:W133"/>
    <mergeCell ref="X132:X133"/>
    <mergeCell ref="Y132:Y133"/>
    <mergeCell ref="AA132:AA133"/>
    <mergeCell ref="AB132:AB133"/>
    <mergeCell ref="AC132:AC133"/>
    <mergeCell ref="AD132:AD133"/>
    <mergeCell ref="AE132:AE133"/>
    <mergeCell ref="A134:A135"/>
    <mergeCell ref="C134:C135"/>
    <mergeCell ref="D134:D135"/>
    <mergeCell ref="E134:E135"/>
    <mergeCell ref="F134:F135"/>
    <mergeCell ref="G134:G135"/>
    <mergeCell ref="I134:I135"/>
    <mergeCell ref="J134:J135"/>
    <mergeCell ref="K134:K135"/>
    <mergeCell ref="L134:L135"/>
    <mergeCell ref="M134:M135"/>
    <mergeCell ref="O134:O135"/>
    <mergeCell ref="P134:P135"/>
    <mergeCell ref="Q134:Q135"/>
    <mergeCell ref="R134:R135"/>
    <mergeCell ref="S134:S135"/>
    <mergeCell ref="T134:T135"/>
    <mergeCell ref="U134:U135"/>
    <mergeCell ref="V134:V135"/>
    <mergeCell ref="W134:W135"/>
    <mergeCell ref="X134:X135"/>
    <mergeCell ref="Y134:Y135"/>
    <mergeCell ref="AA134:AA135"/>
    <mergeCell ref="AB134:AB135"/>
    <mergeCell ref="AC134:AC135"/>
    <mergeCell ref="AD134:AD135"/>
    <mergeCell ref="AE134:AE135"/>
    <mergeCell ref="A136:A137"/>
    <mergeCell ref="C136:C137"/>
    <mergeCell ref="D136:D137"/>
    <mergeCell ref="E136:E137"/>
    <mergeCell ref="F136:F137"/>
    <mergeCell ref="G136:G137"/>
    <mergeCell ref="I136:I137"/>
    <mergeCell ref="J136:J137"/>
    <mergeCell ref="K136:K137"/>
    <mergeCell ref="L136:L137"/>
    <mergeCell ref="M136:M137"/>
    <mergeCell ref="O136:O137"/>
    <mergeCell ref="P136:P137"/>
    <mergeCell ref="Q136:Q137"/>
    <mergeCell ref="R136:R137"/>
    <mergeCell ref="S136:S137"/>
    <mergeCell ref="T136:T137"/>
    <mergeCell ref="U136:U137"/>
    <mergeCell ref="V136:V137"/>
    <mergeCell ref="W136:W137"/>
    <mergeCell ref="X136:X137"/>
    <mergeCell ref="Y136:Y137"/>
    <mergeCell ref="AA136:AA137"/>
    <mergeCell ref="AB136:AB137"/>
    <mergeCell ref="AC136:AC137"/>
    <mergeCell ref="AD136:AD137"/>
    <mergeCell ref="AE136:AE137"/>
    <mergeCell ref="A138:A139"/>
    <mergeCell ref="C138:C139"/>
    <mergeCell ref="D138:D139"/>
    <mergeCell ref="E138:E139"/>
    <mergeCell ref="F138:F139"/>
    <mergeCell ref="G138:G139"/>
    <mergeCell ref="I138:I139"/>
    <mergeCell ref="J138:J139"/>
    <mergeCell ref="K138:K139"/>
    <mergeCell ref="L138:L139"/>
    <mergeCell ref="M138:M139"/>
    <mergeCell ref="O138:O139"/>
    <mergeCell ref="P138:P139"/>
    <mergeCell ref="Q138:Q139"/>
    <mergeCell ref="R138:R139"/>
    <mergeCell ref="S138:S139"/>
    <mergeCell ref="T138:T139"/>
    <mergeCell ref="U138:U139"/>
    <mergeCell ref="V138:V139"/>
    <mergeCell ref="W138:W139"/>
    <mergeCell ref="X138:X139"/>
    <mergeCell ref="Y138:Y139"/>
    <mergeCell ref="AA138:AA139"/>
    <mergeCell ref="AB138:AB139"/>
    <mergeCell ref="AC138:AC139"/>
    <mergeCell ref="AD138:AD139"/>
    <mergeCell ref="AE138:AE139"/>
    <mergeCell ref="A140:A141"/>
    <mergeCell ref="C140:C141"/>
    <mergeCell ref="D140:D141"/>
    <mergeCell ref="E140:E141"/>
    <mergeCell ref="F140:F141"/>
    <mergeCell ref="G140:G141"/>
    <mergeCell ref="I140:I141"/>
    <mergeCell ref="J140:J141"/>
    <mergeCell ref="K140:K141"/>
    <mergeCell ref="L140:L141"/>
    <mergeCell ref="M140:M141"/>
    <mergeCell ref="O140:O141"/>
    <mergeCell ref="P140:P141"/>
    <mergeCell ref="Q140:Q141"/>
    <mergeCell ref="R140:R141"/>
    <mergeCell ref="S140:S141"/>
    <mergeCell ref="T140:T141"/>
    <mergeCell ref="U140:U141"/>
    <mergeCell ref="V140:V141"/>
    <mergeCell ref="W140:W141"/>
    <mergeCell ref="X140:X141"/>
    <mergeCell ref="Y140:Y141"/>
    <mergeCell ref="AA140:AA141"/>
    <mergeCell ref="AB140:AB141"/>
    <mergeCell ref="AC140:AC141"/>
    <mergeCell ref="AD140:AD141"/>
    <mergeCell ref="AE140:AE141"/>
    <mergeCell ref="A142:A143"/>
    <mergeCell ref="C142:C143"/>
    <mergeCell ref="D142:D143"/>
    <mergeCell ref="E142:E143"/>
    <mergeCell ref="F142:F143"/>
    <mergeCell ref="G142:G143"/>
    <mergeCell ref="I142:I143"/>
    <mergeCell ref="J142:J143"/>
    <mergeCell ref="K142:K143"/>
    <mergeCell ref="L142:L143"/>
    <mergeCell ref="M142:M143"/>
    <mergeCell ref="O142:O143"/>
    <mergeCell ref="P142:P143"/>
    <mergeCell ref="Q142:Q143"/>
    <mergeCell ref="R142:R143"/>
    <mergeCell ref="S142:S143"/>
    <mergeCell ref="T142:T143"/>
    <mergeCell ref="U142:U143"/>
    <mergeCell ref="V142:V143"/>
    <mergeCell ref="W142:W143"/>
    <mergeCell ref="X142:X143"/>
    <mergeCell ref="Y142:Y143"/>
    <mergeCell ref="AA142:AA143"/>
    <mergeCell ref="AB142:AB143"/>
    <mergeCell ref="AC142:AC143"/>
    <mergeCell ref="AD142:AD143"/>
    <mergeCell ref="AE142:AE143"/>
    <mergeCell ref="A144:A145"/>
    <mergeCell ref="C144:C145"/>
    <mergeCell ref="D144:D145"/>
    <mergeCell ref="E144:E145"/>
    <mergeCell ref="F144:F145"/>
    <mergeCell ref="G144:G145"/>
    <mergeCell ref="I144:I145"/>
    <mergeCell ref="J144:J145"/>
    <mergeCell ref="K144:K145"/>
    <mergeCell ref="L144:L145"/>
    <mergeCell ref="M144:M145"/>
    <mergeCell ref="O144:O145"/>
    <mergeCell ref="P144:P145"/>
    <mergeCell ref="Q144:Q145"/>
    <mergeCell ref="R144:R145"/>
    <mergeCell ref="S144:S145"/>
    <mergeCell ref="T144:T145"/>
    <mergeCell ref="U144:U145"/>
    <mergeCell ref="V144:V145"/>
    <mergeCell ref="W144:W145"/>
    <mergeCell ref="X144:X145"/>
    <mergeCell ref="Y144:Y145"/>
    <mergeCell ref="AA144:AA145"/>
    <mergeCell ref="AB144:AB145"/>
    <mergeCell ref="AC144:AC145"/>
    <mergeCell ref="AD144:AD145"/>
    <mergeCell ref="AE144:AE145"/>
    <mergeCell ref="A146:A147"/>
    <mergeCell ref="C146:C147"/>
    <mergeCell ref="D146:D147"/>
    <mergeCell ref="E146:E147"/>
    <mergeCell ref="F146:F147"/>
    <mergeCell ref="G146:G147"/>
    <mergeCell ref="I146:I147"/>
    <mergeCell ref="J146:J147"/>
    <mergeCell ref="K146:K147"/>
    <mergeCell ref="L146:L147"/>
    <mergeCell ref="M146:M147"/>
    <mergeCell ref="O146:O147"/>
    <mergeCell ref="P146:P147"/>
    <mergeCell ref="Q146:Q147"/>
    <mergeCell ref="R146:R147"/>
    <mergeCell ref="S146:S147"/>
    <mergeCell ref="T146:T147"/>
    <mergeCell ref="U146:U147"/>
    <mergeCell ref="V146:V147"/>
    <mergeCell ref="W146:W147"/>
    <mergeCell ref="X146:X147"/>
    <mergeCell ref="Y146:Y147"/>
    <mergeCell ref="AA146:AA147"/>
    <mergeCell ref="AB146:AB147"/>
    <mergeCell ref="AC146:AC147"/>
    <mergeCell ref="AD146:AD147"/>
    <mergeCell ref="AE146:AE147"/>
    <mergeCell ref="A148:A149"/>
    <mergeCell ref="C148:C149"/>
    <mergeCell ref="D148:D149"/>
    <mergeCell ref="E148:E149"/>
    <mergeCell ref="F148:F149"/>
    <mergeCell ref="G148:G149"/>
    <mergeCell ref="I148:I149"/>
    <mergeCell ref="J148:J149"/>
    <mergeCell ref="K148:K149"/>
    <mergeCell ref="L148:L149"/>
    <mergeCell ref="M148:M149"/>
    <mergeCell ref="O148:O149"/>
    <mergeCell ref="P148:P149"/>
    <mergeCell ref="Q148:Q149"/>
    <mergeCell ref="R148:R149"/>
    <mergeCell ref="S148:S149"/>
    <mergeCell ref="T148:T149"/>
    <mergeCell ref="U148:U149"/>
    <mergeCell ref="V148:V149"/>
    <mergeCell ref="W148:W149"/>
    <mergeCell ref="X148:X149"/>
    <mergeCell ref="Y148:Y149"/>
    <mergeCell ref="AA148:AA149"/>
    <mergeCell ref="AB148:AB149"/>
    <mergeCell ref="AC148:AC149"/>
    <mergeCell ref="AD148:AD149"/>
    <mergeCell ref="AE148:AE149"/>
    <mergeCell ref="A150:A151"/>
    <mergeCell ref="C150:C151"/>
    <mergeCell ref="D150:D151"/>
    <mergeCell ref="E150:E151"/>
    <mergeCell ref="F150:F151"/>
    <mergeCell ref="G150:G151"/>
    <mergeCell ref="I150:I151"/>
    <mergeCell ref="J150:J151"/>
    <mergeCell ref="K150:K151"/>
    <mergeCell ref="L150:L151"/>
    <mergeCell ref="M150:M151"/>
    <mergeCell ref="O150:O151"/>
    <mergeCell ref="P150:P151"/>
    <mergeCell ref="Q150:Q151"/>
    <mergeCell ref="R150:R151"/>
    <mergeCell ref="S150:S151"/>
    <mergeCell ref="T150:T151"/>
    <mergeCell ref="U150:U151"/>
    <mergeCell ref="V150:V151"/>
    <mergeCell ref="W150:W151"/>
    <mergeCell ref="X150:X151"/>
    <mergeCell ref="Y150:Y151"/>
    <mergeCell ref="AA150:AA151"/>
    <mergeCell ref="AB150:AB151"/>
    <mergeCell ref="AC150:AC151"/>
    <mergeCell ref="AD150:AD151"/>
    <mergeCell ref="AE150:AE151"/>
    <mergeCell ref="A152:A153"/>
    <mergeCell ref="C152:C153"/>
    <mergeCell ref="D152:D153"/>
    <mergeCell ref="E152:E153"/>
    <mergeCell ref="F152:F153"/>
    <mergeCell ref="G152:G153"/>
    <mergeCell ref="I152:I153"/>
    <mergeCell ref="J152:J153"/>
    <mergeCell ref="K152:K153"/>
    <mergeCell ref="L152:L153"/>
    <mergeCell ref="M152:M153"/>
    <mergeCell ref="O152:O153"/>
    <mergeCell ref="P152:P153"/>
    <mergeCell ref="Q152:Q153"/>
    <mergeCell ref="R152:R153"/>
    <mergeCell ref="S152:S153"/>
    <mergeCell ref="T152:T153"/>
    <mergeCell ref="U152:U153"/>
    <mergeCell ref="V152:V153"/>
    <mergeCell ref="W152:W153"/>
    <mergeCell ref="X152:X153"/>
    <mergeCell ref="Y152:Y153"/>
    <mergeCell ref="AA152:AA153"/>
    <mergeCell ref="AB152:AB153"/>
    <mergeCell ref="AC152:AC153"/>
    <mergeCell ref="AD152:AD153"/>
    <mergeCell ref="AE152:AE153"/>
    <mergeCell ref="A154:A155"/>
    <mergeCell ref="C154:C155"/>
    <mergeCell ref="D154:D155"/>
    <mergeCell ref="E154:E155"/>
    <mergeCell ref="F154:F155"/>
    <mergeCell ref="G154:G155"/>
    <mergeCell ref="I154:I155"/>
    <mergeCell ref="J154:J155"/>
    <mergeCell ref="K154:K155"/>
    <mergeCell ref="L154:L155"/>
    <mergeCell ref="M154:M155"/>
    <mergeCell ref="O154:O155"/>
    <mergeCell ref="P154:P155"/>
    <mergeCell ref="Q154:Q155"/>
    <mergeCell ref="R154:R155"/>
    <mergeCell ref="S154:S155"/>
    <mergeCell ref="T154:T155"/>
    <mergeCell ref="U154:U155"/>
    <mergeCell ref="V154:V155"/>
    <mergeCell ref="W154:W155"/>
    <mergeCell ref="X154:X155"/>
    <mergeCell ref="Y154:Y155"/>
    <mergeCell ref="AA154:AA155"/>
    <mergeCell ref="AB154:AB155"/>
    <mergeCell ref="AC154:AC155"/>
    <mergeCell ref="AD154:AD155"/>
    <mergeCell ref="AE154:AE155"/>
    <mergeCell ref="A156:A157"/>
    <mergeCell ref="C156:C157"/>
    <mergeCell ref="D156:D157"/>
    <mergeCell ref="E156:E157"/>
    <mergeCell ref="F156:F157"/>
    <mergeCell ref="G156:G157"/>
    <mergeCell ref="I156:I157"/>
    <mergeCell ref="J156:J157"/>
    <mergeCell ref="K156:K157"/>
    <mergeCell ref="L156:L157"/>
    <mergeCell ref="M156:M157"/>
    <mergeCell ref="O156:O157"/>
    <mergeCell ref="P156:P157"/>
    <mergeCell ref="Q156:Q157"/>
    <mergeCell ref="R156:R157"/>
    <mergeCell ref="S156:S157"/>
    <mergeCell ref="T156:T157"/>
    <mergeCell ref="U156:U157"/>
    <mergeCell ref="V156:V157"/>
    <mergeCell ref="W156:W157"/>
    <mergeCell ref="X156:X157"/>
    <mergeCell ref="Y156:Y157"/>
    <mergeCell ref="AA156:AA157"/>
    <mergeCell ref="AB156:AB157"/>
    <mergeCell ref="AC156:AC157"/>
    <mergeCell ref="AD156:AD157"/>
    <mergeCell ref="AE156:AE157"/>
    <mergeCell ref="A158:A159"/>
    <mergeCell ref="C158:C159"/>
    <mergeCell ref="D158:D159"/>
    <mergeCell ref="E158:E159"/>
    <mergeCell ref="F158:F159"/>
    <mergeCell ref="G158:G159"/>
    <mergeCell ref="I158:I159"/>
    <mergeCell ref="J158:J159"/>
    <mergeCell ref="K158:K159"/>
    <mergeCell ref="L158:L159"/>
    <mergeCell ref="M158:M159"/>
    <mergeCell ref="O158:O159"/>
    <mergeCell ref="P158:P159"/>
    <mergeCell ref="Q158:Q159"/>
    <mergeCell ref="R158:R159"/>
    <mergeCell ref="S158:S159"/>
    <mergeCell ref="T158:T159"/>
    <mergeCell ref="U158:U159"/>
    <mergeCell ref="V158:V159"/>
    <mergeCell ref="W158:W159"/>
    <mergeCell ref="X158:X159"/>
    <mergeCell ref="Y158:Y159"/>
    <mergeCell ref="AA158:AA159"/>
    <mergeCell ref="AB158:AB159"/>
    <mergeCell ref="AC158:AC159"/>
    <mergeCell ref="AD158:AD159"/>
    <mergeCell ref="AE158:AE159"/>
    <mergeCell ref="A160:A161"/>
    <mergeCell ref="C160:C161"/>
    <mergeCell ref="D160:D161"/>
    <mergeCell ref="E160:E161"/>
    <mergeCell ref="F160:F161"/>
    <mergeCell ref="G160:G161"/>
    <mergeCell ref="I160:I161"/>
    <mergeCell ref="J160:J161"/>
    <mergeCell ref="K160:K161"/>
    <mergeCell ref="L160:L161"/>
    <mergeCell ref="M160:M161"/>
    <mergeCell ref="O160:O161"/>
    <mergeCell ref="P160:P161"/>
    <mergeCell ref="Q160:Q161"/>
    <mergeCell ref="R160:R161"/>
    <mergeCell ref="S160:S161"/>
    <mergeCell ref="T160:T161"/>
    <mergeCell ref="U160:U161"/>
    <mergeCell ref="V160:V161"/>
    <mergeCell ref="W160:W161"/>
    <mergeCell ref="X160:X161"/>
    <mergeCell ref="Y160:Y161"/>
    <mergeCell ref="AA160:AA161"/>
    <mergeCell ref="AB160:AB161"/>
    <mergeCell ref="AC160:AC161"/>
    <mergeCell ref="AD160:AD161"/>
    <mergeCell ref="AE160:AE161"/>
    <mergeCell ref="A162:A163"/>
    <mergeCell ref="C162:C163"/>
    <mergeCell ref="D162:D163"/>
    <mergeCell ref="E162:E163"/>
    <mergeCell ref="F162:F163"/>
    <mergeCell ref="G162:G163"/>
    <mergeCell ref="I162:I163"/>
    <mergeCell ref="J162:J163"/>
    <mergeCell ref="K162:K163"/>
    <mergeCell ref="L162:L163"/>
    <mergeCell ref="M162:M163"/>
    <mergeCell ref="O162:O163"/>
    <mergeCell ref="P162:P163"/>
    <mergeCell ref="Q162:Q163"/>
    <mergeCell ref="R162:R163"/>
    <mergeCell ref="S162:S163"/>
    <mergeCell ref="T162:T163"/>
    <mergeCell ref="U162:U163"/>
    <mergeCell ref="V162:V163"/>
    <mergeCell ref="W162:W163"/>
    <mergeCell ref="X162:X163"/>
    <mergeCell ref="Y162:Y163"/>
    <mergeCell ref="AA162:AA163"/>
    <mergeCell ref="AB162:AB163"/>
    <mergeCell ref="AC162:AC163"/>
    <mergeCell ref="AD162:AD163"/>
    <mergeCell ref="AE162:AE163"/>
    <mergeCell ref="A164:A165"/>
    <mergeCell ref="C164:C165"/>
    <mergeCell ref="D164:D165"/>
    <mergeCell ref="E164:E165"/>
    <mergeCell ref="F164:F165"/>
    <mergeCell ref="G164:G165"/>
    <mergeCell ref="I164:I165"/>
    <mergeCell ref="J164:J165"/>
    <mergeCell ref="K164:K165"/>
    <mergeCell ref="L164:L165"/>
    <mergeCell ref="M164:M165"/>
    <mergeCell ref="O164:O165"/>
    <mergeCell ref="P164:P165"/>
    <mergeCell ref="Q164:Q165"/>
    <mergeCell ref="R164:R165"/>
    <mergeCell ref="S164:S165"/>
    <mergeCell ref="T164:T165"/>
    <mergeCell ref="U164:U165"/>
    <mergeCell ref="V164:V165"/>
    <mergeCell ref="W164:W165"/>
    <mergeCell ref="X164:X165"/>
    <mergeCell ref="Y164:Y165"/>
    <mergeCell ref="AA164:AA165"/>
    <mergeCell ref="AB164:AB165"/>
    <mergeCell ref="AC164:AC165"/>
    <mergeCell ref="AD164:AD165"/>
    <mergeCell ref="AE164:AE165"/>
    <mergeCell ref="A166:A167"/>
    <mergeCell ref="C166:C167"/>
    <mergeCell ref="D166:D167"/>
    <mergeCell ref="E166:E167"/>
    <mergeCell ref="F166:F167"/>
    <mergeCell ref="G166:G167"/>
    <mergeCell ref="I166:I167"/>
    <mergeCell ref="J166:J167"/>
    <mergeCell ref="K166:K167"/>
    <mergeCell ref="L166:L167"/>
    <mergeCell ref="M166:M167"/>
    <mergeCell ref="O166:O167"/>
    <mergeCell ref="P166:P167"/>
    <mergeCell ref="Q166:Q167"/>
    <mergeCell ref="R166:R167"/>
    <mergeCell ref="S166:S167"/>
    <mergeCell ref="T166:T167"/>
    <mergeCell ref="U166:U167"/>
    <mergeCell ref="V166:V167"/>
    <mergeCell ref="W166:W167"/>
    <mergeCell ref="X166:X167"/>
    <mergeCell ref="Y166:Y167"/>
    <mergeCell ref="AA166:AA167"/>
    <mergeCell ref="AB166:AB167"/>
    <mergeCell ref="AC166:AC167"/>
    <mergeCell ref="AD166:AD167"/>
    <mergeCell ref="AE166:AE167"/>
    <mergeCell ref="A168:A169"/>
    <mergeCell ref="C168:C169"/>
    <mergeCell ref="D168:D169"/>
    <mergeCell ref="E168:E169"/>
    <mergeCell ref="F168:F169"/>
    <mergeCell ref="G168:G169"/>
    <mergeCell ref="I168:I169"/>
    <mergeCell ref="J168:J169"/>
    <mergeCell ref="K168:K169"/>
    <mergeCell ref="L168:L169"/>
    <mergeCell ref="M168:M169"/>
    <mergeCell ref="O168:O169"/>
    <mergeCell ref="P168:P169"/>
    <mergeCell ref="Q168:Q169"/>
    <mergeCell ref="R168:R169"/>
    <mergeCell ref="S168:S169"/>
    <mergeCell ref="T168:T169"/>
    <mergeCell ref="U168:U169"/>
    <mergeCell ref="V168:V169"/>
    <mergeCell ref="W168:W169"/>
    <mergeCell ref="X168:X169"/>
    <mergeCell ref="Y168:Y169"/>
    <mergeCell ref="AA168:AA169"/>
    <mergeCell ref="AB168:AB169"/>
    <mergeCell ref="AC168:AC169"/>
    <mergeCell ref="AD168:AD169"/>
    <mergeCell ref="AE168:AE169"/>
    <mergeCell ref="A170:A171"/>
    <mergeCell ref="C170:C171"/>
    <mergeCell ref="D170:D171"/>
    <mergeCell ref="E170:E171"/>
    <mergeCell ref="F170:F171"/>
    <mergeCell ref="G170:G171"/>
    <mergeCell ref="I170:I171"/>
    <mergeCell ref="J170:J171"/>
    <mergeCell ref="K170:K171"/>
    <mergeCell ref="L170:L171"/>
    <mergeCell ref="M170:M171"/>
    <mergeCell ref="O170:O171"/>
    <mergeCell ref="P170:P171"/>
    <mergeCell ref="Q170:Q171"/>
    <mergeCell ref="R170:R171"/>
    <mergeCell ref="S170:S171"/>
    <mergeCell ref="T170:T171"/>
    <mergeCell ref="U170:U171"/>
    <mergeCell ref="V170:V171"/>
    <mergeCell ref="W170:W171"/>
    <mergeCell ref="X170:X171"/>
    <mergeCell ref="Y170:Y171"/>
    <mergeCell ref="AA170:AA171"/>
    <mergeCell ref="AB170:AB171"/>
    <mergeCell ref="AC170:AC171"/>
    <mergeCell ref="AD170:AD171"/>
    <mergeCell ref="AE170:AE171"/>
    <mergeCell ref="A172:A173"/>
    <mergeCell ref="C172:C173"/>
    <mergeCell ref="D172:D173"/>
    <mergeCell ref="E172:E173"/>
    <mergeCell ref="F172:F173"/>
    <mergeCell ref="G172:G173"/>
    <mergeCell ref="I172:I173"/>
    <mergeCell ref="J172:J173"/>
    <mergeCell ref="K172:K173"/>
    <mergeCell ref="L172:L173"/>
    <mergeCell ref="M172:M173"/>
    <mergeCell ref="O172:O173"/>
    <mergeCell ref="P172:P173"/>
    <mergeCell ref="Q172:Q173"/>
    <mergeCell ref="R172:R173"/>
    <mergeCell ref="S172:S173"/>
    <mergeCell ref="T172:T173"/>
    <mergeCell ref="U172:U173"/>
    <mergeCell ref="V172:V173"/>
    <mergeCell ref="W172:W173"/>
    <mergeCell ref="X172:X173"/>
    <mergeCell ref="Y172:Y173"/>
    <mergeCell ref="AA172:AA173"/>
    <mergeCell ref="AB172:AB173"/>
    <mergeCell ref="AC172:AC173"/>
    <mergeCell ref="AD172:AD173"/>
    <mergeCell ref="AE172:AE173"/>
    <mergeCell ref="A174:A175"/>
    <mergeCell ref="C174:C175"/>
    <mergeCell ref="D174:D175"/>
    <mergeCell ref="E174:E175"/>
    <mergeCell ref="F174:F175"/>
    <mergeCell ref="G174:G175"/>
    <mergeCell ref="I174:I175"/>
    <mergeCell ref="J174:J175"/>
    <mergeCell ref="K174:K175"/>
    <mergeCell ref="L174:L175"/>
    <mergeCell ref="M174:M175"/>
    <mergeCell ref="O174:O175"/>
    <mergeCell ref="P174:P175"/>
    <mergeCell ref="Q174:Q175"/>
    <mergeCell ref="R174:R175"/>
    <mergeCell ref="S174:S175"/>
    <mergeCell ref="T174:T175"/>
    <mergeCell ref="U174:U175"/>
    <mergeCell ref="V174:V175"/>
    <mergeCell ref="W174:W175"/>
    <mergeCell ref="X174:X175"/>
    <mergeCell ref="Y174:Y175"/>
    <mergeCell ref="AA174:AA175"/>
    <mergeCell ref="AB174:AB175"/>
    <mergeCell ref="AC174:AC175"/>
    <mergeCell ref="AD174:AD175"/>
    <mergeCell ref="AE174:AE175"/>
    <mergeCell ref="A176:A177"/>
    <mergeCell ref="C176:C177"/>
    <mergeCell ref="D176:D177"/>
    <mergeCell ref="E176:E177"/>
    <mergeCell ref="F176:F177"/>
    <mergeCell ref="G176:G177"/>
    <mergeCell ref="I176:I177"/>
    <mergeCell ref="J176:J177"/>
    <mergeCell ref="K176:K177"/>
    <mergeCell ref="L176:L177"/>
    <mergeCell ref="M176:M177"/>
    <mergeCell ref="O176:O177"/>
    <mergeCell ref="P176:P177"/>
    <mergeCell ref="Q176:Q177"/>
    <mergeCell ref="R176:R177"/>
    <mergeCell ref="S176:S177"/>
    <mergeCell ref="T176:T177"/>
    <mergeCell ref="U176:U177"/>
    <mergeCell ref="V176:V177"/>
    <mergeCell ref="W176:W177"/>
    <mergeCell ref="X176:X177"/>
    <mergeCell ref="Y176:Y177"/>
    <mergeCell ref="AA176:AA177"/>
    <mergeCell ref="AB176:AB177"/>
    <mergeCell ref="AC176:AC177"/>
    <mergeCell ref="AD176:AD177"/>
    <mergeCell ref="AE176:AE177"/>
    <mergeCell ref="A178:A179"/>
    <mergeCell ref="C178:C179"/>
    <mergeCell ref="D178:D179"/>
    <mergeCell ref="E178:E179"/>
    <mergeCell ref="F178:F179"/>
    <mergeCell ref="G178:G179"/>
    <mergeCell ref="I178:I179"/>
    <mergeCell ref="J178:J179"/>
    <mergeCell ref="K178:K179"/>
    <mergeCell ref="L178:L179"/>
    <mergeCell ref="M178:M179"/>
    <mergeCell ref="O178:O179"/>
    <mergeCell ref="P178:P179"/>
    <mergeCell ref="Q178:Q179"/>
    <mergeCell ref="R178:R179"/>
    <mergeCell ref="S178:S179"/>
    <mergeCell ref="T178:T179"/>
    <mergeCell ref="U178:U179"/>
    <mergeCell ref="V178:V179"/>
    <mergeCell ref="W178:W179"/>
    <mergeCell ref="X178:X179"/>
    <mergeCell ref="Y178:Y179"/>
    <mergeCell ref="AA178:AA179"/>
    <mergeCell ref="AB178:AB179"/>
    <mergeCell ref="AC178:AC179"/>
    <mergeCell ref="AD178:AD179"/>
    <mergeCell ref="AE178:AE179"/>
    <mergeCell ref="A180:A181"/>
    <mergeCell ref="C180:C181"/>
    <mergeCell ref="D180:D181"/>
    <mergeCell ref="E180:E181"/>
    <mergeCell ref="F180:F181"/>
    <mergeCell ref="G180:G181"/>
    <mergeCell ref="I180:I181"/>
    <mergeCell ref="J180:J181"/>
    <mergeCell ref="K180:K181"/>
    <mergeCell ref="L180:L181"/>
    <mergeCell ref="M180:M181"/>
    <mergeCell ref="O180:O181"/>
    <mergeCell ref="P180:P181"/>
    <mergeCell ref="Q180:Q181"/>
    <mergeCell ref="R180:R181"/>
    <mergeCell ref="S180:S181"/>
    <mergeCell ref="T180:T181"/>
    <mergeCell ref="U180:U181"/>
    <mergeCell ref="V180:V181"/>
    <mergeCell ref="W180:W181"/>
    <mergeCell ref="X180:X181"/>
    <mergeCell ref="Y180:Y181"/>
    <mergeCell ref="AA180:AA181"/>
    <mergeCell ref="AB180:AB181"/>
    <mergeCell ref="AC180:AC181"/>
    <mergeCell ref="AD180:AD181"/>
    <mergeCell ref="AE180:AE181"/>
    <mergeCell ref="A182:A183"/>
    <mergeCell ref="C182:C183"/>
    <mergeCell ref="D182:D183"/>
    <mergeCell ref="E182:E183"/>
    <mergeCell ref="F182:F183"/>
    <mergeCell ref="G182:G183"/>
    <mergeCell ref="I182:I183"/>
    <mergeCell ref="J182:J183"/>
    <mergeCell ref="K182:K183"/>
    <mergeCell ref="L182:L183"/>
    <mergeCell ref="M182:M183"/>
    <mergeCell ref="O182:O183"/>
    <mergeCell ref="P182:P183"/>
    <mergeCell ref="Q182:Q183"/>
    <mergeCell ref="R182:R183"/>
    <mergeCell ref="S182:S183"/>
    <mergeCell ref="T182:T183"/>
    <mergeCell ref="U182:U183"/>
    <mergeCell ref="V182:V183"/>
    <mergeCell ref="W182:W183"/>
    <mergeCell ref="X182:X183"/>
    <mergeCell ref="Y182:Y183"/>
    <mergeCell ref="AA182:AA183"/>
    <mergeCell ref="AB182:AB183"/>
    <mergeCell ref="AC182:AC183"/>
    <mergeCell ref="AD182:AD183"/>
    <mergeCell ref="AE182:AE183"/>
    <mergeCell ref="A184:A185"/>
    <mergeCell ref="C184:C185"/>
    <mergeCell ref="D184:D185"/>
    <mergeCell ref="E184:E185"/>
    <mergeCell ref="F184:F185"/>
    <mergeCell ref="G184:G185"/>
    <mergeCell ref="I184:I185"/>
    <mergeCell ref="J184:J185"/>
    <mergeCell ref="K184:K185"/>
    <mergeCell ref="L184:L185"/>
    <mergeCell ref="M184:M185"/>
    <mergeCell ref="O184:O185"/>
    <mergeCell ref="P184:P185"/>
    <mergeCell ref="Q184:Q185"/>
    <mergeCell ref="R184:R185"/>
    <mergeCell ref="S184:S185"/>
    <mergeCell ref="T184:T185"/>
    <mergeCell ref="U184:U185"/>
    <mergeCell ref="V184:V185"/>
    <mergeCell ref="W184:W185"/>
    <mergeCell ref="X184:X185"/>
    <mergeCell ref="Y184:Y185"/>
    <mergeCell ref="AA184:AA185"/>
    <mergeCell ref="AB184:AB185"/>
    <mergeCell ref="AC184:AC185"/>
    <mergeCell ref="AD184:AD185"/>
    <mergeCell ref="AE184:AE185"/>
    <mergeCell ref="A186:A187"/>
    <mergeCell ref="C186:C187"/>
    <mergeCell ref="D186:D187"/>
    <mergeCell ref="E186:E187"/>
    <mergeCell ref="F186:F187"/>
    <mergeCell ref="G186:G187"/>
    <mergeCell ref="I186:I187"/>
    <mergeCell ref="J186:J187"/>
    <mergeCell ref="K186:K187"/>
    <mergeCell ref="L186:L187"/>
    <mergeCell ref="M186:M187"/>
    <mergeCell ref="O186:O187"/>
    <mergeCell ref="P186:P187"/>
    <mergeCell ref="Q186:Q187"/>
    <mergeCell ref="R186:R187"/>
    <mergeCell ref="S186:S187"/>
    <mergeCell ref="T186:T187"/>
    <mergeCell ref="U186:U187"/>
    <mergeCell ref="V186:V187"/>
    <mergeCell ref="W186:W187"/>
    <mergeCell ref="X186:X187"/>
    <mergeCell ref="Y186:Y187"/>
    <mergeCell ref="AA186:AA187"/>
    <mergeCell ref="AB186:AB187"/>
    <mergeCell ref="AC186:AC187"/>
    <mergeCell ref="AD186:AD187"/>
    <mergeCell ref="AE186:AE187"/>
    <mergeCell ref="A188:A189"/>
    <mergeCell ref="C188:C189"/>
    <mergeCell ref="D188:D189"/>
    <mergeCell ref="E188:E189"/>
    <mergeCell ref="F188:F189"/>
    <mergeCell ref="G188:G189"/>
    <mergeCell ref="I188:I189"/>
    <mergeCell ref="J188:J189"/>
    <mergeCell ref="K188:K189"/>
    <mergeCell ref="L188:L189"/>
    <mergeCell ref="M188:M189"/>
    <mergeCell ref="O188:O189"/>
    <mergeCell ref="P188:P189"/>
    <mergeCell ref="Q188:Q189"/>
    <mergeCell ref="R188:R189"/>
    <mergeCell ref="S188:S189"/>
    <mergeCell ref="T188:T189"/>
    <mergeCell ref="U188:U189"/>
    <mergeCell ref="V188:V189"/>
    <mergeCell ref="W188:W189"/>
    <mergeCell ref="X188:X189"/>
    <mergeCell ref="Y188:Y189"/>
    <mergeCell ref="AA188:AA189"/>
    <mergeCell ref="AB188:AB189"/>
    <mergeCell ref="AC188:AC189"/>
    <mergeCell ref="AD188:AD189"/>
    <mergeCell ref="AE188:AE189"/>
    <mergeCell ref="A190:A191"/>
    <mergeCell ref="C190:C191"/>
    <mergeCell ref="D190:D191"/>
    <mergeCell ref="E190:E191"/>
    <mergeCell ref="F190:F191"/>
    <mergeCell ref="G190:G191"/>
    <mergeCell ref="I190:I191"/>
    <mergeCell ref="J190:J191"/>
    <mergeCell ref="K190:K191"/>
    <mergeCell ref="L190:L191"/>
    <mergeCell ref="M190:M191"/>
    <mergeCell ref="O190:O191"/>
    <mergeCell ref="P190:P191"/>
    <mergeCell ref="Q190:Q191"/>
    <mergeCell ref="R190:R191"/>
    <mergeCell ref="S190:S191"/>
    <mergeCell ref="T190:T191"/>
    <mergeCell ref="U190:U191"/>
    <mergeCell ref="V190:V191"/>
    <mergeCell ref="W190:W191"/>
    <mergeCell ref="X190:X191"/>
    <mergeCell ref="Y190:Y191"/>
    <mergeCell ref="AA190:AA191"/>
    <mergeCell ref="AB190:AB191"/>
    <mergeCell ref="AC190:AC191"/>
    <mergeCell ref="AD190:AD191"/>
    <mergeCell ref="AE190:AE191"/>
    <mergeCell ref="A192:A193"/>
    <mergeCell ref="C192:C193"/>
    <mergeCell ref="D192:D193"/>
    <mergeCell ref="E192:E193"/>
    <mergeCell ref="F192:F193"/>
    <mergeCell ref="G192:G193"/>
    <mergeCell ref="I192:I193"/>
    <mergeCell ref="J192:J193"/>
    <mergeCell ref="K192:K193"/>
    <mergeCell ref="L192:L193"/>
    <mergeCell ref="M192:M193"/>
    <mergeCell ref="O192:O193"/>
    <mergeCell ref="P192:P193"/>
    <mergeCell ref="Q192:Q193"/>
    <mergeCell ref="R192:R193"/>
    <mergeCell ref="S192:S193"/>
    <mergeCell ref="T192:T193"/>
    <mergeCell ref="U192:U193"/>
    <mergeCell ref="V192:V193"/>
    <mergeCell ref="W192:W193"/>
    <mergeCell ref="X192:X193"/>
    <mergeCell ref="Y192:Y193"/>
    <mergeCell ref="AA192:AA193"/>
    <mergeCell ref="AB192:AB193"/>
    <mergeCell ref="AC192:AC193"/>
    <mergeCell ref="AD192:AD193"/>
    <mergeCell ref="AE192:AE193"/>
    <mergeCell ref="A194:A195"/>
    <mergeCell ref="C194:C195"/>
    <mergeCell ref="D194:D195"/>
    <mergeCell ref="E194:E195"/>
    <mergeCell ref="F194:F195"/>
    <mergeCell ref="G194:G195"/>
    <mergeCell ref="I194:I195"/>
    <mergeCell ref="J194:J195"/>
    <mergeCell ref="K194:K195"/>
    <mergeCell ref="L194:L195"/>
    <mergeCell ref="M194:M195"/>
    <mergeCell ref="O194:O195"/>
    <mergeCell ref="P194:P195"/>
    <mergeCell ref="Q194:Q195"/>
    <mergeCell ref="R194:R195"/>
    <mergeCell ref="S194:S195"/>
    <mergeCell ref="T194:T195"/>
    <mergeCell ref="U194:U195"/>
    <mergeCell ref="V194:V195"/>
    <mergeCell ref="W194:W195"/>
    <mergeCell ref="X194:X195"/>
    <mergeCell ref="Y194:Y195"/>
    <mergeCell ref="AA194:AA195"/>
    <mergeCell ref="AB194:AB195"/>
    <mergeCell ref="AC194:AC195"/>
    <mergeCell ref="AD194:AD195"/>
    <mergeCell ref="AE194:AE195"/>
    <mergeCell ref="A196:A197"/>
    <mergeCell ref="C196:C197"/>
    <mergeCell ref="D196:D197"/>
    <mergeCell ref="E196:E197"/>
    <mergeCell ref="F196:F197"/>
    <mergeCell ref="G196:G197"/>
    <mergeCell ref="I196:I197"/>
    <mergeCell ref="J196:J197"/>
    <mergeCell ref="K196:K197"/>
    <mergeCell ref="L196:L197"/>
    <mergeCell ref="M196:M197"/>
    <mergeCell ref="O196:O197"/>
    <mergeCell ref="P196:P197"/>
    <mergeCell ref="Q196:Q197"/>
    <mergeCell ref="R196:R197"/>
    <mergeCell ref="S196:S197"/>
    <mergeCell ref="T196:T197"/>
    <mergeCell ref="U196:U197"/>
    <mergeCell ref="V196:V197"/>
    <mergeCell ref="W196:W197"/>
    <mergeCell ref="X196:X197"/>
    <mergeCell ref="Y196:Y197"/>
    <mergeCell ref="AA196:AA197"/>
    <mergeCell ref="AB196:AB197"/>
    <mergeCell ref="AC196:AC197"/>
    <mergeCell ref="AD196:AD197"/>
    <mergeCell ref="AE196:AE197"/>
    <mergeCell ref="A198:A199"/>
    <mergeCell ref="C198:C199"/>
    <mergeCell ref="D198:D199"/>
    <mergeCell ref="E198:E199"/>
    <mergeCell ref="F198:F199"/>
    <mergeCell ref="G198:G199"/>
    <mergeCell ref="I198:I199"/>
    <mergeCell ref="J198:J199"/>
    <mergeCell ref="K198:K199"/>
    <mergeCell ref="L198:L199"/>
    <mergeCell ref="M198:M199"/>
    <mergeCell ref="O198:O199"/>
    <mergeCell ref="P198:P199"/>
    <mergeCell ref="Q198:Q199"/>
    <mergeCell ref="R198:R199"/>
    <mergeCell ref="S198:S199"/>
    <mergeCell ref="T198:T199"/>
    <mergeCell ref="U198:U199"/>
    <mergeCell ref="V198:V199"/>
    <mergeCell ref="W198:W199"/>
    <mergeCell ref="X198:X199"/>
    <mergeCell ref="Y198:Y199"/>
    <mergeCell ref="AA198:AA199"/>
    <mergeCell ref="AB198:AB199"/>
    <mergeCell ref="AC198:AC199"/>
    <mergeCell ref="AD198:AD199"/>
    <mergeCell ref="AE198:AE199"/>
    <mergeCell ref="A200:A201"/>
    <mergeCell ref="C200:C201"/>
    <mergeCell ref="D200:D201"/>
    <mergeCell ref="E200:E201"/>
    <mergeCell ref="F200:F201"/>
    <mergeCell ref="G200:G201"/>
    <mergeCell ref="I200:I201"/>
    <mergeCell ref="J200:J201"/>
    <mergeCell ref="K200:K201"/>
    <mergeCell ref="L200:L201"/>
    <mergeCell ref="M200:M201"/>
    <mergeCell ref="O200:O201"/>
    <mergeCell ref="P200:P201"/>
    <mergeCell ref="Q200:Q201"/>
    <mergeCell ref="R200:R201"/>
    <mergeCell ref="S200:S201"/>
    <mergeCell ref="T200:T201"/>
    <mergeCell ref="U200:U201"/>
    <mergeCell ref="V200:V201"/>
    <mergeCell ref="W200:W201"/>
    <mergeCell ref="X200:X201"/>
    <mergeCell ref="Y200:Y201"/>
    <mergeCell ref="AA200:AA201"/>
    <mergeCell ref="AB200:AB201"/>
    <mergeCell ref="AC200:AC201"/>
    <mergeCell ref="AD200:AD201"/>
    <mergeCell ref="AE200:AE201"/>
    <mergeCell ref="A202:A203"/>
    <mergeCell ref="C202:C203"/>
    <mergeCell ref="D202:D203"/>
    <mergeCell ref="E202:E203"/>
    <mergeCell ref="F202:F203"/>
    <mergeCell ref="G202:G203"/>
    <mergeCell ref="I202:I203"/>
    <mergeCell ref="J202:J203"/>
    <mergeCell ref="K202:K203"/>
    <mergeCell ref="L202:L203"/>
    <mergeCell ref="M202:M203"/>
    <mergeCell ref="O202:O203"/>
    <mergeCell ref="P202:P203"/>
    <mergeCell ref="Q202:Q203"/>
    <mergeCell ref="R202:R203"/>
    <mergeCell ref="S202:S203"/>
    <mergeCell ref="T202:T203"/>
    <mergeCell ref="U202:U203"/>
    <mergeCell ref="V202:V203"/>
    <mergeCell ref="W202:W203"/>
    <mergeCell ref="X202:X203"/>
    <mergeCell ref="Y202:Y203"/>
    <mergeCell ref="AA202:AA203"/>
    <mergeCell ref="AB202:AB203"/>
    <mergeCell ref="AC202:AC203"/>
    <mergeCell ref="AD202:AD203"/>
    <mergeCell ref="AE202:AE203"/>
    <mergeCell ref="A204:A205"/>
    <mergeCell ref="C204:C205"/>
    <mergeCell ref="D204:D205"/>
    <mergeCell ref="E204:E205"/>
    <mergeCell ref="F204:F205"/>
    <mergeCell ref="G204:G205"/>
    <mergeCell ref="I204:I205"/>
    <mergeCell ref="J204:J205"/>
    <mergeCell ref="K204:K205"/>
    <mergeCell ref="L204:L205"/>
    <mergeCell ref="M204:M205"/>
    <mergeCell ref="O204:O205"/>
    <mergeCell ref="P204:P205"/>
    <mergeCell ref="Q204:Q205"/>
    <mergeCell ref="R204:R205"/>
    <mergeCell ref="S204:S205"/>
    <mergeCell ref="T204:T205"/>
    <mergeCell ref="U204:U205"/>
    <mergeCell ref="V204:V205"/>
    <mergeCell ref="W204:W205"/>
    <mergeCell ref="X204:X205"/>
    <mergeCell ref="Y204:Y205"/>
    <mergeCell ref="AA204:AA205"/>
    <mergeCell ref="AB204:AB205"/>
    <mergeCell ref="AC204:AC205"/>
    <mergeCell ref="AD204:AD205"/>
    <mergeCell ref="AE204:AE205"/>
    <mergeCell ref="U206:U207"/>
    <mergeCell ref="V206:V207"/>
    <mergeCell ref="W206:W207"/>
    <mergeCell ref="X206:X207"/>
    <mergeCell ref="Y206:Y207"/>
    <mergeCell ref="AA206:AA207"/>
    <mergeCell ref="AB206:AB207"/>
    <mergeCell ref="AC206:AC207"/>
    <mergeCell ref="AD206:AD207"/>
    <mergeCell ref="AE206:AE207"/>
    <mergeCell ref="A206:A207"/>
    <mergeCell ref="C206:C207"/>
    <mergeCell ref="D206:D207"/>
    <mergeCell ref="E206:E207"/>
    <mergeCell ref="F206:F207"/>
    <mergeCell ref="G206:G207"/>
    <mergeCell ref="I206:I207"/>
    <mergeCell ref="J206:J207"/>
    <mergeCell ref="K206:K207"/>
    <mergeCell ref="L206:L207"/>
    <mergeCell ref="M206:M207"/>
    <mergeCell ref="O206:O207"/>
    <mergeCell ref="P206:P207"/>
    <mergeCell ref="Q206:Q207"/>
    <mergeCell ref="R206:R207"/>
    <mergeCell ref="S206:S207"/>
    <mergeCell ref="T206:T207"/>
  </mergeCells>
  <conditionalFormatting sqref="X213">
    <cfRule type="cellIs" dxfId="3775" priority="94" stopIfTrue="1" operator="equal">
      <formula>$Y$209</formula>
    </cfRule>
  </conditionalFormatting>
  <conditionalFormatting sqref="X212">
    <cfRule type="expression" dxfId="3774" priority="95" stopIfTrue="1">
      <formula>$X$213=$Y$209</formula>
    </cfRule>
  </conditionalFormatting>
  <conditionalFormatting sqref="P209:Y209 AA209:AE209">
    <cfRule type="cellIs" dxfId="3773" priority="96" stopIfTrue="1" operator="equal">
      <formula>0</formula>
    </cfRule>
  </conditionalFormatting>
  <conditionalFormatting sqref="C209 I209:J210">
    <cfRule type="cellIs" dxfId="3772" priority="97" stopIfTrue="1" operator="equal">
      <formula>0</formula>
    </cfRule>
  </conditionalFormatting>
  <conditionalFormatting sqref="D3 B1">
    <cfRule type="cellIs" dxfId="3771" priority="98" stopIfTrue="1" operator="equal">
      <formula>0</formula>
    </cfRule>
  </conditionalFormatting>
  <conditionalFormatting sqref="X213">
    <cfRule type="cellIs" dxfId="3770" priority="93" stopIfTrue="1" operator="equal">
      <formula>$Y$209</formula>
    </cfRule>
  </conditionalFormatting>
  <conditionalFormatting sqref="X212">
    <cfRule type="expression" dxfId="3769" priority="92" stopIfTrue="1">
      <formula>$X$213=$Y$209</formula>
    </cfRule>
  </conditionalFormatting>
  <conditionalFormatting sqref="X213">
    <cfRule type="cellIs" dxfId="3768" priority="91" stopIfTrue="1" operator="equal">
      <formula>$Y$209</formula>
    </cfRule>
  </conditionalFormatting>
  <conditionalFormatting sqref="X212">
    <cfRule type="expression" dxfId="3767" priority="90" stopIfTrue="1">
      <formula>$X$213=$Y$209</formula>
    </cfRule>
  </conditionalFormatting>
  <conditionalFormatting sqref="X213">
    <cfRule type="cellIs" dxfId="3766" priority="89" stopIfTrue="1" operator="equal">
      <formula>$Y$209</formula>
    </cfRule>
  </conditionalFormatting>
  <conditionalFormatting sqref="X212">
    <cfRule type="expression" dxfId="3765" priority="88" stopIfTrue="1">
      <formula>$X$213=$Y$209</formula>
    </cfRule>
  </conditionalFormatting>
  <conditionalFormatting sqref="X213">
    <cfRule type="cellIs" dxfId="3764" priority="87" stopIfTrue="1" operator="equal">
      <formula>$Y$209</formula>
    </cfRule>
  </conditionalFormatting>
  <conditionalFormatting sqref="X212">
    <cfRule type="expression" dxfId="3763" priority="86" stopIfTrue="1">
      <formula>$X$213=$Y$209</formula>
    </cfRule>
  </conditionalFormatting>
  <conditionalFormatting sqref="AB213:AC213">
    <cfRule type="cellIs" dxfId="3762" priority="81" stopIfTrue="1" operator="equal">
      <formula>$Y$209</formula>
    </cfRule>
  </conditionalFormatting>
  <conditionalFormatting sqref="AB212:AC212">
    <cfRule type="expression" dxfId="3761" priority="82" stopIfTrue="1">
      <formula>$X$213=$Y$209</formula>
    </cfRule>
  </conditionalFormatting>
  <conditionalFormatting sqref="AB213:AC213">
    <cfRule type="cellIs" dxfId="3760" priority="80" stopIfTrue="1" operator="equal">
      <formula>$Y$209</formula>
    </cfRule>
  </conditionalFormatting>
  <conditionalFormatting sqref="AB212:AC212">
    <cfRule type="expression" dxfId="3759" priority="79" stopIfTrue="1">
      <formula>$X$213=$Y$209</formula>
    </cfRule>
  </conditionalFormatting>
  <conditionalFormatting sqref="AB213:AC213">
    <cfRule type="cellIs" dxfId="3758" priority="78" stopIfTrue="1" operator="equal">
      <formula>$Y$209</formula>
    </cfRule>
  </conditionalFormatting>
  <conditionalFormatting sqref="AB212:AC212">
    <cfRule type="expression" dxfId="3757" priority="77" stopIfTrue="1">
      <formula>$X$213=$Y$209</formula>
    </cfRule>
  </conditionalFormatting>
  <conditionalFormatting sqref="AB213:AC213">
    <cfRule type="cellIs" dxfId="3756" priority="76" stopIfTrue="1" operator="equal">
      <formula>$Y$209</formula>
    </cfRule>
  </conditionalFormatting>
  <conditionalFormatting sqref="AB212:AC212">
    <cfRule type="expression" dxfId="3755" priority="75" stopIfTrue="1">
      <formula>$X$213=$Y$209</formula>
    </cfRule>
  </conditionalFormatting>
  <conditionalFormatting sqref="AB213:AC213">
    <cfRule type="cellIs" dxfId="3754" priority="74" stopIfTrue="1" operator="equal">
      <formula>$Y$209</formula>
    </cfRule>
  </conditionalFormatting>
  <conditionalFormatting sqref="AB212:AC212">
    <cfRule type="expression" dxfId="3753" priority="73" stopIfTrue="1">
      <formula>$X$213=$Y$209</formula>
    </cfRule>
  </conditionalFormatting>
  <conditionalFormatting sqref="A6:L7 O6:Y7 A8:A9">
    <cfRule type="cellIs" dxfId="3752" priority="70" stopIfTrue="1" operator="equal">
      <formula>0</formula>
    </cfRule>
  </conditionalFormatting>
  <conditionalFormatting sqref="N6">
    <cfRule type="cellIs" dxfId="3751" priority="69" stopIfTrue="1" operator="equal">
      <formula>0</formula>
    </cfRule>
  </conditionalFormatting>
  <conditionalFormatting sqref="M6">
    <cfRule type="cellIs" dxfId="3750" priority="68" stopIfTrue="1" operator="equal">
      <formula>0</formula>
    </cfRule>
  </conditionalFormatting>
  <conditionalFormatting sqref="AA6:AB7">
    <cfRule type="cellIs" dxfId="3749" priority="67" stopIfTrue="1" operator="equal">
      <formula>0</formula>
    </cfRule>
  </conditionalFormatting>
  <conditionalFormatting sqref="AD8:AD109">
    <cfRule type="cellIs" dxfId="3748" priority="60" stopIfTrue="1" operator="equal">
      <formula>0</formula>
    </cfRule>
  </conditionalFormatting>
  <conditionalFormatting sqref="F9:K9 F8:L8 B8:D109 F10:H109 I11:K11 I13:K13 I15:K15 I17:K17 I19:K19 I21:K21 I23:K23 I25:K25 I27:K27 I29:K29 I31:K31 I33:K33 I35:K35 I37:K37 I39:K39 I41:K41 I43:K43 I45:K45 I47:K47 I49:K49 I51:K51 I53:K53 I55:K55 I57:K57 I59:K59 I61:K61 I63:K63 I65:K65 I67:K67 I69:K69 I71:K71 I73:K73 I75:K75 I77:K77 I79:K79 I81:K81 I83:K83 I85:K85 I87:K87 I89:K89 I91:K91 I93:K93 I95:K95 I97:K97 I99:K99 I101:K101 I103:K103 I105:K105 I107:K107 I109:K109 I10:L10 I12:L12 I14:L14 I16:L16 I18:L18 I20:L20 I22:L22 I24:L24 I26:L26 I28:L28 I30:L30 I32:L32 I34:L34 I36:L36 I38:L38 I40:L40 I42:L42 I44:L44 I46:L46 I48:L48 I50:L50 I52:L52 I54:L54 I56:L56 I58:L58 I60:L60 I62:L62 I64:L64 I66:L66 I68:L68 I70:L70 I72:L72 I74:L74 I76:L76 I78:L78 I80:L80 I82:L82 I84:L84 I86:L86 I88:L88 I90:L90 I92:L92 I94:L94 I96:L96 I98:L98 I100:L100 I102:L102 I104:L104 I106:L106 I108:L108 O8:Y109">
    <cfRule type="cellIs" dxfId="3747" priority="64" stopIfTrue="1" operator="equal">
      <formula>0</formula>
    </cfRule>
  </conditionalFormatting>
  <conditionalFormatting sqref="N8 N10 N12 N14 N16 N18 N20 N22 N24 N26 N28 N30 N32 N34 N36 N38 N40 N42 N44 N46 N48 N50 N52 N54 N56 N58 N60 N62 N64 N66 N68 N70 N72 N74 N76 N78 N80 N82 N84 N86 N88 N90 N92 N94 N96 N98 N100 N102 N104 N106 N108">
    <cfRule type="cellIs" dxfId="3746" priority="63" stopIfTrue="1" operator="equal">
      <formula>0</formula>
    </cfRule>
  </conditionalFormatting>
  <conditionalFormatting sqref="AA8:AC109">
    <cfRule type="cellIs" dxfId="3745" priority="61" stopIfTrue="1" operator="equal">
      <formula>0</formula>
    </cfRule>
  </conditionalFormatting>
  <conditionalFormatting sqref="AD6:AD7">
    <cfRule type="cellIs" dxfId="3744" priority="58" stopIfTrue="1" operator="equal">
      <formula>0</formula>
    </cfRule>
  </conditionalFormatting>
  <conditionalFormatting sqref="AE6:AE7">
    <cfRule type="cellIs" dxfId="3743" priority="57" stopIfTrue="1" operator="equal">
      <formula>0</formula>
    </cfRule>
  </conditionalFormatting>
  <conditionalFormatting sqref="AE8:AE109">
    <cfRule type="cellIs" dxfId="3742" priority="53" stopIfTrue="1" operator="equal">
      <formula>0</formula>
    </cfRule>
  </conditionalFormatting>
  <conditionalFormatting sqref="M8 M10 M12 M14 M16 M18 M20 M22 M24 M26 M28 M30 M32 M34 M36 M38 M40 M42 M44 M46 M48 M50 M52 M54 M56 M58 M60 M62 M64 M66 M68 M70 M72 M74 M76 M78 M80 M82 M84 M86 M88 M90 M92 M94 M96 M98 M100 M102 M104 M106 M108">
    <cfRule type="cellIs" dxfId="3741" priority="52" stopIfTrue="1" operator="equal">
      <formula>0</formula>
    </cfRule>
  </conditionalFormatting>
  <conditionalFormatting sqref="A10:A109">
    <cfRule type="cellIs" dxfId="3740" priority="33" stopIfTrue="1" operator="equal">
      <formula>0</formula>
    </cfRule>
  </conditionalFormatting>
  <conditionalFormatting sqref="E8:E109">
    <cfRule type="cellIs" dxfId="3739" priority="26" stopIfTrue="1" operator="equal">
      <formula>0</formula>
    </cfRule>
  </conditionalFormatting>
  <conditionalFormatting sqref="AC6:AC7">
    <cfRule type="cellIs" dxfId="3738" priority="25" stopIfTrue="1" operator="equal">
      <formula>0</formula>
    </cfRule>
  </conditionalFormatting>
  <conditionalFormatting sqref="AD110:AD207">
    <cfRule type="cellIs" dxfId="3737" priority="5" stopIfTrue="1" operator="equal">
      <formula>0</formula>
    </cfRule>
  </conditionalFormatting>
  <conditionalFormatting sqref="B110:D207 F110:H207 I111:K111 I113:K113 I115:K115 I117:K117 I119:K119 I121:K121 I123:K123 I125:K125 I127:K127 I129:K129 I131:K131 I133:K133 I135:K135 I137:K137 I139:K139 I141:K141 I143:K143 I145:K145 I147:K147 I149:K149 I151:K151 I153:K153 I155:K155 I157:K157 I159:K159 I161:K161 I163:K163 I165:K165 I167:K167 I169:K169 I171:K171 I173:K173 I175:K175 I177:K177 I179:K179 I181:K181 I183:K183 I185:K185 I187:K187 I189:K189 I191:K191 I193:K193 I195:K195 I197:K197 I199:K199 I201:K201 I203:K203 I205:K205 I207:K207 I110:L110 I112:L112 I114:L114 I116:L116 I118:L118 I120:L120 I122:L122 I124:L124 I126:L126 I128:L128 I130:L130 I132:L132 I134:L134 I136:L136 I138:L138 I140:L140 I142:L142 I144:L144 I146:L146 I148:L148 I150:L150 I152:L152 I154:L154 I156:L156 I158:L158 I160:L160 I162:L162 I164:L164 I166:L166 I168:L168 I170:L170 I172:L172 I174:L174 I176:L176 I178:L178 I180:L180 I182:L182 I184:L184 I186:L186 I188:L188 I190:L190 I192:L192 I194:L194 I196:L196 I198:L198 I200:L200 I202:L202 I204:L204 I206:L206 O110:Y207">
    <cfRule type="cellIs" dxfId="3736" priority="8" stopIfTrue="1" operator="equal">
      <formula>0</formula>
    </cfRule>
  </conditionalFormatting>
  <conditionalFormatting sqref="N110 N112 N114 N116 N118 N120 N122 N124 N126 N128 N130 N132 N134 N136 N138 N140 N142 N144 N146 N148 N150 N152 N154 N156 N158 N160 N162 N164 N166 N168 N170 N172 N174 N176 N178 N180 N182 N184 N186 N188 N190 N192 N194 N196 N198 N200 N202 N204 N206">
    <cfRule type="cellIs" dxfId="3735" priority="7" stopIfTrue="1" operator="equal">
      <formula>0</formula>
    </cfRule>
  </conditionalFormatting>
  <conditionalFormatting sqref="AA110:AC207">
    <cfRule type="cellIs" dxfId="3734" priority="6" stopIfTrue="1" operator="equal">
      <formula>0</formula>
    </cfRule>
  </conditionalFormatting>
  <conditionalFormatting sqref="AE110:AE207">
    <cfRule type="cellIs" dxfId="3733" priority="4" stopIfTrue="1" operator="equal">
      <formula>0</formula>
    </cfRule>
  </conditionalFormatting>
  <conditionalFormatting sqref="M110 M112 M114 M116 M118 M120 M122 M124 M126 M128 M130 M132 M134 M136 M138 M140 M142 M144 M146 M148 M150 M152 M154 M156 M158 M160 M162 M164 M166 M168 M170 M172 M174 M176 M178 M180 M182 M184 M186 M188 M190 M192 M194 M196 M198 M200 M202 M204 M206">
    <cfRule type="cellIs" dxfId="3732" priority="3" stopIfTrue="1" operator="equal">
      <formula>0</formula>
    </cfRule>
  </conditionalFormatting>
  <conditionalFormatting sqref="A110:A207">
    <cfRule type="cellIs" dxfId="3731" priority="2" stopIfTrue="1" operator="equal">
      <formula>0</formula>
    </cfRule>
  </conditionalFormatting>
  <conditionalFormatting sqref="E110:E207">
    <cfRule type="cellIs" dxfId="3730" priority="1" stopIfTrue="1" operator="equal">
      <formula>0</formula>
    </cfRule>
  </conditionalFormatting>
  <printOptions horizontalCentered="1"/>
  <pageMargins left="0" right="0" top="0" bottom="0" header="0" footer="0"/>
  <pageSetup paperSize="9" scale="87" fitToHeight="1000" orientation="landscape"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C00000"/>
    <pageSetUpPr fitToPage="1"/>
  </sheetPr>
  <dimension ref="A1:BB366"/>
  <sheetViews>
    <sheetView showGridLines="0" topLeftCell="A4" zoomScale="140" zoomScaleNormal="140" workbookViewId="0">
      <pane ySplit="6" topLeftCell="A146" activePane="bottomLeft" state="frozen"/>
      <selection activeCell="M18" sqref="M18:N18"/>
      <selection pane="bottomLeft" activeCell="B134" sqref="B134"/>
    </sheetView>
  </sheetViews>
  <sheetFormatPr defaultColWidth="9.140625" defaultRowHeight="11.25" x14ac:dyDescent="0.2"/>
  <cols>
    <col min="1" max="1" width="3.85546875" style="2" customWidth="1"/>
    <col min="2" max="2" width="30.5703125" style="2" customWidth="1"/>
    <col min="3" max="3" width="6.28515625" style="2" hidden="1" customWidth="1"/>
    <col min="4" max="4" width="5.7109375" style="2" hidden="1" customWidth="1"/>
    <col min="5" max="6" width="3.7109375" style="2" hidden="1" customWidth="1"/>
    <col min="7" max="7" width="4.42578125" style="2" hidden="1" customWidth="1"/>
    <col min="8" max="8" width="12.85546875" style="2" customWidth="1"/>
    <col min="9" max="9" width="7.85546875" style="2" hidden="1" customWidth="1"/>
    <col min="10" max="10" width="14.85546875" style="2" customWidth="1"/>
    <col min="11" max="12" width="5" style="2" hidden="1" customWidth="1"/>
    <col min="13" max="13" width="9.7109375" style="2" customWidth="1"/>
    <col min="14" max="14" width="5.42578125" style="2" hidden="1" customWidth="1"/>
    <col min="15" max="15" width="8.42578125" style="2" customWidth="1"/>
    <col min="16" max="16" width="3.5703125" style="2" hidden="1" customWidth="1"/>
    <col min="17" max="17" width="10.140625" style="2" customWidth="1"/>
    <col min="18" max="18" width="5.5703125" style="2" hidden="1" customWidth="1"/>
    <col min="19" max="19" width="7.28515625" style="2" hidden="1" customWidth="1"/>
    <col min="20" max="20" width="2.7109375" style="2" hidden="1" customWidth="1"/>
    <col min="21" max="21" width="2.85546875" style="2" hidden="1" customWidth="1"/>
    <col min="22" max="22" width="14.140625" style="2" customWidth="1"/>
    <col min="23" max="24" width="4.140625" style="2" hidden="1" customWidth="1"/>
    <col min="25" max="25" width="15.140625" style="2" customWidth="1"/>
    <col min="26" max="26" width="6.28515625" style="2" hidden="1" customWidth="1"/>
    <col min="27" max="27" width="6.85546875" style="2" customWidth="1"/>
    <col min="28" max="28" width="9.5703125" style="2" customWidth="1"/>
    <col min="29" max="29" width="7.85546875" style="2" customWidth="1"/>
    <col min="30" max="30" width="7.42578125" style="2" customWidth="1"/>
    <col min="31" max="31" width="9.85546875" style="2" customWidth="1"/>
    <col min="32" max="32" width="10.42578125" style="2" customWidth="1"/>
    <col min="33" max="33" width="7.140625" style="2" hidden="1" customWidth="1"/>
    <col min="34" max="34" width="9.42578125" style="2" customWidth="1"/>
    <col min="35" max="35" width="15" style="2" customWidth="1"/>
    <col min="36" max="36" width="5.42578125" style="2" hidden="1" customWidth="1"/>
    <col min="37" max="37" width="15" style="2" customWidth="1"/>
    <col min="38" max="16384" width="9.140625" style="2"/>
  </cols>
  <sheetData>
    <row r="1" spans="1:54" s="49" customFormat="1" ht="8.25" x14ac:dyDescent="0.15">
      <c r="A1" s="596"/>
      <c r="B1" s="596"/>
      <c r="C1" s="596"/>
      <c r="D1" s="596"/>
      <c r="E1" s="596"/>
      <c r="F1" s="596"/>
      <c r="G1" s="596"/>
      <c r="H1" s="596"/>
      <c r="I1" s="596"/>
      <c r="J1" s="596"/>
      <c r="K1" s="596"/>
      <c r="L1" s="596"/>
      <c r="M1" s="596"/>
      <c r="N1" s="596"/>
      <c r="O1" s="596"/>
      <c r="P1" s="596"/>
      <c r="Q1" s="596"/>
      <c r="R1" s="596"/>
      <c r="S1" s="596"/>
      <c r="T1" s="596"/>
      <c r="U1" s="596"/>
      <c r="V1" s="596"/>
      <c r="W1" s="596"/>
      <c r="X1" s="596"/>
      <c r="Y1" s="596"/>
      <c r="Z1" s="596"/>
      <c r="AA1" s="596"/>
      <c r="AB1" s="596"/>
      <c r="AC1" s="596"/>
      <c r="AD1" s="596"/>
      <c r="AE1" s="596"/>
      <c r="AF1" s="596"/>
      <c r="AG1" s="596"/>
    </row>
    <row r="2" spans="1:54" s="49" customFormat="1" ht="8.25" x14ac:dyDescent="0.15">
      <c r="A2" s="596"/>
      <c r="B2" s="596"/>
      <c r="C2" s="596"/>
      <c r="D2" s="596"/>
      <c r="E2" s="596"/>
      <c r="F2" s="596"/>
      <c r="G2" s="596"/>
      <c r="H2" s="596"/>
      <c r="I2" s="596"/>
      <c r="J2" s="596"/>
      <c r="K2" s="596"/>
      <c r="L2" s="596"/>
      <c r="M2" s="596"/>
      <c r="N2" s="596"/>
      <c r="O2" s="596"/>
      <c r="P2" s="596"/>
      <c r="Q2" s="596"/>
      <c r="R2" s="596"/>
      <c r="S2" s="596"/>
      <c r="T2" s="596"/>
      <c r="U2" s="596"/>
      <c r="V2" s="596"/>
      <c r="W2" s="596"/>
      <c r="X2" s="596"/>
      <c r="Y2" s="596"/>
      <c r="Z2" s="596"/>
      <c r="AA2" s="596"/>
      <c r="AB2" s="596"/>
      <c r="AC2" s="596"/>
      <c r="AD2" s="596"/>
      <c r="AE2" s="596"/>
      <c r="AF2" s="596"/>
      <c r="AG2" s="596"/>
    </row>
    <row r="3" spans="1:54" s="49" customFormat="1" ht="8.25" x14ac:dyDescent="0.15">
      <c r="A3" s="596"/>
      <c r="B3" s="596"/>
      <c r="C3" s="596"/>
      <c r="D3" s="596"/>
      <c r="E3" s="596"/>
      <c r="F3" s="596"/>
      <c r="G3" s="596"/>
      <c r="H3" s="596"/>
      <c r="I3" s="596"/>
      <c r="J3" s="596"/>
      <c r="K3" s="596"/>
      <c r="L3" s="596"/>
      <c r="M3" s="596"/>
      <c r="N3" s="596"/>
      <c r="O3" s="596"/>
      <c r="P3" s="596"/>
      <c r="Q3" s="596"/>
      <c r="R3" s="596"/>
      <c r="S3" s="596"/>
      <c r="T3" s="596"/>
      <c r="U3" s="596"/>
      <c r="V3" s="596"/>
      <c r="W3" s="596"/>
      <c r="X3" s="596"/>
      <c r="Y3" s="596"/>
      <c r="Z3" s="596"/>
      <c r="AA3" s="596"/>
      <c r="AB3" s="596"/>
      <c r="AC3" s="596"/>
      <c r="AD3" s="596"/>
    </row>
    <row r="4" spans="1:54" s="49" customFormat="1" x14ac:dyDescent="0.2">
      <c r="A4" s="858" t="str">
        <f>ф_01!F1</f>
        <v>Зеленоград-1649</v>
      </c>
      <c r="B4" s="858"/>
      <c r="C4" s="858"/>
      <c r="D4" s="596"/>
      <c r="E4" s="596"/>
      <c r="F4" s="596"/>
      <c r="G4" s="596"/>
      <c r="H4" s="596"/>
      <c r="I4" s="596"/>
      <c r="J4" s="596"/>
      <c r="K4" s="596"/>
      <c r="L4" s="596"/>
      <c r="M4" s="596"/>
      <c r="N4" s="596"/>
      <c r="O4" s="596"/>
      <c r="P4" s="596"/>
      <c r="Q4" s="596"/>
      <c r="R4" s="596"/>
      <c r="S4" s="596"/>
      <c r="T4" s="596"/>
      <c r="U4" s="596"/>
      <c r="V4" s="596"/>
      <c r="W4" s="596"/>
      <c r="X4" s="596"/>
      <c r="Y4" s="596"/>
      <c r="Z4" s="596"/>
      <c r="AA4" s="596"/>
      <c r="AB4" s="596"/>
      <c r="AC4" s="596"/>
      <c r="AD4" s="596"/>
    </row>
    <row r="5" spans="1:54" s="49" customFormat="1" ht="9.75" x14ac:dyDescent="0.15">
      <c r="A5" s="859" t="s">
        <v>12</v>
      </c>
      <c r="B5" s="859"/>
      <c r="C5" s="859"/>
      <c r="D5" s="596"/>
      <c r="E5" s="596"/>
      <c r="F5" s="596"/>
      <c r="G5" s="596"/>
      <c r="H5" s="596"/>
      <c r="I5" s="596"/>
      <c r="J5" s="596"/>
      <c r="K5" s="596"/>
      <c r="L5" s="596"/>
      <c r="M5" s="596"/>
      <c r="N5" s="596"/>
      <c r="O5" s="596"/>
      <c r="P5" s="596"/>
      <c r="Q5" s="596"/>
      <c r="R5" s="596"/>
      <c r="S5" s="860" t="s">
        <v>347</v>
      </c>
      <c r="T5" s="860"/>
      <c r="U5" s="860"/>
      <c r="V5" s="860"/>
      <c r="W5" s="860"/>
      <c r="X5" s="860"/>
      <c r="Y5" s="860"/>
      <c r="Z5" s="860"/>
      <c r="AA5" s="860"/>
      <c r="AB5" s="596"/>
      <c r="AC5" s="596"/>
      <c r="AD5" s="596"/>
      <c r="AH5" s="596"/>
      <c r="AI5" s="596"/>
      <c r="AJ5" s="596"/>
    </row>
    <row r="6" spans="1:54" s="49" customFormat="1" ht="11.25" customHeight="1" x14ac:dyDescent="0.2">
      <c r="A6" s="862">
        <f>ф_01!L1</f>
        <v>44409</v>
      </c>
      <c r="B6" s="862"/>
      <c r="C6" s="862"/>
      <c r="D6" s="596"/>
      <c r="E6" s="596"/>
      <c r="F6" s="596"/>
      <c r="G6" s="596"/>
      <c r="H6" s="596"/>
      <c r="I6" s="596"/>
      <c r="J6" s="596"/>
      <c r="K6" s="596"/>
      <c r="L6" s="596"/>
      <c r="M6" s="596"/>
      <c r="N6" s="596"/>
      <c r="O6" s="596"/>
      <c r="P6" s="596"/>
      <c r="Q6" s="596"/>
      <c r="R6" s="596"/>
      <c r="S6" s="861"/>
      <c r="T6" s="861"/>
      <c r="U6" s="861"/>
      <c r="V6" s="861"/>
      <c r="W6" s="861"/>
      <c r="X6" s="861"/>
      <c r="Y6" s="861"/>
      <c r="Z6" s="861"/>
      <c r="AA6" s="861"/>
      <c r="AB6" s="596"/>
      <c r="AC6" s="596"/>
      <c r="AD6" s="596"/>
      <c r="AH6" s="596"/>
      <c r="AI6" s="596"/>
      <c r="AJ6" s="596"/>
    </row>
    <row r="7" spans="1:54" s="50" customFormat="1" ht="8.25" customHeight="1" x14ac:dyDescent="0.2">
      <c r="A7" s="44">
        <v>1</v>
      </c>
      <c r="B7" s="863">
        <v>2</v>
      </c>
      <c r="C7" s="863"/>
      <c r="D7" s="863"/>
      <c r="E7" s="863"/>
      <c r="F7" s="863"/>
      <c r="G7" s="863"/>
      <c r="H7" s="863">
        <v>3</v>
      </c>
      <c r="I7" s="863"/>
      <c r="J7" s="863">
        <v>4</v>
      </c>
      <c r="K7" s="863"/>
      <c r="L7" s="863"/>
      <c r="M7" s="863">
        <v>5</v>
      </c>
      <c r="N7" s="863"/>
      <c r="O7" s="863">
        <v>6</v>
      </c>
      <c r="P7" s="863"/>
      <c r="Q7" s="863">
        <v>7</v>
      </c>
      <c r="R7" s="864"/>
      <c r="S7" s="853">
        <v>8</v>
      </c>
      <c r="T7" s="854"/>
      <c r="U7" s="854"/>
      <c r="V7" s="854">
        <v>9</v>
      </c>
      <c r="W7" s="854"/>
      <c r="X7" s="854"/>
      <c r="Y7" s="854">
        <v>10</v>
      </c>
      <c r="Z7" s="854"/>
      <c r="AA7" s="855"/>
      <c r="AB7" s="589">
        <v>11</v>
      </c>
      <c r="AC7" s="590">
        <v>12</v>
      </c>
      <c r="AD7" s="590">
        <v>13</v>
      </c>
      <c r="AE7" s="590">
        <v>14</v>
      </c>
      <c r="AF7" s="590">
        <v>15</v>
      </c>
      <c r="AG7" s="47">
        <v>16</v>
      </c>
      <c r="AH7" s="48">
        <v>17</v>
      </c>
      <c r="AI7" s="856">
        <v>18</v>
      </c>
      <c r="AJ7" s="856"/>
      <c r="AK7" s="857" t="s">
        <v>301</v>
      </c>
      <c r="AL7" s="69"/>
      <c r="AM7" s="848">
        <v>20</v>
      </c>
      <c r="AN7" s="848"/>
      <c r="AO7" s="49"/>
      <c r="AS7" s="51"/>
      <c r="BB7" s="50" t="s">
        <v>28</v>
      </c>
    </row>
    <row r="8" spans="1:54" s="59" customFormat="1" ht="18" customHeight="1" x14ac:dyDescent="0.2">
      <c r="A8" s="52" t="s">
        <v>29</v>
      </c>
      <c r="B8" s="841" t="s">
        <v>30</v>
      </c>
      <c r="C8" s="841"/>
      <c r="D8" s="841"/>
      <c r="E8" s="841"/>
      <c r="F8" s="841"/>
      <c r="G8" s="841"/>
      <c r="H8" s="841" t="s">
        <v>14</v>
      </c>
      <c r="I8" s="841"/>
      <c r="J8" s="841" t="s">
        <v>349</v>
      </c>
      <c r="K8" s="841"/>
      <c r="L8" s="841"/>
      <c r="M8" s="842" t="s">
        <v>350</v>
      </c>
      <c r="N8" s="842"/>
      <c r="O8" s="842" t="s">
        <v>34</v>
      </c>
      <c r="P8" s="842"/>
      <c r="Q8" s="843" t="s">
        <v>35</v>
      </c>
      <c r="R8" s="844"/>
      <c r="S8" s="849" t="s">
        <v>51</v>
      </c>
      <c r="T8" s="850"/>
      <c r="U8" s="850"/>
      <c r="V8" s="842" t="s">
        <v>36</v>
      </c>
      <c r="W8" s="842"/>
      <c r="X8" s="842"/>
      <c r="Y8" s="851" t="s">
        <v>37</v>
      </c>
      <c r="Z8" s="852"/>
      <c r="AA8" s="107" t="s">
        <v>52</v>
      </c>
      <c r="AB8" s="53" t="s">
        <v>38</v>
      </c>
      <c r="AC8" s="588" t="s">
        <v>39</v>
      </c>
      <c r="AD8" s="587" t="s">
        <v>40</v>
      </c>
      <c r="AE8" s="587" t="s">
        <v>41</v>
      </c>
      <c r="AF8" s="56" t="s">
        <v>42</v>
      </c>
      <c r="AG8" s="597" t="s">
        <v>43</v>
      </c>
      <c r="AH8" s="52" t="s">
        <v>44</v>
      </c>
      <c r="AI8" s="843" t="s">
        <v>45</v>
      </c>
      <c r="AJ8" s="843"/>
      <c r="AK8" s="857"/>
      <c r="AL8" s="69"/>
    </row>
    <row r="9" spans="1:54" s="69" customFormat="1" ht="8.25" customHeight="1" x14ac:dyDescent="0.2">
      <c r="A9" s="61"/>
      <c r="B9" s="598"/>
      <c r="C9" s="598"/>
      <c r="D9" s="598"/>
      <c r="E9" s="598"/>
      <c r="F9" s="598"/>
      <c r="G9" s="598"/>
      <c r="H9" s="598"/>
      <c r="I9" s="598"/>
      <c r="J9" s="598"/>
      <c r="K9" s="598"/>
      <c r="L9" s="598"/>
      <c r="M9" s="598"/>
      <c r="N9" s="598"/>
      <c r="O9" s="845"/>
      <c r="P9" s="845"/>
      <c r="Q9" s="846"/>
      <c r="R9" s="846"/>
      <c r="S9" s="847"/>
      <c r="T9" s="847"/>
      <c r="U9" s="847"/>
      <c r="V9" s="847"/>
      <c r="W9" s="847"/>
      <c r="X9" s="847"/>
      <c r="Y9" s="847"/>
      <c r="Z9" s="847"/>
      <c r="AA9" s="103"/>
      <c r="AB9" s="62" t="s">
        <v>47</v>
      </c>
      <c r="AC9" s="63" t="s">
        <v>48</v>
      </c>
      <c r="AD9" s="64" t="s">
        <v>49</v>
      </c>
      <c r="AE9" s="64" t="s">
        <v>47</v>
      </c>
      <c r="AF9" s="65" t="s">
        <v>47</v>
      </c>
      <c r="AG9" s="66"/>
      <c r="AH9" s="599"/>
      <c r="AI9" s="840"/>
      <c r="AJ9" s="840"/>
      <c r="AK9" s="600"/>
    </row>
    <row r="10" spans="1:54" s="69" customFormat="1" ht="18" customHeight="1" x14ac:dyDescent="0.2">
      <c r="A10" s="71">
        <v>1</v>
      </c>
      <c r="B10" s="601" t="s">
        <v>356</v>
      </c>
      <c r="C10" s="602"/>
      <c r="D10" s="602"/>
      <c r="E10" s="602"/>
      <c r="F10" s="602"/>
      <c r="G10" s="602"/>
      <c r="H10" s="603" t="s">
        <v>643</v>
      </c>
      <c r="I10" s="604"/>
      <c r="J10" s="605" t="s">
        <v>648</v>
      </c>
      <c r="K10" s="606"/>
      <c r="L10" s="607"/>
      <c r="M10" s="608"/>
      <c r="N10" s="609"/>
      <c r="O10" s="610"/>
      <c r="P10" s="611"/>
      <c r="Q10" s="612">
        <v>567</v>
      </c>
      <c r="R10" s="651"/>
      <c r="S10" s="613"/>
      <c r="T10" s="614"/>
      <c r="U10" s="615"/>
      <c r="V10" s="616"/>
      <c r="W10" s="617"/>
      <c r="X10" s="618"/>
      <c r="Y10" s="616"/>
      <c r="Z10" s="618"/>
      <c r="AA10" s="556"/>
      <c r="AB10" s="559">
        <v>0.01</v>
      </c>
      <c r="AC10" s="560"/>
      <c r="AD10" s="561"/>
      <c r="AE10" s="561"/>
      <c r="AF10" s="562">
        <f>SUM(AB10:AE10)</f>
        <v>0.01</v>
      </c>
      <c r="AG10" s="72"/>
      <c r="AH10" s="109">
        <f>Q10</f>
        <v>567</v>
      </c>
      <c r="AI10" s="619">
        <f>IF(B10&lt;&gt;0,ROUND(AE10*Q10,0),"")</f>
        <v>0</v>
      </c>
      <c r="AJ10" s="619"/>
      <c r="AK10" s="620">
        <f>IFERROR(ROUND(AF10*Q10,0),0)</f>
        <v>6</v>
      </c>
    </row>
    <row r="11" spans="1:54" s="69" customFormat="1" ht="18" customHeight="1" x14ac:dyDescent="0.2">
      <c r="A11" s="71">
        <v>2</v>
      </c>
      <c r="B11" s="601" t="s">
        <v>357</v>
      </c>
      <c r="C11" s="602"/>
      <c r="D11" s="602"/>
      <c r="E11" s="602"/>
      <c r="F11" s="602"/>
      <c r="G11" s="602"/>
      <c r="H11" s="603" t="s">
        <v>644</v>
      </c>
      <c r="I11" s="604"/>
      <c r="J11" s="605" t="s">
        <v>649</v>
      </c>
      <c r="K11" s="606"/>
      <c r="L11" s="607"/>
      <c r="M11" s="608"/>
      <c r="N11" s="609"/>
      <c r="O11" s="621"/>
      <c r="P11" s="622"/>
      <c r="Q11" s="612">
        <v>567</v>
      </c>
      <c r="R11" s="651"/>
      <c r="S11" s="613"/>
      <c r="T11" s="614"/>
      <c r="U11" s="615"/>
      <c r="V11" s="616"/>
      <c r="W11" s="617"/>
      <c r="X11" s="618"/>
      <c r="Y11" s="616"/>
      <c r="Z11" s="618"/>
      <c r="AA11" s="556"/>
      <c r="AB11" s="563">
        <v>-4</v>
      </c>
      <c r="AC11" s="560"/>
      <c r="AD11" s="564"/>
      <c r="AE11" s="561"/>
      <c r="AF11" s="562">
        <f t="shared" ref="AF11:AF74" si="0">SUM(AB11:AE11)</f>
        <v>-4</v>
      </c>
      <c r="AG11" s="72"/>
      <c r="AH11" s="109">
        <f t="shared" ref="AH11:AH74" si="1">Q11</f>
        <v>567</v>
      </c>
      <c r="AI11" s="619">
        <f t="shared" ref="AI11:AI74" si="2">IF(B11&lt;&gt;0,ROUND(AE11*Q11,0),"")</f>
        <v>0</v>
      </c>
      <c r="AJ11" s="619"/>
      <c r="AK11" s="574">
        <f t="shared" ref="AK11:AK74" si="3">IFERROR(ROUND(AF11*Q11,0),0)</f>
        <v>-2268</v>
      </c>
    </row>
    <row r="12" spans="1:54" s="69" customFormat="1" ht="18" customHeight="1" x14ac:dyDescent="0.2">
      <c r="A12" s="71">
        <v>3</v>
      </c>
      <c r="B12" s="601" t="s">
        <v>358</v>
      </c>
      <c r="C12" s="602"/>
      <c r="D12" s="602"/>
      <c r="E12" s="602"/>
      <c r="F12" s="602"/>
      <c r="G12" s="602"/>
      <c r="H12" s="603" t="s">
        <v>489</v>
      </c>
      <c r="I12" s="604"/>
      <c r="J12" s="605" t="s">
        <v>650</v>
      </c>
      <c r="K12" s="606"/>
      <c r="L12" s="607"/>
      <c r="M12" s="608"/>
      <c r="N12" s="609"/>
      <c r="O12" s="621"/>
      <c r="P12" s="622"/>
      <c r="Q12" s="612">
        <v>567</v>
      </c>
      <c r="R12" s="651"/>
      <c r="S12" s="613"/>
      <c r="T12" s="614"/>
      <c r="U12" s="615"/>
      <c r="V12" s="616"/>
      <c r="W12" s="617"/>
      <c r="X12" s="618"/>
      <c r="Y12" s="616"/>
      <c r="Z12" s="618"/>
      <c r="AA12" s="556"/>
      <c r="AB12" s="563">
        <v>-6</v>
      </c>
      <c r="AC12" s="560"/>
      <c r="AD12" s="564"/>
      <c r="AE12" s="561"/>
      <c r="AF12" s="562">
        <f t="shared" si="0"/>
        <v>-6</v>
      </c>
      <c r="AG12" s="72"/>
      <c r="AH12" s="109">
        <f t="shared" si="1"/>
        <v>567</v>
      </c>
      <c r="AI12" s="619">
        <f t="shared" si="2"/>
        <v>0</v>
      </c>
      <c r="AJ12" s="619"/>
      <c r="AK12" s="574">
        <f t="shared" si="3"/>
        <v>-3402</v>
      </c>
    </row>
    <row r="13" spans="1:54" s="69" customFormat="1" ht="18" customHeight="1" x14ac:dyDescent="0.2">
      <c r="A13" s="71">
        <v>4</v>
      </c>
      <c r="B13" s="601" t="s">
        <v>359</v>
      </c>
      <c r="C13" s="602"/>
      <c r="D13" s="602"/>
      <c r="E13" s="602"/>
      <c r="F13" s="602"/>
      <c r="G13" s="602"/>
      <c r="H13" s="603" t="s">
        <v>645</v>
      </c>
      <c r="I13" s="604"/>
      <c r="J13" s="605" t="s">
        <v>651</v>
      </c>
      <c r="K13" s="606"/>
      <c r="L13" s="607"/>
      <c r="M13" s="608"/>
      <c r="N13" s="609"/>
      <c r="O13" s="621"/>
      <c r="P13" s="622"/>
      <c r="Q13" s="612">
        <v>549.99</v>
      </c>
      <c r="R13" s="651"/>
      <c r="S13" s="613"/>
      <c r="T13" s="614"/>
      <c r="U13" s="615"/>
      <c r="V13" s="616"/>
      <c r="W13" s="617"/>
      <c r="X13" s="618"/>
      <c r="Y13" s="616"/>
      <c r="Z13" s="618"/>
      <c r="AA13" s="556"/>
      <c r="AB13" s="563">
        <v>0.99</v>
      </c>
      <c r="AC13" s="560"/>
      <c r="AD13" s="564"/>
      <c r="AE13" s="561"/>
      <c r="AF13" s="562">
        <f t="shared" si="0"/>
        <v>0.99</v>
      </c>
      <c r="AG13" s="72"/>
      <c r="AH13" s="109">
        <f t="shared" si="1"/>
        <v>549.99</v>
      </c>
      <c r="AI13" s="619">
        <f t="shared" si="2"/>
        <v>0</v>
      </c>
      <c r="AJ13" s="619"/>
      <c r="AK13" s="574">
        <f t="shared" si="3"/>
        <v>544</v>
      </c>
    </row>
    <row r="14" spans="1:54" s="69" customFormat="1" ht="18" customHeight="1" x14ac:dyDescent="0.2">
      <c r="A14" s="71">
        <v>5</v>
      </c>
      <c r="B14" s="601" t="s">
        <v>360</v>
      </c>
      <c r="C14" s="602"/>
      <c r="D14" s="602"/>
      <c r="E14" s="602"/>
      <c r="F14" s="602"/>
      <c r="G14" s="602"/>
      <c r="H14" s="603" t="s">
        <v>646</v>
      </c>
      <c r="I14" s="604"/>
      <c r="J14" s="605" t="s">
        <v>652</v>
      </c>
      <c r="K14" s="606"/>
      <c r="L14" s="607"/>
      <c r="M14" s="608"/>
      <c r="N14" s="609"/>
      <c r="O14" s="621"/>
      <c r="P14" s="622"/>
      <c r="Q14" s="612">
        <v>359.1</v>
      </c>
      <c r="R14" s="651"/>
      <c r="S14" s="613"/>
      <c r="T14" s="614"/>
      <c r="U14" s="615"/>
      <c r="V14" s="616"/>
      <c r="W14" s="617"/>
      <c r="X14" s="618"/>
      <c r="Y14" s="616"/>
      <c r="Z14" s="618"/>
      <c r="AA14" s="556"/>
      <c r="AB14" s="563">
        <v>6.0985797827903081</v>
      </c>
      <c r="AC14" s="560"/>
      <c r="AD14" s="564"/>
      <c r="AE14" s="561"/>
      <c r="AF14" s="562">
        <f t="shared" si="0"/>
        <v>6.0985797827903081</v>
      </c>
      <c r="AG14" s="72"/>
      <c r="AH14" s="109">
        <f t="shared" si="1"/>
        <v>359.1</v>
      </c>
      <c r="AI14" s="619">
        <f t="shared" si="2"/>
        <v>0</v>
      </c>
      <c r="AJ14" s="619"/>
      <c r="AK14" s="574">
        <f t="shared" si="3"/>
        <v>2190</v>
      </c>
    </row>
    <row r="15" spans="1:54" s="69" customFormat="1" ht="18" customHeight="1" x14ac:dyDescent="0.2">
      <c r="A15" s="71">
        <v>6</v>
      </c>
      <c r="B15" s="601" t="s">
        <v>361</v>
      </c>
      <c r="C15" s="602"/>
      <c r="D15" s="602"/>
      <c r="E15" s="602"/>
      <c r="F15" s="602"/>
      <c r="G15" s="602"/>
      <c r="H15" s="603" t="s">
        <v>647</v>
      </c>
      <c r="I15" s="604"/>
      <c r="J15" s="605" t="s">
        <v>653</v>
      </c>
      <c r="K15" s="606"/>
      <c r="L15" s="607"/>
      <c r="M15" s="608"/>
      <c r="N15" s="609"/>
      <c r="O15" s="621"/>
      <c r="P15" s="622"/>
      <c r="Q15" s="612">
        <v>1872</v>
      </c>
      <c r="R15" s="651"/>
      <c r="S15" s="613"/>
      <c r="T15" s="614"/>
      <c r="U15" s="615"/>
      <c r="V15" s="616"/>
      <c r="W15" s="617"/>
      <c r="X15" s="618"/>
      <c r="Y15" s="616"/>
      <c r="Z15" s="618"/>
      <c r="AA15" s="556"/>
      <c r="AB15" s="563">
        <v>1.9999994734002158E-2</v>
      </c>
      <c r="AC15" s="560"/>
      <c r="AD15" s="564"/>
      <c r="AE15" s="561"/>
      <c r="AF15" s="562">
        <f t="shared" si="0"/>
        <v>1.9999994734002158E-2</v>
      </c>
      <c r="AG15" s="72"/>
      <c r="AH15" s="109">
        <f t="shared" si="1"/>
        <v>1872</v>
      </c>
      <c r="AI15" s="619">
        <f t="shared" si="2"/>
        <v>0</v>
      </c>
      <c r="AJ15" s="619"/>
      <c r="AK15" s="574">
        <f t="shared" si="3"/>
        <v>37</v>
      </c>
    </row>
    <row r="16" spans="1:54" s="69" customFormat="1" ht="18" customHeight="1" x14ac:dyDescent="0.2">
      <c r="A16" s="71">
        <v>7</v>
      </c>
      <c r="B16" s="601" t="s">
        <v>362</v>
      </c>
      <c r="C16" s="623"/>
      <c r="D16" s="623"/>
      <c r="E16" s="623"/>
      <c r="F16" s="623"/>
      <c r="G16" s="624"/>
      <c r="H16" s="603" t="s">
        <v>474</v>
      </c>
      <c r="I16" s="604"/>
      <c r="J16" s="605" t="s">
        <v>552</v>
      </c>
      <c r="K16" s="606"/>
      <c r="L16" s="607"/>
      <c r="M16" s="608"/>
      <c r="N16" s="609"/>
      <c r="O16" s="608"/>
      <c r="P16" s="625"/>
      <c r="Q16" s="612">
        <v>1813.68</v>
      </c>
      <c r="R16" s="651"/>
      <c r="S16" s="613"/>
      <c r="T16" s="614"/>
      <c r="U16" s="615"/>
      <c r="V16" s="616"/>
      <c r="W16" s="617"/>
      <c r="X16" s="618"/>
      <c r="Y16" s="616"/>
      <c r="Z16" s="618"/>
      <c r="AA16" s="556"/>
      <c r="AB16" s="563">
        <v>-0.32671138320291848</v>
      </c>
      <c r="AC16" s="560"/>
      <c r="AD16" s="564"/>
      <c r="AE16" s="561"/>
      <c r="AF16" s="562">
        <f t="shared" si="0"/>
        <v>-0.32671138320291848</v>
      </c>
      <c r="AG16" s="72"/>
      <c r="AH16" s="109">
        <f t="shared" si="1"/>
        <v>1813.68</v>
      </c>
      <c r="AI16" s="619">
        <f t="shared" si="2"/>
        <v>0</v>
      </c>
      <c r="AJ16" s="626"/>
      <c r="AK16" s="574">
        <f t="shared" si="3"/>
        <v>-593</v>
      </c>
    </row>
    <row r="17" spans="1:37" s="69" customFormat="1" ht="18" customHeight="1" x14ac:dyDescent="0.2">
      <c r="A17" s="71">
        <v>8</v>
      </c>
      <c r="B17" s="601" t="s">
        <v>362</v>
      </c>
      <c r="C17" s="623"/>
      <c r="D17" s="623"/>
      <c r="E17" s="623"/>
      <c r="F17" s="623"/>
      <c r="G17" s="624"/>
      <c r="H17" s="603" t="s">
        <v>475</v>
      </c>
      <c r="I17" s="604"/>
      <c r="J17" s="605" t="s">
        <v>553</v>
      </c>
      <c r="K17" s="606"/>
      <c r="L17" s="607"/>
      <c r="M17" s="608"/>
      <c r="N17" s="609"/>
      <c r="O17" s="608"/>
      <c r="P17" s="625"/>
      <c r="Q17" s="612">
        <v>1815.84</v>
      </c>
      <c r="R17" s="651"/>
      <c r="S17" s="613"/>
      <c r="T17" s="614"/>
      <c r="U17" s="615"/>
      <c r="V17" s="616"/>
      <c r="W17" s="617"/>
      <c r="X17" s="618"/>
      <c r="Y17" s="616"/>
      <c r="Z17" s="618"/>
      <c r="AA17" s="556"/>
      <c r="AB17" s="563">
        <v>0.33034982367500909</v>
      </c>
      <c r="AC17" s="560"/>
      <c r="AD17" s="564"/>
      <c r="AE17" s="561"/>
      <c r="AF17" s="562">
        <f t="shared" si="0"/>
        <v>0.33034982367500909</v>
      </c>
      <c r="AG17" s="72"/>
      <c r="AH17" s="109">
        <f t="shared" si="1"/>
        <v>1815.84</v>
      </c>
      <c r="AI17" s="619">
        <f t="shared" si="2"/>
        <v>0</v>
      </c>
      <c r="AJ17" s="626"/>
      <c r="AK17" s="574">
        <f t="shared" si="3"/>
        <v>600</v>
      </c>
    </row>
    <row r="18" spans="1:37" s="69" customFormat="1" ht="18" customHeight="1" x14ac:dyDescent="0.2">
      <c r="A18" s="71">
        <v>9</v>
      </c>
      <c r="B18" s="601" t="s">
        <v>363</v>
      </c>
      <c r="C18" s="623"/>
      <c r="D18" s="623"/>
      <c r="E18" s="623"/>
      <c r="F18" s="623"/>
      <c r="G18" s="624"/>
      <c r="H18" s="603" t="s">
        <v>476</v>
      </c>
      <c r="I18" s="604"/>
      <c r="J18" s="605" t="s">
        <v>554</v>
      </c>
      <c r="K18" s="606"/>
      <c r="L18" s="607"/>
      <c r="M18" s="608"/>
      <c r="N18" s="609"/>
      <c r="O18" s="608"/>
      <c r="P18" s="625"/>
      <c r="Q18" s="612">
        <v>567</v>
      </c>
      <c r="R18" s="651"/>
      <c r="S18" s="613"/>
      <c r="T18" s="614"/>
      <c r="U18" s="615"/>
      <c r="V18" s="616"/>
      <c r="W18" s="617"/>
      <c r="X18" s="618"/>
      <c r="Y18" s="616"/>
      <c r="Z18" s="618"/>
      <c r="AA18" s="556"/>
      <c r="AB18" s="563">
        <v>-3.9999999995995594</v>
      </c>
      <c r="AC18" s="560"/>
      <c r="AD18" s="564"/>
      <c r="AE18" s="561"/>
      <c r="AF18" s="562">
        <f t="shared" si="0"/>
        <v>-3.9999999995995594</v>
      </c>
      <c r="AG18" s="72"/>
      <c r="AH18" s="109">
        <f t="shared" si="1"/>
        <v>567</v>
      </c>
      <c r="AI18" s="619">
        <f t="shared" si="2"/>
        <v>0</v>
      </c>
      <c r="AJ18" s="626"/>
      <c r="AK18" s="574">
        <f t="shared" si="3"/>
        <v>-2268</v>
      </c>
    </row>
    <row r="19" spans="1:37" s="69" customFormat="1" ht="18" customHeight="1" x14ac:dyDescent="0.2">
      <c r="A19" s="71">
        <v>10</v>
      </c>
      <c r="B19" s="601" t="s">
        <v>364</v>
      </c>
      <c r="C19" s="623"/>
      <c r="D19" s="623"/>
      <c r="E19" s="623"/>
      <c r="F19" s="623"/>
      <c r="G19" s="624"/>
      <c r="H19" s="603" t="s">
        <v>477</v>
      </c>
      <c r="I19" s="604"/>
      <c r="J19" s="605" t="s">
        <v>555</v>
      </c>
      <c r="K19" s="606"/>
      <c r="L19" s="607"/>
      <c r="M19" s="608"/>
      <c r="N19" s="609"/>
      <c r="O19" s="608"/>
      <c r="P19" s="625"/>
      <c r="Q19" s="612">
        <v>469.8</v>
      </c>
      <c r="R19" s="651"/>
      <c r="S19" s="613"/>
      <c r="T19" s="614"/>
      <c r="U19" s="615"/>
      <c r="V19" s="616"/>
      <c r="W19" s="617"/>
      <c r="X19" s="618"/>
      <c r="Y19" s="616"/>
      <c r="Z19" s="618"/>
      <c r="AA19" s="556"/>
      <c r="AB19" s="563">
        <v>5.9999999999998721E-2</v>
      </c>
      <c r="AC19" s="560"/>
      <c r="AD19" s="564"/>
      <c r="AE19" s="561"/>
      <c r="AF19" s="562">
        <f t="shared" si="0"/>
        <v>5.9999999999998721E-2</v>
      </c>
      <c r="AG19" s="72"/>
      <c r="AH19" s="109">
        <f t="shared" si="1"/>
        <v>469.8</v>
      </c>
      <c r="AI19" s="619">
        <f t="shared" si="2"/>
        <v>0</v>
      </c>
      <c r="AJ19" s="626"/>
      <c r="AK19" s="574">
        <f t="shared" si="3"/>
        <v>28</v>
      </c>
    </row>
    <row r="20" spans="1:37" s="69" customFormat="1" ht="18" customHeight="1" x14ac:dyDescent="0.2">
      <c r="A20" s="71">
        <v>11</v>
      </c>
      <c r="B20" s="601" t="s">
        <v>365</v>
      </c>
      <c r="C20" s="623"/>
      <c r="D20" s="623"/>
      <c r="E20" s="623"/>
      <c r="F20" s="623"/>
      <c r="G20" s="624"/>
      <c r="H20" s="603" t="s">
        <v>478</v>
      </c>
      <c r="I20" s="604"/>
      <c r="J20" s="605"/>
      <c r="K20" s="606"/>
      <c r="L20" s="607"/>
      <c r="M20" s="608"/>
      <c r="N20" s="609"/>
      <c r="O20" s="608"/>
      <c r="P20" s="625"/>
      <c r="Q20" s="612">
        <v>1957.95</v>
      </c>
      <c r="R20" s="651"/>
      <c r="S20" s="613"/>
      <c r="T20" s="614"/>
      <c r="U20" s="615"/>
      <c r="V20" s="616"/>
      <c r="W20" s="617"/>
      <c r="X20" s="618"/>
      <c r="Y20" s="616"/>
      <c r="Z20" s="618"/>
      <c r="AA20" s="556"/>
      <c r="AB20" s="563">
        <v>5.8837048980930007E-2</v>
      </c>
      <c r="AC20" s="560"/>
      <c r="AD20" s="564"/>
      <c r="AE20" s="561"/>
      <c r="AF20" s="562">
        <f t="shared" si="0"/>
        <v>5.8837048980930007E-2</v>
      </c>
      <c r="AG20" s="72"/>
      <c r="AH20" s="109">
        <f t="shared" si="1"/>
        <v>1957.95</v>
      </c>
      <c r="AI20" s="619">
        <f t="shared" si="2"/>
        <v>0</v>
      </c>
      <c r="AJ20" s="626"/>
      <c r="AK20" s="574">
        <f t="shared" si="3"/>
        <v>115</v>
      </c>
    </row>
    <row r="21" spans="1:37" s="69" customFormat="1" ht="18" customHeight="1" x14ac:dyDescent="0.2">
      <c r="A21" s="71">
        <v>12</v>
      </c>
      <c r="B21" s="601" t="s">
        <v>366</v>
      </c>
      <c r="C21" s="623"/>
      <c r="D21" s="623"/>
      <c r="E21" s="623"/>
      <c r="F21" s="623"/>
      <c r="G21" s="624"/>
      <c r="H21" s="603" t="s">
        <v>479</v>
      </c>
      <c r="I21" s="604"/>
      <c r="J21" s="605" t="s">
        <v>556</v>
      </c>
      <c r="K21" s="606"/>
      <c r="L21" s="607"/>
      <c r="M21" s="608"/>
      <c r="N21" s="609"/>
      <c r="O21" s="608"/>
      <c r="P21" s="625"/>
      <c r="Q21" s="612">
        <v>522</v>
      </c>
      <c r="R21" s="651"/>
      <c r="S21" s="613"/>
      <c r="T21" s="614"/>
      <c r="U21" s="615"/>
      <c r="V21" s="616"/>
      <c r="W21" s="617"/>
      <c r="X21" s="618"/>
      <c r="Y21" s="616"/>
      <c r="Z21" s="618"/>
      <c r="AA21" s="556"/>
      <c r="AB21" s="563">
        <v>-3</v>
      </c>
      <c r="AC21" s="560"/>
      <c r="AD21" s="564"/>
      <c r="AE21" s="561"/>
      <c r="AF21" s="562">
        <f t="shared" si="0"/>
        <v>-3</v>
      </c>
      <c r="AG21" s="72"/>
      <c r="AH21" s="109">
        <f t="shared" si="1"/>
        <v>522</v>
      </c>
      <c r="AI21" s="619">
        <f t="shared" si="2"/>
        <v>0</v>
      </c>
      <c r="AJ21" s="626"/>
      <c r="AK21" s="574">
        <f t="shared" si="3"/>
        <v>-1566</v>
      </c>
    </row>
    <row r="22" spans="1:37" s="69" customFormat="1" ht="18" customHeight="1" x14ac:dyDescent="0.2">
      <c r="A22" s="71">
        <v>13</v>
      </c>
      <c r="B22" s="601" t="s">
        <v>367</v>
      </c>
      <c r="C22" s="623"/>
      <c r="D22" s="623"/>
      <c r="E22" s="623"/>
      <c r="F22" s="623"/>
      <c r="G22" s="624"/>
      <c r="H22" s="603" t="s">
        <v>480</v>
      </c>
      <c r="I22" s="604"/>
      <c r="J22" s="605" t="s">
        <v>557</v>
      </c>
      <c r="K22" s="606"/>
      <c r="L22" s="607"/>
      <c r="M22" s="608"/>
      <c r="N22" s="609"/>
      <c r="O22" s="608"/>
      <c r="P22" s="625"/>
      <c r="Q22" s="612">
        <v>456.57</v>
      </c>
      <c r="R22" s="651"/>
      <c r="S22" s="613"/>
      <c r="T22" s="614"/>
      <c r="U22" s="615"/>
      <c r="V22" s="616"/>
      <c r="W22" s="617"/>
      <c r="X22" s="618"/>
      <c r="Y22" s="616"/>
      <c r="Z22" s="618"/>
      <c r="AA22" s="556"/>
      <c r="AB22" s="563">
        <v>-6.0467951438410967</v>
      </c>
      <c r="AC22" s="560"/>
      <c r="AD22" s="564"/>
      <c r="AE22" s="561"/>
      <c r="AF22" s="562">
        <f t="shared" si="0"/>
        <v>-6.0467951438410967</v>
      </c>
      <c r="AG22" s="72"/>
      <c r="AH22" s="109">
        <f t="shared" si="1"/>
        <v>456.57</v>
      </c>
      <c r="AI22" s="619">
        <f t="shared" si="2"/>
        <v>0</v>
      </c>
      <c r="AJ22" s="626"/>
      <c r="AK22" s="574">
        <f t="shared" si="3"/>
        <v>-2761</v>
      </c>
    </row>
    <row r="23" spans="1:37" s="69" customFormat="1" ht="18" customHeight="1" x14ac:dyDescent="0.2">
      <c r="A23" s="71">
        <v>14</v>
      </c>
      <c r="B23" s="601" t="s">
        <v>368</v>
      </c>
      <c r="C23" s="623"/>
      <c r="D23" s="623"/>
      <c r="E23" s="623"/>
      <c r="F23" s="623"/>
      <c r="G23" s="624"/>
      <c r="H23" s="603" t="s">
        <v>481</v>
      </c>
      <c r="I23" s="604"/>
      <c r="J23" s="605" t="s">
        <v>558</v>
      </c>
      <c r="K23" s="606"/>
      <c r="L23" s="607"/>
      <c r="M23" s="608"/>
      <c r="N23" s="609"/>
      <c r="O23" s="608"/>
      <c r="P23" s="625"/>
      <c r="Q23" s="612">
        <v>576</v>
      </c>
      <c r="R23" s="651"/>
      <c r="S23" s="613"/>
      <c r="T23" s="614"/>
      <c r="U23" s="615"/>
      <c r="V23" s="616"/>
      <c r="W23" s="617"/>
      <c r="X23" s="618"/>
      <c r="Y23" s="616"/>
      <c r="Z23" s="618"/>
      <c r="AA23" s="556"/>
      <c r="AB23" s="563">
        <v>8</v>
      </c>
      <c r="AC23" s="560"/>
      <c r="AD23" s="564"/>
      <c r="AE23" s="561"/>
      <c r="AF23" s="562">
        <f t="shared" si="0"/>
        <v>8</v>
      </c>
      <c r="AG23" s="72"/>
      <c r="AH23" s="109">
        <f t="shared" si="1"/>
        <v>576</v>
      </c>
      <c r="AI23" s="619">
        <f t="shared" si="2"/>
        <v>0</v>
      </c>
      <c r="AJ23" s="626"/>
      <c r="AK23" s="574">
        <f t="shared" si="3"/>
        <v>4608</v>
      </c>
    </row>
    <row r="24" spans="1:37" s="69" customFormat="1" ht="18" customHeight="1" x14ac:dyDescent="0.2">
      <c r="A24" s="71">
        <v>15</v>
      </c>
      <c r="B24" s="601" t="s">
        <v>369</v>
      </c>
      <c r="C24" s="623"/>
      <c r="D24" s="623"/>
      <c r="E24" s="623"/>
      <c r="F24" s="623"/>
      <c r="G24" s="624"/>
      <c r="H24" s="603" t="s">
        <v>482</v>
      </c>
      <c r="I24" s="604"/>
      <c r="J24" s="605" t="s">
        <v>559</v>
      </c>
      <c r="K24" s="606"/>
      <c r="L24" s="607"/>
      <c r="M24" s="608"/>
      <c r="N24" s="609"/>
      <c r="O24" s="608"/>
      <c r="P24" s="625"/>
      <c r="Q24" s="612">
        <v>1872</v>
      </c>
      <c r="R24" s="651"/>
      <c r="S24" s="613"/>
      <c r="T24" s="614"/>
      <c r="U24" s="615"/>
      <c r="V24" s="616"/>
      <c r="W24" s="617"/>
      <c r="X24" s="618"/>
      <c r="Y24" s="616"/>
      <c r="Z24" s="618"/>
      <c r="AA24" s="556"/>
      <c r="AB24" s="563">
        <v>0.6666700000000001</v>
      </c>
      <c r="AC24" s="560"/>
      <c r="AD24" s="564"/>
      <c r="AE24" s="561"/>
      <c r="AF24" s="562">
        <f t="shared" si="0"/>
        <v>0.6666700000000001</v>
      </c>
      <c r="AG24" s="72"/>
      <c r="AH24" s="109">
        <f t="shared" si="1"/>
        <v>1872</v>
      </c>
      <c r="AI24" s="619">
        <f t="shared" si="2"/>
        <v>0</v>
      </c>
      <c r="AJ24" s="626"/>
      <c r="AK24" s="574">
        <f t="shared" si="3"/>
        <v>1248</v>
      </c>
    </row>
    <row r="25" spans="1:37" s="69" customFormat="1" ht="18" customHeight="1" x14ac:dyDescent="0.2">
      <c r="A25" s="71">
        <v>16</v>
      </c>
      <c r="B25" s="601" t="s">
        <v>363</v>
      </c>
      <c r="C25" s="623"/>
      <c r="D25" s="623"/>
      <c r="E25" s="623"/>
      <c r="F25" s="623"/>
      <c r="G25" s="624"/>
      <c r="H25" s="603" t="s">
        <v>483</v>
      </c>
      <c r="I25" s="604"/>
      <c r="J25" s="605" t="s">
        <v>560</v>
      </c>
      <c r="K25" s="606"/>
      <c r="L25" s="607"/>
      <c r="M25" s="608"/>
      <c r="N25" s="609"/>
      <c r="O25" s="608"/>
      <c r="P25" s="625"/>
      <c r="Q25" s="612">
        <v>558.72</v>
      </c>
      <c r="R25" s="651"/>
      <c r="S25" s="613"/>
      <c r="T25" s="614"/>
      <c r="U25" s="615"/>
      <c r="V25" s="616"/>
      <c r="W25" s="617"/>
      <c r="X25" s="618"/>
      <c r="Y25" s="616"/>
      <c r="Z25" s="618"/>
      <c r="AA25" s="556"/>
      <c r="AB25" s="563">
        <v>-11.997940086551651</v>
      </c>
      <c r="AC25" s="560"/>
      <c r="AD25" s="564"/>
      <c r="AE25" s="561"/>
      <c r="AF25" s="562">
        <f t="shared" si="0"/>
        <v>-11.997940086551651</v>
      </c>
      <c r="AG25" s="72"/>
      <c r="AH25" s="109">
        <f t="shared" si="1"/>
        <v>558.72</v>
      </c>
      <c r="AI25" s="619">
        <f t="shared" si="2"/>
        <v>0</v>
      </c>
      <c r="AJ25" s="626"/>
      <c r="AK25" s="574">
        <f t="shared" si="3"/>
        <v>-6703</v>
      </c>
    </row>
    <row r="26" spans="1:37" s="69" customFormat="1" ht="18" customHeight="1" x14ac:dyDescent="0.2">
      <c r="A26" s="71">
        <v>17</v>
      </c>
      <c r="B26" s="601" t="s">
        <v>370</v>
      </c>
      <c r="C26" s="623"/>
      <c r="D26" s="623"/>
      <c r="E26" s="623"/>
      <c r="F26" s="623"/>
      <c r="G26" s="624"/>
      <c r="H26" s="603" t="s">
        <v>484</v>
      </c>
      <c r="I26" s="604"/>
      <c r="J26" s="605" t="s">
        <v>561</v>
      </c>
      <c r="K26" s="606"/>
      <c r="L26" s="607"/>
      <c r="M26" s="608"/>
      <c r="N26" s="609"/>
      <c r="O26" s="608"/>
      <c r="P26" s="625"/>
      <c r="Q26" s="612">
        <v>576.72</v>
      </c>
      <c r="R26" s="651"/>
      <c r="S26" s="613"/>
      <c r="T26" s="614"/>
      <c r="U26" s="615"/>
      <c r="V26" s="616"/>
      <c r="W26" s="617"/>
      <c r="X26" s="618"/>
      <c r="Y26" s="616"/>
      <c r="Z26" s="618"/>
      <c r="AA26" s="556"/>
      <c r="AB26" s="563">
        <v>3</v>
      </c>
      <c r="AC26" s="560"/>
      <c r="AD26" s="564"/>
      <c r="AE26" s="561"/>
      <c r="AF26" s="562">
        <f t="shared" si="0"/>
        <v>3</v>
      </c>
      <c r="AG26" s="72"/>
      <c r="AH26" s="109">
        <f t="shared" si="1"/>
        <v>576.72</v>
      </c>
      <c r="AI26" s="619">
        <f t="shared" si="2"/>
        <v>0</v>
      </c>
      <c r="AJ26" s="626"/>
      <c r="AK26" s="574">
        <f t="shared" si="3"/>
        <v>1730</v>
      </c>
    </row>
    <row r="27" spans="1:37" s="69" customFormat="1" ht="18" customHeight="1" x14ac:dyDescent="0.2">
      <c r="A27" s="71">
        <v>18</v>
      </c>
      <c r="B27" s="601" t="s">
        <v>371</v>
      </c>
      <c r="C27" s="623"/>
      <c r="D27" s="623"/>
      <c r="E27" s="623"/>
      <c r="F27" s="623"/>
      <c r="G27" s="624"/>
      <c r="H27" s="603" t="s">
        <v>485</v>
      </c>
      <c r="I27" s="604"/>
      <c r="J27" s="605" t="s">
        <v>562</v>
      </c>
      <c r="K27" s="606"/>
      <c r="L27" s="607"/>
      <c r="M27" s="608"/>
      <c r="N27" s="609"/>
      <c r="O27" s="608"/>
      <c r="P27" s="625"/>
      <c r="Q27" s="612">
        <v>1740.96</v>
      </c>
      <c r="R27" s="651"/>
      <c r="S27" s="613"/>
      <c r="T27" s="614"/>
      <c r="U27" s="615"/>
      <c r="V27" s="616"/>
      <c r="W27" s="617"/>
      <c r="X27" s="618"/>
      <c r="Y27" s="616"/>
      <c r="Z27" s="618"/>
      <c r="AA27" s="556"/>
      <c r="AB27" s="563">
        <v>2.4813529503106467E-2</v>
      </c>
      <c r="AC27" s="560"/>
      <c r="AD27" s="564"/>
      <c r="AE27" s="561"/>
      <c r="AF27" s="562">
        <f t="shared" si="0"/>
        <v>2.4813529503106467E-2</v>
      </c>
      <c r="AG27" s="72"/>
      <c r="AH27" s="109">
        <f t="shared" si="1"/>
        <v>1740.96</v>
      </c>
      <c r="AI27" s="619">
        <f t="shared" si="2"/>
        <v>0</v>
      </c>
      <c r="AJ27" s="626"/>
      <c r="AK27" s="574">
        <f t="shared" si="3"/>
        <v>43</v>
      </c>
    </row>
    <row r="28" spans="1:37" s="69" customFormat="1" ht="18" customHeight="1" x14ac:dyDescent="0.2">
      <c r="A28" s="71">
        <v>19</v>
      </c>
      <c r="B28" s="601" t="s">
        <v>372</v>
      </c>
      <c r="C28" s="623"/>
      <c r="D28" s="623"/>
      <c r="E28" s="623"/>
      <c r="F28" s="623"/>
      <c r="G28" s="624"/>
      <c r="H28" s="603" t="s">
        <v>486</v>
      </c>
      <c r="I28" s="604"/>
      <c r="J28" s="605" t="s">
        <v>563</v>
      </c>
      <c r="K28" s="606"/>
      <c r="L28" s="607"/>
      <c r="M28" s="608"/>
      <c r="N28" s="609"/>
      <c r="O28" s="608"/>
      <c r="P28" s="625"/>
      <c r="Q28" s="612">
        <v>632.79</v>
      </c>
      <c r="R28" s="651"/>
      <c r="S28" s="650"/>
      <c r="T28" s="591"/>
      <c r="U28" s="592"/>
      <c r="V28" s="593"/>
      <c r="W28" s="594"/>
      <c r="X28" s="595"/>
      <c r="Y28" s="593"/>
      <c r="Z28" s="595"/>
      <c r="AA28" s="556"/>
      <c r="AB28" s="563">
        <v>4.9999051818138724</v>
      </c>
      <c r="AC28" s="560"/>
      <c r="AD28" s="564"/>
      <c r="AE28" s="561"/>
      <c r="AF28" s="562">
        <f t="shared" si="0"/>
        <v>4.9999051818138724</v>
      </c>
      <c r="AG28" s="72"/>
      <c r="AH28" s="109">
        <f t="shared" si="1"/>
        <v>632.79</v>
      </c>
      <c r="AI28" s="585">
        <f t="shared" si="2"/>
        <v>0</v>
      </c>
      <c r="AJ28" s="585"/>
      <c r="AK28" s="574">
        <f t="shared" si="3"/>
        <v>3164</v>
      </c>
    </row>
    <row r="29" spans="1:37" s="69" customFormat="1" ht="18" customHeight="1" x14ac:dyDescent="0.2">
      <c r="A29" s="71">
        <v>20</v>
      </c>
      <c r="B29" s="601" t="s">
        <v>373</v>
      </c>
      <c r="C29" s="623"/>
      <c r="D29" s="623"/>
      <c r="E29" s="623"/>
      <c r="F29" s="623"/>
      <c r="G29" s="624"/>
      <c r="H29" s="603" t="s">
        <v>487</v>
      </c>
      <c r="I29" s="604"/>
      <c r="J29" s="605" t="s">
        <v>564</v>
      </c>
      <c r="K29" s="606"/>
      <c r="L29" s="607"/>
      <c r="M29" s="608"/>
      <c r="N29" s="609"/>
      <c r="O29" s="608"/>
      <c r="P29" s="625"/>
      <c r="Q29" s="612">
        <v>602.91</v>
      </c>
      <c r="R29" s="651"/>
      <c r="S29" s="650"/>
      <c r="T29" s="591"/>
      <c r="U29" s="592"/>
      <c r="V29" s="593"/>
      <c r="W29" s="594"/>
      <c r="X29" s="595"/>
      <c r="Y29" s="593"/>
      <c r="Z29" s="595"/>
      <c r="AA29" s="556"/>
      <c r="AB29" s="563">
        <v>1.9964526573243191</v>
      </c>
      <c r="AC29" s="560"/>
      <c r="AD29" s="564"/>
      <c r="AE29" s="561"/>
      <c r="AF29" s="562">
        <f t="shared" si="0"/>
        <v>1.9964526573243191</v>
      </c>
      <c r="AG29" s="72"/>
      <c r="AH29" s="109">
        <f t="shared" si="1"/>
        <v>602.91</v>
      </c>
      <c r="AI29" s="585">
        <f t="shared" si="2"/>
        <v>0</v>
      </c>
      <c r="AJ29" s="585"/>
      <c r="AK29" s="574">
        <f t="shared" si="3"/>
        <v>1204</v>
      </c>
    </row>
    <row r="30" spans="1:37" s="69" customFormat="1" ht="18" customHeight="1" x14ac:dyDescent="0.2">
      <c r="A30" s="71">
        <v>21</v>
      </c>
      <c r="B30" s="601" t="s">
        <v>374</v>
      </c>
      <c r="C30" s="623"/>
      <c r="D30" s="623"/>
      <c r="E30" s="623"/>
      <c r="F30" s="623"/>
      <c r="G30" s="624"/>
      <c r="H30" s="603" t="s">
        <v>488</v>
      </c>
      <c r="I30" s="604"/>
      <c r="J30" s="605" t="s">
        <v>565</v>
      </c>
      <c r="K30" s="606"/>
      <c r="L30" s="607"/>
      <c r="M30" s="608"/>
      <c r="N30" s="609"/>
      <c r="O30" s="608"/>
      <c r="P30" s="625"/>
      <c r="Q30" s="612">
        <v>693</v>
      </c>
      <c r="R30" s="651"/>
      <c r="S30" s="650"/>
      <c r="T30" s="591"/>
      <c r="U30" s="592"/>
      <c r="V30" s="593"/>
      <c r="W30" s="594"/>
      <c r="X30" s="595"/>
      <c r="Y30" s="593"/>
      <c r="Z30" s="595"/>
      <c r="AA30" s="556"/>
      <c r="AB30" s="563">
        <v>2</v>
      </c>
      <c r="AC30" s="560"/>
      <c r="AD30" s="564"/>
      <c r="AE30" s="561"/>
      <c r="AF30" s="562">
        <f t="shared" si="0"/>
        <v>2</v>
      </c>
      <c r="AG30" s="72"/>
      <c r="AH30" s="109">
        <f t="shared" si="1"/>
        <v>693</v>
      </c>
      <c r="AI30" s="585">
        <f t="shared" si="2"/>
        <v>0</v>
      </c>
      <c r="AJ30" s="585"/>
      <c r="AK30" s="574">
        <f t="shared" si="3"/>
        <v>1386</v>
      </c>
    </row>
    <row r="31" spans="1:37" s="69" customFormat="1" ht="18" customHeight="1" x14ac:dyDescent="0.2">
      <c r="A31" s="71">
        <v>22</v>
      </c>
      <c r="B31" s="601" t="s">
        <v>375</v>
      </c>
      <c r="C31" s="623"/>
      <c r="D31" s="623"/>
      <c r="E31" s="623"/>
      <c r="F31" s="623"/>
      <c r="G31" s="624"/>
      <c r="H31" s="603" t="s">
        <v>489</v>
      </c>
      <c r="I31" s="604"/>
      <c r="J31" s="605">
        <v>43374</v>
      </c>
      <c r="K31" s="606"/>
      <c r="L31" s="607"/>
      <c r="M31" s="608"/>
      <c r="N31" s="609"/>
      <c r="O31" s="608"/>
      <c r="P31" s="625"/>
      <c r="Q31" s="612">
        <v>567</v>
      </c>
      <c r="R31" s="651"/>
      <c r="S31" s="650"/>
      <c r="T31" s="591"/>
      <c r="U31" s="592"/>
      <c r="V31" s="593"/>
      <c r="W31" s="594"/>
      <c r="X31" s="595"/>
      <c r="Y31" s="593"/>
      <c r="Z31" s="595"/>
      <c r="AA31" s="556"/>
      <c r="AB31" s="563">
        <v>0.21333333666696319</v>
      </c>
      <c r="AC31" s="560"/>
      <c r="AD31" s="564"/>
      <c r="AE31" s="561"/>
      <c r="AF31" s="562">
        <f t="shared" si="0"/>
        <v>0.21333333666696319</v>
      </c>
      <c r="AG31" s="72"/>
      <c r="AH31" s="109">
        <f t="shared" si="1"/>
        <v>567</v>
      </c>
      <c r="AI31" s="585">
        <f t="shared" si="2"/>
        <v>0</v>
      </c>
      <c r="AJ31" s="585"/>
      <c r="AK31" s="574">
        <f t="shared" si="3"/>
        <v>121</v>
      </c>
    </row>
    <row r="32" spans="1:37" s="69" customFormat="1" ht="18" customHeight="1" x14ac:dyDescent="0.2">
      <c r="A32" s="71">
        <v>23</v>
      </c>
      <c r="B32" s="601" t="s">
        <v>376</v>
      </c>
      <c r="C32" s="623"/>
      <c r="D32" s="623"/>
      <c r="E32" s="623"/>
      <c r="F32" s="623"/>
      <c r="G32" s="624"/>
      <c r="H32" s="603" t="s">
        <v>490</v>
      </c>
      <c r="I32" s="604"/>
      <c r="J32" s="605" t="s">
        <v>566</v>
      </c>
      <c r="K32" s="606"/>
      <c r="L32" s="607"/>
      <c r="M32" s="608"/>
      <c r="N32" s="609"/>
      <c r="O32" s="608"/>
      <c r="P32" s="625"/>
      <c r="Q32" s="612">
        <v>522</v>
      </c>
      <c r="R32" s="651"/>
      <c r="S32" s="650"/>
      <c r="T32" s="591"/>
      <c r="U32" s="592"/>
      <c r="V32" s="593"/>
      <c r="W32" s="594"/>
      <c r="X32" s="595"/>
      <c r="Y32" s="593"/>
      <c r="Z32" s="595"/>
      <c r="AA32" s="556"/>
      <c r="AB32" s="563">
        <v>1</v>
      </c>
      <c r="AC32" s="560"/>
      <c r="AD32" s="564"/>
      <c r="AE32" s="561"/>
      <c r="AF32" s="562">
        <f t="shared" si="0"/>
        <v>1</v>
      </c>
      <c r="AG32" s="72"/>
      <c r="AH32" s="109">
        <f t="shared" si="1"/>
        <v>522</v>
      </c>
      <c r="AI32" s="585">
        <f t="shared" si="2"/>
        <v>0</v>
      </c>
      <c r="AJ32" s="585"/>
      <c r="AK32" s="574">
        <f t="shared" si="3"/>
        <v>522</v>
      </c>
    </row>
    <row r="33" spans="1:37" s="69" customFormat="1" ht="18" customHeight="1" x14ac:dyDescent="0.2">
      <c r="A33" s="71">
        <v>24</v>
      </c>
      <c r="B33" s="601" t="s">
        <v>377</v>
      </c>
      <c r="C33" s="623"/>
      <c r="D33" s="623"/>
      <c r="E33" s="623"/>
      <c r="F33" s="623"/>
      <c r="G33" s="624"/>
      <c r="H33" s="603" t="s">
        <v>486</v>
      </c>
      <c r="I33" s="604"/>
      <c r="J33" s="605" t="s">
        <v>567</v>
      </c>
      <c r="K33" s="606"/>
      <c r="L33" s="607"/>
      <c r="M33" s="608"/>
      <c r="N33" s="609"/>
      <c r="O33" s="608"/>
      <c r="P33" s="625"/>
      <c r="Q33" s="612">
        <v>661.23</v>
      </c>
      <c r="R33" s="651"/>
      <c r="S33" s="650"/>
      <c r="T33" s="591"/>
      <c r="U33" s="592"/>
      <c r="V33" s="593"/>
      <c r="W33" s="594"/>
      <c r="X33" s="595"/>
      <c r="Y33" s="593"/>
      <c r="Z33" s="595"/>
      <c r="AA33" s="556"/>
      <c r="AB33" s="563">
        <v>-2</v>
      </c>
      <c r="AC33" s="560"/>
      <c r="AD33" s="564"/>
      <c r="AE33" s="561"/>
      <c r="AF33" s="562">
        <f t="shared" si="0"/>
        <v>-2</v>
      </c>
      <c r="AG33" s="72"/>
      <c r="AH33" s="109">
        <f t="shared" si="1"/>
        <v>661.23</v>
      </c>
      <c r="AI33" s="585">
        <f t="shared" si="2"/>
        <v>0</v>
      </c>
      <c r="AJ33" s="585"/>
      <c r="AK33" s="574">
        <f t="shared" si="3"/>
        <v>-1322</v>
      </c>
    </row>
    <row r="34" spans="1:37" s="69" customFormat="1" ht="18" customHeight="1" x14ac:dyDescent="0.2">
      <c r="A34" s="71">
        <v>25</v>
      </c>
      <c r="B34" s="601" t="s">
        <v>378</v>
      </c>
      <c r="C34" s="623"/>
      <c r="D34" s="623"/>
      <c r="E34" s="623"/>
      <c r="F34" s="623"/>
      <c r="G34" s="624"/>
      <c r="H34" s="603" t="s">
        <v>491</v>
      </c>
      <c r="I34" s="604"/>
      <c r="J34" s="605" t="s">
        <v>568</v>
      </c>
      <c r="K34" s="606"/>
      <c r="L34" s="607"/>
      <c r="M34" s="608"/>
      <c r="N34" s="609"/>
      <c r="O34" s="608"/>
      <c r="P34" s="625"/>
      <c r="Q34" s="612">
        <v>1872</v>
      </c>
      <c r="R34" s="651"/>
      <c r="S34" s="650"/>
      <c r="T34" s="591"/>
      <c r="U34" s="592"/>
      <c r="V34" s="593"/>
      <c r="W34" s="594"/>
      <c r="X34" s="595"/>
      <c r="Y34" s="593"/>
      <c r="Z34" s="595"/>
      <c r="AA34" s="556"/>
      <c r="AB34" s="563">
        <v>1</v>
      </c>
      <c r="AC34" s="560"/>
      <c r="AD34" s="564"/>
      <c r="AE34" s="561"/>
      <c r="AF34" s="562">
        <f t="shared" si="0"/>
        <v>1</v>
      </c>
      <c r="AG34" s="72"/>
      <c r="AH34" s="109">
        <f t="shared" si="1"/>
        <v>1872</v>
      </c>
      <c r="AI34" s="585">
        <f t="shared" si="2"/>
        <v>0</v>
      </c>
      <c r="AJ34" s="585"/>
      <c r="AK34" s="574">
        <f t="shared" si="3"/>
        <v>1872</v>
      </c>
    </row>
    <row r="35" spans="1:37" s="69" customFormat="1" ht="18" customHeight="1" x14ac:dyDescent="0.2">
      <c r="A35" s="71">
        <v>26</v>
      </c>
      <c r="B35" s="601" t="s">
        <v>379</v>
      </c>
      <c r="C35" s="623"/>
      <c r="D35" s="623"/>
      <c r="E35" s="623"/>
      <c r="F35" s="623"/>
      <c r="G35" s="624"/>
      <c r="H35" s="603" t="s">
        <v>492</v>
      </c>
      <c r="I35" s="604"/>
      <c r="J35" s="605" t="s">
        <v>569</v>
      </c>
      <c r="K35" s="606"/>
      <c r="L35" s="607"/>
      <c r="M35" s="608"/>
      <c r="N35" s="609"/>
      <c r="O35" s="608"/>
      <c r="P35" s="625"/>
      <c r="Q35" s="612">
        <v>2061</v>
      </c>
      <c r="R35" s="651"/>
      <c r="S35" s="650"/>
      <c r="T35" s="591"/>
      <c r="U35" s="592"/>
      <c r="V35" s="593"/>
      <c r="W35" s="594"/>
      <c r="X35" s="595"/>
      <c r="Y35" s="593"/>
      <c r="Z35" s="595"/>
      <c r="AA35" s="556"/>
      <c r="AB35" s="563">
        <v>9.5185130984836608E-2</v>
      </c>
      <c r="AC35" s="560"/>
      <c r="AD35" s="564"/>
      <c r="AE35" s="561"/>
      <c r="AF35" s="562">
        <f t="shared" si="0"/>
        <v>9.5185130984836608E-2</v>
      </c>
      <c r="AG35" s="72"/>
      <c r="AH35" s="109">
        <f t="shared" si="1"/>
        <v>2061</v>
      </c>
      <c r="AI35" s="585">
        <f t="shared" si="2"/>
        <v>0</v>
      </c>
      <c r="AJ35" s="585"/>
      <c r="AK35" s="574">
        <f t="shared" si="3"/>
        <v>196</v>
      </c>
    </row>
    <row r="36" spans="1:37" s="69" customFormat="1" ht="18" customHeight="1" x14ac:dyDescent="0.2">
      <c r="A36" s="71">
        <v>27</v>
      </c>
      <c r="B36" s="601" t="s">
        <v>380</v>
      </c>
      <c r="C36" s="623"/>
      <c r="D36" s="623"/>
      <c r="E36" s="623"/>
      <c r="F36" s="623"/>
      <c r="G36" s="624"/>
      <c r="H36" s="603" t="s">
        <v>493</v>
      </c>
      <c r="I36" s="604"/>
      <c r="J36" s="605" t="s">
        <v>570</v>
      </c>
      <c r="K36" s="606"/>
      <c r="L36" s="607"/>
      <c r="M36" s="608"/>
      <c r="N36" s="609"/>
      <c r="O36" s="608"/>
      <c r="P36" s="625"/>
      <c r="Q36" s="612">
        <v>485.46</v>
      </c>
      <c r="R36" s="651"/>
      <c r="S36" s="650"/>
      <c r="T36" s="591"/>
      <c r="U36" s="592"/>
      <c r="V36" s="593"/>
      <c r="W36" s="594"/>
      <c r="X36" s="595"/>
      <c r="Y36" s="593"/>
      <c r="Z36" s="595"/>
      <c r="AA36" s="556"/>
      <c r="AB36" s="563">
        <v>6</v>
      </c>
      <c r="AC36" s="560"/>
      <c r="AD36" s="564"/>
      <c r="AE36" s="561"/>
      <c r="AF36" s="562">
        <f t="shared" si="0"/>
        <v>6</v>
      </c>
      <c r="AG36" s="72"/>
      <c r="AH36" s="109">
        <f t="shared" si="1"/>
        <v>485.46</v>
      </c>
      <c r="AI36" s="585">
        <f t="shared" si="2"/>
        <v>0</v>
      </c>
      <c r="AJ36" s="585"/>
      <c r="AK36" s="574">
        <f t="shared" si="3"/>
        <v>2913</v>
      </c>
    </row>
    <row r="37" spans="1:37" s="69" customFormat="1" ht="18" customHeight="1" x14ac:dyDescent="0.2">
      <c r="A37" s="71">
        <v>28</v>
      </c>
      <c r="B37" s="601" t="s">
        <v>381</v>
      </c>
      <c r="C37" s="623"/>
      <c r="D37" s="623"/>
      <c r="E37" s="623"/>
      <c r="F37" s="623"/>
      <c r="G37" s="624"/>
      <c r="H37" s="603" t="s">
        <v>494</v>
      </c>
      <c r="I37" s="604"/>
      <c r="J37" s="605" t="s">
        <v>571</v>
      </c>
      <c r="K37" s="606"/>
      <c r="L37" s="607"/>
      <c r="M37" s="608"/>
      <c r="N37" s="609"/>
      <c r="O37" s="608"/>
      <c r="P37" s="625"/>
      <c r="Q37" s="612">
        <v>1778.4</v>
      </c>
      <c r="R37" s="651"/>
      <c r="S37" s="650"/>
      <c r="T37" s="591"/>
      <c r="U37" s="592"/>
      <c r="V37" s="593"/>
      <c r="W37" s="594"/>
      <c r="X37" s="595"/>
      <c r="Y37" s="593"/>
      <c r="Z37" s="595"/>
      <c r="AA37" s="556"/>
      <c r="AB37" s="563">
        <v>0.99988753936122343</v>
      </c>
      <c r="AC37" s="560"/>
      <c r="AD37" s="564"/>
      <c r="AE37" s="561"/>
      <c r="AF37" s="562">
        <f t="shared" si="0"/>
        <v>0.99988753936122343</v>
      </c>
      <c r="AG37" s="72"/>
      <c r="AH37" s="109">
        <f t="shared" si="1"/>
        <v>1778.4</v>
      </c>
      <c r="AI37" s="585">
        <f t="shared" si="2"/>
        <v>0</v>
      </c>
      <c r="AJ37" s="585"/>
      <c r="AK37" s="574">
        <f t="shared" si="3"/>
        <v>1778</v>
      </c>
    </row>
    <row r="38" spans="1:37" s="69" customFormat="1" ht="18" customHeight="1" x14ac:dyDescent="0.2">
      <c r="A38" s="71">
        <v>29</v>
      </c>
      <c r="B38" s="601" t="s">
        <v>382</v>
      </c>
      <c r="C38" s="623"/>
      <c r="D38" s="623"/>
      <c r="E38" s="623"/>
      <c r="F38" s="623"/>
      <c r="G38" s="624"/>
      <c r="H38" s="603" t="s">
        <v>495</v>
      </c>
      <c r="I38" s="604"/>
      <c r="J38" s="605" t="s">
        <v>572</v>
      </c>
      <c r="K38" s="606"/>
      <c r="L38" s="607"/>
      <c r="M38" s="608"/>
      <c r="N38" s="609"/>
      <c r="O38" s="608"/>
      <c r="P38" s="625"/>
      <c r="Q38" s="612">
        <v>1778.4</v>
      </c>
      <c r="R38" s="651"/>
      <c r="S38" s="650"/>
      <c r="T38" s="591"/>
      <c r="U38" s="592"/>
      <c r="V38" s="593"/>
      <c r="W38" s="594"/>
      <c r="X38" s="595"/>
      <c r="Y38" s="593"/>
      <c r="Z38" s="595"/>
      <c r="AA38" s="556"/>
      <c r="AB38" s="563">
        <v>1</v>
      </c>
      <c r="AC38" s="560"/>
      <c r="AD38" s="564"/>
      <c r="AE38" s="561"/>
      <c r="AF38" s="562">
        <f t="shared" si="0"/>
        <v>1</v>
      </c>
      <c r="AG38" s="72"/>
      <c r="AH38" s="109">
        <f t="shared" si="1"/>
        <v>1778.4</v>
      </c>
      <c r="AI38" s="585">
        <f t="shared" si="2"/>
        <v>0</v>
      </c>
      <c r="AJ38" s="585"/>
      <c r="AK38" s="574">
        <f t="shared" si="3"/>
        <v>1778</v>
      </c>
    </row>
    <row r="39" spans="1:37" s="69" customFormat="1" ht="18" customHeight="1" x14ac:dyDescent="0.2">
      <c r="A39" s="71">
        <v>30</v>
      </c>
      <c r="B39" s="601" t="s">
        <v>383</v>
      </c>
      <c r="C39" s="623"/>
      <c r="D39" s="623"/>
      <c r="E39" s="623"/>
      <c r="F39" s="623"/>
      <c r="G39" s="624"/>
      <c r="H39" s="603" t="s">
        <v>496</v>
      </c>
      <c r="I39" s="604"/>
      <c r="J39" s="605" t="s">
        <v>573</v>
      </c>
      <c r="K39" s="606"/>
      <c r="L39" s="607"/>
      <c r="M39" s="608"/>
      <c r="N39" s="609"/>
      <c r="O39" s="608"/>
      <c r="P39" s="625"/>
      <c r="Q39" s="612">
        <v>576</v>
      </c>
      <c r="R39" s="651"/>
      <c r="S39" s="650"/>
      <c r="T39" s="591"/>
      <c r="U39" s="592"/>
      <c r="V39" s="593"/>
      <c r="W39" s="594"/>
      <c r="X39" s="595"/>
      <c r="Y39" s="593"/>
      <c r="Z39" s="595"/>
      <c r="AA39" s="556"/>
      <c r="AB39" s="563">
        <v>-5</v>
      </c>
      <c r="AC39" s="560"/>
      <c r="AD39" s="564"/>
      <c r="AE39" s="561"/>
      <c r="AF39" s="562">
        <f t="shared" si="0"/>
        <v>-5</v>
      </c>
      <c r="AG39" s="72"/>
      <c r="AH39" s="109">
        <f t="shared" si="1"/>
        <v>576</v>
      </c>
      <c r="AI39" s="585">
        <f t="shared" si="2"/>
        <v>0</v>
      </c>
      <c r="AJ39" s="585"/>
      <c r="AK39" s="574">
        <f t="shared" si="3"/>
        <v>-2880</v>
      </c>
    </row>
    <row r="40" spans="1:37" s="69" customFormat="1" ht="18" customHeight="1" x14ac:dyDescent="0.2">
      <c r="A40" s="71">
        <v>31</v>
      </c>
      <c r="B40" s="601" t="s">
        <v>384</v>
      </c>
      <c r="C40" s="623"/>
      <c r="D40" s="623"/>
      <c r="E40" s="623"/>
      <c r="F40" s="623"/>
      <c r="G40" s="624"/>
      <c r="H40" s="603" t="s">
        <v>497</v>
      </c>
      <c r="I40" s="604"/>
      <c r="J40" s="605" t="s">
        <v>574</v>
      </c>
      <c r="K40" s="606"/>
      <c r="L40" s="607"/>
      <c r="M40" s="608"/>
      <c r="N40" s="609"/>
      <c r="O40" s="608"/>
      <c r="P40" s="625"/>
      <c r="Q40" s="612">
        <v>2061</v>
      </c>
      <c r="R40" s="651"/>
      <c r="S40" s="650"/>
      <c r="T40" s="591"/>
      <c r="U40" s="592"/>
      <c r="V40" s="593"/>
      <c r="W40" s="594"/>
      <c r="X40" s="595"/>
      <c r="Y40" s="593"/>
      <c r="Z40" s="595"/>
      <c r="AA40" s="556"/>
      <c r="AB40" s="563">
        <v>3.7387154609413997E-2</v>
      </c>
      <c r="AC40" s="560"/>
      <c r="AD40" s="564"/>
      <c r="AE40" s="561"/>
      <c r="AF40" s="562">
        <f t="shared" si="0"/>
        <v>3.7387154609413997E-2</v>
      </c>
      <c r="AG40" s="72"/>
      <c r="AH40" s="109">
        <f t="shared" si="1"/>
        <v>2061</v>
      </c>
      <c r="AI40" s="585">
        <f t="shared" si="2"/>
        <v>0</v>
      </c>
      <c r="AJ40" s="585"/>
      <c r="AK40" s="574">
        <f t="shared" si="3"/>
        <v>77</v>
      </c>
    </row>
    <row r="41" spans="1:37" s="69" customFormat="1" ht="18" customHeight="1" x14ac:dyDescent="0.2">
      <c r="A41" s="71">
        <v>32</v>
      </c>
      <c r="B41" s="601" t="s">
        <v>385</v>
      </c>
      <c r="C41" s="623"/>
      <c r="D41" s="623"/>
      <c r="E41" s="623"/>
      <c r="F41" s="623"/>
      <c r="G41" s="624"/>
      <c r="H41" s="603" t="s">
        <v>498</v>
      </c>
      <c r="I41" s="604"/>
      <c r="J41" s="605" t="s">
        <v>575</v>
      </c>
      <c r="K41" s="606"/>
      <c r="L41" s="607"/>
      <c r="M41" s="608"/>
      <c r="N41" s="609"/>
      <c r="O41" s="608"/>
      <c r="P41" s="625"/>
      <c r="Q41" s="612">
        <v>522</v>
      </c>
      <c r="R41" s="651"/>
      <c r="S41" s="650"/>
      <c r="T41" s="591"/>
      <c r="U41" s="592"/>
      <c r="V41" s="593"/>
      <c r="W41" s="594"/>
      <c r="X41" s="595"/>
      <c r="Y41" s="593"/>
      <c r="Z41" s="595"/>
      <c r="AA41" s="556"/>
      <c r="AB41" s="563">
        <v>8</v>
      </c>
      <c r="AC41" s="560"/>
      <c r="AD41" s="564"/>
      <c r="AE41" s="561"/>
      <c r="AF41" s="562">
        <f t="shared" si="0"/>
        <v>8</v>
      </c>
      <c r="AG41" s="72"/>
      <c r="AH41" s="109">
        <f t="shared" si="1"/>
        <v>522</v>
      </c>
      <c r="AI41" s="585">
        <f t="shared" si="2"/>
        <v>0</v>
      </c>
      <c r="AJ41" s="585"/>
      <c r="AK41" s="574">
        <f t="shared" si="3"/>
        <v>4176</v>
      </c>
    </row>
    <row r="42" spans="1:37" s="69" customFormat="1" ht="18" customHeight="1" x14ac:dyDescent="0.2">
      <c r="A42" s="71">
        <v>33</v>
      </c>
      <c r="B42" s="601" t="s">
        <v>386</v>
      </c>
      <c r="C42" s="623"/>
      <c r="D42" s="623"/>
      <c r="E42" s="623"/>
      <c r="F42" s="623"/>
      <c r="G42" s="624"/>
      <c r="H42" s="603" t="s">
        <v>499</v>
      </c>
      <c r="I42" s="604"/>
      <c r="J42" s="605" t="s">
        <v>576</v>
      </c>
      <c r="K42" s="606"/>
      <c r="L42" s="607"/>
      <c r="M42" s="608"/>
      <c r="N42" s="609"/>
      <c r="O42" s="608"/>
      <c r="P42" s="625"/>
      <c r="Q42" s="612">
        <v>527.85</v>
      </c>
      <c r="R42" s="651"/>
      <c r="S42" s="650"/>
      <c r="T42" s="591"/>
      <c r="U42" s="592"/>
      <c r="V42" s="593"/>
      <c r="W42" s="594"/>
      <c r="X42" s="595"/>
      <c r="Y42" s="593"/>
      <c r="Z42" s="595"/>
      <c r="AA42" s="556"/>
      <c r="AB42" s="563">
        <v>10</v>
      </c>
      <c r="AC42" s="560"/>
      <c r="AD42" s="564"/>
      <c r="AE42" s="561"/>
      <c r="AF42" s="562">
        <f t="shared" si="0"/>
        <v>10</v>
      </c>
      <c r="AG42" s="72"/>
      <c r="AH42" s="109">
        <f t="shared" si="1"/>
        <v>527.85</v>
      </c>
      <c r="AI42" s="585">
        <f t="shared" si="2"/>
        <v>0</v>
      </c>
      <c r="AJ42" s="585"/>
      <c r="AK42" s="574">
        <f t="shared" si="3"/>
        <v>5279</v>
      </c>
    </row>
    <row r="43" spans="1:37" s="69" customFormat="1" ht="18" customHeight="1" x14ac:dyDescent="0.2">
      <c r="A43" s="71">
        <v>34</v>
      </c>
      <c r="B43" s="601" t="s">
        <v>387</v>
      </c>
      <c r="C43" s="623"/>
      <c r="D43" s="623"/>
      <c r="E43" s="623"/>
      <c r="F43" s="623"/>
      <c r="G43" s="624"/>
      <c r="H43" s="603" t="s">
        <v>500</v>
      </c>
      <c r="I43" s="604"/>
      <c r="J43" s="605" t="s">
        <v>577</v>
      </c>
      <c r="K43" s="606"/>
      <c r="L43" s="607"/>
      <c r="M43" s="608"/>
      <c r="N43" s="609"/>
      <c r="O43" s="608"/>
      <c r="P43" s="625"/>
      <c r="Q43" s="612">
        <v>522</v>
      </c>
      <c r="R43" s="651"/>
      <c r="S43" s="650"/>
      <c r="T43" s="591"/>
      <c r="U43" s="592"/>
      <c r="V43" s="593"/>
      <c r="W43" s="594"/>
      <c r="X43" s="595"/>
      <c r="Y43" s="593"/>
      <c r="Z43" s="595"/>
      <c r="AA43" s="556"/>
      <c r="AB43" s="563">
        <v>2</v>
      </c>
      <c r="AC43" s="560"/>
      <c r="AD43" s="564"/>
      <c r="AE43" s="561"/>
      <c r="AF43" s="562">
        <f t="shared" si="0"/>
        <v>2</v>
      </c>
      <c r="AG43" s="72"/>
      <c r="AH43" s="109">
        <f t="shared" si="1"/>
        <v>522</v>
      </c>
      <c r="AI43" s="585">
        <f t="shared" si="2"/>
        <v>0</v>
      </c>
      <c r="AJ43" s="585"/>
      <c r="AK43" s="574">
        <f t="shared" si="3"/>
        <v>1044</v>
      </c>
    </row>
    <row r="44" spans="1:37" s="69" customFormat="1" ht="18" customHeight="1" x14ac:dyDescent="0.2">
      <c r="A44" s="71">
        <v>35</v>
      </c>
      <c r="B44" s="601" t="s">
        <v>388</v>
      </c>
      <c r="C44" s="623"/>
      <c r="D44" s="623"/>
      <c r="E44" s="623"/>
      <c r="F44" s="623"/>
      <c r="G44" s="624"/>
      <c r="H44" s="603" t="s">
        <v>501</v>
      </c>
      <c r="I44" s="604"/>
      <c r="J44" s="605" t="s">
        <v>578</v>
      </c>
      <c r="K44" s="606"/>
      <c r="L44" s="607"/>
      <c r="M44" s="608"/>
      <c r="N44" s="609"/>
      <c r="O44" s="608"/>
      <c r="P44" s="625"/>
      <c r="Q44" s="612">
        <v>512.64</v>
      </c>
      <c r="R44" s="651"/>
      <c r="S44" s="650"/>
      <c r="T44" s="591"/>
      <c r="U44" s="592"/>
      <c r="V44" s="593"/>
      <c r="W44" s="594"/>
      <c r="X44" s="595"/>
      <c r="Y44" s="593"/>
      <c r="Z44" s="595"/>
      <c r="AA44" s="556"/>
      <c r="AB44" s="563">
        <v>4.0018726591760299</v>
      </c>
      <c r="AC44" s="560"/>
      <c r="AD44" s="564"/>
      <c r="AE44" s="561"/>
      <c r="AF44" s="562">
        <f t="shared" si="0"/>
        <v>4.0018726591760299</v>
      </c>
      <c r="AG44" s="72"/>
      <c r="AH44" s="109">
        <f t="shared" si="1"/>
        <v>512.64</v>
      </c>
      <c r="AI44" s="585">
        <f t="shared" si="2"/>
        <v>0</v>
      </c>
      <c r="AJ44" s="585"/>
      <c r="AK44" s="574">
        <f t="shared" si="3"/>
        <v>2052</v>
      </c>
    </row>
    <row r="45" spans="1:37" s="69" customFormat="1" ht="18" customHeight="1" x14ac:dyDescent="0.2">
      <c r="A45" s="71">
        <v>36</v>
      </c>
      <c r="B45" s="601" t="s">
        <v>389</v>
      </c>
      <c r="C45" s="623"/>
      <c r="D45" s="623"/>
      <c r="E45" s="623"/>
      <c r="F45" s="623"/>
      <c r="G45" s="624"/>
      <c r="H45" s="603" t="s">
        <v>502</v>
      </c>
      <c r="I45" s="604"/>
      <c r="J45" s="605" t="s">
        <v>579</v>
      </c>
      <c r="K45" s="606"/>
      <c r="L45" s="607"/>
      <c r="M45" s="608"/>
      <c r="N45" s="609"/>
      <c r="O45" s="608"/>
      <c r="P45" s="625"/>
      <c r="Q45" s="612">
        <v>489.6</v>
      </c>
      <c r="R45" s="651"/>
      <c r="S45" s="650"/>
      <c r="T45" s="591"/>
      <c r="U45" s="592"/>
      <c r="V45" s="593"/>
      <c r="W45" s="594"/>
      <c r="X45" s="595"/>
      <c r="Y45" s="593"/>
      <c r="Z45" s="595"/>
      <c r="AA45" s="556"/>
      <c r="AB45" s="563">
        <v>10</v>
      </c>
      <c r="AC45" s="560"/>
      <c r="AD45" s="564"/>
      <c r="AE45" s="561"/>
      <c r="AF45" s="562">
        <f t="shared" si="0"/>
        <v>10</v>
      </c>
      <c r="AG45" s="72"/>
      <c r="AH45" s="109">
        <f t="shared" si="1"/>
        <v>489.6</v>
      </c>
      <c r="AI45" s="585">
        <f t="shared" si="2"/>
        <v>0</v>
      </c>
      <c r="AJ45" s="585"/>
      <c r="AK45" s="574">
        <f t="shared" si="3"/>
        <v>4896</v>
      </c>
    </row>
    <row r="46" spans="1:37" s="69" customFormat="1" ht="18" customHeight="1" x14ac:dyDescent="0.2">
      <c r="A46" s="71">
        <v>37</v>
      </c>
      <c r="B46" s="601" t="s">
        <v>390</v>
      </c>
      <c r="C46" s="623"/>
      <c r="D46" s="623"/>
      <c r="E46" s="623"/>
      <c r="F46" s="623"/>
      <c r="G46" s="624"/>
      <c r="H46" s="603" t="s">
        <v>503</v>
      </c>
      <c r="I46" s="604"/>
      <c r="J46" s="605" t="s">
        <v>580</v>
      </c>
      <c r="K46" s="606"/>
      <c r="L46" s="607"/>
      <c r="M46" s="608"/>
      <c r="N46" s="609"/>
      <c r="O46" s="608"/>
      <c r="P46" s="625"/>
      <c r="Q46" s="612">
        <v>1896.12</v>
      </c>
      <c r="R46" s="651"/>
      <c r="S46" s="650"/>
      <c r="T46" s="591"/>
      <c r="U46" s="592"/>
      <c r="V46" s="593"/>
      <c r="W46" s="594"/>
      <c r="X46" s="595"/>
      <c r="Y46" s="593"/>
      <c r="Z46" s="595"/>
      <c r="AA46" s="556"/>
      <c r="AB46" s="563">
        <v>1.3298314452671876</v>
      </c>
      <c r="AC46" s="560"/>
      <c r="AD46" s="564"/>
      <c r="AE46" s="561"/>
      <c r="AF46" s="562">
        <f t="shared" si="0"/>
        <v>1.3298314452671876</v>
      </c>
      <c r="AG46" s="72"/>
      <c r="AH46" s="109">
        <f t="shared" si="1"/>
        <v>1896.12</v>
      </c>
      <c r="AI46" s="585">
        <f t="shared" si="2"/>
        <v>0</v>
      </c>
      <c r="AJ46" s="585"/>
      <c r="AK46" s="574">
        <f t="shared" si="3"/>
        <v>2522</v>
      </c>
    </row>
    <row r="47" spans="1:37" s="69" customFormat="1" ht="18" customHeight="1" x14ac:dyDescent="0.2">
      <c r="A47" s="71">
        <v>38</v>
      </c>
      <c r="B47" s="601" t="s">
        <v>391</v>
      </c>
      <c r="C47" s="623"/>
      <c r="D47" s="623"/>
      <c r="E47" s="623"/>
      <c r="F47" s="623"/>
      <c r="G47" s="624"/>
      <c r="H47" s="603" t="s">
        <v>504</v>
      </c>
      <c r="I47" s="604"/>
      <c r="J47" s="605" t="s">
        <v>581</v>
      </c>
      <c r="K47" s="606"/>
      <c r="L47" s="607"/>
      <c r="M47" s="608"/>
      <c r="N47" s="609"/>
      <c r="O47" s="608"/>
      <c r="P47" s="625"/>
      <c r="Q47" s="612">
        <v>558.9</v>
      </c>
      <c r="R47" s="651"/>
      <c r="S47" s="650"/>
      <c r="T47" s="591"/>
      <c r="U47" s="592"/>
      <c r="V47" s="593"/>
      <c r="W47" s="594"/>
      <c r="X47" s="595"/>
      <c r="Y47" s="593"/>
      <c r="Z47" s="595"/>
      <c r="AA47" s="556"/>
      <c r="AB47" s="563">
        <v>2</v>
      </c>
      <c r="AC47" s="560"/>
      <c r="AD47" s="564"/>
      <c r="AE47" s="561"/>
      <c r="AF47" s="562">
        <f t="shared" si="0"/>
        <v>2</v>
      </c>
      <c r="AG47" s="72"/>
      <c r="AH47" s="109">
        <f t="shared" si="1"/>
        <v>558.9</v>
      </c>
      <c r="AI47" s="585">
        <f t="shared" si="2"/>
        <v>0</v>
      </c>
      <c r="AJ47" s="585"/>
      <c r="AK47" s="574">
        <f t="shared" si="3"/>
        <v>1118</v>
      </c>
    </row>
    <row r="48" spans="1:37" s="69" customFormat="1" ht="18" customHeight="1" x14ac:dyDescent="0.2">
      <c r="A48" s="71">
        <v>39</v>
      </c>
      <c r="B48" s="601" t="s">
        <v>392</v>
      </c>
      <c r="C48" s="623"/>
      <c r="D48" s="623"/>
      <c r="E48" s="623"/>
      <c r="F48" s="623"/>
      <c r="G48" s="624"/>
      <c r="H48" s="603" t="s">
        <v>505</v>
      </c>
      <c r="I48" s="604"/>
      <c r="J48" s="605" t="s">
        <v>582</v>
      </c>
      <c r="K48" s="606"/>
      <c r="L48" s="607"/>
      <c r="M48" s="608"/>
      <c r="N48" s="609"/>
      <c r="O48" s="608"/>
      <c r="P48" s="625"/>
      <c r="Q48" s="612">
        <v>443.7</v>
      </c>
      <c r="R48" s="651"/>
      <c r="S48" s="650"/>
      <c r="T48" s="591"/>
      <c r="U48" s="592"/>
      <c r="V48" s="593"/>
      <c r="W48" s="594"/>
      <c r="X48" s="595"/>
      <c r="Y48" s="593"/>
      <c r="Z48" s="595"/>
      <c r="AA48" s="556"/>
      <c r="AB48" s="563">
        <v>7.9995492449853529</v>
      </c>
      <c r="AC48" s="560"/>
      <c r="AD48" s="564"/>
      <c r="AE48" s="561"/>
      <c r="AF48" s="562">
        <f t="shared" si="0"/>
        <v>7.9995492449853529</v>
      </c>
      <c r="AG48" s="72"/>
      <c r="AH48" s="109">
        <f t="shared" si="1"/>
        <v>443.7</v>
      </c>
      <c r="AI48" s="585">
        <f t="shared" si="2"/>
        <v>0</v>
      </c>
      <c r="AJ48" s="585"/>
      <c r="AK48" s="574">
        <f t="shared" si="3"/>
        <v>3549</v>
      </c>
    </row>
    <row r="49" spans="1:37" s="69" customFormat="1" ht="18" customHeight="1" x14ac:dyDescent="0.2">
      <c r="A49" s="71">
        <v>40</v>
      </c>
      <c r="B49" s="601" t="s">
        <v>393</v>
      </c>
      <c r="C49" s="623"/>
      <c r="D49" s="623"/>
      <c r="E49" s="623"/>
      <c r="F49" s="623"/>
      <c r="G49" s="624"/>
      <c r="H49" s="603" t="s">
        <v>506</v>
      </c>
      <c r="I49" s="604"/>
      <c r="J49" s="605" t="s">
        <v>583</v>
      </c>
      <c r="K49" s="606"/>
      <c r="L49" s="607"/>
      <c r="M49" s="608"/>
      <c r="N49" s="609"/>
      <c r="O49" s="608"/>
      <c r="P49" s="625"/>
      <c r="Q49" s="612">
        <v>489.6</v>
      </c>
      <c r="R49" s="651"/>
      <c r="S49" s="650"/>
      <c r="T49" s="591"/>
      <c r="U49" s="592"/>
      <c r="V49" s="593"/>
      <c r="W49" s="594"/>
      <c r="X49" s="595"/>
      <c r="Y49" s="593"/>
      <c r="Z49" s="595"/>
      <c r="AA49" s="556"/>
      <c r="AB49" s="563">
        <v>6</v>
      </c>
      <c r="AC49" s="560"/>
      <c r="AD49" s="564"/>
      <c r="AE49" s="561"/>
      <c r="AF49" s="562">
        <f t="shared" si="0"/>
        <v>6</v>
      </c>
      <c r="AG49" s="72"/>
      <c r="AH49" s="109">
        <f t="shared" si="1"/>
        <v>489.6</v>
      </c>
      <c r="AI49" s="585">
        <f t="shared" si="2"/>
        <v>0</v>
      </c>
      <c r="AJ49" s="585"/>
      <c r="AK49" s="574">
        <f t="shared" si="3"/>
        <v>2938</v>
      </c>
    </row>
    <row r="50" spans="1:37" s="69" customFormat="1" ht="18" customHeight="1" x14ac:dyDescent="0.2">
      <c r="A50" s="71">
        <v>41</v>
      </c>
      <c r="B50" s="601" t="s">
        <v>394</v>
      </c>
      <c r="C50" s="623"/>
      <c r="D50" s="623"/>
      <c r="E50" s="623"/>
      <c r="F50" s="623"/>
      <c r="G50" s="624"/>
      <c r="H50" s="603" t="s">
        <v>502</v>
      </c>
      <c r="I50" s="604"/>
      <c r="J50" s="605" t="s">
        <v>584</v>
      </c>
      <c r="K50" s="606"/>
      <c r="L50" s="607"/>
      <c r="M50" s="608"/>
      <c r="N50" s="609"/>
      <c r="O50" s="608"/>
      <c r="P50" s="625"/>
      <c r="Q50" s="612">
        <v>489.6</v>
      </c>
      <c r="R50" s="651"/>
      <c r="S50" s="650"/>
      <c r="T50" s="591"/>
      <c r="U50" s="592"/>
      <c r="V50" s="593"/>
      <c r="W50" s="594"/>
      <c r="X50" s="595"/>
      <c r="Y50" s="593"/>
      <c r="Z50" s="595"/>
      <c r="AA50" s="556"/>
      <c r="AB50" s="563">
        <v>6</v>
      </c>
      <c r="AC50" s="560"/>
      <c r="AD50" s="564"/>
      <c r="AE50" s="561"/>
      <c r="AF50" s="562">
        <f t="shared" si="0"/>
        <v>6</v>
      </c>
      <c r="AG50" s="72"/>
      <c r="AH50" s="109">
        <f t="shared" si="1"/>
        <v>489.6</v>
      </c>
      <c r="AI50" s="585">
        <f t="shared" si="2"/>
        <v>0</v>
      </c>
      <c r="AJ50" s="585"/>
      <c r="AK50" s="574">
        <f t="shared" si="3"/>
        <v>2938</v>
      </c>
    </row>
    <row r="51" spans="1:37" s="69" customFormat="1" ht="18" customHeight="1" x14ac:dyDescent="0.2">
      <c r="A51" s="71">
        <v>42</v>
      </c>
      <c r="B51" s="601" t="s">
        <v>395</v>
      </c>
      <c r="C51" s="623"/>
      <c r="D51" s="623"/>
      <c r="E51" s="623"/>
      <c r="F51" s="623"/>
      <c r="G51" s="624"/>
      <c r="H51" s="603" t="s">
        <v>507</v>
      </c>
      <c r="I51" s="604"/>
      <c r="J51" s="605" t="s">
        <v>585</v>
      </c>
      <c r="K51" s="606"/>
      <c r="L51" s="607"/>
      <c r="M51" s="608"/>
      <c r="N51" s="609"/>
      <c r="O51" s="608"/>
      <c r="P51" s="625"/>
      <c r="Q51" s="612">
        <v>506.88</v>
      </c>
      <c r="R51" s="651"/>
      <c r="S51" s="650"/>
      <c r="T51" s="591"/>
      <c r="U51" s="592"/>
      <c r="V51" s="593"/>
      <c r="W51" s="594"/>
      <c r="X51" s="595"/>
      <c r="Y51" s="593"/>
      <c r="Z51" s="595"/>
      <c r="AA51" s="556"/>
      <c r="AB51" s="563">
        <v>6.6700599744755049</v>
      </c>
      <c r="AC51" s="560"/>
      <c r="AD51" s="564"/>
      <c r="AE51" s="561"/>
      <c r="AF51" s="562">
        <f t="shared" si="0"/>
        <v>6.6700599744755049</v>
      </c>
      <c r="AG51" s="72"/>
      <c r="AH51" s="109">
        <f t="shared" si="1"/>
        <v>506.88</v>
      </c>
      <c r="AI51" s="585">
        <f t="shared" si="2"/>
        <v>0</v>
      </c>
      <c r="AJ51" s="585"/>
      <c r="AK51" s="574">
        <f t="shared" si="3"/>
        <v>3381</v>
      </c>
    </row>
    <row r="52" spans="1:37" s="69" customFormat="1" ht="18" customHeight="1" x14ac:dyDescent="0.2">
      <c r="A52" s="71">
        <v>43</v>
      </c>
      <c r="B52" s="601" t="s">
        <v>396</v>
      </c>
      <c r="C52" s="623"/>
      <c r="D52" s="623"/>
      <c r="E52" s="623"/>
      <c r="F52" s="623"/>
      <c r="G52" s="624"/>
      <c r="H52" s="603" t="s">
        <v>507</v>
      </c>
      <c r="I52" s="604"/>
      <c r="J52" s="605" t="s">
        <v>586</v>
      </c>
      <c r="K52" s="606"/>
      <c r="L52" s="607"/>
      <c r="M52" s="608"/>
      <c r="N52" s="609"/>
      <c r="O52" s="608"/>
      <c r="P52" s="625"/>
      <c r="Q52" s="612">
        <v>576</v>
      </c>
      <c r="R52" s="651"/>
      <c r="S52" s="650"/>
      <c r="T52" s="591"/>
      <c r="U52" s="592"/>
      <c r="V52" s="593"/>
      <c r="W52" s="594"/>
      <c r="X52" s="595"/>
      <c r="Y52" s="593"/>
      <c r="Z52" s="595"/>
      <c r="AA52" s="556"/>
      <c r="AB52" s="563">
        <v>1.3333333333390005</v>
      </c>
      <c r="AC52" s="560"/>
      <c r="AD52" s="564"/>
      <c r="AE52" s="561"/>
      <c r="AF52" s="562">
        <f t="shared" si="0"/>
        <v>1.3333333333390005</v>
      </c>
      <c r="AG52" s="72"/>
      <c r="AH52" s="109">
        <f t="shared" si="1"/>
        <v>576</v>
      </c>
      <c r="AI52" s="585">
        <f t="shared" si="2"/>
        <v>0</v>
      </c>
      <c r="AJ52" s="585"/>
      <c r="AK52" s="574">
        <f t="shared" si="3"/>
        <v>768</v>
      </c>
    </row>
    <row r="53" spans="1:37" s="69" customFormat="1" ht="18" customHeight="1" x14ac:dyDescent="0.2">
      <c r="A53" s="71">
        <v>44</v>
      </c>
      <c r="B53" s="601" t="s">
        <v>397</v>
      </c>
      <c r="C53" s="623"/>
      <c r="D53" s="623"/>
      <c r="E53" s="623"/>
      <c r="F53" s="623"/>
      <c r="G53" s="624"/>
      <c r="H53" s="603" t="s">
        <v>508</v>
      </c>
      <c r="I53" s="604"/>
      <c r="J53" s="605" t="s">
        <v>587</v>
      </c>
      <c r="K53" s="606"/>
      <c r="L53" s="607"/>
      <c r="M53" s="608"/>
      <c r="N53" s="609"/>
      <c r="O53" s="608"/>
      <c r="P53" s="625"/>
      <c r="Q53" s="612">
        <v>558.72</v>
      </c>
      <c r="R53" s="651"/>
      <c r="S53" s="650"/>
      <c r="T53" s="591"/>
      <c r="U53" s="592"/>
      <c r="V53" s="593"/>
      <c r="W53" s="594"/>
      <c r="X53" s="595"/>
      <c r="Y53" s="593"/>
      <c r="Z53" s="595"/>
      <c r="AA53" s="556"/>
      <c r="AB53" s="563">
        <v>30.158075551770882</v>
      </c>
      <c r="AC53" s="560"/>
      <c r="AD53" s="564"/>
      <c r="AE53" s="561"/>
      <c r="AF53" s="562">
        <f t="shared" si="0"/>
        <v>30.158075551770882</v>
      </c>
      <c r="AG53" s="72"/>
      <c r="AH53" s="109">
        <f t="shared" si="1"/>
        <v>558.72</v>
      </c>
      <c r="AI53" s="585">
        <f t="shared" si="2"/>
        <v>0</v>
      </c>
      <c r="AJ53" s="585"/>
      <c r="AK53" s="574">
        <f t="shared" si="3"/>
        <v>16850</v>
      </c>
    </row>
    <row r="54" spans="1:37" s="69" customFormat="1" ht="18" customHeight="1" x14ac:dyDescent="0.2">
      <c r="A54" s="71">
        <v>45</v>
      </c>
      <c r="B54" s="601" t="s">
        <v>398</v>
      </c>
      <c r="C54" s="623"/>
      <c r="D54" s="623"/>
      <c r="E54" s="623"/>
      <c r="F54" s="623"/>
      <c r="G54" s="624"/>
      <c r="H54" s="603" t="s">
        <v>509</v>
      </c>
      <c r="I54" s="604"/>
      <c r="J54" s="605">
        <v>43798</v>
      </c>
      <c r="K54" s="606"/>
      <c r="L54" s="607"/>
      <c r="M54" s="608"/>
      <c r="N54" s="609"/>
      <c r="O54" s="608"/>
      <c r="P54" s="625"/>
      <c r="Q54" s="612">
        <v>489.6</v>
      </c>
      <c r="R54" s="651"/>
      <c r="S54" s="650"/>
      <c r="T54" s="591"/>
      <c r="U54" s="592"/>
      <c r="V54" s="593"/>
      <c r="W54" s="594"/>
      <c r="X54" s="595"/>
      <c r="Y54" s="593"/>
      <c r="Z54" s="595"/>
      <c r="AA54" s="556"/>
      <c r="AB54" s="563">
        <v>1</v>
      </c>
      <c r="AC54" s="560"/>
      <c r="AD54" s="564"/>
      <c r="AE54" s="561"/>
      <c r="AF54" s="562">
        <f t="shared" si="0"/>
        <v>1</v>
      </c>
      <c r="AG54" s="72"/>
      <c r="AH54" s="109">
        <f t="shared" si="1"/>
        <v>489.6</v>
      </c>
      <c r="AI54" s="585">
        <f t="shared" si="2"/>
        <v>0</v>
      </c>
      <c r="AJ54" s="585"/>
      <c r="AK54" s="574">
        <f t="shared" si="3"/>
        <v>490</v>
      </c>
    </row>
    <row r="55" spans="1:37" s="69" customFormat="1" ht="18" customHeight="1" x14ac:dyDescent="0.2">
      <c r="A55" s="71">
        <v>46</v>
      </c>
      <c r="B55" s="601" t="s">
        <v>399</v>
      </c>
      <c r="C55" s="623"/>
      <c r="D55" s="623"/>
      <c r="E55" s="623"/>
      <c r="F55" s="623"/>
      <c r="G55" s="624"/>
      <c r="H55" s="603" t="s">
        <v>510</v>
      </c>
      <c r="I55" s="604"/>
      <c r="J55" s="605" t="s">
        <v>588</v>
      </c>
      <c r="K55" s="606"/>
      <c r="L55" s="607"/>
      <c r="M55" s="608"/>
      <c r="N55" s="609"/>
      <c r="O55" s="608"/>
      <c r="P55" s="625"/>
      <c r="Q55" s="612">
        <v>577.53</v>
      </c>
      <c r="R55" s="651"/>
      <c r="S55" s="650"/>
      <c r="T55" s="591"/>
      <c r="U55" s="592"/>
      <c r="V55" s="593"/>
      <c r="W55" s="594"/>
      <c r="X55" s="595"/>
      <c r="Y55" s="593"/>
      <c r="Z55" s="595"/>
      <c r="AA55" s="556"/>
      <c r="AB55" s="563">
        <v>0.98000000000000043</v>
      </c>
      <c r="AC55" s="560"/>
      <c r="AD55" s="564"/>
      <c r="AE55" s="561"/>
      <c r="AF55" s="562">
        <f t="shared" si="0"/>
        <v>0.98000000000000043</v>
      </c>
      <c r="AG55" s="72"/>
      <c r="AH55" s="109">
        <f t="shared" si="1"/>
        <v>577.53</v>
      </c>
      <c r="AI55" s="585">
        <f t="shared" si="2"/>
        <v>0</v>
      </c>
      <c r="AJ55" s="585"/>
      <c r="AK55" s="574">
        <f t="shared" si="3"/>
        <v>566</v>
      </c>
    </row>
    <row r="56" spans="1:37" s="69" customFormat="1" ht="18" customHeight="1" x14ac:dyDescent="0.2">
      <c r="A56" s="71">
        <v>47</v>
      </c>
      <c r="B56" s="601" t="s">
        <v>400</v>
      </c>
      <c r="C56" s="623"/>
      <c r="D56" s="623"/>
      <c r="E56" s="623"/>
      <c r="F56" s="623"/>
      <c r="G56" s="624"/>
      <c r="H56" s="603" t="s">
        <v>511</v>
      </c>
      <c r="I56" s="604"/>
      <c r="J56" s="605" t="s">
        <v>589</v>
      </c>
      <c r="K56" s="606"/>
      <c r="L56" s="607"/>
      <c r="M56" s="608"/>
      <c r="N56" s="609"/>
      <c r="O56" s="608"/>
      <c r="P56" s="625"/>
      <c r="Q56" s="612">
        <v>1872</v>
      </c>
      <c r="R56" s="651"/>
      <c r="S56" s="650"/>
      <c r="T56" s="591"/>
      <c r="U56" s="592"/>
      <c r="V56" s="593"/>
      <c r="W56" s="594"/>
      <c r="X56" s="595"/>
      <c r="Y56" s="593"/>
      <c r="Z56" s="595"/>
      <c r="AA56" s="556"/>
      <c r="AB56" s="563">
        <v>4.5311965946312149E-2</v>
      </c>
      <c r="AC56" s="560"/>
      <c r="AD56" s="564"/>
      <c r="AE56" s="561"/>
      <c r="AF56" s="562">
        <f t="shared" si="0"/>
        <v>4.5311965946312149E-2</v>
      </c>
      <c r="AG56" s="72"/>
      <c r="AH56" s="109">
        <f t="shared" si="1"/>
        <v>1872</v>
      </c>
      <c r="AI56" s="585">
        <f t="shared" si="2"/>
        <v>0</v>
      </c>
      <c r="AJ56" s="585"/>
      <c r="AK56" s="574">
        <f t="shared" si="3"/>
        <v>85</v>
      </c>
    </row>
    <row r="57" spans="1:37" s="69" customFormat="1" ht="18" customHeight="1" x14ac:dyDescent="0.2">
      <c r="A57" s="71">
        <v>48</v>
      </c>
      <c r="B57" s="601" t="s">
        <v>401</v>
      </c>
      <c r="C57" s="623"/>
      <c r="D57" s="623"/>
      <c r="E57" s="623"/>
      <c r="F57" s="623"/>
      <c r="G57" s="624"/>
      <c r="H57" s="603" t="s">
        <v>512</v>
      </c>
      <c r="I57" s="604"/>
      <c r="J57" s="605" t="s">
        <v>590</v>
      </c>
      <c r="K57" s="606"/>
      <c r="L57" s="607"/>
      <c r="M57" s="608"/>
      <c r="N57" s="609"/>
      <c r="O57" s="608"/>
      <c r="P57" s="625"/>
      <c r="Q57" s="612">
        <v>1824.66</v>
      </c>
      <c r="R57" s="651"/>
      <c r="S57" s="650"/>
      <c r="T57" s="591"/>
      <c r="U57" s="592"/>
      <c r="V57" s="593"/>
      <c r="W57" s="594"/>
      <c r="X57" s="595"/>
      <c r="Y57" s="593"/>
      <c r="Z57" s="595"/>
      <c r="AA57" s="556"/>
      <c r="AB57" s="563">
        <v>0.98140377933423228</v>
      </c>
      <c r="AC57" s="560"/>
      <c r="AD57" s="564"/>
      <c r="AE57" s="561"/>
      <c r="AF57" s="562">
        <f t="shared" si="0"/>
        <v>0.98140377933423228</v>
      </c>
      <c r="AG57" s="72"/>
      <c r="AH57" s="109">
        <f t="shared" si="1"/>
        <v>1824.66</v>
      </c>
      <c r="AI57" s="585">
        <f t="shared" si="2"/>
        <v>0</v>
      </c>
      <c r="AJ57" s="585"/>
      <c r="AK57" s="574">
        <f t="shared" si="3"/>
        <v>1791</v>
      </c>
    </row>
    <row r="58" spans="1:37" s="69" customFormat="1" ht="18" customHeight="1" x14ac:dyDescent="0.2">
      <c r="A58" s="71">
        <v>49</v>
      </c>
      <c r="B58" s="601" t="s">
        <v>402</v>
      </c>
      <c r="C58" s="623"/>
      <c r="D58" s="623"/>
      <c r="E58" s="623"/>
      <c r="F58" s="623"/>
      <c r="G58" s="624"/>
      <c r="H58" s="603" t="s">
        <v>513</v>
      </c>
      <c r="I58" s="604"/>
      <c r="J58" s="605" t="s">
        <v>591</v>
      </c>
      <c r="K58" s="606"/>
      <c r="L58" s="607"/>
      <c r="M58" s="608"/>
      <c r="N58" s="609"/>
      <c r="O58" s="608"/>
      <c r="P58" s="625"/>
      <c r="Q58" s="612">
        <v>400</v>
      </c>
      <c r="R58" s="651"/>
      <c r="S58" s="650"/>
      <c r="T58" s="591"/>
      <c r="U58" s="592"/>
      <c r="V58" s="593"/>
      <c r="W58" s="594"/>
      <c r="X58" s="595"/>
      <c r="Y58" s="593"/>
      <c r="Z58" s="595"/>
      <c r="AA58" s="556"/>
      <c r="AB58" s="563">
        <v>8</v>
      </c>
      <c r="AC58" s="560"/>
      <c r="AD58" s="564"/>
      <c r="AE58" s="561"/>
      <c r="AF58" s="562">
        <f t="shared" si="0"/>
        <v>8</v>
      </c>
      <c r="AG58" s="72"/>
      <c r="AH58" s="109">
        <f t="shared" si="1"/>
        <v>400</v>
      </c>
      <c r="AI58" s="585">
        <f t="shared" si="2"/>
        <v>0</v>
      </c>
      <c r="AJ58" s="585"/>
      <c r="AK58" s="574">
        <f t="shared" si="3"/>
        <v>3200</v>
      </c>
    </row>
    <row r="59" spans="1:37" s="69" customFormat="1" ht="18" customHeight="1" x14ac:dyDescent="0.2">
      <c r="A59" s="71">
        <v>50</v>
      </c>
      <c r="B59" s="601" t="s">
        <v>403</v>
      </c>
      <c r="C59" s="623"/>
      <c r="D59" s="623"/>
      <c r="E59" s="623"/>
      <c r="F59" s="623"/>
      <c r="G59" s="624"/>
      <c r="H59" s="603" t="s">
        <v>514</v>
      </c>
      <c r="I59" s="604"/>
      <c r="J59" s="605" t="s">
        <v>592</v>
      </c>
      <c r="K59" s="606"/>
      <c r="L59" s="607"/>
      <c r="M59" s="608"/>
      <c r="N59" s="609"/>
      <c r="O59" s="608"/>
      <c r="P59" s="625"/>
      <c r="Q59" s="612">
        <v>1872</v>
      </c>
      <c r="R59" s="651"/>
      <c r="S59" s="650"/>
      <c r="T59" s="591"/>
      <c r="U59" s="592"/>
      <c r="V59" s="593"/>
      <c r="W59" s="594"/>
      <c r="X59" s="595"/>
      <c r="Y59" s="593"/>
      <c r="Z59" s="595"/>
      <c r="AA59" s="556"/>
      <c r="AB59" s="563">
        <v>4.1137499999999996</v>
      </c>
      <c r="AC59" s="560"/>
      <c r="AD59" s="564"/>
      <c r="AE59" s="561"/>
      <c r="AF59" s="562">
        <f t="shared" si="0"/>
        <v>4.1137499999999996</v>
      </c>
      <c r="AG59" s="72"/>
      <c r="AH59" s="109">
        <f t="shared" si="1"/>
        <v>1872</v>
      </c>
      <c r="AI59" s="585">
        <f t="shared" si="2"/>
        <v>0</v>
      </c>
      <c r="AJ59" s="585"/>
      <c r="AK59" s="574">
        <f t="shared" si="3"/>
        <v>7701</v>
      </c>
    </row>
    <row r="60" spans="1:37" s="69" customFormat="1" ht="18" customHeight="1" x14ac:dyDescent="0.2">
      <c r="A60" s="71">
        <v>51</v>
      </c>
      <c r="B60" s="601" t="s">
        <v>404</v>
      </c>
      <c r="C60" s="623"/>
      <c r="D60" s="623"/>
      <c r="E60" s="623"/>
      <c r="F60" s="623"/>
      <c r="G60" s="624"/>
      <c r="H60" s="603" t="s">
        <v>515</v>
      </c>
      <c r="I60" s="604"/>
      <c r="J60" s="605" t="s">
        <v>593</v>
      </c>
      <c r="K60" s="606"/>
      <c r="L60" s="607"/>
      <c r="M60" s="608"/>
      <c r="N60" s="609"/>
      <c r="O60" s="608"/>
      <c r="P60" s="625"/>
      <c r="Q60" s="612">
        <v>1872</v>
      </c>
      <c r="R60" s="651"/>
      <c r="S60" s="650"/>
      <c r="T60" s="591"/>
      <c r="U60" s="592"/>
      <c r="V60" s="593"/>
      <c r="W60" s="594"/>
      <c r="X60" s="595"/>
      <c r="Y60" s="593"/>
      <c r="Z60" s="595"/>
      <c r="AA60" s="556"/>
      <c r="AB60" s="563">
        <v>1</v>
      </c>
      <c r="AC60" s="560"/>
      <c r="AD60" s="564"/>
      <c r="AE60" s="561"/>
      <c r="AF60" s="562">
        <f t="shared" si="0"/>
        <v>1</v>
      </c>
      <c r="AG60" s="72"/>
      <c r="AH60" s="109">
        <f t="shared" si="1"/>
        <v>1872</v>
      </c>
      <c r="AI60" s="585">
        <f t="shared" si="2"/>
        <v>0</v>
      </c>
      <c r="AJ60" s="585"/>
      <c r="AK60" s="574">
        <f t="shared" si="3"/>
        <v>1872</v>
      </c>
    </row>
    <row r="61" spans="1:37" s="69" customFormat="1" ht="18" customHeight="1" x14ac:dyDescent="0.2">
      <c r="A61" s="71">
        <v>52</v>
      </c>
      <c r="B61" s="601" t="s">
        <v>405</v>
      </c>
      <c r="C61" s="623"/>
      <c r="D61" s="623"/>
      <c r="E61" s="623"/>
      <c r="F61" s="623"/>
      <c r="G61" s="624"/>
      <c r="H61" s="603" t="s">
        <v>516</v>
      </c>
      <c r="I61" s="604"/>
      <c r="J61" s="605" t="s">
        <v>594</v>
      </c>
      <c r="K61" s="606"/>
      <c r="L61" s="607"/>
      <c r="M61" s="608"/>
      <c r="N61" s="609"/>
      <c r="O61" s="608"/>
      <c r="P61" s="625"/>
      <c r="Q61" s="612">
        <v>400</v>
      </c>
      <c r="R61" s="651"/>
      <c r="S61" s="650"/>
      <c r="T61" s="591"/>
      <c r="U61" s="592"/>
      <c r="V61" s="593"/>
      <c r="W61" s="594"/>
      <c r="X61" s="595"/>
      <c r="Y61" s="593"/>
      <c r="Z61" s="595"/>
      <c r="AA61" s="556"/>
      <c r="AB61" s="563">
        <v>2</v>
      </c>
      <c r="AC61" s="560"/>
      <c r="AD61" s="564"/>
      <c r="AE61" s="561"/>
      <c r="AF61" s="562">
        <f t="shared" si="0"/>
        <v>2</v>
      </c>
      <c r="AG61" s="72"/>
      <c r="AH61" s="109">
        <f t="shared" si="1"/>
        <v>400</v>
      </c>
      <c r="AI61" s="585">
        <f t="shared" si="2"/>
        <v>0</v>
      </c>
      <c r="AJ61" s="585"/>
      <c r="AK61" s="574">
        <f t="shared" si="3"/>
        <v>800</v>
      </c>
    </row>
    <row r="62" spans="1:37" s="69" customFormat="1" ht="18" customHeight="1" x14ac:dyDescent="0.2">
      <c r="A62" s="71">
        <v>53</v>
      </c>
      <c r="B62" s="601" t="s">
        <v>406</v>
      </c>
      <c r="C62" s="623"/>
      <c r="D62" s="623"/>
      <c r="E62" s="623"/>
      <c r="F62" s="623"/>
      <c r="G62" s="624"/>
      <c r="H62" s="603" t="s">
        <v>517</v>
      </c>
      <c r="I62" s="604"/>
      <c r="J62" s="605" t="s">
        <v>595</v>
      </c>
      <c r="K62" s="606"/>
      <c r="L62" s="607"/>
      <c r="M62" s="608"/>
      <c r="N62" s="609"/>
      <c r="O62" s="608"/>
      <c r="P62" s="625"/>
      <c r="Q62" s="612">
        <v>535.67999999999995</v>
      </c>
      <c r="R62" s="651"/>
      <c r="S62" s="650"/>
      <c r="T62" s="591"/>
      <c r="U62" s="592"/>
      <c r="V62" s="593"/>
      <c r="W62" s="594"/>
      <c r="X62" s="595"/>
      <c r="Y62" s="593"/>
      <c r="Z62" s="595"/>
      <c r="AA62" s="556"/>
      <c r="AB62" s="563">
        <v>1.6660599758373262</v>
      </c>
      <c r="AC62" s="560"/>
      <c r="AD62" s="564"/>
      <c r="AE62" s="561"/>
      <c r="AF62" s="562">
        <f t="shared" si="0"/>
        <v>1.6660599758373262</v>
      </c>
      <c r="AG62" s="72"/>
      <c r="AH62" s="109">
        <f t="shared" si="1"/>
        <v>535.67999999999995</v>
      </c>
      <c r="AI62" s="585">
        <f t="shared" si="2"/>
        <v>0</v>
      </c>
      <c r="AJ62" s="585"/>
      <c r="AK62" s="574">
        <f t="shared" si="3"/>
        <v>892</v>
      </c>
    </row>
    <row r="63" spans="1:37" s="69" customFormat="1" ht="18" customHeight="1" x14ac:dyDescent="0.2">
      <c r="A63" s="71">
        <v>54</v>
      </c>
      <c r="B63" s="601" t="s">
        <v>407</v>
      </c>
      <c r="C63" s="623"/>
      <c r="D63" s="623"/>
      <c r="E63" s="623"/>
      <c r="F63" s="623"/>
      <c r="G63" s="624"/>
      <c r="H63" s="603" t="s">
        <v>518</v>
      </c>
      <c r="I63" s="604"/>
      <c r="J63" s="605" t="s">
        <v>596</v>
      </c>
      <c r="K63" s="606"/>
      <c r="L63" s="607"/>
      <c r="M63" s="608"/>
      <c r="N63" s="609"/>
      <c r="O63" s="608"/>
      <c r="P63" s="625"/>
      <c r="Q63" s="612">
        <v>689.67</v>
      </c>
      <c r="R63" s="651"/>
      <c r="S63" s="650"/>
      <c r="T63" s="591"/>
      <c r="U63" s="592"/>
      <c r="V63" s="593"/>
      <c r="W63" s="594"/>
      <c r="X63" s="595"/>
      <c r="Y63" s="593"/>
      <c r="Z63" s="595"/>
      <c r="AA63" s="556"/>
      <c r="AB63" s="563">
        <v>2</v>
      </c>
      <c r="AC63" s="560"/>
      <c r="AD63" s="564"/>
      <c r="AE63" s="561"/>
      <c r="AF63" s="562">
        <f t="shared" si="0"/>
        <v>2</v>
      </c>
      <c r="AG63" s="72"/>
      <c r="AH63" s="109">
        <f t="shared" si="1"/>
        <v>689.67</v>
      </c>
      <c r="AI63" s="585">
        <f t="shared" si="2"/>
        <v>0</v>
      </c>
      <c r="AJ63" s="585"/>
      <c r="AK63" s="574">
        <f t="shared" si="3"/>
        <v>1379</v>
      </c>
    </row>
    <row r="64" spans="1:37" s="69" customFormat="1" ht="18" customHeight="1" x14ac:dyDescent="0.2">
      <c r="A64" s="71">
        <v>55</v>
      </c>
      <c r="B64" s="601" t="s">
        <v>408</v>
      </c>
      <c r="C64" s="623"/>
      <c r="D64" s="623"/>
      <c r="E64" s="623"/>
      <c r="F64" s="623"/>
      <c r="G64" s="624"/>
      <c r="H64" s="603" t="s">
        <v>519</v>
      </c>
      <c r="I64" s="604"/>
      <c r="J64" s="605" t="s">
        <v>597</v>
      </c>
      <c r="K64" s="606"/>
      <c r="L64" s="607"/>
      <c r="M64" s="608"/>
      <c r="N64" s="609"/>
      <c r="O64" s="608"/>
      <c r="P64" s="625"/>
      <c r="Q64" s="612">
        <v>1872</v>
      </c>
      <c r="R64" s="651"/>
      <c r="S64" s="650"/>
      <c r="T64" s="591"/>
      <c r="U64" s="592"/>
      <c r="V64" s="593"/>
      <c r="W64" s="594"/>
      <c r="X64" s="595"/>
      <c r="Y64" s="593"/>
      <c r="Z64" s="595"/>
      <c r="AA64" s="556"/>
      <c r="AB64" s="563">
        <v>2</v>
      </c>
      <c r="AC64" s="560"/>
      <c r="AD64" s="564"/>
      <c r="AE64" s="561"/>
      <c r="AF64" s="562">
        <f t="shared" si="0"/>
        <v>2</v>
      </c>
      <c r="AG64" s="72"/>
      <c r="AH64" s="109">
        <f t="shared" si="1"/>
        <v>1872</v>
      </c>
      <c r="AI64" s="585">
        <f t="shared" si="2"/>
        <v>0</v>
      </c>
      <c r="AJ64" s="585"/>
      <c r="AK64" s="574">
        <f t="shared" si="3"/>
        <v>3744</v>
      </c>
    </row>
    <row r="65" spans="1:37" s="69" customFormat="1" ht="18" customHeight="1" x14ac:dyDescent="0.2">
      <c r="A65" s="71">
        <v>56</v>
      </c>
      <c r="B65" s="601" t="s">
        <v>409</v>
      </c>
      <c r="C65" s="623"/>
      <c r="D65" s="623"/>
      <c r="E65" s="623"/>
      <c r="F65" s="623"/>
      <c r="G65" s="624"/>
      <c r="H65" s="603" t="s">
        <v>520</v>
      </c>
      <c r="I65" s="604"/>
      <c r="J65" s="605" t="s">
        <v>598</v>
      </c>
      <c r="K65" s="606"/>
      <c r="L65" s="607"/>
      <c r="M65" s="608"/>
      <c r="N65" s="609"/>
      <c r="O65" s="608"/>
      <c r="P65" s="625"/>
      <c r="Q65" s="612">
        <v>2061</v>
      </c>
      <c r="R65" s="651"/>
      <c r="S65" s="650"/>
      <c r="T65" s="591"/>
      <c r="U65" s="592"/>
      <c r="V65" s="593"/>
      <c r="W65" s="594"/>
      <c r="X65" s="595"/>
      <c r="Y65" s="593"/>
      <c r="Z65" s="595"/>
      <c r="AA65" s="556"/>
      <c r="AB65" s="563">
        <v>1</v>
      </c>
      <c r="AC65" s="560"/>
      <c r="AD65" s="564"/>
      <c r="AE65" s="561"/>
      <c r="AF65" s="562">
        <f t="shared" si="0"/>
        <v>1</v>
      </c>
      <c r="AG65" s="72"/>
      <c r="AH65" s="109">
        <f t="shared" si="1"/>
        <v>2061</v>
      </c>
      <c r="AI65" s="585">
        <f t="shared" si="2"/>
        <v>0</v>
      </c>
      <c r="AJ65" s="585"/>
      <c r="AK65" s="574">
        <f t="shared" si="3"/>
        <v>2061</v>
      </c>
    </row>
    <row r="66" spans="1:37" s="69" customFormat="1" ht="18" customHeight="1" x14ac:dyDescent="0.2">
      <c r="A66" s="71">
        <v>57</v>
      </c>
      <c r="B66" s="601" t="s">
        <v>410</v>
      </c>
      <c r="C66" s="623"/>
      <c r="D66" s="623"/>
      <c r="E66" s="623"/>
      <c r="F66" s="623"/>
      <c r="G66" s="624"/>
      <c r="H66" s="603" t="s">
        <v>521</v>
      </c>
      <c r="I66" s="604"/>
      <c r="J66" s="605" t="s">
        <v>599</v>
      </c>
      <c r="K66" s="606"/>
      <c r="L66" s="607"/>
      <c r="M66" s="608"/>
      <c r="N66" s="609"/>
      <c r="O66" s="608"/>
      <c r="P66" s="625"/>
      <c r="Q66" s="612">
        <v>576</v>
      </c>
      <c r="R66" s="651"/>
      <c r="S66" s="650"/>
      <c r="T66" s="591"/>
      <c r="U66" s="592"/>
      <c r="V66" s="593"/>
      <c r="W66" s="594"/>
      <c r="X66" s="595"/>
      <c r="Y66" s="593"/>
      <c r="Z66" s="595"/>
      <c r="AA66" s="556"/>
      <c r="AB66" s="563">
        <v>2</v>
      </c>
      <c r="AC66" s="560"/>
      <c r="AD66" s="564"/>
      <c r="AE66" s="561"/>
      <c r="AF66" s="562">
        <f t="shared" si="0"/>
        <v>2</v>
      </c>
      <c r="AG66" s="72"/>
      <c r="AH66" s="109">
        <f t="shared" si="1"/>
        <v>576</v>
      </c>
      <c r="AI66" s="585">
        <f t="shared" si="2"/>
        <v>0</v>
      </c>
      <c r="AJ66" s="585"/>
      <c r="AK66" s="574">
        <f t="shared" si="3"/>
        <v>1152</v>
      </c>
    </row>
    <row r="67" spans="1:37" s="69" customFormat="1" ht="18" customHeight="1" x14ac:dyDescent="0.2">
      <c r="A67" s="71">
        <v>58</v>
      </c>
      <c r="B67" s="601" t="s">
        <v>411</v>
      </c>
      <c r="C67" s="623"/>
      <c r="D67" s="623"/>
      <c r="E67" s="623"/>
      <c r="F67" s="623"/>
      <c r="G67" s="624"/>
      <c r="H67" s="603" t="s">
        <v>522</v>
      </c>
      <c r="I67" s="604"/>
      <c r="J67" s="605" t="s">
        <v>600</v>
      </c>
      <c r="K67" s="606"/>
      <c r="L67" s="607"/>
      <c r="M67" s="608"/>
      <c r="N67" s="609"/>
      <c r="O67" s="608"/>
      <c r="P67" s="625"/>
      <c r="Q67" s="612">
        <v>549</v>
      </c>
      <c r="R67" s="651"/>
      <c r="S67" s="650"/>
      <c r="T67" s="591"/>
      <c r="U67" s="592"/>
      <c r="V67" s="593"/>
      <c r="W67" s="594"/>
      <c r="X67" s="595"/>
      <c r="Y67" s="593"/>
      <c r="Z67" s="595"/>
      <c r="AA67" s="556"/>
      <c r="AB67" s="563">
        <v>-0.15000000000000036</v>
      </c>
      <c r="AC67" s="560"/>
      <c r="AD67" s="564"/>
      <c r="AE67" s="561"/>
      <c r="AF67" s="562">
        <f t="shared" si="0"/>
        <v>-0.15000000000000036</v>
      </c>
      <c r="AG67" s="72"/>
      <c r="AH67" s="109">
        <f t="shared" si="1"/>
        <v>549</v>
      </c>
      <c r="AI67" s="585">
        <f t="shared" si="2"/>
        <v>0</v>
      </c>
      <c r="AJ67" s="585"/>
      <c r="AK67" s="574">
        <f t="shared" si="3"/>
        <v>-82</v>
      </c>
    </row>
    <row r="68" spans="1:37" s="69" customFormat="1" ht="18" customHeight="1" x14ac:dyDescent="0.2">
      <c r="A68" s="71">
        <v>59</v>
      </c>
      <c r="B68" s="601" t="s">
        <v>412</v>
      </c>
      <c r="C68" s="623"/>
      <c r="D68" s="623"/>
      <c r="E68" s="623"/>
      <c r="F68" s="623"/>
      <c r="G68" s="624"/>
      <c r="H68" s="603" t="s">
        <v>521</v>
      </c>
      <c r="I68" s="604"/>
      <c r="J68" s="605" t="s">
        <v>601</v>
      </c>
      <c r="K68" s="606"/>
      <c r="L68" s="607"/>
      <c r="M68" s="608"/>
      <c r="N68" s="609"/>
      <c r="O68" s="608"/>
      <c r="P68" s="625"/>
      <c r="Q68" s="612">
        <v>489.6</v>
      </c>
      <c r="R68" s="651"/>
      <c r="S68" s="650"/>
      <c r="T68" s="591"/>
      <c r="U68" s="592"/>
      <c r="V68" s="593"/>
      <c r="W68" s="594"/>
      <c r="X68" s="595"/>
      <c r="Y68" s="593"/>
      <c r="Z68" s="595"/>
      <c r="AA68" s="556"/>
      <c r="AB68" s="563">
        <v>2.0004084967320264</v>
      </c>
      <c r="AC68" s="560"/>
      <c r="AD68" s="564"/>
      <c r="AE68" s="561"/>
      <c r="AF68" s="562">
        <f t="shared" si="0"/>
        <v>2.0004084967320264</v>
      </c>
      <c r="AG68" s="72"/>
      <c r="AH68" s="109">
        <f t="shared" si="1"/>
        <v>489.6</v>
      </c>
      <c r="AI68" s="585">
        <f t="shared" si="2"/>
        <v>0</v>
      </c>
      <c r="AJ68" s="585"/>
      <c r="AK68" s="574">
        <f t="shared" si="3"/>
        <v>979</v>
      </c>
    </row>
    <row r="69" spans="1:37" s="69" customFormat="1" ht="18" customHeight="1" x14ac:dyDescent="0.2">
      <c r="A69" s="71">
        <v>60</v>
      </c>
      <c r="B69" s="601" t="s">
        <v>413</v>
      </c>
      <c r="C69" s="623"/>
      <c r="D69" s="623"/>
      <c r="E69" s="623"/>
      <c r="F69" s="623"/>
      <c r="G69" s="624"/>
      <c r="H69" s="603" t="s">
        <v>521</v>
      </c>
      <c r="I69" s="604"/>
      <c r="J69" s="605" t="s">
        <v>601</v>
      </c>
      <c r="K69" s="606"/>
      <c r="L69" s="607"/>
      <c r="M69" s="608"/>
      <c r="N69" s="609"/>
      <c r="O69" s="608"/>
      <c r="P69" s="625"/>
      <c r="Q69" s="612">
        <v>576</v>
      </c>
      <c r="R69" s="651"/>
      <c r="S69" s="650"/>
      <c r="T69" s="591"/>
      <c r="U69" s="592"/>
      <c r="V69" s="593"/>
      <c r="W69" s="594"/>
      <c r="X69" s="595"/>
      <c r="Y69" s="593"/>
      <c r="Z69" s="595"/>
      <c r="AA69" s="556"/>
      <c r="AB69" s="563">
        <v>5</v>
      </c>
      <c r="AC69" s="560"/>
      <c r="AD69" s="564"/>
      <c r="AE69" s="561"/>
      <c r="AF69" s="562">
        <f t="shared" si="0"/>
        <v>5</v>
      </c>
      <c r="AG69" s="72"/>
      <c r="AH69" s="109">
        <f t="shared" si="1"/>
        <v>576</v>
      </c>
      <c r="AI69" s="585">
        <f t="shared" si="2"/>
        <v>0</v>
      </c>
      <c r="AJ69" s="585"/>
      <c r="AK69" s="574">
        <f t="shared" si="3"/>
        <v>2880</v>
      </c>
    </row>
    <row r="70" spans="1:37" s="69" customFormat="1" ht="18" customHeight="1" x14ac:dyDescent="0.2">
      <c r="A70" s="71">
        <v>61</v>
      </c>
      <c r="B70" s="601" t="s">
        <v>414</v>
      </c>
      <c r="C70" s="623"/>
      <c r="D70" s="623"/>
      <c r="E70" s="623"/>
      <c r="F70" s="623"/>
      <c r="G70" s="624"/>
      <c r="H70" s="603" t="s">
        <v>505</v>
      </c>
      <c r="I70" s="604"/>
      <c r="J70" s="605" t="s">
        <v>582</v>
      </c>
      <c r="K70" s="606"/>
      <c r="L70" s="607"/>
      <c r="M70" s="608"/>
      <c r="N70" s="609"/>
      <c r="O70" s="608"/>
      <c r="P70" s="625"/>
      <c r="Q70" s="612">
        <v>485.46</v>
      </c>
      <c r="R70" s="651"/>
      <c r="S70" s="650"/>
      <c r="T70" s="591"/>
      <c r="U70" s="592"/>
      <c r="V70" s="593"/>
      <c r="W70" s="594"/>
      <c r="X70" s="595"/>
      <c r="Y70" s="593"/>
      <c r="Z70" s="595"/>
      <c r="AA70" s="556"/>
      <c r="AB70" s="563">
        <v>20.002467545702721</v>
      </c>
      <c r="AC70" s="560"/>
      <c r="AD70" s="564"/>
      <c r="AE70" s="561"/>
      <c r="AF70" s="562">
        <f t="shared" si="0"/>
        <v>20.002467545702721</v>
      </c>
      <c r="AG70" s="72"/>
      <c r="AH70" s="109">
        <f t="shared" si="1"/>
        <v>485.46</v>
      </c>
      <c r="AI70" s="585">
        <f t="shared" si="2"/>
        <v>0</v>
      </c>
      <c r="AJ70" s="585"/>
      <c r="AK70" s="574">
        <f t="shared" si="3"/>
        <v>9710</v>
      </c>
    </row>
    <row r="71" spans="1:37" s="69" customFormat="1" ht="18" customHeight="1" x14ac:dyDescent="0.2">
      <c r="A71" s="71">
        <v>62</v>
      </c>
      <c r="B71" s="601" t="s">
        <v>415</v>
      </c>
      <c r="C71" s="623"/>
      <c r="D71" s="623"/>
      <c r="E71" s="623"/>
      <c r="F71" s="623"/>
      <c r="G71" s="624"/>
      <c r="H71" s="603" t="s">
        <v>523</v>
      </c>
      <c r="I71" s="604"/>
      <c r="J71" s="605" t="s">
        <v>602</v>
      </c>
      <c r="K71" s="606"/>
      <c r="L71" s="607"/>
      <c r="M71" s="608"/>
      <c r="N71" s="609"/>
      <c r="O71" s="608"/>
      <c r="P71" s="625"/>
      <c r="Q71" s="612">
        <v>400</v>
      </c>
      <c r="R71" s="651"/>
      <c r="S71" s="650"/>
      <c r="T71" s="591"/>
      <c r="U71" s="592"/>
      <c r="V71" s="593"/>
      <c r="W71" s="594"/>
      <c r="X71" s="595"/>
      <c r="Y71" s="593"/>
      <c r="Z71" s="595"/>
      <c r="AA71" s="556"/>
      <c r="AB71" s="563">
        <v>2</v>
      </c>
      <c r="AC71" s="560"/>
      <c r="AD71" s="564"/>
      <c r="AE71" s="561"/>
      <c r="AF71" s="562">
        <f t="shared" si="0"/>
        <v>2</v>
      </c>
      <c r="AG71" s="72"/>
      <c r="AH71" s="109">
        <f t="shared" si="1"/>
        <v>400</v>
      </c>
      <c r="AI71" s="585">
        <f t="shared" si="2"/>
        <v>0</v>
      </c>
      <c r="AJ71" s="585"/>
      <c r="AK71" s="574">
        <f t="shared" si="3"/>
        <v>800</v>
      </c>
    </row>
    <row r="72" spans="1:37" s="69" customFormat="1" ht="18" customHeight="1" x14ac:dyDescent="0.2">
      <c r="A72" s="71">
        <v>63</v>
      </c>
      <c r="B72" s="601" t="s">
        <v>416</v>
      </c>
      <c r="C72" s="623"/>
      <c r="D72" s="623"/>
      <c r="E72" s="623"/>
      <c r="F72" s="623"/>
      <c r="G72" s="624"/>
      <c r="H72" s="603" t="s">
        <v>524</v>
      </c>
      <c r="I72" s="604"/>
      <c r="J72" s="605" t="s">
        <v>603</v>
      </c>
      <c r="K72" s="606"/>
      <c r="L72" s="607"/>
      <c r="M72" s="608"/>
      <c r="N72" s="609"/>
      <c r="O72" s="608"/>
      <c r="P72" s="625"/>
      <c r="Q72" s="612">
        <v>481.95</v>
      </c>
      <c r="R72" s="651"/>
      <c r="S72" s="650"/>
      <c r="T72" s="591"/>
      <c r="U72" s="592"/>
      <c r="V72" s="593"/>
      <c r="W72" s="594"/>
      <c r="X72" s="595"/>
      <c r="Y72" s="593"/>
      <c r="Z72" s="595"/>
      <c r="AA72" s="556"/>
      <c r="AB72" s="563">
        <v>8.1899999999999977</v>
      </c>
      <c r="AC72" s="560"/>
      <c r="AD72" s="564"/>
      <c r="AE72" s="561"/>
      <c r="AF72" s="562">
        <f t="shared" si="0"/>
        <v>8.1899999999999977</v>
      </c>
      <c r="AG72" s="72"/>
      <c r="AH72" s="109">
        <f t="shared" si="1"/>
        <v>481.95</v>
      </c>
      <c r="AI72" s="585">
        <f t="shared" si="2"/>
        <v>0</v>
      </c>
      <c r="AJ72" s="585"/>
      <c r="AK72" s="574">
        <f t="shared" si="3"/>
        <v>3947</v>
      </c>
    </row>
    <row r="73" spans="1:37" s="69" customFormat="1" ht="18" customHeight="1" x14ac:dyDescent="0.2">
      <c r="A73" s="71">
        <v>64</v>
      </c>
      <c r="B73" s="601" t="s">
        <v>417</v>
      </c>
      <c r="C73" s="623"/>
      <c r="D73" s="623"/>
      <c r="E73" s="623"/>
      <c r="F73" s="623"/>
      <c r="G73" s="624"/>
      <c r="H73" s="603" t="s">
        <v>525</v>
      </c>
      <c r="I73" s="604"/>
      <c r="J73" s="605" t="s">
        <v>604</v>
      </c>
      <c r="K73" s="606"/>
      <c r="L73" s="607"/>
      <c r="M73" s="608"/>
      <c r="N73" s="609"/>
      <c r="O73" s="608"/>
      <c r="P73" s="625"/>
      <c r="Q73" s="612">
        <v>469.8</v>
      </c>
      <c r="R73" s="651"/>
      <c r="S73" s="650"/>
      <c r="T73" s="591"/>
      <c r="U73" s="592"/>
      <c r="V73" s="593"/>
      <c r="W73" s="594"/>
      <c r="X73" s="595"/>
      <c r="Y73" s="593"/>
      <c r="Z73" s="595"/>
      <c r="AA73" s="556"/>
      <c r="AB73" s="563">
        <v>0.39037888463175818</v>
      </c>
      <c r="AC73" s="560"/>
      <c r="AD73" s="564"/>
      <c r="AE73" s="561"/>
      <c r="AF73" s="562">
        <f t="shared" si="0"/>
        <v>0.39037888463175818</v>
      </c>
      <c r="AG73" s="72"/>
      <c r="AH73" s="109">
        <f t="shared" si="1"/>
        <v>469.8</v>
      </c>
      <c r="AI73" s="585">
        <f t="shared" si="2"/>
        <v>0</v>
      </c>
      <c r="AJ73" s="585"/>
      <c r="AK73" s="574">
        <f t="shared" si="3"/>
        <v>183</v>
      </c>
    </row>
    <row r="74" spans="1:37" s="69" customFormat="1" ht="18" customHeight="1" x14ac:dyDescent="0.2">
      <c r="A74" s="71">
        <v>65</v>
      </c>
      <c r="B74" s="601" t="s">
        <v>418</v>
      </c>
      <c r="C74" s="623"/>
      <c r="D74" s="623"/>
      <c r="E74" s="623"/>
      <c r="F74" s="623"/>
      <c r="G74" s="624"/>
      <c r="H74" s="603" t="s">
        <v>525</v>
      </c>
      <c r="I74" s="604"/>
      <c r="J74" s="605" t="s">
        <v>605</v>
      </c>
      <c r="K74" s="606"/>
      <c r="L74" s="607"/>
      <c r="M74" s="608"/>
      <c r="N74" s="609"/>
      <c r="O74" s="608"/>
      <c r="P74" s="625"/>
      <c r="Q74" s="612">
        <v>522</v>
      </c>
      <c r="R74" s="651"/>
      <c r="S74" s="650"/>
      <c r="T74" s="591"/>
      <c r="U74" s="592"/>
      <c r="V74" s="593"/>
      <c r="W74" s="594"/>
      <c r="X74" s="595"/>
      <c r="Y74" s="593"/>
      <c r="Z74" s="595"/>
      <c r="AA74" s="556"/>
      <c r="AB74" s="563">
        <v>7</v>
      </c>
      <c r="AC74" s="560"/>
      <c r="AD74" s="564"/>
      <c r="AE74" s="561"/>
      <c r="AF74" s="562">
        <f t="shared" si="0"/>
        <v>7</v>
      </c>
      <c r="AG74" s="72"/>
      <c r="AH74" s="109">
        <f t="shared" si="1"/>
        <v>522</v>
      </c>
      <c r="AI74" s="585">
        <f t="shared" si="2"/>
        <v>0</v>
      </c>
      <c r="AJ74" s="585"/>
      <c r="AK74" s="574">
        <f t="shared" si="3"/>
        <v>3654</v>
      </c>
    </row>
    <row r="75" spans="1:37" s="69" customFormat="1" ht="18" customHeight="1" x14ac:dyDescent="0.2">
      <c r="A75" s="71">
        <v>66</v>
      </c>
      <c r="B75" s="601" t="s">
        <v>419</v>
      </c>
      <c r="C75" s="623"/>
      <c r="D75" s="623"/>
      <c r="E75" s="623"/>
      <c r="F75" s="623"/>
      <c r="G75" s="624"/>
      <c r="H75" s="603" t="s">
        <v>526</v>
      </c>
      <c r="I75" s="604"/>
      <c r="J75" s="605" t="s">
        <v>606</v>
      </c>
      <c r="K75" s="606"/>
      <c r="L75" s="607"/>
      <c r="M75" s="608"/>
      <c r="N75" s="609"/>
      <c r="O75" s="608"/>
      <c r="P75" s="625"/>
      <c r="Q75" s="612">
        <v>522</v>
      </c>
      <c r="R75" s="651"/>
      <c r="S75" s="650"/>
      <c r="T75" s="591"/>
      <c r="U75" s="592"/>
      <c r="V75" s="593"/>
      <c r="W75" s="594"/>
      <c r="X75" s="595"/>
      <c r="Y75" s="593"/>
      <c r="Z75" s="595"/>
      <c r="AA75" s="556"/>
      <c r="AB75" s="563">
        <v>3</v>
      </c>
      <c r="AC75" s="560"/>
      <c r="AD75" s="564"/>
      <c r="AE75" s="561"/>
      <c r="AF75" s="562">
        <f t="shared" ref="AF75:AF138" si="4">SUM(AB75:AE75)</f>
        <v>3</v>
      </c>
      <c r="AG75" s="72"/>
      <c r="AH75" s="109">
        <f t="shared" ref="AH75:AH138" si="5">Q75</f>
        <v>522</v>
      </c>
      <c r="AI75" s="585">
        <f t="shared" ref="AI75:AI138" si="6">IF(B75&lt;&gt;0,ROUND(AE75*Q75,0),"")</f>
        <v>0</v>
      </c>
      <c r="AJ75" s="585"/>
      <c r="AK75" s="574">
        <f t="shared" ref="AK75:AK138" si="7">IFERROR(ROUND(AF75*Q75,0),0)</f>
        <v>1566</v>
      </c>
    </row>
    <row r="76" spans="1:37" s="69" customFormat="1" ht="18" customHeight="1" x14ac:dyDescent="0.2">
      <c r="A76" s="71">
        <v>67</v>
      </c>
      <c r="B76" s="601" t="s">
        <v>420</v>
      </c>
      <c r="C76" s="623"/>
      <c r="D76" s="623"/>
      <c r="E76" s="623"/>
      <c r="F76" s="623"/>
      <c r="G76" s="624"/>
      <c r="H76" s="603" t="s">
        <v>526</v>
      </c>
      <c r="I76" s="604"/>
      <c r="J76" s="605" t="s">
        <v>606</v>
      </c>
      <c r="K76" s="606"/>
      <c r="L76" s="607"/>
      <c r="M76" s="608"/>
      <c r="N76" s="609"/>
      <c r="O76" s="608"/>
      <c r="P76" s="625"/>
      <c r="Q76" s="612">
        <v>522</v>
      </c>
      <c r="R76" s="651"/>
      <c r="S76" s="650"/>
      <c r="T76" s="591"/>
      <c r="U76" s="592"/>
      <c r="V76" s="593"/>
      <c r="W76" s="594"/>
      <c r="X76" s="595"/>
      <c r="Y76" s="593"/>
      <c r="Z76" s="595"/>
      <c r="AA76" s="556"/>
      <c r="AB76" s="563">
        <v>3</v>
      </c>
      <c r="AC76" s="560"/>
      <c r="AD76" s="564"/>
      <c r="AE76" s="561"/>
      <c r="AF76" s="562">
        <f t="shared" si="4"/>
        <v>3</v>
      </c>
      <c r="AG76" s="72"/>
      <c r="AH76" s="109">
        <f t="shared" si="5"/>
        <v>522</v>
      </c>
      <c r="AI76" s="585">
        <f t="shared" si="6"/>
        <v>0</v>
      </c>
      <c r="AJ76" s="585"/>
      <c r="AK76" s="574">
        <f t="shared" si="7"/>
        <v>1566</v>
      </c>
    </row>
    <row r="77" spans="1:37" s="69" customFormat="1" ht="18" customHeight="1" x14ac:dyDescent="0.2">
      <c r="A77" s="71">
        <v>68</v>
      </c>
      <c r="B77" s="601" t="s">
        <v>421</v>
      </c>
      <c r="C77" s="623"/>
      <c r="D77" s="623"/>
      <c r="E77" s="623"/>
      <c r="F77" s="623"/>
      <c r="G77" s="624"/>
      <c r="H77" s="603" t="s">
        <v>526</v>
      </c>
      <c r="I77" s="604"/>
      <c r="J77" s="605" t="s">
        <v>606</v>
      </c>
      <c r="K77" s="606"/>
      <c r="L77" s="607"/>
      <c r="M77" s="608"/>
      <c r="N77" s="609"/>
      <c r="O77" s="608"/>
      <c r="P77" s="625"/>
      <c r="Q77" s="612">
        <v>522</v>
      </c>
      <c r="R77" s="651"/>
      <c r="S77" s="650"/>
      <c r="T77" s="591"/>
      <c r="U77" s="592"/>
      <c r="V77" s="593"/>
      <c r="W77" s="594"/>
      <c r="X77" s="595"/>
      <c r="Y77" s="593"/>
      <c r="Z77" s="595"/>
      <c r="AA77" s="556"/>
      <c r="AB77" s="563">
        <v>3</v>
      </c>
      <c r="AC77" s="560"/>
      <c r="AD77" s="564"/>
      <c r="AE77" s="561"/>
      <c r="AF77" s="562">
        <f t="shared" si="4"/>
        <v>3</v>
      </c>
      <c r="AG77" s="72"/>
      <c r="AH77" s="109">
        <f t="shared" si="5"/>
        <v>522</v>
      </c>
      <c r="AI77" s="585">
        <f t="shared" si="6"/>
        <v>0</v>
      </c>
      <c r="AJ77" s="585"/>
      <c r="AK77" s="574">
        <f t="shared" si="7"/>
        <v>1566</v>
      </c>
    </row>
    <row r="78" spans="1:37" s="69" customFormat="1" ht="18" customHeight="1" x14ac:dyDescent="0.2">
      <c r="A78" s="71">
        <v>69</v>
      </c>
      <c r="B78" s="601" t="s">
        <v>422</v>
      </c>
      <c r="C78" s="623"/>
      <c r="D78" s="623"/>
      <c r="E78" s="623"/>
      <c r="F78" s="623"/>
      <c r="G78" s="624"/>
      <c r="H78" s="603" t="s">
        <v>527</v>
      </c>
      <c r="I78" s="604"/>
      <c r="J78" s="605" t="s">
        <v>607</v>
      </c>
      <c r="K78" s="606"/>
      <c r="L78" s="607"/>
      <c r="M78" s="608"/>
      <c r="N78" s="609"/>
      <c r="O78" s="608"/>
      <c r="P78" s="625"/>
      <c r="Q78" s="612">
        <v>443.7</v>
      </c>
      <c r="R78" s="651"/>
      <c r="S78" s="650"/>
      <c r="T78" s="591"/>
      <c r="U78" s="592"/>
      <c r="V78" s="593"/>
      <c r="W78" s="594"/>
      <c r="X78" s="595"/>
      <c r="Y78" s="593"/>
      <c r="Z78" s="595"/>
      <c r="AA78" s="556"/>
      <c r="AB78" s="563">
        <v>2.0004507550146498</v>
      </c>
      <c r="AC78" s="560"/>
      <c r="AD78" s="564"/>
      <c r="AE78" s="561"/>
      <c r="AF78" s="562">
        <f t="shared" si="4"/>
        <v>2.0004507550146498</v>
      </c>
      <c r="AG78" s="72"/>
      <c r="AH78" s="109">
        <f t="shared" si="5"/>
        <v>443.7</v>
      </c>
      <c r="AI78" s="585">
        <f t="shared" si="6"/>
        <v>0</v>
      </c>
      <c r="AJ78" s="585"/>
      <c r="AK78" s="574">
        <f t="shared" si="7"/>
        <v>888</v>
      </c>
    </row>
    <row r="79" spans="1:37" s="69" customFormat="1" ht="18" customHeight="1" x14ac:dyDescent="0.2">
      <c r="A79" s="71">
        <v>70</v>
      </c>
      <c r="B79" s="601" t="s">
        <v>423</v>
      </c>
      <c r="C79" s="623"/>
      <c r="D79" s="623"/>
      <c r="E79" s="623"/>
      <c r="F79" s="623"/>
      <c r="G79" s="624"/>
      <c r="H79" s="603" t="s">
        <v>527</v>
      </c>
      <c r="I79" s="604"/>
      <c r="J79" s="605" t="s">
        <v>608</v>
      </c>
      <c r="K79" s="606"/>
      <c r="L79" s="607"/>
      <c r="M79" s="608"/>
      <c r="N79" s="609"/>
      <c r="O79" s="608"/>
      <c r="P79" s="625"/>
      <c r="Q79" s="612">
        <v>522</v>
      </c>
      <c r="R79" s="651"/>
      <c r="S79" s="650"/>
      <c r="T79" s="591"/>
      <c r="U79" s="592"/>
      <c r="V79" s="593"/>
      <c r="W79" s="594"/>
      <c r="X79" s="595"/>
      <c r="Y79" s="593"/>
      <c r="Z79" s="595"/>
      <c r="AA79" s="556"/>
      <c r="AB79" s="563">
        <v>5</v>
      </c>
      <c r="AC79" s="560"/>
      <c r="AD79" s="564"/>
      <c r="AE79" s="561"/>
      <c r="AF79" s="562">
        <f t="shared" si="4"/>
        <v>5</v>
      </c>
      <c r="AG79" s="72"/>
      <c r="AH79" s="109">
        <f t="shared" si="5"/>
        <v>522</v>
      </c>
      <c r="AI79" s="585">
        <f t="shared" si="6"/>
        <v>0</v>
      </c>
      <c r="AJ79" s="585"/>
      <c r="AK79" s="574">
        <f t="shared" si="7"/>
        <v>2610</v>
      </c>
    </row>
    <row r="80" spans="1:37" s="69" customFormat="1" ht="18" customHeight="1" x14ac:dyDescent="0.2">
      <c r="A80" s="71">
        <v>71</v>
      </c>
      <c r="B80" s="601" t="s">
        <v>424</v>
      </c>
      <c r="C80" s="623"/>
      <c r="D80" s="623"/>
      <c r="E80" s="623"/>
      <c r="F80" s="623"/>
      <c r="G80" s="624"/>
      <c r="H80" s="603" t="s">
        <v>527</v>
      </c>
      <c r="I80" s="604"/>
      <c r="J80" s="605" t="s">
        <v>608</v>
      </c>
      <c r="K80" s="606"/>
      <c r="L80" s="607"/>
      <c r="M80" s="608"/>
      <c r="N80" s="609"/>
      <c r="O80" s="608"/>
      <c r="P80" s="625"/>
      <c r="Q80" s="612">
        <v>522</v>
      </c>
      <c r="R80" s="651"/>
      <c r="S80" s="650"/>
      <c r="T80" s="591"/>
      <c r="U80" s="592"/>
      <c r="V80" s="593"/>
      <c r="W80" s="594"/>
      <c r="X80" s="595"/>
      <c r="Y80" s="593"/>
      <c r="Z80" s="595"/>
      <c r="AA80" s="556"/>
      <c r="AB80" s="563">
        <v>2</v>
      </c>
      <c r="AC80" s="560"/>
      <c r="AD80" s="564"/>
      <c r="AE80" s="561"/>
      <c r="AF80" s="562">
        <f t="shared" si="4"/>
        <v>2</v>
      </c>
      <c r="AG80" s="72"/>
      <c r="AH80" s="109">
        <f t="shared" si="5"/>
        <v>522</v>
      </c>
      <c r="AI80" s="585">
        <f t="shared" si="6"/>
        <v>0</v>
      </c>
      <c r="AJ80" s="585"/>
      <c r="AK80" s="574">
        <f t="shared" si="7"/>
        <v>1044</v>
      </c>
    </row>
    <row r="81" spans="1:37" s="69" customFormat="1" ht="18" customHeight="1" x14ac:dyDescent="0.2">
      <c r="A81" s="71">
        <v>72</v>
      </c>
      <c r="B81" s="601" t="s">
        <v>425</v>
      </c>
      <c r="C81" s="623"/>
      <c r="D81" s="623"/>
      <c r="E81" s="623"/>
      <c r="F81" s="623"/>
      <c r="G81" s="624"/>
      <c r="H81" s="603" t="s">
        <v>528</v>
      </c>
      <c r="I81" s="604"/>
      <c r="J81" s="605" t="s">
        <v>609</v>
      </c>
      <c r="K81" s="606"/>
      <c r="L81" s="607"/>
      <c r="M81" s="608"/>
      <c r="N81" s="609"/>
      <c r="O81" s="608"/>
      <c r="P81" s="625"/>
      <c r="Q81" s="612">
        <v>530.64</v>
      </c>
      <c r="R81" s="651"/>
      <c r="S81" s="650"/>
      <c r="T81" s="591"/>
      <c r="U81" s="592"/>
      <c r="V81" s="593"/>
      <c r="W81" s="594"/>
      <c r="X81" s="595"/>
      <c r="Y81" s="593"/>
      <c r="Z81" s="595"/>
      <c r="AA81" s="556"/>
      <c r="AB81" s="563">
        <v>1.3462234283153141</v>
      </c>
      <c r="AC81" s="560"/>
      <c r="AD81" s="564"/>
      <c r="AE81" s="561"/>
      <c r="AF81" s="562">
        <f t="shared" si="4"/>
        <v>1.3462234283153141</v>
      </c>
      <c r="AG81" s="72"/>
      <c r="AH81" s="109">
        <f t="shared" si="5"/>
        <v>530.64</v>
      </c>
      <c r="AI81" s="585">
        <f t="shared" si="6"/>
        <v>0</v>
      </c>
      <c r="AJ81" s="585"/>
      <c r="AK81" s="574">
        <f t="shared" si="7"/>
        <v>714</v>
      </c>
    </row>
    <row r="82" spans="1:37" s="69" customFormat="1" ht="18" customHeight="1" x14ac:dyDescent="0.2">
      <c r="A82" s="71">
        <v>73</v>
      </c>
      <c r="B82" s="601" t="s">
        <v>426</v>
      </c>
      <c r="C82" s="623"/>
      <c r="D82" s="623"/>
      <c r="E82" s="623"/>
      <c r="F82" s="623"/>
      <c r="G82" s="624"/>
      <c r="H82" s="603" t="s">
        <v>529</v>
      </c>
      <c r="I82" s="604"/>
      <c r="J82" s="605" t="s">
        <v>610</v>
      </c>
      <c r="K82" s="606"/>
      <c r="L82" s="607"/>
      <c r="M82" s="608"/>
      <c r="N82" s="609"/>
      <c r="O82" s="608"/>
      <c r="P82" s="625"/>
      <c r="Q82" s="612">
        <v>550.79999999999995</v>
      </c>
      <c r="R82" s="651"/>
      <c r="S82" s="650"/>
      <c r="T82" s="591"/>
      <c r="U82" s="592"/>
      <c r="V82" s="593"/>
      <c r="W82" s="594"/>
      <c r="X82" s="595"/>
      <c r="Y82" s="593"/>
      <c r="Z82" s="595"/>
      <c r="AA82" s="556"/>
      <c r="AB82" s="563">
        <v>-2</v>
      </c>
      <c r="AC82" s="560"/>
      <c r="AD82" s="564"/>
      <c r="AE82" s="561"/>
      <c r="AF82" s="562">
        <f t="shared" si="4"/>
        <v>-2</v>
      </c>
      <c r="AG82" s="72"/>
      <c r="AH82" s="109">
        <f t="shared" si="5"/>
        <v>550.79999999999995</v>
      </c>
      <c r="AI82" s="585">
        <f t="shared" si="6"/>
        <v>0</v>
      </c>
      <c r="AJ82" s="585"/>
      <c r="AK82" s="574">
        <f t="shared" si="7"/>
        <v>-1102</v>
      </c>
    </row>
    <row r="83" spans="1:37" s="69" customFormat="1" ht="18" customHeight="1" x14ac:dyDescent="0.2">
      <c r="A83" s="71">
        <v>74</v>
      </c>
      <c r="B83" s="601" t="s">
        <v>427</v>
      </c>
      <c r="C83" s="623"/>
      <c r="D83" s="623"/>
      <c r="E83" s="623"/>
      <c r="F83" s="623"/>
      <c r="G83" s="624"/>
      <c r="H83" s="603" t="s">
        <v>530</v>
      </c>
      <c r="I83" s="604"/>
      <c r="J83" s="605" t="s">
        <v>611</v>
      </c>
      <c r="K83" s="606"/>
      <c r="L83" s="607"/>
      <c r="M83" s="608"/>
      <c r="N83" s="609"/>
      <c r="O83" s="608"/>
      <c r="P83" s="625"/>
      <c r="Q83" s="612">
        <v>558.72</v>
      </c>
      <c r="R83" s="651"/>
      <c r="S83" s="650"/>
      <c r="T83" s="591"/>
      <c r="U83" s="592"/>
      <c r="V83" s="593"/>
      <c r="W83" s="594"/>
      <c r="X83" s="595"/>
      <c r="Y83" s="593"/>
      <c r="Z83" s="595"/>
      <c r="AA83" s="556"/>
      <c r="AB83" s="563">
        <v>6.6636929259101079</v>
      </c>
      <c r="AC83" s="560"/>
      <c r="AD83" s="564"/>
      <c r="AE83" s="561"/>
      <c r="AF83" s="562">
        <f t="shared" si="4"/>
        <v>6.6636929259101079</v>
      </c>
      <c r="AG83" s="72"/>
      <c r="AH83" s="109">
        <f t="shared" si="5"/>
        <v>558.72</v>
      </c>
      <c r="AI83" s="585">
        <f t="shared" si="6"/>
        <v>0</v>
      </c>
      <c r="AJ83" s="585"/>
      <c r="AK83" s="574">
        <f t="shared" si="7"/>
        <v>3723</v>
      </c>
    </row>
    <row r="84" spans="1:37" s="69" customFormat="1" ht="18" customHeight="1" x14ac:dyDescent="0.2">
      <c r="A84" s="71">
        <v>75</v>
      </c>
      <c r="B84" s="601" t="s">
        <v>428</v>
      </c>
      <c r="C84" s="623"/>
      <c r="D84" s="623"/>
      <c r="E84" s="623"/>
      <c r="F84" s="623"/>
      <c r="G84" s="624"/>
      <c r="H84" s="603" t="s">
        <v>531</v>
      </c>
      <c r="I84" s="604"/>
      <c r="J84" s="605" t="s">
        <v>608</v>
      </c>
      <c r="K84" s="606"/>
      <c r="L84" s="607"/>
      <c r="M84" s="608"/>
      <c r="N84" s="609"/>
      <c r="O84" s="608"/>
      <c r="P84" s="625"/>
      <c r="Q84" s="612">
        <v>522</v>
      </c>
      <c r="R84" s="651"/>
      <c r="S84" s="650"/>
      <c r="T84" s="591"/>
      <c r="U84" s="592"/>
      <c r="V84" s="593"/>
      <c r="W84" s="594"/>
      <c r="X84" s="595"/>
      <c r="Y84" s="593"/>
      <c r="Z84" s="595"/>
      <c r="AA84" s="556"/>
      <c r="AB84" s="563">
        <v>6.6839345793111402</v>
      </c>
      <c r="AC84" s="560"/>
      <c r="AD84" s="564"/>
      <c r="AE84" s="561"/>
      <c r="AF84" s="562">
        <f t="shared" si="4"/>
        <v>6.6839345793111402</v>
      </c>
      <c r="AG84" s="72"/>
      <c r="AH84" s="109">
        <f t="shared" si="5"/>
        <v>522</v>
      </c>
      <c r="AI84" s="585">
        <f t="shared" si="6"/>
        <v>0</v>
      </c>
      <c r="AJ84" s="585"/>
      <c r="AK84" s="574">
        <f t="shared" si="7"/>
        <v>3489</v>
      </c>
    </row>
    <row r="85" spans="1:37" s="69" customFormat="1" ht="18" customHeight="1" x14ac:dyDescent="0.2">
      <c r="A85" s="71">
        <v>76</v>
      </c>
      <c r="B85" s="601" t="s">
        <v>429</v>
      </c>
      <c r="C85" s="623"/>
      <c r="D85" s="623"/>
      <c r="E85" s="623"/>
      <c r="F85" s="623"/>
      <c r="G85" s="624"/>
      <c r="H85" s="603" t="s">
        <v>531</v>
      </c>
      <c r="I85" s="604"/>
      <c r="J85" s="605" t="s">
        <v>608</v>
      </c>
      <c r="K85" s="606"/>
      <c r="L85" s="607"/>
      <c r="M85" s="608"/>
      <c r="N85" s="609"/>
      <c r="O85" s="608"/>
      <c r="P85" s="625"/>
      <c r="Q85" s="612">
        <v>522</v>
      </c>
      <c r="R85" s="651"/>
      <c r="S85" s="650"/>
      <c r="T85" s="591"/>
      <c r="U85" s="592"/>
      <c r="V85" s="593"/>
      <c r="W85" s="594"/>
      <c r="X85" s="595"/>
      <c r="Y85" s="593"/>
      <c r="Z85" s="595"/>
      <c r="AA85" s="556"/>
      <c r="AB85" s="563">
        <v>1.35060137931114</v>
      </c>
      <c r="AC85" s="560"/>
      <c r="AD85" s="564"/>
      <c r="AE85" s="561"/>
      <c r="AF85" s="562">
        <f t="shared" si="4"/>
        <v>1.35060137931114</v>
      </c>
      <c r="AG85" s="72"/>
      <c r="AH85" s="109">
        <f t="shared" si="5"/>
        <v>522</v>
      </c>
      <c r="AI85" s="585">
        <f t="shared" si="6"/>
        <v>0</v>
      </c>
      <c r="AJ85" s="585"/>
      <c r="AK85" s="574">
        <f t="shared" si="7"/>
        <v>705</v>
      </c>
    </row>
    <row r="86" spans="1:37" s="69" customFormat="1" ht="18" customHeight="1" x14ac:dyDescent="0.2">
      <c r="A86" s="71">
        <v>77</v>
      </c>
      <c r="B86" s="601" t="s">
        <v>430</v>
      </c>
      <c r="C86" s="623"/>
      <c r="D86" s="623"/>
      <c r="E86" s="623"/>
      <c r="F86" s="623"/>
      <c r="G86" s="624"/>
      <c r="H86" s="603" t="s">
        <v>521</v>
      </c>
      <c r="I86" s="604"/>
      <c r="J86" s="605" t="s">
        <v>612</v>
      </c>
      <c r="K86" s="606"/>
      <c r="L86" s="607"/>
      <c r="M86" s="608"/>
      <c r="N86" s="609"/>
      <c r="O86" s="608"/>
      <c r="P86" s="625"/>
      <c r="Q86" s="612">
        <v>535.67999999999995</v>
      </c>
      <c r="R86" s="651"/>
      <c r="S86" s="650"/>
      <c r="T86" s="591"/>
      <c r="U86" s="592"/>
      <c r="V86" s="593"/>
      <c r="W86" s="594"/>
      <c r="X86" s="595"/>
      <c r="Y86" s="593"/>
      <c r="Z86" s="595"/>
      <c r="AA86" s="556"/>
      <c r="AB86" s="563">
        <v>1.5377090800477919</v>
      </c>
      <c r="AC86" s="560"/>
      <c r="AD86" s="564"/>
      <c r="AE86" s="561"/>
      <c r="AF86" s="562">
        <f t="shared" si="4"/>
        <v>1.5377090800477919</v>
      </c>
      <c r="AG86" s="72"/>
      <c r="AH86" s="109">
        <f t="shared" si="5"/>
        <v>535.67999999999995</v>
      </c>
      <c r="AI86" s="585">
        <f t="shared" si="6"/>
        <v>0</v>
      </c>
      <c r="AJ86" s="585"/>
      <c r="AK86" s="574">
        <f t="shared" si="7"/>
        <v>824</v>
      </c>
    </row>
    <row r="87" spans="1:37" s="69" customFormat="1" ht="18" customHeight="1" x14ac:dyDescent="0.2">
      <c r="A87" s="71">
        <v>78</v>
      </c>
      <c r="B87" s="601" t="s">
        <v>431</v>
      </c>
      <c r="C87" s="623"/>
      <c r="D87" s="623"/>
      <c r="E87" s="623"/>
      <c r="F87" s="623"/>
      <c r="G87" s="624"/>
      <c r="H87" s="603" t="s">
        <v>531</v>
      </c>
      <c r="I87" s="604"/>
      <c r="J87" s="605" t="s">
        <v>608</v>
      </c>
      <c r="K87" s="606"/>
      <c r="L87" s="607"/>
      <c r="M87" s="608"/>
      <c r="N87" s="609"/>
      <c r="O87" s="608"/>
      <c r="P87" s="625"/>
      <c r="Q87" s="612">
        <v>522</v>
      </c>
      <c r="R87" s="651"/>
      <c r="S87" s="650"/>
      <c r="T87" s="591"/>
      <c r="U87" s="592"/>
      <c r="V87" s="593"/>
      <c r="W87" s="594"/>
      <c r="X87" s="595"/>
      <c r="Y87" s="593"/>
      <c r="Z87" s="595"/>
      <c r="AA87" s="556"/>
      <c r="AB87" s="563">
        <v>6.6839347113111396</v>
      </c>
      <c r="AC87" s="560"/>
      <c r="AD87" s="564"/>
      <c r="AE87" s="561"/>
      <c r="AF87" s="562">
        <f t="shared" si="4"/>
        <v>6.6839347113111396</v>
      </c>
      <c r="AG87" s="72"/>
      <c r="AH87" s="109">
        <f t="shared" si="5"/>
        <v>522</v>
      </c>
      <c r="AI87" s="585">
        <f t="shared" si="6"/>
        <v>0</v>
      </c>
      <c r="AJ87" s="585"/>
      <c r="AK87" s="574">
        <f t="shared" si="7"/>
        <v>3489</v>
      </c>
    </row>
    <row r="88" spans="1:37" s="69" customFormat="1" ht="18" customHeight="1" x14ac:dyDescent="0.2">
      <c r="A88" s="71">
        <v>79</v>
      </c>
      <c r="B88" s="601" t="s">
        <v>432</v>
      </c>
      <c r="C88" s="623"/>
      <c r="D88" s="623"/>
      <c r="E88" s="623"/>
      <c r="F88" s="623"/>
      <c r="G88" s="624"/>
      <c r="H88" s="603" t="s">
        <v>531</v>
      </c>
      <c r="I88" s="604"/>
      <c r="J88" s="605" t="s">
        <v>608</v>
      </c>
      <c r="K88" s="606"/>
      <c r="L88" s="607"/>
      <c r="M88" s="608"/>
      <c r="N88" s="609"/>
      <c r="O88" s="608"/>
      <c r="P88" s="625"/>
      <c r="Q88" s="612">
        <v>522</v>
      </c>
      <c r="R88" s="651"/>
      <c r="S88" s="650"/>
      <c r="T88" s="591"/>
      <c r="U88" s="592"/>
      <c r="V88" s="593"/>
      <c r="W88" s="594"/>
      <c r="X88" s="595"/>
      <c r="Y88" s="593"/>
      <c r="Z88" s="595"/>
      <c r="AA88" s="556"/>
      <c r="AB88" s="563">
        <v>4.0140467342275805</v>
      </c>
      <c r="AC88" s="560"/>
      <c r="AD88" s="564"/>
      <c r="AE88" s="561"/>
      <c r="AF88" s="562">
        <f t="shared" si="4"/>
        <v>4.0140467342275805</v>
      </c>
      <c r="AG88" s="72"/>
      <c r="AH88" s="109">
        <f t="shared" si="5"/>
        <v>522</v>
      </c>
      <c r="AI88" s="585">
        <f t="shared" si="6"/>
        <v>0</v>
      </c>
      <c r="AJ88" s="585"/>
      <c r="AK88" s="574">
        <f t="shared" si="7"/>
        <v>2095</v>
      </c>
    </row>
    <row r="89" spans="1:37" s="69" customFormat="1" ht="18" customHeight="1" x14ac:dyDescent="0.2">
      <c r="A89" s="71">
        <v>80</v>
      </c>
      <c r="B89" s="601" t="s">
        <v>433</v>
      </c>
      <c r="C89" s="623"/>
      <c r="D89" s="623"/>
      <c r="E89" s="623"/>
      <c r="F89" s="623"/>
      <c r="G89" s="624"/>
      <c r="H89" s="603" t="s">
        <v>532</v>
      </c>
      <c r="I89" s="604"/>
      <c r="J89" s="605" t="s">
        <v>613</v>
      </c>
      <c r="K89" s="606"/>
      <c r="L89" s="607"/>
      <c r="M89" s="608"/>
      <c r="N89" s="609"/>
      <c r="O89" s="608"/>
      <c r="P89" s="625"/>
      <c r="Q89" s="612">
        <v>576</v>
      </c>
      <c r="R89" s="651"/>
      <c r="S89" s="650"/>
      <c r="T89" s="591"/>
      <c r="U89" s="592"/>
      <c r="V89" s="593"/>
      <c r="W89" s="594"/>
      <c r="X89" s="595"/>
      <c r="Y89" s="593"/>
      <c r="Z89" s="595"/>
      <c r="AA89" s="556"/>
      <c r="AB89" s="563">
        <v>1.3437499933601078</v>
      </c>
      <c r="AC89" s="560"/>
      <c r="AD89" s="564"/>
      <c r="AE89" s="561"/>
      <c r="AF89" s="562">
        <f t="shared" si="4"/>
        <v>1.3437499933601078</v>
      </c>
      <c r="AG89" s="72"/>
      <c r="AH89" s="109">
        <f t="shared" si="5"/>
        <v>576</v>
      </c>
      <c r="AI89" s="585">
        <f t="shared" si="6"/>
        <v>0</v>
      </c>
      <c r="AJ89" s="585"/>
      <c r="AK89" s="574">
        <f t="shared" si="7"/>
        <v>774</v>
      </c>
    </row>
    <row r="90" spans="1:37" s="69" customFormat="1" ht="18" customHeight="1" x14ac:dyDescent="0.2">
      <c r="A90" s="71">
        <v>81</v>
      </c>
      <c r="B90" s="601" t="s">
        <v>434</v>
      </c>
      <c r="C90" s="623"/>
      <c r="D90" s="623"/>
      <c r="E90" s="623"/>
      <c r="F90" s="623"/>
      <c r="G90" s="624"/>
      <c r="H90" s="603" t="s">
        <v>532</v>
      </c>
      <c r="I90" s="604"/>
      <c r="J90" s="605" t="s">
        <v>614</v>
      </c>
      <c r="K90" s="606"/>
      <c r="L90" s="607"/>
      <c r="M90" s="608"/>
      <c r="N90" s="609"/>
      <c r="O90" s="608"/>
      <c r="P90" s="625"/>
      <c r="Q90" s="612">
        <v>576</v>
      </c>
      <c r="R90" s="651"/>
      <c r="S90" s="650"/>
      <c r="T90" s="591"/>
      <c r="U90" s="592"/>
      <c r="V90" s="593"/>
      <c r="W90" s="594"/>
      <c r="X90" s="595"/>
      <c r="Y90" s="593"/>
      <c r="Z90" s="595"/>
      <c r="AA90" s="556"/>
      <c r="AB90" s="563">
        <v>4.0138888889150302</v>
      </c>
      <c r="AC90" s="560"/>
      <c r="AD90" s="564"/>
      <c r="AE90" s="561"/>
      <c r="AF90" s="562">
        <f t="shared" si="4"/>
        <v>4.0138888889150302</v>
      </c>
      <c r="AG90" s="72"/>
      <c r="AH90" s="109">
        <f t="shared" si="5"/>
        <v>576</v>
      </c>
      <c r="AI90" s="585">
        <f t="shared" si="6"/>
        <v>0</v>
      </c>
      <c r="AJ90" s="585"/>
      <c r="AK90" s="574">
        <f t="shared" si="7"/>
        <v>2312</v>
      </c>
    </row>
    <row r="91" spans="1:37" s="69" customFormat="1" ht="18" customHeight="1" x14ac:dyDescent="0.2">
      <c r="A91" s="71">
        <v>82</v>
      </c>
      <c r="B91" s="601" t="s">
        <v>435</v>
      </c>
      <c r="C91" s="623"/>
      <c r="D91" s="623"/>
      <c r="E91" s="623"/>
      <c r="F91" s="623"/>
      <c r="G91" s="624"/>
      <c r="H91" s="603" t="s">
        <v>532</v>
      </c>
      <c r="I91" s="604"/>
      <c r="J91" s="605" t="s">
        <v>608</v>
      </c>
      <c r="K91" s="606"/>
      <c r="L91" s="607"/>
      <c r="M91" s="608"/>
      <c r="N91" s="609"/>
      <c r="O91" s="608"/>
      <c r="P91" s="625"/>
      <c r="Q91" s="612">
        <v>576</v>
      </c>
      <c r="R91" s="651"/>
      <c r="S91" s="650"/>
      <c r="T91" s="591"/>
      <c r="U91" s="592"/>
      <c r="V91" s="593"/>
      <c r="W91" s="594"/>
      <c r="X91" s="595"/>
      <c r="Y91" s="593"/>
      <c r="Z91" s="595"/>
      <c r="AA91" s="556"/>
      <c r="AB91" s="563">
        <v>4.0069443777712737</v>
      </c>
      <c r="AC91" s="560"/>
      <c r="AD91" s="564"/>
      <c r="AE91" s="561"/>
      <c r="AF91" s="562">
        <f t="shared" si="4"/>
        <v>4.0069443777712737</v>
      </c>
      <c r="AG91" s="72"/>
      <c r="AH91" s="109">
        <f t="shared" si="5"/>
        <v>576</v>
      </c>
      <c r="AI91" s="585">
        <f t="shared" si="6"/>
        <v>0</v>
      </c>
      <c r="AJ91" s="585"/>
      <c r="AK91" s="574">
        <f t="shared" si="7"/>
        <v>2308</v>
      </c>
    </row>
    <row r="92" spans="1:37" s="69" customFormat="1" ht="18" customHeight="1" x14ac:dyDescent="0.2">
      <c r="A92" s="71">
        <v>83</v>
      </c>
      <c r="B92" s="601" t="s">
        <v>436</v>
      </c>
      <c r="C92" s="623"/>
      <c r="D92" s="623"/>
      <c r="E92" s="623"/>
      <c r="F92" s="623"/>
      <c r="G92" s="624"/>
      <c r="H92" s="603" t="s">
        <v>532</v>
      </c>
      <c r="I92" s="604"/>
      <c r="J92" s="605" t="s">
        <v>608</v>
      </c>
      <c r="K92" s="606"/>
      <c r="L92" s="607"/>
      <c r="M92" s="608"/>
      <c r="N92" s="609"/>
      <c r="O92" s="608"/>
      <c r="P92" s="625"/>
      <c r="Q92" s="612">
        <v>576</v>
      </c>
      <c r="R92" s="651"/>
      <c r="S92" s="650"/>
      <c r="T92" s="591"/>
      <c r="U92" s="592"/>
      <c r="V92" s="593"/>
      <c r="W92" s="594"/>
      <c r="X92" s="595"/>
      <c r="Y92" s="593"/>
      <c r="Z92" s="595"/>
      <c r="AA92" s="556"/>
      <c r="AB92" s="563">
        <v>5.3506944444702746</v>
      </c>
      <c r="AC92" s="560"/>
      <c r="AD92" s="564"/>
      <c r="AE92" s="561"/>
      <c r="AF92" s="562">
        <f t="shared" si="4"/>
        <v>5.3506944444702746</v>
      </c>
      <c r="AG92" s="72"/>
      <c r="AH92" s="109">
        <f t="shared" si="5"/>
        <v>576</v>
      </c>
      <c r="AI92" s="585">
        <f t="shared" si="6"/>
        <v>0</v>
      </c>
      <c r="AJ92" s="585"/>
      <c r="AK92" s="574">
        <f t="shared" si="7"/>
        <v>3082</v>
      </c>
    </row>
    <row r="93" spans="1:37" s="69" customFormat="1" ht="18" customHeight="1" x14ac:dyDescent="0.2">
      <c r="A93" s="71">
        <v>84</v>
      </c>
      <c r="B93" s="601" t="s">
        <v>437</v>
      </c>
      <c r="C93" s="623"/>
      <c r="D93" s="623"/>
      <c r="E93" s="623"/>
      <c r="F93" s="623"/>
      <c r="G93" s="624"/>
      <c r="H93" s="603" t="s">
        <v>532</v>
      </c>
      <c r="I93" s="604"/>
      <c r="J93" s="605" t="s">
        <v>584</v>
      </c>
      <c r="K93" s="606"/>
      <c r="L93" s="607"/>
      <c r="M93" s="608"/>
      <c r="N93" s="609"/>
      <c r="O93" s="608"/>
      <c r="P93" s="625"/>
      <c r="Q93" s="612">
        <v>576</v>
      </c>
      <c r="R93" s="651"/>
      <c r="S93" s="650"/>
      <c r="T93" s="591"/>
      <c r="U93" s="592"/>
      <c r="V93" s="593"/>
      <c r="W93" s="594"/>
      <c r="X93" s="595"/>
      <c r="Y93" s="593"/>
      <c r="Z93" s="595"/>
      <c r="AA93" s="556"/>
      <c r="AB93" s="563">
        <v>1.3472222222489698</v>
      </c>
      <c r="AC93" s="560"/>
      <c r="AD93" s="564"/>
      <c r="AE93" s="561"/>
      <c r="AF93" s="562">
        <f t="shared" si="4"/>
        <v>1.3472222222489698</v>
      </c>
      <c r="AG93" s="72"/>
      <c r="AH93" s="109">
        <f t="shared" si="5"/>
        <v>576</v>
      </c>
      <c r="AI93" s="585">
        <f t="shared" si="6"/>
        <v>0</v>
      </c>
      <c r="AJ93" s="585"/>
      <c r="AK93" s="574">
        <f t="shared" si="7"/>
        <v>776</v>
      </c>
    </row>
    <row r="94" spans="1:37" s="69" customFormat="1" ht="18" customHeight="1" x14ac:dyDescent="0.2">
      <c r="A94" s="71">
        <v>85</v>
      </c>
      <c r="B94" s="601" t="s">
        <v>438</v>
      </c>
      <c r="C94" s="623"/>
      <c r="D94" s="623"/>
      <c r="E94" s="623"/>
      <c r="F94" s="623"/>
      <c r="G94" s="624"/>
      <c r="H94" s="603" t="s">
        <v>533</v>
      </c>
      <c r="I94" s="604"/>
      <c r="J94" s="605" t="s">
        <v>615</v>
      </c>
      <c r="K94" s="606"/>
      <c r="L94" s="607"/>
      <c r="M94" s="608"/>
      <c r="N94" s="609"/>
      <c r="O94" s="608"/>
      <c r="P94" s="625"/>
      <c r="Q94" s="612">
        <v>464.58</v>
      </c>
      <c r="R94" s="651"/>
      <c r="S94" s="650"/>
      <c r="T94" s="591"/>
      <c r="U94" s="592"/>
      <c r="V94" s="593"/>
      <c r="W94" s="594"/>
      <c r="X94" s="595"/>
      <c r="Y94" s="593"/>
      <c r="Z94" s="595"/>
      <c r="AA94" s="556"/>
      <c r="AB94" s="563">
        <v>1.3297271804926574</v>
      </c>
      <c r="AC94" s="560"/>
      <c r="AD94" s="564"/>
      <c r="AE94" s="561"/>
      <c r="AF94" s="562">
        <f t="shared" si="4"/>
        <v>1.3297271804926574</v>
      </c>
      <c r="AG94" s="72"/>
      <c r="AH94" s="109">
        <f t="shared" si="5"/>
        <v>464.58</v>
      </c>
      <c r="AI94" s="585">
        <f t="shared" si="6"/>
        <v>0</v>
      </c>
      <c r="AJ94" s="585"/>
      <c r="AK94" s="574">
        <f t="shared" si="7"/>
        <v>618</v>
      </c>
    </row>
    <row r="95" spans="1:37" s="69" customFormat="1" ht="18" customHeight="1" x14ac:dyDescent="0.2">
      <c r="A95" s="71">
        <v>86</v>
      </c>
      <c r="B95" s="601" t="s">
        <v>439</v>
      </c>
      <c r="C95" s="623"/>
      <c r="D95" s="623"/>
      <c r="E95" s="623"/>
      <c r="F95" s="623"/>
      <c r="G95" s="624"/>
      <c r="H95" s="603" t="s">
        <v>533</v>
      </c>
      <c r="I95" s="604"/>
      <c r="J95" s="605" t="s">
        <v>616</v>
      </c>
      <c r="K95" s="606"/>
      <c r="L95" s="607"/>
      <c r="M95" s="608"/>
      <c r="N95" s="609"/>
      <c r="O95" s="608"/>
      <c r="P95" s="625"/>
      <c r="Q95" s="612">
        <v>522</v>
      </c>
      <c r="R95" s="651"/>
      <c r="S95" s="650"/>
      <c r="T95" s="591"/>
      <c r="U95" s="592"/>
      <c r="V95" s="593"/>
      <c r="W95" s="594"/>
      <c r="X95" s="595"/>
      <c r="Y95" s="593"/>
      <c r="Z95" s="595"/>
      <c r="AA95" s="556"/>
      <c r="AB95" s="563">
        <v>1.3371747376271887</v>
      </c>
      <c r="AC95" s="560"/>
      <c r="AD95" s="564"/>
      <c r="AE95" s="561"/>
      <c r="AF95" s="562">
        <f t="shared" si="4"/>
        <v>1.3371747376271887</v>
      </c>
      <c r="AG95" s="72"/>
      <c r="AH95" s="109">
        <f t="shared" si="5"/>
        <v>522</v>
      </c>
      <c r="AI95" s="585">
        <f t="shared" si="6"/>
        <v>0</v>
      </c>
      <c r="AJ95" s="585"/>
      <c r="AK95" s="574">
        <f t="shared" si="7"/>
        <v>698</v>
      </c>
    </row>
    <row r="96" spans="1:37" s="69" customFormat="1" ht="18" customHeight="1" x14ac:dyDescent="0.2">
      <c r="A96" s="71">
        <v>87</v>
      </c>
      <c r="B96" s="601" t="s">
        <v>440</v>
      </c>
      <c r="C96" s="623"/>
      <c r="D96" s="623"/>
      <c r="E96" s="623"/>
      <c r="F96" s="623"/>
      <c r="G96" s="624"/>
      <c r="H96" s="603" t="s">
        <v>534</v>
      </c>
      <c r="I96" s="604"/>
      <c r="J96" s="605" t="s">
        <v>617</v>
      </c>
      <c r="K96" s="606"/>
      <c r="L96" s="607"/>
      <c r="M96" s="608"/>
      <c r="N96" s="609"/>
      <c r="O96" s="608"/>
      <c r="P96" s="625"/>
      <c r="Q96" s="612">
        <v>584.91</v>
      </c>
      <c r="R96" s="651"/>
      <c r="S96" s="650"/>
      <c r="T96" s="591"/>
      <c r="U96" s="592"/>
      <c r="V96" s="593"/>
      <c r="W96" s="594"/>
      <c r="X96" s="595"/>
      <c r="Y96" s="593"/>
      <c r="Z96" s="595"/>
      <c r="AA96" s="556"/>
      <c r="AB96" s="563">
        <v>9.333333333333</v>
      </c>
      <c r="AC96" s="560"/>
      <c r="AD96" s="564"/>
      <c r="AE96" s="561"/>
      <c r="AF96" s="562">
        <f t="shared" si="4"/>
        <v>9.333333333333</v>
      </c>
      <c r="AG96" s="72"/>
      <c r="AH96" s="109">
        <f t="shared" si="5"/>
        <v>584.91</v>
      </c>
      <c r="AI96" s="585">
        <f t="shared" si="6"/>
        <v>0</v>
      </c>
      <c r="AJ96" s="585"/>
      <c r="AK96" s="574">
        <f t="shared" si="7"/>
        <v>5459</v>
      </c>
    </row>
    <row r="97" spans="1:37" s="69" customFormat="1" ht="18" customHeight="1" x14ac:dyDescent="0.2">
      <c r="A97" s="71">
        <v>88</v>
      </c>
      <c r="B97" s="601" t="s">
        <v>441</v>
      </c>
      <c r="C97" s="623"/>
      <c r="D97" s="623"/>
      <c r="E97" s="623"/>
      <c r="F97" s="623"/>
      <c r="G97" s="624"/>
      <c r="H97" s="603" t="s">
        <v>534</v>
      </c>
      <c r="I97" s="604"/>
      <c r="J97" s="605" t="s">
        <v>618</v>
      </c>
      <c r="K97" s="606"/>
      <c r="L97" s="607"/>
      <c r="M97" s="608"/>
      <c r="N97" s="609"/>
      <c r="O97" s="608"/>
      <c r="P97" s="625"/>
      <c r="Q97" s="612">
        <v>603</v>
      </c>
      <c r="R97" s="651"/>
      <c r="S97" s="650"/>
      <c r="T97" s="591"/>
      <c r="U97" s="592"/>
      <c r="V97" s="593"/>
      <c r="W97" s="594"/>
      <c r="X97" s="595"/>
      <c r="Y97" s="593"/>
      <c r="Z97" s="595"/>
      <c r="AA97" s="556"/>
      <c r="AB97" s="563">
        <v>0.33333333866681869</v>
      </c>
      <c r="AC97" s="560"/>
      <c r="AD97" s="564"/>
      <c r="AE97" s="561"/>
      <c r="AF97" s="562">
        <f t="shared" si="4"/>
        <v>0.33333333866681869</v>
      </c>
      <c r="AG97" s="72"/>
      <c r="AH97" s="109">
        <f t="shared" si="5"/>
        <v>603</v>
      </c>
      <c r="AI97" s="585">
        <f t="shared" si="6"/>
        <v>0</v>
      </c>
      <c r="AJ97" s="585"/>
      <c r="AK97" s="574">
        <f t="shared" si="7"/>
        <v>201</v>
      </c>
    </row>
    <row r="98" spans="1:37" s="69" customFormat="1" ht="18" customHeight="1" x14ac:dyDescent="0.2">
      <c r="A98" s="71">
        <v>89</v>
      </c>
      <c r="B98" s="601" t="s">
        <v>442</v>
      </c>
      <c r="C98" s="623"/>
      <c r="D98" s="623"/>
      <c r="E98" s="623"/>
      <c r="F98" s="623"/>
      <c r="G98" s="624"/>
      <c r="H98" s="603" t="s">
        <v>534</v>
      </c>
      <c r="I98" s="604"/>
      <c r="J98" s="605" t="s">
        <v>619</v>
      </c>
      <c r="K98" s="606"/>
      <c r="L98" s="607"/>
      <c r="M98" s="608"/>
      <c r="N98" s="609"/>
      <c r="O98" s="608"/>
      <c r="P98" s="625"/>
      <c r="Q98" s="612">
        <v>603</v>
      </c>
      <c r="R98" s="651"/>
      <c r="S98" s="650"/>
      <c r="T98" s="591"/>
      <c r="U98" s="592"/>
      <c r="V98" s="593"/>
      <c r="W98" s="594"/>
      <c r="X98" s="595"/>
      <c r="Y98" s="593"/>
      <c r="Z98" s="595"/>
      <c r="AA98" s="556"/>
      <c r="AB98" s="563">
        <v>1.6799336650083472</v>
      </c>
      <c r="AC98" s="560"/>
      <c r="AD98" s="564"/>
      <c r="AE98" s="561"/>
      <c r="AF98" s="562">
        <f t="shared" si="4"/>
        <v>1.6799336650083472</v>
      </c>
      <c r="AG98" s="72"/>
      <c r="AH98" s="109">
        <f t="shared" si="5"/>
        <v>603</v>
      </c>
      <c r="AI98" s="585">
        <f t="shared" si="6"/>
        <v>0</v>
      </c>
      <c r="AJ98" s="585"/>
      <c r="AK98" s="574">
        <f t="shared" si="7"/>
        <v>1013</v>
      </c>
    </row>
    <row r="99" spans="1:37" s="69" customFormat="1" ht="18" customHeight="1" x14ac:dyDescent="0.2">
      <c r="A99" s="71">
        <v>90</v>
      </c>
      <c r="B99" s="601" t="s">
        <v>443</v>
      </c>
      <c r="C99" s="623"/>
      <c r="D99" s="623"/>
      <c r="E99" s="623"/>
      <c r="F99" s="623"/>
      <c r="G99" s="624"/>
      <c r="H99" s="603" t="s">
        <v>535</v>
      </c>
      <c r="I99" s="604"/>
      <c r="J99" s="605" t="s">
        <v>620</v>
      </c>
      <c r="K99" s="606"/>
      <c r="L99" s="607"/>
      <c r="M99" s="608"/>
      <c r="N99" s="609"/>
      <c r="O99" s="608"/>
      <c r="P99" s="625"/>
      <c r="Q99" s="612">
        <v>603</v>
      </c>
      <c r="R99" s="651"/>
      <c r="S99" s="650"/>
      <c r="T99" s="591"/>
      <c r="U99" s="592"/>
      <c r="V99" s="593"/>
      <c r="W99" s="594"/>
      <c r="X99" s="595"/>
      <c r="Y99" s="593"/>
      <c r="Z99" s="595"/>
      <c r="AA99" s="556"/>
      <c r="AB99" s="563">
        <v>10.666666666407439</v>
      </c>
      <c r="AC99" s="560"/>
      <c r="AD99" s="564"/>
      <c r="AE99" s="561"/>
      <c r="AF99" s="562">
        <f t="shared" si="4"/>
        <v>10.666666666407439</v>
      </c>
      <c r="AG99" s="72"/>
      <c r="AH99" s="109">
        <f t="shared" si="5"/>
        <v>603</v>
      </c>
      <c r="AI99" s="585">
        <f t="shared" si="6"/>
        <v>0</v>
      </c>
      <c r="AJ99" s="585"/>
      <c r="AK99" s="574">
        <f t="shared" si="7"/>
        <v>6432</v>
      </c>
    </row>
    <row r="100" spans="1:37" s="69" customFormat="1" ht="18" customHeight="1" x14ac:dyDescent="0.2">
      <c r="A100" s="71">
        <v>91</v>
      </c>
      <c r="B100" s="601" t="s">
        <v>444</v>
      </c>
      <c r="C100" s="623"/>
      <c r="D100" s="623"/>
      <c r="E100" s="623"/>
      <c r="F100" s="623"/>
      <c r="G100" s="624"/>
      <c r="H100" s="603" t="s">
        <v>536</v>
      </c>
      <c r="I100" s="604"/>
      <c r="J100" s="605" t="s">
        <v>621</v>
      </c>
      <c r="K100" s="606"/>
      <c r="L100" s="607"/>
      <c r="M100" s="608"/>
      <c r="N100" s="609"/>
      <c r="O100" s="608"/>
      <c r="P100" s="625"/>
      <c r="Q100" s="612">
        <v>536.66999999999996</v>
      </c>
      <c r="R100" s="651"/>
      <c r="S100" s="650"/>
      <c r="T100" s="591"/>
      <c r="U100" s="592"/>
      <c r="V100" s="593"/>
      <c r="W100" s="594"/>
      <c r="X100" s="595"/>
      <c r="Y100" s="593"/>
      <c r="Z100" s="595"/>
      <c r="AA100" s="556"/>
      <c r="AB100" s="563">
        <v>5.3442152532617291</v>
      </c>
      <c r="AC100" s="560"/>
      <c r="AD100" s="564"/>
      <c r="AE100" s="561"/>
      <c r="AF100" s="562">
        <f t="shared" si="4"/>
        <v>5.3442152532617291</v>
      </c>
      <c r="AG100" s="72"/>
      <c r="AH100" s="109">
        <f t="shared" si="5"/>
        <v>536.66999999999996</v>
      </c>
      <c r="AI100" s="585">
        <f t="shared" si="6"/>
        <v>0</v>
      </c>
      <c r="AJ100" s="585"/>
      <c r="AK100" s="574">
        <f t="shared" si="7"/>
        <v>2868</v>
      </c>
    </row>
    <row r="101" spans="1:37" s="69" customFormat="1" ht="18" customHeight="1" x14ac:dyDescent="0.2">
      <c r="A101" s="71">
        <v>92</v>
      </c>
      <c r="B101" s="601" t="s">
        <v>445</v>
      </c>
      <c r="C101" s="623"/>
      <c r="D101" s="623"/>
      <c r="E101" s="623"/>
      <c r="F101" s="623"/>
      <c r="G101" s="624"/>
      <c r="H101" s="603" t="s">
        <v>537</v>
      </c>
      <c r="I101" s="604"/>
      <c r="J101" s="605" t="s">
        <v>622</v>
      </c>
      <c r="K101" s="606"/>
      <c r="L101" s="607"/>
      <c r="M101" s="608"/>
      <c r="N101" s="609"/>
      <c r="O101" s="608"/>
      <c r="P101" s="625"/>
      <c r="Q101" s="612">
        <v>549</v>
      </c>
      <c r="R101" s="651"/>
      <c r="S101" s="650"/>
      <c r="T101" s="591"/>
      <c r="U101" s="592"/>
      <c r="V101" s="593"/>
      <c r="W101" s="594"/>
      <c r="X101" s="595"/>
      <c r="Y101" s="593"/>
      <c r="Z101" s="595"/>
      <c r="AA101" s="556"/>
      <c r="AB101" s="563">
        <v>12</v>
      </c>
      <c r="AC101" s="560"/>
      <c r="AD101" s="564"/>
      <c r="AE101" s="561"/>
      <c r="AF101" s="562">
        <f t="shared" si="4"/>
        <v>12</v>
      </c>
      <c r="AG101" s="72"/>
      <c r="AH101" s="109">
        <f t="shared" si="5"/>
        <v>549</v>
      </c>
      <c r="AI101" s="585">
        <f t="shared" si="6"/>
        <v>0</v>
      </c>
      <c r="AJ101" s="585"/>
      <c r="AK101" s="574">
        <f t="shared" si="7"/>
        <v>6588</v>
      </c>
    </row>
    <row r="102" spans="1:37" s="69" customFormat="1" ht="18" customHeight="1" x14ac:dyDescent="0.2">
      <c r="A102" s="71">
        <v>93</v>
      </c>
      <c r="B102" s="601" t="s">
        <v>446</v>
      </c>
      <c r="C102" s="623"/>
      <c r="D102" s="623"/>
      <c r="E102" s="623"/>
      <c r="F102" s="623"/>
      <c r="G102" s="624"/>
      <c r="H102" s="603" t="s">
        <v>538</v>
      </c>
      <c r="I102" s="604"/>
      <c r="J102" s="605" t="s">
        <v>623</v>
      </c>
      <c r="K102" s="606"/>
      <c r="L102" s="607"/>
      <c r="M102" s="608"/>
      <c r="N102" s="609"/>
      <c r="O102" s="608"/>
      <c r="P102" s="625"/>
      <c r="Q102" s="612">
        <v>1503</v>
      </c>
      <c r="R102" s="651"/>
      <c r="S102" s="650"/>
      <c r="T102" s="591"/>
      <c r="U102" s="592"/>
      <c r="V102" s="593"/>
      <c r="W102" s="594"/>
      <c r="X102" s="595"/>
      <c r="Y102" s="593"/>
      <c r="Z102" s="595"/>
      <c r="AA102" s="556"/>
      <c r="AB102" s="563">
        <v>0.67</v>
      </c>
      <c r="AC102" s="560"/>
      <c r="AD102" s="564"/>
      <c r="AE102" s="561"/>
      <c r="AF102" s="562">
        <f t="shared" si="4"/>
        <v>0.67</v>
      </c>
      <c r="AG102" s="72"/>
      <c r="AH102" s="109">
        <f t="shared" si="5"/>
        <v>1503</v>
      </c>
      <c r="AI102" s="585">
        <f t="shared" si="6"/>
        <v>0</v>
      </c>
      <c r="AJ102" s="585"/>
      <c r="AK102" s="574">
        <f t="shared" si="7"/>
        <v>1007</v>
      </c>
    </row>
    <row r="103" spans="1:37" s="69" customFormat="1" ht="18" customHeight="1" x14ac:dyDescent="0.2">
      <c r="A103" s="71">
        <v>94</v>
      </c>
      <c r="B103" s="601" t="s">
        <v>447</v>
      </c>
      <c r="C103" s="623"/>
      <c r="D103" s="623"/>
      <c r="E103" s="623"/>
      <c r="F103" s="623"/>
      <c r="G103" s="624"/>
      <c r="H103" s="603" t="s">
        <v>539</v>
      </c>
      <c r="I103" s="604"/>
      <c r="J103" s="605" t="s">
        <v>624</v>
      </c>
      <c r="K103" s="606"/>
      <c r="L103" s="607"/>
      <c r="M103" s="608"/>
      <c r="N103" s="609"/>
      <c r="O103" s="608"/>
      <c r="P103" s="625"/>
      <c r="Q103" s="612">
        <v>603</v>
      </c>
      <c r="R103" s="651"/>
      <c r="S103" s="650"/>
      <c r="T103" s="591"/>
      <c r="U103" s="592"/>
      <c r="V103" s="593"/>
      <c r="W103" s="594"/>
      <c r="X103" s="595"/>
      <c r="Y103" s="593"/>
      <c r="Z103" s="595"/>
      <c r="AA103" s="556"/>
      <c r="AB103" s="563">
        <v>-0.69</v>
      </c>
      <c r="AC103" s="560"/>
      <c r="AD103" s="564"/>
      <c r="AE103" s="561"/>
      <c r="AF103" s="562">
        <f t="shared" si="4"/>
        <v>-0.69</v>
      </c>
      <c r="AG103" s="72"/>
      <c r="AH103" s="109">
        <f t="shared" si="5"/>
        <v>603</v>
      </c>
      <c r="AI103" s="585">
        <f t="shared" si="6"/>
        <v>0</v>
      </c>
      <c r="AJ103" s="585"/>
      <c r="AK103" s="574">
        <f t="shared" si="7"/>
        <v>-416</v>
      </c>
    </row>
    <row r="104" spans="1:37" s="69" customFormat="1" ht="18" customHeight="1" x14ac:dyDescent="0.2">
      <c r="A104" s="71">
        <v>95</v>
      </c>
      <c r="B104" s="601" t="s">
        <v>448</v>
      </c>
      <c r="C104" s="623"/>
      <c r="D104" s="623"/>
      <c r="E104" s="623"/>
      <c r="F104" s="623"/>
      <c r="G104" s="624"/>
      <c r="H104" s="603" t="s">
        <v>539</v>
      </c>
      <c r="I104" s="604"/>
      <c r="J104" s="605" t="s">
        <v>625</v>
      </c>
      <c r="K104" s="606"/>
      <c r="L104" s="607"/>
      <c r="M104" s="608"/>
      <c r="N104" s="609"/>
      <c r="O104" s="608"/>
      <c r="P104" s="625"/>
      <c r="Q104" s="612">
        <v>603</v>
      </c>
      <c r="R104" s="651"/>
      <c r="S104" s="650"/>
      <c r="T104" s="591"/>
      <c r="U104" s="592"/>
      <c r="V104" s="593"/>
      <c r="W104" s="594"/>
      <c r="X104" s="595"/>
      <c r="Y104" s="593"/>
      <c r="Z104" s="595"/>
      <c r="AA104" s="556"/>
      <c r="AB104" s="563">
        <v>-0.76999999999999957</v>
      </c>
      <c r="AC104" s="560"/>
      <c r="AD104" s="564"/>
      <c r="AE104" s="561"/>
      <c r="AF104" s="562">
        <f t="shared" si="4"/>
        <v>-0.76999999999999957</v>
      </c>
      <c r="AG104" s="72"/>
      <c r="AH104" s="109">
        <f t="shared" si="5"/>
        <v>603</v>
      </c>
      <c r="AI104" s="585">
        <f t="shared" si="6"/>
        <v>0</v>
      </c>
      <c r="AJ104" s="585"/>
      <c r="AK104" s="574">
        <f t="shared" si="7"/>
        <v>-464</v>
      </c>
    </row>
    <row r="105" spans="1:37" s="69" customFormat="1" ht="18" customHeight="1" x14ac:dyDescent="0.2">
      <c r="A105" s="71">
        <v>96</v>
      </c>
      <c r="B105" s="601" t="s">
        <v>447</v>
      </c>
      <c r="C105" s="623"/>
      <c r="D105" s="623"/>
      <c r="E105" s="623"/>
      <c r="F105" s="623"/>
      <c r="G105" s="624"/>
      <c r="H105" s="603" t="s">
        <v>540</v>
      </c>
      <c r="I105" s="604"/>
      <c r="J105" s="605" t="s">
        <v>626</v>
      </c>
      <c r="K105" s="606"/>
      <c r="L105" s="607"/>
      <c r="M105" s="608"/>
      <c r="N105" s="609"/>
      <c r="O105" s="608"/>
      <c r="P105" s="625"/>
      <c r="Q105" s="612">
        <v>603</v>
      </c>
      <c r="R105" s="651"/>
      <c r="S105" s="650"/>
      <c r="T105" s="591"/>
      <c r="U105" s="592"/>
      <c r="V105" s="593"/>
      <c r="W105" s="594"/>
      <c r="X105" s="595"/>
      <c r="Y105" s="593"/>
      <c r="Z105" s="595"/>
      <c r="AA105" s="556"/>
      <c r="AB105" s="563">
        <v>0.02</v>
      </c>
      <c r="AC105" s="560"/>
      <c r="AD105" s="564"/>
      <c r="AE105" s="561"/>
      <c r="AF105" s="562">
        <f t="shared" si="4"/>
        <v>0.02</v>
      </c>
      <c r="AG105" s="72"/>
      <c r="AH105" s="109">
        <f t="shared" si="5"/>
        <v>603</v>
      </c>
      <c r="AI105" s="585">
        <f t="shared" si="6"/>
        <v>0</v>
      </c>
      <c r="AJ105" s="585"/>
      <c r="AK105" s="574">
        <f t="shared" si="7"/>
        <v>12</v>
      </c>
    </row>
    <row r="106" spans="1:37" s="69" customFormat="1" ht="18" customHeight="1" x14ac:dyDescent="0.2">
      <c r="A106" s="71">
        <v>97</v>
      </c>
      <c r="B106" s="601" t="s">
        <v>448</v>
      </c>
      <c r="C106" s="623"/>
      <c r="D106" s="623"/>
      <c r="E106" s="623"/>
      <c r="F106" s="623"/>
      <c r="G106" s="624"/>
      <c r="H106" s="603" t="s">
        <v>540</v>
      </c>
      <c r="I106" s="604"/>
      <c r="J106" s="605" t="s">
        <v>627</v>
      </c>
      <c r="K106" s="606"/>
      <c r="L106" s="607"/>
      <c r="M106" s="608"/>
      <c r="N106" s="609"/>
      <c r="O106" s="608"/>
      <c r="P106" s="625"/>
      <c r="Q106" s="612">
        <v>536.66999999999996</v>
      </c>
      <c r="R106" s="651"/>
      <c r="S106" s="650"/>
      <c r="T106" s="591"/>
      <c r="U106" s="592"/>
      <c r="V106" s="593"/>
      <c r="W106" s="594"/>
      <c r="X106" s="595"/>
      <c r="Y106" s="593"/>
      <c r="Z106" s="595"/>
      <c r="AA106" s="556"/>
      <c r="AB106" s="563">
        <v>0.22</v>
      </c>
      <c r="AC106" s="560"/>
      <c r="AD106" s="564"/>
      <c r="AE106" s="561"/>
      <c r="AF106" s="562">
        <f t="shared" si="4"/>
        <v>0.22</v>
      </c>
      <c r="AG106" s="72"/>
      <c r="AH106" s="109">
        <f t="shared" si="5"/>
        <v>536.66999999999996</v>
      </c>
      <c r="AI106" s="585">
        <f t="shared" si="6"/>
        <v>0</v>
      </c>
      <c r="AJ106" s="585"/>
      <c r="AK106" s="574">
        <f t="shared" si="7"/>
        <v>118</v>
      </c>
    </row>
    <row r="107" spans="1:37" s="69" customFormat="1" ht="18" customHeight="1" x14ac:dyDescent="0.2">
      <c r="A107" s="71">
        <v>98</v>
      </c>
      <c r="B107" s="601" t="s">
        <v>449</v>
      </c>
      <c r="C107" s="623"/>
      <c r="D107" s="623"/>
      <c r="E107" s="623"/>
      <c r="F107" s="623"/>
      <c r="G107" s="624"/>
      <c r="H107" s="603" t="s">
        <v>541</v>
      </c>
      <c r="I107" s="604"/>
      <c r="J107" s="605" t="s">
        <v>628</v>
      </c>
      <c r="K107" s="606"/>
      <c r="L107" s="607"/>
      <c r="M107" s="608"/>
      <c r="N107" s="609"/>
      <c r="O107" s="608"/>
      <c r="P107" s="625"/>
      <c r="Q107" s="612">
        <v>512.54999999999995</v>
      </c>
      <c r="R107" s="651"/>
      <c r="S107" s="650"/>
      <c r="T107" s="591"/>
      <c r="U107" s="592"/>
      <c r="V107" s="593"/>
      <c r="W107" s="594"/>
      <c r="X107" s="595"/>
      <c r="Y107" s="593"/>
      <c r="Z107" s="595"/>
      <c r="AA107" s="556"/>
      <c r="AB107" s="563">
        <v>1.3399668758401919</v>
      </c>
      <c r="AC107" s="560"/>
      <c r="AD107" s="564"/>
      <c r="AE107" s="561"/>
      <c r="AF107" s="562">
        <f t="shared" si="4"/>
        <v>1.3399668758401919</v>
      </c>
      <c r="AG107" s="72"/>
      <c r="AH107" s="109">
        <f t="shared" si="5"/>
        <v>512.54999999999995</v>
      </c>
      <c r="AI107" s="585">
        <f t="shared" si="6"/>
        <v>0</v>
      </c>
      <c r="AJ107" s="585"/>
      <c r="AK107" s="574">
        <f t="shared" si="7"/>
        <v>687</v>
      </c>
    </row>
    <row r="108" spans="1:37" s="69" customFormat="1" ht="18" customHeight="1" x14ac:dyDescent="0.2">
      <c r="A108" s="71">
        <v>99</v>
      </c>
      <c r="B108" s="601" t="s">
        <v>450</v>
      </c>
      <c r="C108" s="623"/>
      <c r="D108" s="623"/>
      <c r="E108" s="623"/>
      <c r="F108" s="623"/>
      <c r="G108" s="624"/>
      <c r="H108" s="603" t="s">
        <v>542</v>
      </c>
      <c r="I108" s="604"/>
      <c r="J108" s="605" t="s">
        <v>629</v>
      </c>
      <c r="K108" s="606"/>
      <c r="L108" s="607"/>
      <c r="M108" s="608"/>
      <c r="N108" s="609"/>
      <c r="O108" s="608"/>
      <c r="P108" s="625"/>
      <c r="Q108" s="612">
        <v>524.61</v>
      </c>
      <c r="R108" s="651"/>
      <c r="S108" s="650"/>
      <c r="T108" s="591"/>
      <c r="U108" s="592"/>
      <c r="V108" s="593"/>
      <c r="W108" s="594"/>
      <c r="X108" s="595"/>
      <c r="Y108" s="593"/>
      <c r="Z108" s="595"/>
      <c r="AA108" s="556"/>
      <c r="AB108" s="563">
        <v>1.3365640571324793</v>
      </c>
      <c r="AC108" s="560"/>
      <c r="AD108" s="564"/>
      <c r="AE108" s="561"/>
      <c r="AF108" s="562">
        <f t="shared" si="4"/>
        <v>1.3365640571324793</v>
      </c>
      <c r="AG108" s="72"/>
      <c r="AH108" s="109">
        <f t="shared" si="5"/>
        <v>524.61</v>
      </c>
      <c r="AI108" s="585">
        <f t="shared" si="6"/>
        <v>0</v>
      </c>
      <c r="AJ108" s="585"/>
      <c r="AK108" s="574">
        <f t="shared" si="7"/>
        <v>701</v>
      </c>
    </row>
    <row r="109" spans="1:37" s="69" customFormat="1" ht="18" customHeight="1" x14ac:dyDescent="0.2">
      <c r="A109" s="71">
        <v>100</v>
      </c>
      <c r="B109" s="601" t="s">
        <v>451</v>
      </c>
      <c r="C109" s="623"/>
      <c r="D109" s="623"/>
      <c r="E109" s="623"/>
      <c r="F109" s="623"/>
      <c r="G109" s="624"/>
      <c r="H109" s="603" t="s">
        <v>542</v>
      </c>
      <c r="I109" s="604"/>
      <c r="J109" s="605" t="s">
        <v>630</v>
      </c>
      <c r="K109" s="606"/>
      <c r="L109" s="607"/>
      <c r="M109" s="608"/>
      <c r="N109" s="609"/>
      <c r="O109" s="608"/>
      <c r="P109" s="625"/>
      <c r="Q109" s="612">
        <v>603</v>
      </c>
      <c r="R109" s="651"/>
      <c r="S109" s="650"/>
      <c r="T109" s="591"/>
      <c r="U109" s="592"/>
      <c r="V109" s="593"/>
      <c r="W109" s="594"/>
      <c r="X109" s="595"/>
      <c r="Y109" s="593"/>
      <c r="Z109" s="595"/>
      <c r="AA109" s="556"/>
      <c r="AB109" s="563">
        <v>49.332850009761707</v>
      </c>
      <c r="AC109" s="560"/>
      <c r="AD109" s="564"/>
      <c r="AE109" s="561"/>
      <c r="AF109" s="562">
        <f t="shared" si="4"/>
        <v>49.332850009761707</v>
      </c>
      <c r="AG109" s="72"/>
      <c r="AH109" s="109">
        <f t="shared" si="5"/>
        <v>603</v>
      </c>
      <c r="AI109" s="585">
        <f t="shared" si="6"/>
        <v>0</v>
      </c>
      <c r="AJ109" s="585"/>
      <c r="AK109" s="574">
        <f t="shared" si="7"/>
        <v>29748</v>
      </c>
    </row>
    <row r="110" spans="1:37" s="69" customFormat="1" ht="18" customHeight="1" x14ac:dyDescent="0.2">
      <c r="A110" s="71">
        <v>101</v>
      </c>
      <c r="B110" s="601" t="s">
        <v>452</v>
      </c>
      <c r="C110" s="623"/>
      <c r="D110" s="623"/>
      <c r="E110" s="623"/>
      <c r="F110" s="623"/>
      <c r="G110" s="624"/>
      <c r="H110" s="603" t="s">
        <v>542</v>
      </c>
      <c r="I110" s="604"/>
      <c r="J110" s="605" t="s">
        <v>629</v>
      </c>
      <c r="K110" s="606"/>
      <c r="L110" s="607"/>
      <c r="M110" s="608"/>
      <c r="N110" s="609"/>
      <c r="O110" s="608"/>
      <c r="P110" s="625"/>
      <c r="Q110" s="612">
        <v>512.54999999999995</v>
      </c>
      <c r="R110" s="651"/>
      <c r="S110" s="650"/>
      <c r="T110" s="591"/>
      <c r="U110" s="592"/>
      <c r="V110" s="593"/>
      <c r="W110" s="594"/>
      <c r="X110" s="595"/>
      <c r="Y110" s="593"/>
      <c r="Z110" s="595"/>
      <c r="AA110" s="556"/>
      <c r="AB110" s="563">
        <v>1.3336666666900232</v>
      </c>
      <c r="AC110" s="560"/>
      <c r="AD110" s="564"/>
      <c r="AE110" s="561"/>
      <c r="AF110" s="562">
        <f t="shared" si="4"/>
        <v>1.3336666666900232</v>
      </c>
      <c r="AG110" s="72"/>
      <c r="AH110" s="109">
        <f t="shared" si="5"/>
        <v>512.54999999999995</v>
      </c>
      <c r="AI110" s="585">
        <f t="shared" si="6"/>
        <v>0</v>
      </c>
      <c r="AJ110" s="585"/>
      <c r="AK110" s="574">
        <f t="shared" si="7"/>
        <v>684</v>
      </c>
    </row>
    <row r="111" spans="1:37" s="69" customFormat="1" ht="18" customHeight="1" x14ac:dyDescent="0.2">
      <c r="A111" s="71">
        <v>102</v>
      </c>
      <c r="B111" s="601" t="s">
        <v>453</v>
      </c>
      <c r="C111" s="623"/>
      <c r="D111" s="623"/>
      <c r="E111" s="623"/>
      <c r="F111" s="623"/>
      <c r="G111" s="624"/>
      <c r="H111" s="603" t="s">
        <v>536</v>
      </c>
      <c r="I111" s="604"/>
      <c r="J111" s="605" t="s">
        <v>631</v>
      </c>
      <c r="K111" s="606"/>
      <c r="L111" s="607"/>
      <c r="M111" s="608"/>
      <c r="N111" s="609"/>
      <c r="O111" s="608"/>
      <c r="P111" s="625"/>
      <c r="Q111" s="612">
        <v>512.54999999999995</v>
      </c>
      <c r="R111" s="651"/>
      <c r="S111" s="650"/>
      <c r="T111" s="591"/>
      <c r="U111" s="592"/>
      <c r="V111" s="593"/>
      <c r="W111" s="594"/>
      <c r="X111" s="595"/>
      <c r="Y111" s="593"/>
      <c r="Z111" s="595"/>
      <c r="AA111" s="556"/>
      <c r="AB111" s="563">
        <v>3.993833840273993</v>
      </c>
      <c r="AC111" s="560"/>
      <c r="AD111" s="564"/>
      <c r="AE111" s="561"/>
      <c r="AF111" s="562">
        <f t="shared" si="4"/>
        <v>3.993833840273993</v>
      </c>
      <c r="AG111" s="72"/>
      <c r="AH111" s="109">
        <f t="shared" si="5"/>
        <v>512.54999999999995</v>
      </c>
      <c r="AI111" s="585">
        <f t="shared" si="6"/>
        <v>0</v>
      </c>
      <c r="AJ111" s="585"/>
      <c r="AK111" s="574">
        <f t="shared" si="7"/>
        <v>2047</v>
      </c>
    </row>
    <row r="112" spans="1:37" s="69" customFormat="1" ht="18" customHeight="1" x14ac:dyDescent="0.2">
      <c r="A112" s="71">
        <v>103</v>
      </c>
      <c r="B112" s="601" t="s">
        <v>454</v>
      </c>
      <c r="C112" s="623"/>
      <c r="D112" s="623"/>
      <c r="E112" s="623"/>
      <c r="F112" s="623"/>
      <c r="G112" s="624"/>
      <c r="H112" s="603" t="s">
        <v>522</v>
      </c>
      <c r="I112" s="604"/>
      <c r="J112" s="605" t="s">
        <v>629</v>
      </c>
      <c r="K112" s="606"/>
      <c r="L112" s="607"/>
      <c r="M112" s="608"/>
      <c r="N112" s="609"/>
      <c r="O112" s="608"/>
      <c r="P112" s="625"/>
      <c r="Q112" s="612">
        <v>510.57</v>
      </c>
      <c r="R112" s="651"/>
      <c r="S112" s="650"/>
      <c r="T112" s="591"/>
      <c r="U112" s="592"/>
      <c r="V112" s="593"/>
      <c r="W112" s="594"/>
      <c r="X112" s="595"/>
      <c r="Y112" s="593"/>
      <c r="Z112" s="595"/>
      <c r="AA112" s="556"/>
      <c r="AB112" s="563">
        <v>2.9949859960436385</v>
      </c>
      <c r="AC112" s="560"/>
      <c r="AD112" s="564"/>
      <c r="AE112" s="561"/>
      <c r="AF112" s="562">
        <f t="shared" si="4"/>
        <v>2.9949859960436385</v>
      </c>
      <c r="AG112" s="72"/>
      <c r="AH112" s="109">
        <f t="shared" si="5"/>
        <v>510.57</v>
      </c>
      <c r="AI112" s="585">
        <f t="shared" si="6"/>
        <v>0</v>
      </c>
      <c r="AJ112" s="585"/>
      <c r="AK112" s="574">
        <f t="shared" si="7"/>
        <v>1529</v>
      </c>
    </row>
    <row r="113" spans="1:37" s="69" customFormat="1" ht="18" customHeight="1" x14ac:dyDescent="0.2">
      <c r="A113" s="71">
        <v>104</v>
      </c>
      <c r="B113" s="601" t="s">
        <v>455</v>
      </c>
      <c r="C113" s="623"/>
      <c r="D113" s="623"/>
      <c r="E113" s="623"/>
      <c r="F113" s="623"/>
      <c r="G113" s="624"/>
      <c r="H113" s="603"/>
      <c r="I113" s="604"/>
      <c r="J113" s="605" t="s">
        <v>632</v>
      </c>
      <c r="K113" s="606"/>
      <c r="L113" s="607"/>
      <c r="M113" s="608"/>
      <c r="N113" s="609"/>
      <c r="O113" s="608"/>
      <c r="P113" s="625"/>
      <c r="Q113" s="612">
        <v>512.54999999999995</v>
      </c>
      <c r="R113" s="651"/>
      <c r="S113" s="650"/>
      <c r="T113" s="591"/>
      <c r="U113" s="592"/>
      <c r="V113" s="593"/>
      <c r="W113" s="594"/>
      <c r="X113" s="595"/>
      <c r="Y113" s="593"/>
      <c r="Z113" s="595"/>
      <c r="AA113" s="556"/>
      <c r="AB113" s="563">
        <v>96.000390205833583</v>
      </c>
      <c r="AC113" s="560"/>
      <c r="AD113" s="564"/>
      <c r="AE113" s="561"/>
      <c r="AF113" s="562">
        <f t="shared" si="4"/>
        <v>96.000390205833583</v>
      </c>
      <c r="AG113" s="72"/>
      <c r="AH113" s="109">
        <f t="shared" si="5"/>
        <v>512.54999999999995</v>
      </c>
      <c r="AI113" s="585">
        <f t="shared" si="6"/>
        <v>0</v>
      </c>
      <c r="AJ113" s="585"/>
      <c r="AK113" s="574">
        <f t="shared" si="7"/>
        <v>49205</v>
      </c>
    </row>
    <row r="114" spans="1:37" s="69" customFormat="1" ht="18" customHeight="1" x14ac:dyDescent="0.2">
      <c r="A114" s="71">
        <v>105</v>
      </c>
      <c r="B114" s="601" t="s">
        <v>451</v>
      </c>
      <c r="C114" s="623"/>
      <c r="D114" s="623"/>
      <c r="E114" s="623"/>
      <c r="F114" s="623"/>
      <c r="G114" s="624"/>
      <c r="H114" s="603"/>
      <c r="I114" s="604"/>
      <c r="J114" s="605" t="s">
        <v>632</v>
      </c>
      <c r="K114" s="606"/>
      <c r="L114" s="607"/>
      <c r="M114" s="608"/>
      <c r="N114" s="609"/>
      <c r="O114" s="608"/>
      <c r="P114" s="625"/>
      <c r="Q114" s="612">
        <v>512.54999999999995</v>
      </c>
      <c r="R114" s="651"/>
      <c r="S114" s="650"/>
      <c r="T114" s="591"/>
      <c r="U114" s="592"/>
      <c r="V114" s="593"/>
      <c r="W114" s="594"/>
      <c r="X114" s="595"/>
      <c r="Y114" s="593"/>
      <c r="Z114" s="595"/>
      <c r="AA114" s="556"/>
      <c r="AB114" s="563">
        <v>50.000975514583949</v>
      </c>
      <c r="AC114" s="560"/>
      <c r="AD114" s="564"/>
      <c r="AE114" s="561"/>
      <c r="AF114" s="562">
        <f t="shared" si="4"/>
        <v>50.000975514583949</v>
      </c>
      <c r="AG114" s="72"/>
      <c r="AH114" s="109">
        <f t="shared" si="5"/>
        <v>512.54999999999995</v>
      </c>
      <c r="AI114" s="585">
        <f t="shared" si="6"/>
        <v>0</v>
      </c>
      <c r="AJ114" s="585"/>
      <c r="AK114" s="574">
        <f t="shared" si="7"/>
        <v>25628</v>
      </c>
    </row>
    <row r="115" spans="1:37" s="69" customFormat="1" ht="18" customHeight="1" x14ac:dyDescent="0.2">
      <c r="A115" s="71">
        <v>106</v>
      </c>
      <c r="B115" s="601" t="s">
        <v>456</v>
      </c>
      <c r="C115" s="623"/>
      <c r="D115" s="623"/>
      <c r="E115" s="623"/>
      <c r="F115" s="623"/>
      <c r="G115" s="624"/>
      <c r="H115" s="603"/>
      <c r="I115" s="604"/>
      <c r="J115" s="605" t="s">
        <v>632</v>
      </c>
      <c r="K115" s="606"/>
      <c r="L115" s="607"/>
      <c r="M115" s="608"/>
      <c r="N115" s="609"/>
      <c r="O115" s="608"/>
      <c r="P115" s="625"/>
      <c r="Q115" s="612">
        <v>512.54999999999995</v>
      </c>
      <c r="R115" s="651"/>
      <c r="S115" s="650"/>
      <c r="T115" s="591"/>
      <c r="U115" s="592"/>
      <c r="V115" s="593"/>
      <c r="W115" s="594"/>
      <c r="X115" s="595"/>
      <c r="Y115" s="593"/>
      <c r="Z115" s="595"/>
      <c r="AA115" s="556"/>
      <c r="AB115" s="563">
        <v>82.659252755828703</v>
      </c>
      <c r="AC115" s="560"/>
      <c r="AD115" s="564"/>
      <c r="AE115" s="561"/>
      <c r="AF115" s="562">
        <f t="shared" si="4"/>
        <v>82.659252755828703</v>
      </c>
      <c r="AG115" s="72"/>
      <c r="AH115" s="109">
        <f t="shared" si="5"/>
        <v>512.54999999999995</v>
      </c>
      <c r="AI115" s="585">
        <f t="shared" si="6"/>
        <v>0</v>
      </c>
      <c r="AJ115" s="585"/>
      <c r="AK115" s="574">
        <f t="shared" si="7"/>
        <v>42367</v>
      </c>
    </row>
    <row r="116" spans="1:37" s="69" customFormat="1" ht="18" customHeight="1" x14ac:dyDescent="0.2">
      <c r="A116" s="71">
        <v>107</v>
      </c>
      <c r="B116" s="601" t="s">
        <v>454</v>
      </c>
      <c r="C116" s="623"/>
      <c r="D116" s="623"/>
      <c r="E116" s="623"/>
      <c r="F116" s="623"/>
      <c r="G116" s="624"/>
      <c r="H116" s="603"/>
      <c r="I116" s="604"/>
      <c r="J116" s="605" t="s">
        <v>632</v>
      </c>
      <c r="K116" s="606"/>
      <c r="L116" s="607"/>
      <c r="M116" s="608"/>
      <c r="N116" s="609"/>
      <c r="O116" s="608"/>
      <c r="P116" s="625"/>
      <c r="Q116" s="612">
        <v>512.54999999999995</v>
      </c>
      <c r="R116" s="651"/>
      <c r="S116" s="650"/>
      <c r="T116" s="591"/>
      <c r="U116" s="592"/>
      <c r="V116" s="593"/>
      <c r="W116" s="594"/>
      <c r="X116" s="595"/>
      <c r="Y116" s="593"/>
      <c r="Z116" s="595"/>
      <c r="AA116" s="556"/>
      <c r="AB116" s="563">
        <v>82.339283972295391</v>
      </c>
      <c r="AC116" s="560"/>
      <c r="AD116" s="564"/>
      <c r="AE116" s="561"/>
      <c r="AF116" s="562">
        <f t="shared" si="4"/>
        <v>82.339283972295391</v>
      </c>
      <c r="AG116" s="72"/>
      <c r="AH116" s="109">
        <f t="shared" si="5"/>
        <v>512.54999999999995</v>
      </c>
      <c r="AI116" s="585">
        <f t="shared" si="6"/>
        <v>0</v>
      </c>
      <c r="AJ116" s="585"/>
      <c r="AK116" s="574">
        <f t="shared" si="7"/>
        <v>42203</v>
      </c>
    </row>
    <row r="117" spans="1:37" s="69" customFormat="1" ht="18" customHeight="1" x14ac:dyDescent="0.2">
      <c r="A117" s="71">
        <v>108</v>
      </c>
      <c r="B117" s="601" t="s">
        <v>457</v>
      </c>
      <c r="C117" s="623"/>
      <c r="D117" s="623"/>
      <c r="E117" s="623"/>
      <c r="F117" s="623"/>
      <c r="G117" s="624"/>
      <c r="H117" s="603"/>
      <c r="I117" s="604"/>
      <c r="J117" s="605" t="s">
        <v>632</v>
      </c>
      <c r="K117" s="606"/>
      <c r="L117" s="607"/>
      <c r="M117" s="608"/>
      <c r="N117" s="609"/>
      <c r="O117" s="608"/>
      <c r="P117" s="625"/>
      <c r="Q117" s="612">
        <v>466.65</v>
      </c>
      <c r="R117" s="651"/>
      <c r="S117" s="650"/>
      <c r="T117" s="591"/>
      <c r="U117" s="592"/>
      <c r="V117" s="593"/>
      <c r="W117" s="594"/>
      <c r="X117" s="595"/>
      <c r="Y117" s="593"/>
      <c r="Z117" s="595"/>
      <c r="AA117" s="556"/>
      <c r="AB117" s="563">
        <v>21.339333547626701</v>
      </c>
      <c r="AC117" s="560"/>
      <c r="AD117" s="564"/>
      <c r="AE117" s="561"/>
      <c r="AF117" s="562">
        <f t="shared" si="4"/>
        <v>21.339333547626701</v>
      </c>
      <c r="AG117" s="72"/>
      <c r="AH117" s="109">
        <f t="shared" si="5"/>
        <v>466.65</v>
      </c>
      <c r="AI117" s="585">
        <f t="shared" si="6"/>
        <v>0</v>
      </c>
      <c r="AJ117" s="585"/>
      <c r="AK117" s="574">
        <f t="shared" si="7"/>
        <v>9958</v>
      </c>
    </row>
    <row r="118" spans="1:37" s="69" customFormat="1" ht="18" customHeight="1" x14ac:dyDescent="0.2">
      <c r="A118" s="71">
        <v>109</v>
      </c>
      <c r="B118" s="601" t="s">
        <v>458</v>
      </c>
      <c r="C118" s="623"/>
      <c r="D118" s="623"/>
      <c r="E118" s="623"/>
      <c r="F118" s="623"/>
      <c r="G118" s="624"/>
      <c r="H118" s="603"/>
      <c r="I118" s="604"/>
      <c r="J118" s="605" t="s">
        <v>632</v>
      </c>
      <c r="K118" s="606"/>
      <c r="L118" s="607"/>
      <c r="M118" s="608"/>
      <c r="N118" s="609"/>
      <c r="O118" s="608"/>
      <c r="P118" s="625"/>
      <c r="Q118" s="612">
        <v>466.65</v>
      </c>
      <c r="R118" s="651"/>
      <c r="S118" s="650"/>
      <c r="T118" s="591"/>
      <c r="U118" s="592"/>
      <c r="V118" s="593"/>
      <c r="W118" s="594"/>
      <c r="X118" s="595"/>
      <c r="Y118" s="593"/>
      <c r="Z118" s="595"/>
      <c r="AA118" s="556"/>
      <c r="AB118" s="563">
        <v>24.000857173470482</v>
      </c>
      <c r="AC118" s="560"/>
      <c r="AD118" s="564"/>
      <c r="AE118" s="561"/>
      <c r="AF118" s="562">
        <f t="shared" si="4"/>
        <v>24.000857173470482</v>
      </c>
      <c r="AG118" s="72"/>
      <c r="AH118" s="109">
        <f t="shared" si="5"/>
        <v>466.65</v>
      </c>
      <c r="AI118" s="585">
        <f t="shared" si="6"/>
        <v>0</v>
      </c>
      <c r="AJ118" s="585"/>
      <c r="AK118" s="574">
        <f t="shared" si="7"/>
        <v>11200</v>
      </c>
    </row>
    <row r="119" spans="1:37" s="69" customFormat="1" ht="18" customHeight="1" x14ac:dyDescent="0.2">
      <c r="A119" s="71">
        <v>110</v>
      </c>
      <c r="B119" s="601" t="s">
        <v>459</v>
      </c>
      <c r="C119" s="623"/>
      <c r="D119" s="623"/>
      <c r="E119" s="623"/>
      <c r="F119" s="623"/>
      <c r="G119" s="624"/>
      <c r="H119" s="603"/>
      <c r="I119" s="604"/>
      <c r="J119" s="605" t="s">
        <v>632</v>
      </c>
      <c r="K119" s="606"/>
      <c r="L119" s="607"/>
      <c r="M119" s="608"/>
      <c r="N119" s="609"/>
      <c r="O119" s="608"/>
      <c r="P119" s="625"/>
      <c r="Q119" s="612">
        <v>512.54999999999995</v>
      </c>
      <c r="R119" s="651"/>
      <c r="S119" s="650"/>
      <c r="T119" s="591"/>
      <c r="U119" s="592"/>
      <c r="V119" s="593"/>
      <c r="W119" s="594"/>
      <c r="X119" s="595"/>
      <c r="Y119" s="593"/>
      <c r="Z119" s="595"/>
      <c r="AA119" s="556"/>
      <c r="AB119" s="563">
        <v>100.00000000000001</v>
      </c>
      <c r="AC119" s="560"/>
      <c r="AD119" s="564"/>
      <c r="AE119" s="561"/>
      <c r="AF119" s="562">
        <f t="shared" si="4"/>
        <v>100.00000000000001</v>
      </c>
      <c r="AG119" s="72"/>
      <c r="AH119" s="109">
        <f t="shared" si="5"/>
        <v>512.54999999999995</v>
      </c>
      <c r="AI119" s="585">
        <f t="shared" si="6"/>
        <v>0</v>
      </c>
      <c r="AJ119" s="585"/>
      <c r="AK119" s="574">
        <f t="shared" si="7"/>
        <v>51255</v>
      </c>
    </row>
    <row r="120" spans="1:37" s="69" customFormat="1" ht="18" customHeight="1" x14ac:dyDescent="0.2">
      <c r="A120" s="71">
        <v>111</v>
      </c>
      <c r="B120" s="601" t="s">
        <v>460</v>
      </c>
      <c r="C120" s="623"/>
      <c r="D120" s="623"/>
      <c r="E120" s="623"/>
      <c r="F120" s="623"/>
      <c r="G120" s="624"/>
      <c r="H120" s="603"/>
      <c r="I120" s="604"/>
      <c r="J120" s="605" t="s">
        <v>632</v>
      </c>
      <c r="K120" s="606"/>
      <c r="L120" s="607"/>
      <c r="M120" s="608"/>
      <c r="N120" s="609"/>
      <c r="O120" s="608"/>
      <c r="P120" s="625"/>
      <c r="Q120" s="612">
        <v>466.65</v>
      </c>
      <c r="R120" s="651"/>
      <c r="S120" s="650"/>
      <c r="T120" s="591"/>
      <c r="U120" s="592"/>
      <c r="V120" s="593"/>
      <c r="W120" s="594"/>
      <c r="X120" s="595"/>
      <c r="Y120" s="593"/>
      <c r="Z120" s="595"/>
      <c r="AA120" s="556"/>
      <c r="AB120" s="563">
        <v>42.680810028929606</v>
      </c>
      <c r="AC120" s="560"/>
      <c r="AD120" s="564"/>
      <c r="AE120" s="561"/>
      <c r="AF120" s="562">
        <f t="shared" si="4"/>
        <v>42.680810028929606</v>
      </c>
      <c r="AG120" s="72"/>
      <c r="AH120" s="109">
        <f t="shared" si="5"/>
        <v>466.65</v>
      </c>
      <c r="AI120" s="585">
        <f t="shared" si="6"/>
        <v>0</v>
      </c>
      <c r="AJ120" s="585"/>
      <c r="AK120" s="574">
        <f t="shared" si="7"/>
        <v>19917</v>
      </c>
    </row>
    <row r="121" spans="1:37" s="69" customFormat="1" ht="18" customHeight="1" x14ac:dyDescent="0.2">
      <c r="A121" s="71">
        <v>112</v>
      </c>
      <c r="B121" s="601" t="s">
        <v>461</v>
      </c>
      <c r="C121" s="623"/>
      <c r="D121" s="623"/>
      <c r="E121" s="623"/>
      <c r="F121" s="623"/>
      <c r="G121" s="624"/>
      <c r="H121" s="603"/>
      <c r="I121" s="604"/>
      <c r="J121" s="605" t="s">
        <v>632</v>
      </c>
      <c r="K121" s="606"/>
      <c r="L121" s="607"/>
      <c r="M121" s="608"/>
      <c r="N121" s="609"/>
      <c r="O121" s="608"/>
      <c r="P121" s="625"/>
      <c r="Q121" s="612">
        <v>512.54999999999995</v>
      </c>
      <c r="R121" s="651"/>
      <c r="S121" s="650"/>
      <c r="T121" s="591"/>
      <c r="U121" s="592"/>
      <c r="V121" s="593"/>
      <c r="W121" s="594"/>
      <c r="X121" s="595"/>
      <c r="Y121" s="593"/>
      <c r="Z121" s="595"/>
      <c r="AA121" s="556"/>
      <c r="AB121" s="563">
        <v>96.000390205833583</v>
      </c>
      <c r="AC121" s="560"/>
      <c r="AD121" s="564"/>
      <c r="AE121" s="561"/>
      <c r="AF121" s="562">
        <f t="shared" si="4"/>
        <v>96.000390205833583</v>
      </c>
      <c r="AG121" s="72"/>
      <c r="AH121" s="109">
        <f t="shared" si="5"/>
        <v>512.54999999999995</v>
      </c>
      <c r="AI121" s="585">
        <f t="shared" si="6"/>
        <v>0</v>
      </c>
      <c r="AJ121" s="585"/>
      <c r="AK121" s="574">
        <f t="shared" si="7"/>
        <v>49205</v>
      </c>
    </row>
    <row r="122" spans="1:37" s="69" customFormat="1" ht="18" customHeight="1" x14ac:dyDescent="0.2">
      <c r="A122" s="71">
        <v>113</v>
      </c>
      <c r="B122" s="601" t="s">
        <v>462</v>
      </c>
      <c r="C122" s="623"/>
      <c r="D122" s="623"/>
      <c r="E122" s="623"/>
      <c r="F122" s="623"/>
      <c r="G122" s="624"/>
      <c r="H122" s="603"/>
      <c r="I122" s="604"/>
      <c r="J122" s="605" t="s">
        <v>632</v>
      </c>
      <c r="K122" s="606"/>
      <c r="L122" s="607"/>
      <c r="M122" s="608"/>
      <c r="N122" s="609"/>
      <c r="O122" s="608"/>
      <c r="P122" s="625"/>
      <c r="Q122" s="612">
        <v>466.65</v>
      </c>
      <c r="R122" s="651"/>
      <c r="S122" s="650"/>
      <c r="T122" s="591"/>
      <c r="U122" s="592"/>
      <c r="V122" s="593"/>
      <c r="W122" s="594"/>
      <c r="X122" s="595"/>
      <c r="Y122" s="593"/>
      <c r="Z122" s="595"/>
      <c r="AA122" s="556"/>
      <c r="AB122" s="563">
        <v>21.339333547626701</v>
      </c>
      <c r="AC122" s="560"/>
      <c r="AD122" s="564"/>
      <c r="AE122" s="561"/>
      <c r="AF122" s="562">
        <f t="shared" si="4"/>
        <v>21.339333547626701</v>
      </c>
      <c r="AG122" s="72"/>
      <c r="AH122" s="109">
        <f t="shared" si="5"/>
        <v>466.65</v>
      </c>
      <c r="AI122" s="585">
        <f t="shared" si="6"/>
        <v>0</v>
      </c>
      <c r="AJ122" s="585"/>
      <c r="AK122" s="574">
        <f t="shared" si="7"/>
        <v>9958</v>
      </c>
    </row>
    <row r="123" spans="1:37" s="69" customFormat="1" ht="18" customHeight="1" x14ac:dyDescent="0.2">
      <c r="A123" s="71">
        <v>114</v>
      </c>
      <c r="B123" s="601" t="s">
        <v>463</v>
      </c>
      <c r="C123" s="623"/>
      <c r="D123" s="623"/>
      <c r="E123" s="623"/>
      <c r="F123" s="623"/>
      <c r="G123" s="624"/>
      <c r="H123" s="603"/>
      <c r="I123" s="604"/>
      <c r="J123" s="605" t="s">
        <v>632</v>
      </c>
      <c r="K123" s="606"/>
      <c r="L123" s="607"/>
      <c r="M123" s="608"/>
      <c r="N123" s="609"/>
      <c r="O123" s="608"/>
      <c r="P123" s="625"/>
      <c r="Q123" s="612">
        <v>466.65</v>
      </c>
      <c r="R123" s="651"/>
      <c r="S123" s="650"/>
      <c r="T123" s="591"/>
      <c r="U123" s="592"/>
      <c r="V123" s="593"/>
      <c r="W123" s="594"/>
      <c r="X123" s="595"/>
      <c r="Y123" s="593"/>
      <c r="Z123" s="595"/>
      <c r="AA123" s="556"/>
      <c r="AB123" s="563">
        <v>21.339333547626701</v>
      </c>
      <c r="AC123" s="560"/>
      <c r="AD123" s="564"/>
      <c r="AE123" s="561"/>
      <c r="AF123" s="562">
        <f t="shared" si="4"/>
        <v>21.339333547626701</v>
      </c>
      <c r="AG123" s="72"/>
      <c r="AH123" s="109">
        <f t="shared" si="5"/>
        <v>466.65</v>
      </c>
      <c r="AI123" s="585">
        <f t="shared" si="6"/>
        <v>0</v>
      </c>
      <c r="AJ123" s="585"/>
      <c r="AK123" s="574">
        <f t="shared" si="7"/>
        <v>9958</v>
      </c>
    </row>
    <row r="124" spans="1:37" s="69" customFormat="1" ht="18" customHeight="1" x14ac:dyDescent="0.2">
      <c r="A124" s="71">
        <v>115</v>
      </c>
      <c r="B124" s="601" t="s">
        <v>464</v>
      </c>
      <c r="C124" s="623"/>
      <c r="D124" s="623"/>
      <c r="E124" s="623"/>
      <c r="F124" s="623"/>
      <c r="G124" s="624"/>
      <c r="H124" s="603"/>
      <c r="I124" s="604"/>
      <c r="J124" s="605" t="s">
        <v>632</v>
      </c>
      <c r="K124" s="606"/>
      <c r="L124" s="607"/>
      <c r="M124" s="608"/>
      <c r="N124" s="609"/>
      <c r="O124" s="608"/>
      <c r="P124" s="625"/>
      <c r="Q124" s="612">
        <v>512.54999999999995</v>
      </c>
      <c r="R124" s="651"/>
      <c r="S124" s="650"/>
      <c r="T124" s="591"/>
      <c r="U124" s="592"/>
      <c r="V124" s="593"/>
      <c r="W124" s="594"/>
      <c r="X124" s="595"/>
      <c r="Y124" s="593"/>
      <c r="Z124" s="595"/>
      <c r="AA124" s="556"/>
      <c r="AB124" s="563">
        <v>143.99960979416645</v>
      </c>
      <c r="AC124" s="560"/>
      <c r="AD124" s="564"/>
      <c r="AE124" s="561"/>
      <c r="AF124" s="562">
        <f t="shared" si="4"/>
        <v>143.99960979416645</v>
      </c>
      <c r="AG124" s="72"/>
      <c r="AH124" s="109">
        <f t="shared" si="5"/>
        <v>512.54999999999995</v>
      </c>
      <c r="AI124" s="585">
        <f t="shared" si="6"/>
        <v>0</v>
      </c>
      <c r="AJ124" s="585"/>
      <c r="AK124" s="574">
        <f t="shared" si="7"/>
        <v>73807</v>
      </c>
    </row>
    <row r="125" spans="1:37" s="69" customFormat="1" ht="18" customHeight="1" x14ac:dyDescent="0.2">
      <c r="A125" s="71">
        <v>116</v>
      </c>
      <c r="B125" s="601" t="s">
        <v>465</v>
      </c>
      <c r="C125" s="623"/>
      <c r="D125" s="623"/>
      <c r="E125" s="623"/>
      <c r="F125" s="623"/>
      <c r="G125" s="624"/>
      <c r="H125" s="603"/>
      <c r="I125" s="604"/>
      <c r="J125" s="605" t="s">
        <v>632</v>
      </c>
      <c r="K125" s="606"/>
      <c r="L125" s="607"/>
      <c r="M125" s="608"/>
      <c r="N125" s="609"/>
      <c r="O125" s="608"/>
      <c r="P125" s="625"/>
      <c r="Q125" s="612">
        <v>512.54999999999995</v>
      </c>
      <c r="R125" s="651"/>
      <c r="S125" s="650"/>
      <c r="T125" s="591"/>
      <c r="U125" s="592"/>
      <c r="V125" s="593"/>
      <c r="W125" s="594"/>
      <c r="X125" s="595"/>
      <c r="Y125" s="593"/>
      <c r="Z125" s="595"/>
      <c r="AA125" s="556"/>
      <c r="AB125" s="563">
        <v>80</v>
      </c>
      <c r="AC125" s="560"/>
      <c r="AD125" s="564"/>
      <c r="AE125" s="561"/>
      <c r="AF125" s="562">
        <f t="shared" si="4"/>
        <v>80</v>
      </c>
      <c r="AG125" s="72"/>
      <c r="AH125" s="109">
        <f t="shared" si="5"/>
        <v>512.54999999999995</v>
      </c>
      <c r="AI125" s="585">
        <f t="shared" si="6"/>
        <v>0</v>
      </c>
      <c r="AJ125" s="585"/>
      <c r="AK125" s="574">
        <f t="shared" si="7"/>
        <v>41004</v>
      </c>
    </row>
    <row r="126" spans="1:37" s="69" customFormat="1" ht="18" customHeight="1" x14ac:dyDescent="0.2">
      <c r="A126" s="71">
        <v>117</v>
      </c>
      <c r="B126" s="601" t="s">
        <v>466</v>
      </c>
      <c r="C126" s="623"/>
      <c r="D126" s="623"/>
      <c r="E126" s="623"/>
      <c r="F126" s="623"/>
      <c r="G126" s="624"/>
      <c r="H126" s="603"/>
      <c r="I126" s="604"/>
      <c r="J126" s="605" t="s">
        <v>632</v>
      </c>
      <c r="K126" s="606"/>
      <c r="L126" s="607"/>
      <c r="M126" s="608"/>
      <c r="N126" s="609"/>
      <c r="O126" s="608"/>
      <c r="P126" s="625"/>
      <c r="Q126" s="612">
        <v>466.65</v>
      </c>
      <c r="R126" s="651"/>
      <c r="S126" s="650"/>
      <c r="T126" s="591"/>
      <c r="U126" s="592"/>
      <c r="V126" s="593"/>
      <c r="W126" s="594"/>
      <c r="X126" s="595"/>
      <c r="Y126" s="593"/>
      <c r="Z126" s="595"/>
      <c r="AA126" s="556"/>
      <c r="AB126" s="563">
        <v>95.999142826529521</v>
      </c>
      <c r="AC126" s="560"/>
      <c r="AD126" s="564"/>
      <c r="AE126" s="561"/>
      <c r="AF126" s="562">
        <f t="shared" si="4"/>
        <v>95.999142826529521</v>
      </c>
      <c r="AG126" s="72"/>
      <c r="AH126" s="109">
        <f t="shared" si="5"/>
        <v>466.65</v>
      </c>
      <c r="AI126" s="585">
        <f t="shared" si="6"/>
        <v>0</v>
      </c>
      <c r="AJ126" s="585"/>
      <c r="AK126" s="574">
        <f t="shared" si="7"/>
        <v>44798</v>
      </c>
    </row>
    <row r="127" spans="1:37" s="69" customFormat="1" ht="18" customHeight="1" x14ac:dyDescent="0.2">
      <c r="A127" s="71">
        <v>118</v>
      </c>
      <c r="B127" s="601" t="s">
        <v>467</v>
      </c>
      <c r="C127" s="623"/>
      <c r="D127" s="623"/>
      <c r="E127" s="623"/>
      <c r="F127" s="623"/>
      <c r="G127" s="624"/>
      <c r="H127" s="603"/>
      <c r="I127" s="604"/>
      <c r="J127" s="605" t="s">
        <v>632</v>
      </c>
      <c r="K127" s="606"/>
      <c r="L127" s="607"/>
      <c r="M127" s="608"/>
      <c r="N127" s="609"/>
      <c r="O127" s="608"/>
      <c r="P127" s="625"/>
      <c r="Q127" s="612">
        <v>536.66999999999996</v>
      </c>
      <c r="R127" s="651"/>
      <c r="S127" s="650"/>
      <c r="T127" s="591"/>
      <c r="U127" s="592"/>
      <c r="V127" s="593"/>
      <c r="W127" s="594"/>
      <c r="X127" s="595"/>
      <c r="Y127" s="593"/>
      <c r="Z127" s="595"/>
      <c r="AA127" s="556"/>
      <c r="AB127" s="563">
        <v>141.99973913205508</v>
      </c>
      <c r="AC127" s="560"/>
      <c r="AD127" s="564"/>
      <c r="AE127" s="561"/>
      <c r="AF127" s="562">
        <f t="shared" si="4"/>
        <v>141.99973913205508</v>
      </c>
      <c r="AG127" s="72"/>
      <c r="AH127" s="109">
        <f t="shared" si="5"/>
        <v>536.66999999999996</v>
      </c>
      <c r="AI127" s="585">
        <f t="shared" si="6"/>
        <v>0</v>
      </c>
      <c r="AJ127" s="585"/>
      <c r="AK127" s="574">
        <f t="shared" si="7"/>
        <v>76207</v>
      </c>
    </row>
    <row r="128" spans="1:37" s="69" customFormat="1" ht="18" customHeight="1" x14ac:dyDescent="0.2">
      <c r="A128" s="71">
        <v>119</v>
      </c>
      <c r="B128" s="601" t="s">
        <v>461</v>
      </c>
      <c r="C128" s="623"/>
      <c r="D128" s="623"/>
      <c r="E128" s="623"/>
      <c r="F128" s="623"/>
      <c r="G128" s="624"/>
      <c r="H128" s="603" t="s">
        <v>543</v>
      </c>
      <c r="I128" s="604"/>
      <c r="J128" s="605" t="s">
        <v>629</v>
      </c>
      <c r="K128" s="606"/>
      <c r="L128" s="607"/>
      <c r="M128" s="608"/>
      <c r="N128" s="609"/>
      <c r="O128" s="608"/>
      <c r="P128" s="625"/>
      <c r="Q128" s="612">
        <v>489.6</v>
      </c>
      <c r="R128" s="651"/>
      <c r="S128" s="650"/>
      <c r="T128" s="591"/>
      <c r="U128" s="592"/>
      <c r="V128" s="593"/>
      <c r="W128" s="594"/>
      <c r="X128" s="595"/>
      <c r="Y128" s="593"/>
      <c r="Z128" s="595"/>
      <c r="AA128" s="556"/>
      <c r="AB128" s="563">
        <v>1.3333333333773378</v>
      </c>
      <c r="AC128" s="560"/>
      <c r="AD128" s="564"/>
      <c r="AE128" s="561"/>
      <c r="AF128" s="562">
        <f t="shared" si="4"/>
        <v>1.3333333333773378</v>
      </c>
      <c r="AG128" s="72"/>
      <c r="AH128" s="109">
        <f t="shared" si="5"/>
        <v>489.6</v>
      </c>
      <c r="AI128" s="585">
        <f t="shared" si="6"/>
        <v>0</v>
      </c>
      <c r="AJ128" s="585"/>
      <c r="AK128" s="574">
        <f t="shared" si="7"/>
        <v>653</v>
      </c>
    </row>
    <row r="129" spans="1:37" s="69" customFormat="1" ht="18" customHeight="1" x14ac:dyDescent="0.2">
      <c r="A129" s="71">
        <v>120</v>
      </c>
      <c r="B129" s="601" t="s">
        <v>468</v>
      </c>
      <c r="C129" s="623"/>
      <c r="D129" s="623"/>
      <c r="E129" s="623"/>
      <c r="F129" s="623"/>
      <c r="G129" s="624"/>
      <c r="H129" s="603" t="s">
        <v>528</v>
      </c>
      <c r="I129" s="604"/>
      <c r="J129" s="605" t="s">
        <v>628</v>
      </c>
      <c r="K129" s="606"/>
      <c r="L129" s="607"/>
      <c r="M129" s="608"/>
      <c r="N129" s="609"/>
      <c r="O129" s="608"/>
      <c r="P129" s="625"/>
      <c r="Q129" s="612">
        <v>443.7</v>
      </c>
      <c r="R129" s="651"/>
      <c r="S129" s="650"/>
      <c r="T129" s="591"/>
      <c r="U129" s="592"/>
      <c r="V129" s="593"/>
      <c r="W129" s="594"/>
      <c r="X129" s="595"/>
      <c r="Y129" s="593"/>
      <c r="Z129" s="595"/>
      <c r="AA129" s="556"/>
      <c r="AB129" s="563">
        <v>1.3328825786267373</v>
      </c>
      <c r="AC129" s="560"/>
      <c r="AD129" s="564"/>
      <c r="AE129" s="561"/>
      <c r="AF129" s="562">
        <f t="shared" si="4"/>
        <v>1.3328825786267373</v>
      </c>
      <c r="AG129" s="72"/>
      <c r="AH129" s="109">
        <f t="shared" si="5"/>
        <v>443.7</v>
      </c>
      <c r="AI129" s="585">
        <f t="shared" si="6"/>
        <v>0</v>
      </c>
      <c r="AJ129" s="585"/>
      <c r="AK129" s="574">
        <f t="shared" si="7"/>
        <v>591</v>
      </c>
    </row>
    <row r="130" spans="1:37" s="69" customFormat="1" ht="18" customHeight="1" x14ac:dyDescent="0.2">
      <c r="A130" s="71">
        <v>121</v>
      </c>
      <c r="B130" s="601" t="s">
        <v>469</v>
      </c>
      <c r="C130" s="623"/>
      <c r="D130" s="623"/>
      <c r="E130" s="623"/>
      <c r="F130" s="623"/>
      <c r="G130" s="624"/>
      <c r="H130" s="603" t="s">
        <v>528</v>
      </c>
      <c r="I130" s="604"/>
      <c r="J130" s="605" t="s">
        <v>628</v>
      </c>
      <c r="K130" s="606"/>
      <c r="L130" s="607"/>
      <c r="M130" s="608"/>
      <c r="N130" s="609"/>
      <c r="O130" s="608"/>
      <c r="P130" s="625"/>
      <c r="Q130" s="612">
        <v>485.46</v>
      </c>
      <c r="R130" s="651"/>
      <c r="S130" s="650"/>
      <c r="T130" s="591"/>
      <c r="U130" s="592"/>
      <c r="V130" s="593"/>
      <c r="W130" s="594"/>
      <c r="X130" s="595"/>
      <c r="Y130" s="593"/>
      <c r="Z130" s="595"/>
      <c r="AA130" s="556"/>
      <c r="AB130" s="563">
        <v>1.3328825786267373</v>
      </c>
      <c r="AC130" s="560"/>
      <c r="AD130" s="564"/>
      <c r="AE130" s="561"/>
      <c r="AF130" s="562">
        <f t="shared" si="4"/>
        <v>1.3328825786267373</v>
      </c>
      <c r="AG130" s="72"/>
      <c r="AH130" s="109">
        <f t="shared" si="5"/>
        <v>485.46</v>
      </c>
      <c r="AI130" s="585">
        <f t="shared" si="6"/>
        <v>0</v>
      </c>
      <c r="AJ130" s="585"/>
      <c r="AK130" s="574">
        <f t="shared" si="7"/>
        <v>647</v>
      </c>
    </row>
    <row r="131" spans="1:37" s="69" customFormat="1" ht="18" customHeight="1" x14ac:dyDescent="0.2">
      <c r="A131" s="71">
        <v>122</v>
      </c>
      <c r="B131" s="601" t="s">
        <v>459</v>
      </c>
      <c r="C131" s="623"/>
      <c r="D131" s="623"/>
      <c r="E131" s="623"/>
      <c r="F131" s="623"/>
      <c r="G131" s="624"/>
      <c r="H131" s="603" t="s">
        <v>544</v>
      </c>
      <c r="I131" s="604"/>
      <c r="J131" s="605" t="s">
        <v>629</v>
      </c>
      <c r="K131" s="606"/>
      <c r="L131" s="607"/>
      <c r="M131" s="608"/>
      <c r="N131" s="609"/>
      <c r="O131" s="608"/>
      <c r="P131" s="625"/>
      <c r="Q131" s="612">
        <v>489.6</v>
      </c>
      <c r="R131" s="651"/>
      <c r="S131" s="650"/>
      <c r="T131" s="591"/>
      <c r="U131" s="592"/>
      <c r="V131" s="593"/>
      <c r="W131" s="594"/>
      <c r="X131" s="595"/>
      <c r="Y131" s="593"/>
      <c r="Z131" s="595"/>
      <c r="AA131" s="556"/>
      <c r="AB131" s="563">
        <v>37.413333336000349</v>
      </c>
      <c r="AC131" s="560"/>
      <c r="AD131" s="564"/>
      <c r="AE131" s="561"/>
      <c r="AF131" s="562">
        <f t="shared" si="4"/>
        <v>37.413333336000349</v>
      </c>
      <c r="AG131" s="72"/>
      <c r="AH131" s="109">
        <f t="shared" si="5"/>
        <v>489.6</v>
      </c>
      <c r="AI131" s="585">
        <f t="shared" si="6"/>
        <v>0</v>
      </c>
      <c r="AJ131" s="585"/>
      <c r="AK131" s="574">
        <f t="shared" si="7"/>
        <v>18318</v>
      </c>
    </row>
    <row r="132" spans="1:37" s="69" customFormat="1" ht="18" customHeight="1" x14ac:dyDescent="0.2">
      <c r="A132" s="71">
        <v>123</v>
      </c>
      <c r="B132" s="601" t="s">
        <v>467</v>
      </c>
      <c r="C132" s="623"/>
      <c r="D132" s="623"/>
      <c r="E132" s="623"/>
      <c r="F132" s="623"/>
      <c r="G132" s="624"/>
      <c r="H132" s="603" t="s">
        <v>545</v>
      </c>
      <c r="I132" s="604"/>
      <c r="J132" s="605" t="s">
        <v>628</v>
      </c>
      <c r="K132" s="606"/>
      <c r="L132" s="607"/>
      <c r="M132" s="608"/>
      <c r="N132" s="609"/>
      <c r="O132" s="608"/>
      <c r="P132" s="625"/>
      <c r="Q132" s="612">
        <v>489.6</v>
      </c>
      <c r="R132" s="651"/>
      <c r="S132" s="650"/>
      <c r="T132" s="591"/>
      <c r="U132" s="592"/>
      <c r="V132" s="593"/>
      <c r="W132" s="594"/>
      <c r="X132" s="595"/>
      <c r="Y132" s="593"/>
      <c r="Z132" s="595"/>
      <c r="AA132" s="556"/>
      <c r="AB132" s="563">
        <v>2</v>
      </c>
      <c r="AC132" s="560"/>
      <c r="AD132" s="564"/>
      <c r="AE132" s="561"/>
      <c r="AF132" s="562">
        <f t="shared" si="4"/>
        <v>2</v>
      </c>
      <c r="AG132" s="72"/>
      <c r="AH132" s="109">
        <f t="shared" si="5"/>
        <v>489.6</v>
      </c>
      <c r="AI132" s="585">
        <f t="shared" si="6"/>
        <v>0</v>
      </c>
      <c r="AJ132" s="585"/>
      <c r="AK132" s="574">
        <f t="shared" si="7"/>
        <v>979</v>
      </c>
    </row>
    <row r="133" spans="1:37" s="69" customFormat="1" ht="18" customHeight="1" x14ac:dyDescent="0.2">
      <c r="A133" s="71">
        <v>124</v>
      </c>
      <c r="B133" s="601" t="s">
        <v>464</v>
      </c>
      <c r="C133" s="623"/>
      <c r="D133" s="623"/>
      <c r="E133" s="623"/>
      <c r="F133" s="623"/>
      <c r="G133" s="624"/>
      <c r="H133" s="603" t="s">
        <v>546</v>
      </c>
      <c r="I133" s="604"/>
      <c r="J133" s="605" t="s">
        <v>629</v>
      </c>
      <c r="K133" s="606"/>
      <c r="L133" s="607"/>
      <c r="M133" s="608"/>
      <c r="N133" s="609"/>
      <c r="O133" s="608"/>
      <c r="P133" s="625"/>
      <c r="Q133" s="612">
        <v>489.6</v>
      </c>
      <c r="R133" s="651"/>
      <c r="S133" s="650"/>
      <c r="T133" s="591"/>
      <c r="U133" s="592"/>
      <c r="V133" s="593"/>
      <c r="W133" s="594"/>
      <c r="X133" s="595"/>
      <c r="Y133" s="593"/>
      <c r="Z133" s="595"/>
      <c r="AA133" s="556"/>
      <c r="AB133" s="563">
        <v>49.333333335335738</v>
      </c>
      <c r="AC133" s="560"/>
      <c r="AD133" s="564"/>
      <c r="AE133" s="561"/>
      <c r="AF133" s="562">
        <f t="shared" si="4"/>
        <v>49.333333335335738</v>
      </c>
      <c r="AG133" s="72"/>
      <c r="AH133" s="109">
        <f t="shared" si="5"/>
        <v>489.6</v>
      </c>
      <c r="AI133" s="585">
        <f t="shared" si="6"/>
        <v>0</v>
      </c>
      <c r="AJ133" s="585"/>
      <c r="AK133" s="574">
        <f t="shared" si="7"/>
        <v>24154</v>
      </c>
    </row>
    <row r="134" spans="1:37" s="69" customFormat="1" ht="18" customHeight="1" x14ac:dyDescent="0.2">
      <c r="A134" s="71">
        <v>125</v>
      </c>
      <c r="B134" s="601" t="s">
        <v>470</v>
      </c>
      <c r="C134" s="623"/>
      <c r="D134" s="623"/>
      <c r="E134" s="623"/>
      <c r="F134" s="623"/>
      <c r="G134" s="624"/>
      <c r="H134" s="603" t="s">
        <v>547</v>
      </c>
      <c r="I134" s="604"/>
      <c r="J134" s="605" t="s">
        <v>633</v>
      </c>
      <c r="K134" s="606"/>
      <c r="L134" s="607"/>
      <c r="M134" s="608"/>
      <c r="N134" s="609"/>
      <c r="O134" s="608"/>
      <c r="P134" s="625"/>
      <c r="Q134" s="612">
        <v>550.79999999999995</v>
      </c>
      <c r="R134" s="651"/>
      <c r="S134" s="650"/>
      <c r="T134" s="591"/>
      <c r="U134" s="592"/>
      <c r="V134" s="593"/>
      <c r="W134" s="594"/>
      <c r="X134" s="595"/>
      <c r="Y134" s="593"/>
      <c r="Z134" s="595"/>
      <c r="AA134" s="556"/>
      <c r="AB134" s="563">
        <v>2</v>
      </c>
      <c r="AC134" s="560"/>
      <c r="AD134" s="564"/>
      <c r="AE134" s="561"/>
      <c r="AF134" s="562">
        <f t="shared" si="4"/>
        <v>2</v>
      </c>
      <c r="AG134" s="72"/>
      <c r="AH134" s="109">
        <f t="shared" si="5"/>
        <v>550.79999999999995</v>
      </c>
      <c r="AI134" s="585">
        <f t="shared" si="6"/>
        <v>0</v>
      </c>
      <c r="AJ134" s="585"/>
      <c r="AK134" s="574">
        <f t="shared" si="7"/>
        <v>1102</v>
      </c>
    </row>
    <row r="135" spans="1:37" s="69" customFormat="1" ht="18" customHeight="1" x14ac:dyDescent="0.2">
      <c r="A135" s="71">
        <v>126</v>
      </c>
      <c r="B135" s="601" t="s">
        <v>456</v>
      </c>
      <c r="C135" s="623"/>
      <c r="D135" s="623"/>
      <c r="E135" s="623"/>
      <c r="F135" s="623"/>
      <c r="G135" s="624"/>
      <c r="H135" s="603" t="s">
        <v>548</v>
      </c>
      <c r="I135" s="604"/>
      <c r="J135" s="605" t="s">
        <v>634</v>
      </c>
      <c r="K135" s="606"/>
      <c r="L135" s="607"/>
      <c r="M135" s="608"/>
      <c r="N135" s="609"/>
      <c r="O135" s="608"/>
      <c r="P135" s="625"/>
      <c r="Q135" s="612">
        <v>512.54999999999995</v>
      </c>
      <c r="R135" s="651"/>
      <c r="S135" s="650"/>
      <c r="T135" s="591"/>
      <c r="U135" s="592"/>
      <c r="V135" s="593"/>
      <c r="W135" s="594"/>
      <c r="X135" s="595"/>
      <c r="Y135" s="593"/>
      <c r="Z135" s="595"/>
      <c r="AA135" s="556"/>
      <c r="AB135" s="563">
        <v>2.6674471010296132</v>
      </c>
      <c r="AC135" s="560"/>
      <c r="AD135" s="564"/>
      <c r="AE135" s="561"/>
      <c r="AF135" s="562">
        <f t="shared" si="4"/>
        <v>2.6674471010296132</v>
      </c>
      <c r="AG135" s="72"/>
      <c r="AH135" s="109">
        <f t="shared" si="5"/>
        <v>512.54999999999995</v>
      </c>
      <c r="AI135" s="585">
        <f t="shared" si="6"/>
        <v>0</v>
      </c>
      <c r="AJ135" s="585"/>
      <c r="AK135" s="574">
        <f t="shared" si="7"/>
        <v>1367</v>
      </c>
    </row>
    <row r="136" spans="1:37" s="69" customFormat="1" ht="18" customHeight="1" x14ac:dyDescent="0.2">
      <c r="A136" s="71">
        <v>127</v>
      </c>
      <c r="B136" s="601" t="s">
        <v>471</v>
      </c>
      <c r="C136" s="623"/>
      <c r="D136" s="623"/>
      <c r="E136" s="623"/>
      <c r="F136" s="623"/>
      <c r="G136" s="624"/>
      <c r="H136" s="603" t="s">
        <v>549</v>
      </c>
      <c r="I136" s="604"/>
      <c r="J136" s="605" t="s">
        <v>629</v>
      </c>
      <c r="K136" s="606"/>
      <c r="L136" s="607"/>
      <c r="M136" s="608"/>
      <c r="N136" s="609"/>
      <c r="O136" s="608"/>
      <c r="P136" s="625"/>
      <c r="Q136" s="612">
        <v>549</v>
      </c>
      <c r="R136" s="651"/>
      <c r="S136" s="650"/>
      <c r="T136" s="591"/>
      <c r="U136" s="592"/>
      <c r="V136" s="593"/>
      <c r="W136" s="594"/>
      <c r="X136" s="595"/>
      <c r="Y136" s="593"/>
      <c r="Z136" s="595"/>
      <c r="AA136" s="556"/>
      <c r="AB136" s="563">
        <v>2.6757741349604998</v>
      </c>
      <c r="AC136" s="560"/>
      <c r="AD136" s="564"/>
      <c r="AE136" s="561"/>
      <c r="AF136" s="562">
        <f t="shared" si="4"/>
        <v>2.6757741349604998</v>
      </c>
      <c r="AG136" s="72"/>
      <c r="AH136" s="109">
        <f t="shared" si="5"/>
        <v>549</v>
      </c>
      <c r="AI136" s="585">
        <f t="shared" si="6"/>
        <v>0</v>
      </c>
      <c r="AJ136" s="585"/>
      <c r="AK136" s="574">
        <f t="shared" si="7"/>
        <v>1469</v>
      </c>
    </row>
    <row r="137" spans="1:37" s="69" customFormat="1" ht="18" customHeight="1" x14ac:dyDescent="0.2">
      <c r="A137" s="71">
        <v>128</v>
      </c>
      <c r="B137" s="601" t="s">
        <v>472</v>
      </c>
      <c r="C137" s="623"/>
      <c r="D137" s="623"/>
      <c r="E137" s="623"/>
      <c r="F137" s="623"/>
      <c r="G137" s="624"/>
      <c r="H137" s="603" t="s">
        <v>550</v>
      </c>
      <c r="I137" s="604"/>
      <c r="J137" s="605" t="s">
        <v>635</v>
      </c>
      <c r="K137" s="606"/>
      <c r="L137" s="607"/>
      <c r="M137" s="608"/>
      <c r="N137" s="609"/>
      <c r="O137" s="608"/>
      <c r="P137" s="625"/>
      <c r="Q137" s="612">
        <v>1741</v>
      </c>
      <c r="R137" s="651"/>
      <c r="S137" s="650"/>
      <c r="T137" s="591"/>
      <c r="U137" s="592"/>
      <c r="V137" s="593"/>
      <c r="W137" s="594"/>
      <c r="X137" s="595"/>
      <c r="Y137" s="593"/>
      <c r="Z137" s="595"/>
      <c r="AA137" s="556"/>
      <c r="AB137" s="563">
        <v>1</v>
      </c>
      <c r="AC137" s="560"/>
      <c r="AD137" s="564"/>
      <c r="AE137" s="561"/>
      <c r="AF137" s="562">
        <f t="shared" si="4"/>
        <v>1</v>
      </c>
      <c r="AG137" s="72"/>
      <c r="AH137" s="109">
        <f t="shared" si="5"/>
        <v>1741</v>
      </c>
      <c r="AI137" s="585">
        <f t="shared" si="6"/>
        <v>0</v>
      </c>
      <c r="AJ137" s="585"/>
      <c r="AK137" s="574">
        <f t="shared" si="7"/>
        <v>1741</v>
      </c>
    </row>
    <row r="138" spans="1:37" s="69" customFormat="1" ht="18" customHeight="1" x14ac:dyDescent="0.2">
      <c r="A138" s="71">
        <v>129</v>
      </c>
      <c r="B138" s="601" t="s">
        <v>473</v>
      </c>
      <c r="C138" s="623"/>
      <c r="D138" s="623"/>
      <c r="E138" s="623"/>
      <c r="F138" s="623"/>
      <c r="G138" s="624"/>
      <c r="H138" s="603" t="s">
        <v>551</v>
      </c>
      <c r="I138" s="604"/>
      <c r="J138" s="605" t="s">
        <v>636</v>
      </c>
      <c r="K138" s="606"/>
      <c r="L138" s="607"/>
      <c r="M138" s="608"/>
      <c r="N138" s="609"/>
      <c r="O138" s="608"/>
      <c r="P138" s="625"/>
      <c r="Q138" s="612">
        <v>450</v>
      </c>
      <c r="R138" s="651"/>
      <c r="S138" s="650"/>
      <c r="T138" s="591"/>
      <c r="U138" s="592"/>
      <c r="V138" s="593"/>
      <c r="W138" s="594"/>
      <c r="X138" s="595"/>
      <c r="Y138" s="593"/>
      <c r="Z138" s="595"/>
      <c r="AA138" s="556"/>
      <c r="AB138" s="563">
        <v>1</v>
      </c>
      <c r="AC138" s="560"/>
      <c r="AD138" s="564"/>
      <c r="AE138" s="561"/>
      <c r="AF138" s="562">
        <f t="shared" si="4"/>
        <v>1</v>
      </c>
      <c r="AG138" s="72"/>
      <c r="AH138" s="109">
        <f t="shared" si="5"/>
        <v>450</v>
      </c>
      <c r="AI138" s="585">
        <f t="shared" si="6"/>
        <v>0</v>
      </c>
      <c r="AJ138" s="585"/>
      <c r="AK138" s="574">
        <f t="shared" si="7"/>
        <v>450</v>
      </c>
    </row>
    <row r="139" spans="1:37" s="69" customFormat="1" ht="18" customHeight="1" x14ac:dyDescent="0.2">
      <c r="A139" s="71">
        <v>130</v>
      </c>
      <c r="B139" s="601" t="s">
        <v>637</v>
      </c>
      <c r="C139" s="623" t="s">
        <v>638</v>
      </c>
      <c r="D139" s="623" t="s">
        <v>639</v>
      </c>
      <c r="E139" s="623" t="s">
        <v>637</v>
      </c>
      <c r="F139" s="623" t="s">
        <v>638</v>
      </c>
      <c r="G139" s="624" t="s">
        <v>639</v>
      </c>
      <c r="H139" s="603" t="s">
        <v>638</v>
      </c>
      <c r="I139" s="604" t="s">
        <v>638</v>
      </c>
      <c r="J139" s="605" t="s">
        <v>639</v>
      </c>
      <c r="K139" s="606"/>
      <c r="L139" s="607"/>
      <c r="M139" s="608"/>
      <c r="N139" s="609"/>
      <c r="O139" s="608"/>
      <c r="P139" s="625"/>
      <c r="Q139" s="612">
        <v>567</v>
      </c>
      <c r="R139" s="651"/>
      <c r="S139" s="650"/>
      <c r="T139" s="591"/>
      <c r="U139" s="592"/>
      <c r="V139" s="593"/>
      <c r="W139" s="594"/>
      <c r="X139" s="595"/>
      <c r="Y139" s="593"/>
      <c r="Z139" s="595"/>
      <c r="AA139" s="556"/>
      <c r="AB139" s="563">
        <v>1.3256848914627835</v>
      </c>
      <c r="AC139" s="560"/>
      <c r="AD139" s="564"/>
      <c r="AE139" s="561"/>
      <c r="AF139" s="562">
        <f t="shared" ref="AF139:AF202" si="8">SUM(AB139:AE139)</f>
        <v>1.3256848914627835</v>
      </c>
      <c r="AG139" s="72"/>
      <c r="AH139" s="109">
        <f t="shared" ref="AH139:AH202" si="9">Q139</f>
        <v>567</v>
      </c>
      <c r="AI139" s="585">
        <f t="shared" ref="AI139:AI202" si="10">IF(B139&lt;&gt;0,ROUND(AE139*Q139,0),"")</f>
        <v>0</v>
      </c>
      <c r="AJ139" s="585"/>
      <c r="AK139" s="574">
        <f t="shared" ref="AK139:AK202" si="11">IFERROR(ROUND(AF139*Q139,0),0)</f>
        <v>752</v>
      </c>
    </row>
    <row r="140" spans="1:37" s="69" customFormat="1" ht="18" customHeight="1" x14ac:dyDescent="0.2">
      <c r="A140" s="71">
        <v>131</v>
      </c>
      <c r="B140" s="601" t="s">
        <v>640</v>
      </c>
      <c r="C140" s="623" t="s">
        <v>641</v>
      </c>
      <c r="D140" s="623" t="s">
        <v>642</v>
      </c>
      <c r="E140" s="623" t="s">
        <v>640</v>
      </c>
      <c r="F140" s="623" t="s">
        <v>641</v>
      </c>
      <c r="G140" s="624" t="s">
        <v>642</v>
      </c>
      <c r="H140" s="603" t="s">
        <v>641</v>
      </c>
      <c r="I140" s="604" t="s">
        <v>641</v>
      </c>
      <c r="J140" s="605" t="s">
        <v>642</v>
      </c>
      <c r="K140" s="606"/>
      <c r="L140" s="607"/>
      <c r="M140" s="608"/>
      <c r="N140" s="609"/>
      <c r="O140" s="608"/>
      <c r="P140" s="625"/>
      <c r="Q140" s="612">
        <v>487.62</v>
      </c>
      <c r="R140" s="651"/>
      <c r="S140" s="650"/>
      <c r="T140" s="591"/>
      <c r="U140" s="592"/>
      <c r="V140" s="593"/>
      <c r="W140" s="594"/>
      <c r="X140" s="595"/>
      <c r="Y140" s="593"/>
      <c r="Z140" s="595"/>
      <c r="AA140" s="556"/>
      <c r="AB140" s="563">
        <v>9.3342120850146397</v>
      </c>
      <c r="AC140" s="560"/>
      <c r="AD140" s="564"/>
      <c r="AE140" s="561"/>
      <c r="AF140" s="562">
        <f t="shared" si="8"/>
        <v>9.3342120850146397</v>
      </c>
      <c r="AG140" s="72"/>
      <c r="AH140" s="109">
        <f t="shared" si="9"/>
        <v>487.62</v>
      </c>
      <c r="AI140" s="585">
        <f t="shared" si="10"/>
        <v>0</v>
      </c>
      <c r="AJ140" s="585"/>
      <c r="AK140" s="574">
        <f t="shared" si="11"/>
        <v>4552</v>
      </c>
    </row>
    <row r="141" spans="1:37" s="69" customFormat="1" ht="18" customHeight="1" x14ac:dyDescent="0.2">
      <c r="A141" s="71">
        <v>132</v>
      </c>
      <c r="B141" s="601" t="s">
        <v>654</v>
      </c>
      <c r="C141" s="623"/>
      <c r="D141" s="623"/>
      <c r="E141" s="623"/>
      <c r="F141" s="623"/>
      <c r="G141" s="624"/>
      <c r="H141" s="603" t="s">
        <v>657</v>
      </c>
      <c r="I141" s="604"/>
      <c r="J141" s="605" t="s">
        <v>656</v>
      </c>
      <c r="K141" s="606"/>
      <c r="L141" s="607"/>
      <c r="M141" s="608"/>
      <c r="N141" s="609"/>
      <c r="O141" s="608"/>
      <c r="P141" s="625"/>
      <c r="Q141" s="612">
        <v>675</v>
      </c>
      <c r="R141" s="651"/>
      <c r="S141" s="650"/>
      <c r="T141" s="591"/>
      <c r="U141" s="592"/>
      <c r="V141" s="593">
        <v>8100</v>
      </c>
      <c r="W141" s="594"/>
      <c r="X141" s="595"/>
      <c r="Y141" s="593"/>
      <c r="Z141" s="595"/>
      <c r="AA141" s="556"/>
      <c r="AB141" s="563">
        <v>-12</v>
      </c>
      <c r="AC141" s="560"/>
      <c r="AD141" s="564"/>
      <c r="AE141" s="561">
        <f>V141/Q141</f>
        <v>12</v>
      </c>
      <c r="AF141" s="562">
        <f t="shared" si="8"/>
        <v>0</v>
      </c>
      <c r="AG141" s="72"/>
      <c r="AH141" s="109">
        <f t="shared" si="9"/>
        <v>675</v>
      </c>
      <c r="AI141" s="585">
        <f t="shared" si="10"/>
        <v>8100</v>
      </c>
      <c r="AJ141" s="585"/>
      <c r="AK141" s="574">
        <f t="shared" si="11"/>
        <v>0</v>
      </c>
    </row>
    <row r="142" spans="1:37" s="69" customFormat="1" ht="18" customHeight="1" x14ac:dyDescent="0.2">
      <c r="A142" s="71">
        <v>133</v>
      </c>
      <c r="B142" s="601" t="s">
        <v>655</v>
      </c>
      <c r="C142" s="623"/>
      <c r="D142" s="623"/>
      <c r="E142" s="623"/>
      <c r="F142" s="623"/>
      <c r="G142" s="624"/>
      <c r="H142" s="603" t="s">
        <v>657</v>
      </c>
      <c r="I142" s="604"/>
      <c r="J142" s="605" t="s">
        <v>656</v>
      </c>
      <c r="K142" s="606"/>
      <c r="L142" s="607"/>
      <c r="M142" s="608"/>
      <c r="N142" s="609"/>
      <c r="O142" s="608"/>
      <c r="P142" s="625"/>
      <c r="Q142" s="612">
        <v>675</v>
      </c>
      <c r="R142" s="651"/>
      <c r="S142" s="650"/>
      <c r="T142" s="591"/>
      <c r="U142" s="592"/>
      <c r="V142" s="593">
        <v>8100</v>
      </c>
      <c r="W142" s="594"/>
      <c r="X142" s="595"/>
      <c r="Y142" s="593"/>
      <c r="Z142" s="595"/>
      <c r="AA142" s="556"/>
      <c r="AB142" s="563">
        <v>-12</v>
      </c>
      <c r="AC142" s="560"/>
      <c r="AD142" s="564"/>
      <c r="AE142" s="561">
        <f>V142/Q142</f>
        <v>12</v>
      </c>
      <c r="AF142" s="562">
        <f t="shared" si="8"/>
        <v>0</v>
      </c>
      <c r="AG142" s="72"/>
      <c r="AH142" s="109">
        <f t="shared" si="9"/>
        <v>675</v>
      </c>
      <c r="AI142" s="585">
        <f t="shared" si="10"/>
        <v>8100</v>
      </c>
      <c r="AJ142" s="585"/>
      <c r="AK142" s="574">
        <f t="shared" si="11"/>
        <v>0</v>
      </c>
    </row>
    <row r="143" spans="1:37" s="69" customFormat="1" ht="18" customHeight="1" x14ac:dyDescent="0.2">
      <c r="A143" s="71">
        <v>134</v>
      </c>
      <c r="B143" s="601" t="s">
        <v>670</v>
      </c>
      <c r="C143" s="623"/>
      <c r="D143" s="623"/>
      <c r="E143" s="623"/>
      <c r="F143" s="623"/>
      <c r="G143" s="624"/>
      <c r="H143" s="603" t="s">
        <v>671</v>
      </c>
      <c r="I143" s="604"/>
      <c r="J143" s="605" t="s">
        <v>672</v>
      </c>
      <c r="K143" s="606"/>
      <c r="L143" s="607"/>
      <c r="M143" s="608" t="s">
        <v>695</v>
      </c>
      <c r="N143" s="609"/>
      <c r="O143" s="608"/>
      <c r="P143" s="625"/>
      <c r="Q143" s="612">
        <v>1872</v>
      </c>
      <c r="R143" s="651"/>
      <c r="S143" s="650"/>
      <c r="T143" s="591"/>
      <c r="U143" s="592"/>
      <c r="V143" s="593"/>
      <c r="W143" s="594"/>
      <c r="X143" s="595"/>
      <c r="Y143" s="593"/>
      <c r="Z143" s="595"/>
      <c r="AA143" s="556"/>
      <c r="AB143" s="563">
        <v>11</v>
      </c>
      <c r="AC143" s="560"/>
      <c r="AD143" s="564"/>
      <c r="AE143" s="561"/>
      <c r="AF143" s="562">
        <f t="shared" si="8"/>
        <v>11</v>
      </c>
      <c r="AG143" s="72"/>
      <c r="AH143" s="109">
        <f t="shared" si="9"/>
        <v>1872</v>
      </c>
      <c r="AI143" s="585">
        <f t="shared" si="10"/>
        <v>0</v>
      </c>
      <c r="AJ143" s="585"/>
      <c r="AK143" s="574">
        <f t="shared" si="11"/>
        <v>20592</v>
      </c>
    </row>
    <row r="144" spans="1:37" s="69" customFormat="1" ht="18" customHeight="1" x14ac:dyDescent="0.2">
      <c r="A144" s="71">
        <v>135</v>
      </c>
      <c r="B144" s="601" t="s">
        <v>675</v>
      </c>
      <c r="C144" s="623"/>
      <c r="D144" s="623"/>
      <c r="E144" s="623"/>
      <c r="F144" s="623"/>
      <c r="G144" s="624"/>
      <c r="H144" s="603" t="s">
        <v>676</v>
      </c>
      <c r="I144" s="604"/>
      <c r="J144" s="605" t="s">
        <v>677</v>
      </c>
      <c r="K144" s="606"/>
      <c r="L144" s="607"/>
      <c r="M144" s="608"/>
      <c r="N144" s="609"/>
      <c r="O144" s="608"/>
      <c r="P144" s="625"/>
      <c r="Q144" s="612">
        <v>1404</v>
      </c>
      <c r="R144" s="651"/>
      <c r="S144" s="650"/>
      <c r="T144" s="591"/>
      <c r="U144" s="592"/>
      <c r="V144" s="593">
        <v>16848</v>
      </c>
      <c r="W144" s="594"/>
      <c r="X144" s="595"/>
      <c r="Y144" s="593"/>
      <c r="Z144" s="595"/>
      <c r="AA144" s="556"/>
      <c r="AB144" s="563">
        <v>-12</v>
      </c>
      <c r="AC144" s="560"/>
      <c r="AD144" s="564"/>
      <c r="AE144" s="561">
        <f>V144/Q144</f>
        <v>12</v>
      </c>
      <c r="AF144" s="562">
        <f t="shared" si="8"/>
        <v>0</v>
      </c>
      <c r="AG144" s="72"/>
      <c r="AH144" s="109">
        <f t="shared" si="9"/>
        <v>1404</v>
      </c>
      <c r="AI144" s="585">
        <f t="shared" si="10"/>
        <v>16848</v>
      </c>
      <c r="AJ144" s="585"/>
      <c r="AK144" s="574">
        <f t="shared" si="11"/>
        <v>0</v>
      </c>
    </row>
    <row r="145" spans="1:37" s="69" customFormat="1" ht="18" customHeight="1" x14ac:dyDescent="0.2">
      <c r="A145" s="71">
        <v>136</v>
      </c>
      <c r="B145" s="601" t="s">
        <v>691</v>
      </c>
      <c r="C145" s="623"/>
      <c r="D145" s="623"/>
      <c r="E145" s="623"/>
      <c r="F145" s="623"/>
      <c r="G145" s="624"/>
      <c r="H145" s="603" t="s">
        <v>692</v>
      </c>
      <c r="I145" s="604"/>
      <c r="J145" s="605" t="s">
        <v>693</v>
      </c>
      <c r="K145" s="606"/>
      <c r="L145" s="607"/>
      <c r="M145" s="608" t="s">
        <v>694</v>
      </c>
      <c r="N145" s="609"/>
      <c r="O145" s="608"/>
      <c r="P145" s="625"/>
      <c r="Q145" s="612">
        <v>2061</v>
      </c>
      <c r="R145" s="651"/>
      <c r="S145" s="650"/>
      <c r="T145" s="591"/>
      <c r="U145" s="592"/>
      <c r="V145" s="593"/>
      <c r="W145" s="594"/>
      <c r="X145" s="595"/>
      <c r="Y145" s="593"/>
      <c r="Z145" s="595"/>
      <c r="AA145" s="556"/>
      <c r="AB145" s="563">
        <v>2</v>
      </c>
      <c r="AC145" s="560"/>
      <c r="AD145" s="564"/>
      <c r="AE145" s="561"/>
      <c r="AF145" s="562">
        <f t="shared" si="8"/>
        <v>2</v>
      </c>
      <c r="AG145" s="72"/>
      <c r="AH145" s="109">
        <f t="shared" si="9"/>
        <v>2061</v>
      </c>
      <c r="AI145" s="585">
        <f t="shared" si="10"/>
        <v>0</v>
      </c>
      <c r="AJ145" s="585"/>
      <c r="AK145" s="574">
        <f t="shared" si="11"/>
        <v>4122</v>
      </c>
    </row>
    <row r="146" spans="1:37" s="69" customFormat="1" ht="18" customHeight="1" x14ac:dyDescent="0.2">
      <c r="A146" s="71">
        <v>137</v>
      </c>
      <c r="B146" s="601" t="s">
        <v>696</v>
      </c>
      <c r="C146" s="623"/>
      <c r="D146" s="623"/>
      <c r="E146" s="623"/>
      <c r="F146" s="623"/>
      <c r="G146" s="624"/>
      <c r="H146" s="603" t="s">
        <v>698</v>
      </c>
      <c r="I146" s="604"/>
      <c r="J146" s="605" t="s">
        <v>697</v>
      </c>
      <c r="K146" s="606"/>
      <c r="L146" s="607"/>
      <c r="M146" s="608"/>
      <c r="N146" s="609"/>
      <c r="O146" s="608"/>
      <c r="P146" s="625"/>
      <c r="Q146" s="612">
        <v>1778.4</v>
      </c>
      <c r="R146" s="651"/>
      <c r="S146" s="650"/>
      <c r="T146" s="591"/>
      <c r="U146" s="592"/>
      <c r="V146" s="593"/>
      <c r="W146" s="594"/>
      <c r="X146" s="595"/>
      <c r="Y146" s="593">
        <v>1778</v>
      </c>
      <c r="Z146" s="595"/>
      <c r="AA146" s="556"/>
      <c r="AB146" s="563">
        <v>-1.0003373819163297</v>
      </c>
      <c r="AC146" s="560"/>
      <c r="AD146" s="564"/>
      <c r="AE146" s="561">
        <f>Y146/Q146</f>
        <v>0.99977507872244709</v>
      </c>
      <c r="AF146" s="562">
        <f t="shared" si="8"/>
        <v>-5.623031938826184E-4</v>
      </c>
      <c r="AG146" s="72"/>
      <c r="AH146" s="109">
        <f t="shared" si="9"/>
        <v>1778.4</v>
      </c>
      <c r="AI146" s="585">
        <f t="shared" si="10"/>
        <v>1778</v>
      </c>
      <c r="AJ146" s="585"/>
      <c r="AK146" s="574">
        <f t="shared" si="11"/>
        <v>-1</v>
      </c>
    </row>
    <row r="147" spans="1:37" s="69" customFormat="1" ht="18" customHeight="1" x14ac:dyDescent="0.2">
      <c r="A147" s="71">
        <v>138</v>
      </c>
      <c r="B147" s="601" t="s">
        <v>703</v>
      </c>
      <c r="C147" s="623"/>
      <c r="D147" s="623"/>
      <c r="E147" s="623"/>
      <c r="F147" s="623"/>
      <c r="G147" s="624"/>
      <c r="H147" s="603" t="s">
        <v>704</v>
      </c>
      <c r="I147" s="604"/>
      <c r="J147" s="605" t="s">
        <v>672</v>
      </c>
      <c r="K147" s="606"/>
      <c r="L147" s="607"/>
      <c r="M147" s="608"/>
      <c r="N147" s="609"/>
      <c r="O147" s="608"/>
      <c r="P147" s="625"/>
      <c r="Q147" s="612">
        <v>1916.73</v>
      </c>
      <c r="R147" s="651"/>
      <c r="S147" s="650"/>
      <c r="T147" s="591"/>
      <c r="U147" s="592"/>
      <c r="V147" s="593"/>
      <c r="W147" s="594"/>
      <c r="X147" s="595"/>
      <c r="Y147" s="593"/>
      <c r="Z147" s="595"/>
      <c r="AA147" s="556"/>
      <c r="AB147" s="563">
        <v>1.009912768099837</v>
      </c>
      <c r="AC147" s="560"/>
      <c r="AD147" s="564"/>
      <c r="AE147" s="561"/>
      <c r="AF147" s="562">
        <f t="shared" si="8"/>
        <v>1.009912768099837</v>
      </c>
      <c r="AG147" s="72"/>
      <c r="AH147" s="109">
        <f t="shared" si="9"/>
        <v>1916.73</v>
      </c>
      <c r="AI147" s="585">
        <f t="shared" si="10"/>
        <v>0</v>
      </c>
      <c r="AJ147" s="585"/>
      <c r="AK147" s="574">
        <f t="shared" si="11"/>
        <v>1936</v>
      </c>
    </row>
    <row r="148" spans="1:37" s="69" customFormat="1" ht="18" customHeight="1" x14ac:dyDescent="0.2">
      <c r="A148" s="71">
        <v>139</v>
      </c>
      <c r="B148" s="601" t="s">
        <v>709</v>
      </c>
      <c r="C148" s="623"/>
      <c r="D148" s="623"/>
      <c r="E148" s="623"/>
      <c r="F148" s="623"/>
      <c r="G148" s="624"/>
      <c r="H148" s="603" t="s">
        <v>705</v>
      </c>
      <c r="I148" s="604"/>
      <c r="J148" s="605" t="s">
        <v>711</v>
      </c>
      <c r="K148" s="606"/>
      <c r="L148" s="607"/>
      <c r="M148" s="608"/>
      <c r="N148" s="609"/>
      <c r="O148" s="608"/>
      <c r="P148" s="625"/>
      <c r="Q148" s="612">
        <v>521.54999999999995</v>
      </c>
      <c r="R148" s="651"/>
      <c r="S148" s="650"/>
      <c r="T148" s="591"/>
      <c r="U148" s="592"/>
      <c r="V148" s="593">
        <v>1393</v>
      </c>
      <c r="W148" s="594"/>
      <c r="X148" s="595"/>
      <c r="Y148" s="593"/>
      <c r="Z148" s="595"/>
      <c r="AA148" s="556"/>
      <c r="AB148" s="563">
        <v>-2.6568149701849704</v>
      </c>
      <c r="AC148" s="560"/>
      <c r="AD148" s="564"/>
      <c r="AE148" s="561">
        <f>V148/Q148</f>
        <v>2.6708848624292973</v>
      </c>
      <c r="AF148" s="562">
        <f t="shared" si="8"/>
        <v>1.4069892244326976E-2</v>
      </c>
      <c r="AG148" s="72"/>
      <c r="AH148" s="109">
        <f t="shared" si="9"/>
        <v>521.54999999999995</v>
      </c>
      <c r="AI148" s="585">
        <f t="shared" si="10"/>
        <v>1393</v>
      </c>
      <c r="AJ148" s="585"/>
      <c r="AK148" s="574">
        <f t="shared" si="11"/>
        <v>7</v>
      </c>
    </row>
    <row r="149" spans="1:37" s="69" customFormat="1" ht="18" customHeight="1" x14ac:dyDescent="0.2">
      <c r="A149" s="71">
        <v>140</v>
      </c>
      <c r="B149" s="601" t="s">
        <v>710</v>
      </c>
      <c r="C149" s="623"/>
      <c r="D149" s="623"/>
      <c r="E149" s="623"/>
      <c r="F149" s="623"/>
      <c r="G149" s="624"/>
      <c r="H149" s="603" t="s">
        <v>705</v>
      </c>
      <c r="I149" s="604"/>
      <c r="J149" s="605" t="s">
        <v>712</v>
      </c>
      <c r="K149" s="606"/>
      <c r="L149" s="607"/>
      <c r="M149" s="608"/>
      <c r="N149" s="609"/>
      <c r="O149" s="608"/>
      <c r="P149" s="625"/>
      <c r="Q149" s="612">
        <v>549</v>
      </c>
      <c r="R149" s="651"/>
      <c r="S149" s="650"/>
      <c r="T149" s="591"/>
      <c r="U149" s="592"/>
      <c r="V149" s="593">
        <v>5858</v>
      </c>
      <c r="W149" s="594"/>
      <c r="X149" s="595"/>
      <c r="Y149" s="593"/>
      <c r="Z149" s="595"/>
      <c r="AA149" s="556"/>
      <c r="AB149" s="563">
        <v>-10.666666666666639</v>
      </c>
      <c r="AC149" s="560"/>
      <c r="AD149" s="564"/>
      <c r="AE149" s="561">
        <f>V149/Q149</f>
        <v>10.670309653916211</v>
      </c>
      <c r="AF149" s="562">
        <f t="shared" si="8"/>
        <v>3.6429872495720161E-3</v>
      </c>
      <c r="AG149" s="72"/>
      <c r="AH149" s="109">
        <f t="shared" si="9"/>
        <v>549</v>
      </c>
      <c r="AI149" s="585">
        <f t="shared" si="10"/>
        <v>5858</v>
      </c>
      <c r="AJ149" s="585"/>
      <c r="AK149" s="574">
        <f t="shared" si="11"/>
        <v>2</v>
      </c>
    </row>
    <row r="150" spans="1:37" s="69" customFormat="1" ht="18" customHeight="1" x14ac:dyDescent="0.2">
      <c r="A150" s="71">
        <v>141</v>
      </c>
      <c r="B150" s="601" t="s">
        <v>713</v>
      </c>
      <c r="C150" s="623"/>
      <c r="D150" s="623"/>
      <c r="E150" s="623"/>
      <c r="F150" s="623"/>
      <c r="G150" s="624"/>
      <c r="H150" s="603" t="s">
        <v>714</v>
      </c>
      <c r="I150" s="604"/>
      <c r="J150" s="605" t="s">
        <v>715</v>
      </c>
      <c r="K150" s="606"/>
      <c r="L150" s="607"/>
      <c r="M150" s="608"/>
      <c r="N150" s="609"/>
      <c r="O150" s="608"/>
      <c r="P150" s="625"/>
      <c r="Q150" s="612">
        <v>439.2</v>
      </c>
      <c r="R150" s="651"/>
      <c r="S150" s="650"/>
      <c r="T150" s="591"/>
      <c r="U150" s="592"/>
      <c r="V150" s="593"/>
      <c r="W150" s="594"/>
      <c r="X150" s="595"/>
      <c r="Y150" s="593"/>
      <c r="Z150" s="595"/>
      <c r="AA150" s="556"/>
      <c r="AB150" s="563">
        <v>25.999089253187613</v>
      </c>
      <c r="AC150" s="560"/>
      <c r="AD150" s="564"/>
      <c r="AE150" s="561"/>
      <c r="AF150" s="562">
        <f t="shared" si="8"/>
        <v>25.999089253187613</v>
      </c>
      <c r="AG150" s="72"/>
      <c r="AH150" s="109">
        <f t="shared" si="9"/>
        <v>439.2</v>
      </c>
      <c r="AI150" s="585">
        <f t="shared" si="10"/>
        <v>0</v>
      </c>
      <c r="AJ150" s="585"/>
      <c r="AK150" s="574">
        <f t="shared" si="11"/>
        <v>11419</v>
      </c>
    </row>
    <row r="151" spans="1:37" s="69" customFormat="1" ht="18" customHeight="1" x14ac:dyDescent="0.2">
      <c r="A151" s="71">
        <v>142</v>
      </c>
      <c r="B151" s="601" t="s">
        <v>723</v>
      </c>
      <c r="C151" s="623"/>
      <c r="D151" s="623"/>
      <c r="E151" s="623"/>
      <c r="F151" s="623"/>
      <c r="G151" s="624"/>
      <c r="H151" s="603" t="s">
        <v>724</v>
      </c>
      <c r="I151" s="604"/>
      <c r="J151" s="605" t="s">
        <v>725</v>
      </c>
      <c r="K151" s="606"/>
      <c r="L151" s="607"/>
      <c r="M151" s="608"/>
      <c r="N151" s="609"/>
      <c r="O151" s="608"/>
      <c r="P151" s="625"/>
      <c r="Q151" s="612">
        <v>482.4</v>
      </c>
      <c r="R151" s="651"/>
      <c r="S151" s="650"/>
      <c r="T151" s="591"/>
      <c r="U151" s="592"/>
      <c r="V151" s="593"/>
      <c r="W151" s="594"/>
      <c r="X151" s="595"/>
      <c r="Y151" s="593"/>
      <c r="Z151" s="595"/>
      <c r="AA151" s="556"/>
      <c r="AB151" s="563">
        <v>6</v>
      </c>
      <c r="AC151" s="560"/>
      <c r="AD151" s="564"/>
      <c r="AE151" s="561"/>
      <c r="AF151" s="562">
        <f t="shared" si="8"/>
        <v>6</v>
      </c>
      <c r="AG151" s="72"/>
      <c r="AH151" s="109">
        <f t="shared" si="9"/>
        <v>482.4</v>
      </c>
      <c r="AI151" s="585">
        <f t="shared" si="10"/>
        <v>0</v>
      </c>
      <c r="AJ151" s="585"/>
      <c r="AK151" s="574">
        <f t="shared" si="11"/>
        <v>2894</v>
      </c>
    </row>
    <row r="152" spans="1:37" s="69" customFormat="1" ht="18" customHeight="1" x14ac:dyDescent="0.2">
      <c r="A152" s="71">
        <v>143</v>
      </c>
      <c r="B152" s="601" t="s">
        <v>727</v>
      </c>
      <c r="C152" s="623"/>
      <c r="D152" s="623"/>
      <c r="E152" s="623"/>
      <c r="F152" s="623"/>
      <c r="G152" s="624"/>
      <c r="H152" s="603" t="s">
        <v>724</v>
      </c>
      <c r="I152" s="604"/>
      <c r="J152" s="605" t="s">
        <v>726</v>
      </c>
      <c r="K152" s="606"/>
      <c r="L152" s="607"/>
      <c r="M152" s="608"/>
      <c r="N152" s="609"/>
      <c r="O152" s="608"/>
      <c r="P152" s="625"/>
      <c r="Q152" s="612">
        <v>603</v>
      </c>
      <c r="R152" s="651"/>
      <c r="S152" s="650"/>
      <c r="T152" s="591"/>
      <c r="U152" s="592"/>
      <c r="V152" s="593">
        <v>9648</v>
      </c>
      <c r="W152" s="594"/>
      <c r="X152" s="595"/>
      <c r="Y152" s="593"/>
      <c r="Z152" s="595"/>
      <c r="AA152" s="556"/>
      <c r="AB152" s="563">
        <v>-16</v>
      </c>
      <c r="AC152" s="560"/>
      <c r="AD152" s="564"/>
      <c r="AE152" s="561">
        <f>V152/Q152</f>
        <v>16</v>
      </c>
      <c r="AF152" s="562">
        <f t="shared" si="8"/>
        <v>0</v>
      </c>
      <c r="AG152" s="72"/>
      <c r="AH152" s="109">
        <f t="shared" si="9"/>
        <v>603</v>
      </c>
      <c r="AI152" s="585">
        <f t="shared" si="10"/>
        <v>9648</v>
      </c>
      <c r="AJ152" s="585"/>
      <c r="AK152" s="574">
        <f t="shared" si="11"/>
        <v>0</v>
      </c>
    </row>
    <row r="153" spans="1:37" s="69" customFormat="1" ht="18" customHeight="1" x14ac:dyDescent="0.2">
      <c r="A153" s="71">
        <v>144</v>
      </c>
      <c r="B153" s="601"/>
      <c r="C153" s="623"/>
      <c r="D153" s="623"/>
      <c r="E153" s="623"/>
      <c r="F153" s="623"/>
      <c r="G153" s="624"/>
      <c r="H153" s="603"/>
      <c r="I153" s="604"/>
      <c r="J153" s="605"/>
      <c r="K153" s="606"/>
      <c r="L153" s="607"/>
      <c r="M153" s="608"/>
      <c r="N153" s="609"/>
      <c r="O153" s="608"/>
      <c r="P153" s="625"/>
      <c r="Q153" s="612">
        <v>585</v>
      </c>
      <c r="R153" s="651"/>
      <c r="S153" s="650"/>
      <c r="T153" s="591"/>
      <c r="U153" s="592"/>
      <c r="V153" s="593"/>
      <c r="W153" s="594"/>
      <c r="X153" s="595"/>
      <c r="Y153" s="593"/>
      <c r="Z153" s="595"/>
      <c r="AA153" s="556"/>
      <c r="AB153" s="563"/>
      <c r="AC153" s="560"/>
      <c r="AD153" s="564"/>
      <c r="AE153" s="561"/>
      <c r="AF153" s="562">
        <f t="shared" si="8"/>
        <v>0</v>
      </c>
      <c r="AG153" s="72"/>
      <c r="AH153" s="109">
        <f t="shared" si="9"/>
        <v>585</v>
      </c>
      <c r="AI153" s="585" t="str">
        <f t="shared" si="10"/>
        <v/>
      </c>
      <c r="AJ153" s="585"/>
      <c r="AK153" s="574">
        <f t="shared" si="11"/>
        <v>0</v>
      </c>
    </row>
    <row r="154" spans="1:37" s="69" customFormat="1" ht="18" customHeight="1" x14ac:dyDescent="0.2">
      <c r="A154" s="71">
        <v>145</v>
      </c>
      <c r="B154" s="601" t="s">
        <v>661</v>
      </c>
      <c r="C154" s="623"/>
      <c r="D154" s="623"/>
      <c r="E154" s="623"/>
      <c r="F154" s="623"/>
      <c r="G154" s="624"/>
      <c r="H154" s="603" t="s">
        <v>728</v>
      </c>
      <c r="I154" s="604"/>
      <c r="J154" s="605" t="s">
        <v>755</v>
      </c>
      <c r="K154" s="606"/>
      <c r="L154" s="607"/>
      <c r="M154" s="608"/>
      <c r="N154" s="609"/>
      <c r="O154" s="608"/>
      <c r="P154" s="625"/>
      <c r="Q154" s="612">
        <v>1916.73</v>
      </c>
      <c r="R154" s="651"/>
      <c r="S154" s="650"/>
      <c r="T154" s="591"/>
      <c r="U154" s="592"/>
      <c r="V154" s="593"/>
      <c r="W154" s="594"/>
      <c r="X154" s="595"/>
      <c r="Y154" s="593"/>
      <c r="Z154" s="595"/>
      <c r="AA154" s="556"/>
      <c r="AB154" s="563">
        <v>2</v>
      </c>
      <c r="AC154" s="560"/>
      <c r="AD154" s="564"/>
      <c r="AE154" s="561"/>
      <c r="AF154" s="562">
        <f t="shared" si="8"/>
        <v>2</v>
      </c>
      <c r="AG154" s="72"/>
      <c r="AH154" s="109">
        <f t="shared" si="9"/>
        <v>1916.73</v>
      </c>
      <c r="AI154" s="585">
        <f t="shared" si="10"/>
        <v>0</v>
      </c>
      <c r="AJ154" s="585"/>
      <c r="AK154" s="574">
        <f t="shared" si="11"/>
        <v>3833</v>
      </c>
    </row>
    <row r="155" spans="1:37" s="69" customFormat="1" ht="18" customHeight="1" x14ac:dyDescent="0.2">
      <c r="A155" s="71">
        <v>146</v>
      </c>
      <c r="B155" s="601"/>
      <c r="C155" s="623"/>
      <c r="D155" s="623"/>
      <c r="E155" s="623"/>
      <c r="F155" s="623"/>
      <c r="G155" s="624"/>
      <c r="H155" s="603"/>
      <c r="I155" s="604"/>
      <c r="J155" s="605"/>
      <c r="K155" s="606"/>
      <c r="L155" s="607"/>
      <c r="M155" s="608"/>
      <c r="N155" s="609"/>
      <c r="O155" s="608"/>
      <c r="P155" s="625"/>
      <c r="Q155" s="612"/>
      <c r="R155" s="651"/>
      <c r="S155" s="650"/>
      <c r="T155" s="591"/>
      <c r="U155" s="592"/>
      <c r="V155" s="593"/>
      <c r="W155" s="594"/>
      <c r="X155" s="595"/>
      <c r="Y155" s="593"/>
      <c r="Z155" s="595"/>
      <c r="AA155" s="556"/>
      <c r="AB155" s="563"/>
      <c r="AC155" s="560"/>
      <c r="AD155" s="564"/>
      <c r="AE155" s="561"/>
      <c r="AF155" s="562">
        <f t="shared" si="8"/>
        <v>0</v>
      </c>
      <c r="AG155" s="72"/>
      <c r="AH155" s="109">
        <f t="shared" si="9"/>
        <v>0</v>
      </c>
      <c r="AI155" s="585" t="str">
        <f t="shared" si="10"/>
        <v/>
      </c>
      <c r="AJ155" s="585"/>
      <c r="AK155" s="574">
        <f t="shared" si="11"/>
        <v>0</v>
      </c>
    </row>
    <row r="156" spans="1:37" s="69" customFormat="1" ht="18" customHeight="1" x14ac:dyDescent="0.2">
      <c r="A156" s="71">
        <v>147</v>
      </c>
      <c r="B156" s="601"/>
      <c r="C156" s="623"/>
      <c r="D156" s="623"/>
      <c r="E156" s="623"/>
      <c r="F156" s="623"/>
      <c r="G156" s="624"/>
      <c r="H156" s="603"/>
      <c r="I156" s="604"/>
      <c r="J156" s="605"/>
      <c r="K156" s="606"/>
      <c r="L156" s="607"/>
      <c r="M156" s="608"/>
      <c r="N156" s="609"/>
      <c r="O156" s="608"/>
      <c r="P156" s="625"/>
      <c r="Q156" s="612"/>
      <c r="R156" s="651"/>
      <c r="S156" s="650"/>
      <c r="T156" s="591"/>
      <c r="U156" s="592"/>
      <c r="V156" s="593"/>
      <c r="W156" s="594"/>
      <c r="X156" s="595"/>
      <c r="Y156" s="593"/>
      <c r="Z156" s="595"/>
      <c r="AA156" s="556"/>
      <c r="AB156" s="563"/>
      <c r="AC156" s="560"/>
      <c r="AD156" s="564"/>
      <c r="AE156" s="561"/>
      <c r="AF156" s="562">
        <f t="shared" si="8"/>
        <v>0</v>
      </c>
      <c r="AG156" s="72"/>
      <c r="AH156" s="109">
        <f t="shared" si="9"/>
        <v>0</v>
      </c>
      <c r="AI156" s="585" t="str">
        <f t="shared" si="10"/>
        <v/>
      </c>
      <c r="AJ156" s="585"/>
      <c r="AK156" s="574">
        <f t="shared" si="11"/>
        <v>0</v>
      </c>
    </row>
    <row r="157" spans="1:37" s="69" customFormat="1" ht="18" customHeight="1" x14ac:dyDescent="0.2">
      <c r="A157" s="71">
        <v>148</v>
      </c>
      <c r="B157" s="601"/>
      <c r="C157" s="623"/>
      <c r="D157" s="623"/>
      <c r="E157" s="623"/>
      <c r="F157" s="623"/>
      <c r="G157" s="624"/>
      <c r="H157" s="603"/>
      <c r="I157" s="604"/>
      <c r="J157" s="605"/>
      <c r="K157" s="606"/>
      <c r="L157" s="607"/>
      <c r="M157" s="608"/>
      <c r="N157" s="609"/>
      <c r="O157" s="608"/>
      <c r="P157" s="625"/>
      <c r="Q157" s="612"/>
      <c r="R157" s="651"/>
      <c r="S157" s="650"/>
      <c r="T157" s="591"/>
      <c r="U157" s="592"/>
      <c r="V157" s="593"/>
      <c r="W157" s="594"/>
      <c r="X157" s="595"/>
      <c r="Y157" s="593"/>
      <c r="Z157" s="595"/>
      <c r="AA157" s="556"/>
      <c r="AB157" s="563"/>
      <c r="AC157" s="560"/>
      <c r="AD157" s="564"/>
      <c r="AE157" s="561"/>
      <c r="AF157" s="562">
        <f t="shared" si="8"/>
        <v>0</v>
      </c>
      <c r="AG157" s="72"/>
      <c r="AH157" s="109">
        <f t="shared" si="9"/>
        <v>0</v>
      </c>
      <c r="AI157" s="585" t="str">
        <f t="shared" si="10"/>
        <v/>
      </c>
      <c r="AJ157" s="585"/>
      <c r="AK157" s="574">
        <f t="shared" si="11"/>
        <v>0</v>
      </c>
    </row>
    <row r="158" spans="1:37" s="69" customFormat="1" ht="18" customHeight="1" x14ac:dyDescent="0.2">
      <c r="A158" s="71">
        <v>149</v>
      </c>
      <c r="B158" s="601"/>
      <c r="C158" s="623"/>
      <c r="D158" s="623"/>
      <c r="E158" s="623"/>
      <c r="F158" s="623"/>
      <c r="G158" s="624"/>
      <c r="H158" s="603"/>
      <c r="I158" s="604"/>
      <c r="J158" s="605"/>
      <c r="K158" s="606"/>
      <c r="L158" s="607"/>
      <c r="M158" s="608"/>
      <c r="N158" s="609"/>
      <c r="O158" s="608"/>
      <c r="P158" s="625"/>
      <c r="Q158" s="612"/>
      <c r="R158" s="651"/>
      <c r="S158" s="650"/>
      <c r="T158" s="591"/>
      <c r="U158" s="592"/>
      <c r="V158" s="593"/>
      <c r="W158" s="594"/>
      <c r="X158" s="595"/>
      <c r="Y158" s="593"/>
      <c r="Z158" s="595"/>
      <c r="AA158" s="556"/>
      <c r="AB158" s="563"/>
      <c r="AC158" s="560"/>
      <c r="AD158" s="564"/>
      <c r="AE158" s="561"/>
      <c r="AF158" s="562">
        <f t="shared" si="8"/>
        <v>0</v>
      </c>
      <c r="AG158" s="72"/>
      <c r="AH158" s="109">
        <f t="shared" si="9"/>
        <v>0</v>
      </c>
      <c r="AI158" s="585" t="str">
        <f t="shared" si="10"/>
        <v/>
      </c>
      <c r="AJ158" s="585"/>
      <c r="AK158" s="574">
        <f t="shared" si="11"/>
        <v>0</v>
      </c>
    </row>
    <row r="159" spans="1:37" s="69" customFormat="1" ht="18" customHeight="1" x14ac:dyDescent="0.2">
      <c r="A159" s="71">
        <v>150</v>
      </c>
      <c r="B159" s="601"/>
      <c r="C159" s="623"/>
      <c r="D159" s="623"/>
      <c r="E159" s="623"/>
      <c r="F159" s="623"/>
      <c r="G159" s="624"/>
      <c r="H159" s="603"/>
      <c r="I159" s="604"/>
      <c r="J159" s="605"/>
      <c r="K159" s="606"/>
      <c r="L159" s="607"/>
      <c r="M159" s="608"/>
      <c r="N159" s="609"/>
      <c r="O159" s="608"/>
      <c r="P159" s="625"/>
      <c r="Q159" s="612"/>
      <c r="R159" s="651"/>
      <c r="S159" s="650"/>
      <c r="T159" s="591"/>
      <c r="U159" s="592"/>
      <c r="V159" s="593"/>
      <c r="W159" s="594"/>
      <c r="X159" s="595"/>
      <c r="Y159" s="593"/>
      <c r="Z159" s="595"/>
      <c r="AA159" s="556"/>
      <c r="AB159" s="563"/>
      <c r="AC159" s="560"/>
      <c r="AD159" s="564"/>
      <c r="AE159" s="561"/>
      <c r="AF159" s="562">
        <f t="shared" si="8"/>
        <v>0</v>
      </c>
      <c r="AG159" s="72"/>
      <c r="AH159" s="109">
        <f t="shared" si="9"/>
        <v>0</v>
      </c>
      <c r="AI159" s="585" t="str">
        <f t="shared" si="10"/>
        <v/>
      </c>
      <c r="AJ159" s="585"/>
      <c r="AK159" s="574">
        <f t="shared" si="11"/>
        <v>0</v>
      </c>
    </row>
    <row r="160" spans="1:37" s="69" customFormat="1" ht="18" customHeight="1" x14ac:dyDescent="0.2">
      <c r="A160" s="71">
        <v>151</v>
      </c>
      <c r="B160" s="601"/>
      <c r="C160" s="623"/>
      <c r="D160" s="623"/>
      <c r="E160" s="623"/>
      <c r="F160" s="623"/>
      <c r="G160" s="624"/>
      <c r="H160" s="603"/>
      <c r="I160" s="604"/>
      <c r="J160" s="605"/>
      <c r="K160" s="606"/>
      <c r="L160" s="607"/>
      <c r="M160" s="608"/>
      <c r="N160" s="609"/>
      <c r="O160" s="608"/>
      <c r="P160" s="625"/>
      <c r="Q160" s="612"/>
      <c r="R160" s="651"/>
      <c r="S160" s="650"/>
      <c r="T160" s="591"/>
      <c r="U160" s="592"/>
      <c r="V160" s="593"/>
      <c r="W160" s="594"/>
      <c r="X160" s="595"/>
      <c r="Y160" s="593"/>
      <c r="Z160" s="595"/>
      <c r="AA160" s="556"/>
      <c r="AB160" s="563"/>
      <c r="AC160" s="560"/>
      <c r="AD160" s="564"/>
      <c r="AE160" s="561"/>
      <c r="AF160" s="562">
        <f t="shared" si="8"/>
        <v>0</v>
      </c>
      <c r="AG160" s="72"/>
      <c r="AH160" s="109">
        <f t="shared" si="9"/>
        <v>0</v>
      </c>
      <c r="AI160" s="585" t="str">
        <f t="shared" si="10"/>
        <v/>
      </c>
      <c r="AJ160" s="585"/>
      <c r="AK160" s="574">
        <f t="shared" si="11"/>
        <v>0</v>
      </c>
    </row>
    <row r="161" spans="1:37" s="69" customFormat="1" ht="18" customHeight="1" x14ac:dyDescent="0.2">
      <c r="A161" s="71">
        <v>152</v>
      </c>
      <c r="B161" s="601"/>
      <c r="C161" s="623"/>
      <c r="D161" s="623"/>
      <c r="E161" s="623"/>
      <c r="F161" s="623"/>
      <c r="G161" s="624"/>
      <c r="H161" s="603"/>
      <c r="I161" s="604"/>
      <c r="J161" s="605"/>
      <c r="K161" s="606"/>
      <c r="L161" s="607"/>
      <c r="M161" s="608"/>
      <c r="N161" s="609"/>
      <c r="O161" s="608"/>
      <c r="P161" s="625"/>
      <c r="Q161" s="612"/>
      <c r="R161" s="651"/>
      <c r="S161" s="650"/>
      <c r="T161" s="591"/>
      <c r="U161" s="592"/>
      <c r="V161" s="593"/>
      <c r="W161" s="594"/>
      <c r="X161" s="595"/>
      <c r="Y161" s="593"/>
      <c r="Z161" s="595"/>
      <c r="AA161" s="556"/>
      <c r="AB161" s="563"/>
      <c r="AC161" s="560"/>
      <c r="AD161" s="564"/>
      <c r="AE161" s="561"/>
      <c r="AF161" s="562">
        <f t="shared" si="8"/>
        <v>0</v>
      </c>
      <c r="AG161" s="72"/>
      <c r="AH161" s="109">
        <f t="shared" si="9"/>
        <v>0</v>
      </c>
      <c r="AI161" s="585" t="str">
        <f t="shared" si="10"/>
        <v/>
      </c>
      <c r="AJ161" s="585"/>
      <c r="AK161" s="574">
        <f t="shared" si="11"/>
        <v>0</v>
      </c>
    </row>
    <row r="162" spans="1:37" s="69" customFormat="1" ht="18" customHeight="1" x14ac:dyDescent="0.2">
      <c r="A162" s="71">
        <v>153</v>
      </c>
      <c r="B162" s="601"/>
      <c r="C162" s="623"/>
      <c r="D162" s="623"/>
      <c r="E162" s="623"/>
      <c r="F162" s="623"/>
      <c r="G162" s="624"/>
      <c r="H162" s="603"/>
      <c r="I162" s="604"/>
      <c r="J162" s="605"/>
      <c r="K162" s="606"/>
      <c r="L162" s="607"/>
      <c r="M162" s="608"/>
      <c r="N162" s="609"/>
      <c r="O162" s="608"/>
      <c r="P162" s="625"/>
      <c r="Q162" s="612"/>
      <c r="R162" s="651"/>
      <c r="S162" s="650"/>
      <c r="T162" s="591"/>
      <c r="U162" s="592"/>
      <c r="V162" s="593"/>
      <c r="W162" s="594"/>
      <c r="X162" s="595"/>
      <c r="Y162" s="593"/>
      <c r="Z162" s="595"/>
      <c r="AA162" s="556"/>
      <c r="AB162" s="563"/>
      <c r="AC162" s="560"/>
      <c r="AD162" s="564"/>
      <c r="AE162" s="561"/>
      <c r="AF162" s="562">
        <f t="shared" si="8"/>
        <v>0</v>
      </c>
      <c r="AG162" s="72"/>
      <c r="AH162" s="109">
        <f t="shared" si="9"/>
        <v>0</v>
      </c>
      <c r="AI162" s="585" t="str">
        <f t="shared" si="10"/>
        <v/>
      </c>
      <c r="AJ162" s="585"/>
      <c r="AK162" s="574">
        <f t="shared" si="11"/>
        <v>0</v>
      </c>
    </row>
    <row r="163" spans="1:37" s="69" customFormat="1" ht="18" customHeight="1" x14ac:dyDescent="0.2">
      <c r="A163" s="71">
        <v>154</v>
      </c>
      <c r="B163" s="601"/>
      <c r="C163" s="623"/>
      <c r="D163" s="623"/>
      <c r="E163" s="623"/>
      <c r="F163" s="623"/>
      <c r="G163" s="624"/>
      <c r="H163" s="603"/>
      <c r="I163" s="604"/>
      <c r="J163" s="605"/>
      <c r="K163" s="606"/>
      <c r="L163" s="607"/>
      <c r="M163" s="608"/>
      <c r="N163" s="609"/>
      <c r="O163" s="608"/>
      <c r="P163" s="625"/>
      <c r="Q163" s="612"/>
      <c r="R163" s="651"/>
      <c r="S163" s="650"/>
      <c r="T163" s="591"/>
      <c r="U163" s="592"/>
      <c r="V163" s="593"/>
      <c r="W163" s="594"/>
      <c r="X163" s="595"/>
      <c r="Y163" s="593"/>
      <c r="Z163" s="595"/>
      <c r="AA163" s="556"/>
      <c r="AB163" s="563"/>
      <c r="AC163" s="560"/>
      <c r="AD163" s="564"/>
      <c r="AE163" s="561"/>
      <c r="AF163" s="562">
        <f t="shared" si="8"/>
        <v>0</v>
      </c>
      <c r="AG163" s="72"/>
      <c r="AH163" s="109">
        <f t="shared" si="9"/>
        <v>0</v>
      </c>
      <c r="AI163" s="585" t="str">
        <f t="shared" si="10"/>
        <v/>
      </c>
      <c r="AJ163" s="585"/>
      <c r="AK163" s="574">
        <f t="shared" si="11"/>
        <v>0</v>
      </c>
    </row>
    <row r="164" spans="1:37" s="69" customFormat="1" ht="18" customHeight="1" x14ac:dyDescent="0.2">
      <c r="A164" s="71">
        <v>155</v>
      </c>
      <c r="B164" s="601"/>
      <c r="C164" s="623"/>
      <c r="D164" s="623"/>
      <c r="E164" s="623"/>
      <c r="F164" s="623"/>
      <c r="G164" s="624"/>
      <c r="H164" s="603"/>
      <c r="I164" s="604"/>
      <c r="J164" s="605"/>
      <c r="K164" s="606"/>
      <c r="L164" s="607"/>
      <c r="M164" s="608"/>
      <c r="N164" s="609"/>
      <c r="O164" s="608"/>
      <c r="P164" s="625"/>
      <c r="Q164" s="612"/>
      <c r="R164" s="651"/>
      <c r="S164" s="650"/>
      <c r="T164" s="591"/>
      <c r="U164" s="592"/>
      <c r="V164" s="593"/>
      <c r="W164" s="594"/>
      <c r="X164" s="595"/>
      <c r="Y164" s="593"/>
      <c r="Z164" s="595"/>
      <c r="AA164" s="556"/>
      <c r="AB164" s="563"/>
      <c r="AC164" s="560"/>
      <c r="AD164" s="564"/>
      <c r="AE164" s="561"/>
      <c r="AF164" s="562">
        <f t="shared" si="8"/>
        <v>0</v>
      </c>
      <c r="AG164" s="72"/>
      <c r="AH164" s="109">
        <f t="shared" si="9"/>
        <v>0</v>
      </c>
      <c r="AI164" s="585" t="str">
        <f t="shared" si="10"/>
        <v/>
      </c>
      <c r="AJ164" s="585"/>
      <c r="AK164" s="574">
        <f t="shared" si="11"/>
        <v>0</v>
      </c>
    </row>
    <row r="165" spans="1:37" s="69" customFormat="1" ht="18" customHeight="1" x14ac:dyDescent="0.2">
      <c r="A165" s="71">
        <v>156</v>
      </c>
      <c r="B165" s="601"/>
      <c r="C165" s="623"/>
      <c r="D165" s="623"/>
      <c r="E165" s="623"/>
      <c r="F165" s="623"/>
      <c r="G165" s="624"/>
      <c r="H165" s="603"/>
      <c r="I165" s="604"/>
      <c r="J165" s="605"/>
      <c r="K165" s="606"/>
      <c r="L165" s="607"/>
      <c r="M165" s="608"/>
      <c r="N165" s="609"/>
      <c r="O165" s="608"/>
      <c r="P165" s="625"/>
      <c r="Q165" s="612"/>
      <c r="R165" s="651"/>
      <c r="S165" s="650"/>
      <c r="T165" s="591"/>
      <c r="U165" s="592"/>
      <c r="V165" s="593"/>
      <c r="W165" s="594"/>
      <c r="X165" s="595"/>
      <c r="Y165" s="593"/>
      <c r="Z165" s="595"/>
      <c r="AA165" s="556"/>
      <c r="AB165" s="563"/>
      <c r="AC165" s="560"/>
      <c r="AD165" s="564"/>
      <c r="AE165" s="561"/>
      <c r="AF165" s="562">
        <f t="shared" si="8"/>
        <v>0</v>
      </c>
      <c r="AG165" s="72"/>
      <c r="AH165" s="109">
        <f t="shared" si="9"/>
        <v>0</v>
      </c>
      <c r="AI165" s="585" t="str">
        <f t="shared" si="10"/>
        <v/>
      </c>
      <c r="AJ165" s="585"/>
      <c r="AK165" s="574">
        <f t="shared" si="11"/>
        <v>0</v>
      </c>
    </row>
    <row r="166" spans="1:37" s="69" customFormat="1" ht="18" customHeight="1" x14ac:dyDescent="0.2">
      <c r="A166" s="71">
        <v>157</v>
      </c>
      <c r="B166" s="601"/>
      <c r="C166" s="623"/>
      <c r="D166" s="623"/>
      <c r="E166" s="623"/>
      <c r="F166" s="623"/>
      <c r="G166" s="624"/>
      <c r="H166" s="603"/>
      <c r="I166" s="604"/>
      <c r="J166" s="605"/>
      <c r="K166" s="606"/>
      <c r="L166" s="607"/>
      <c r="M166" s="608"/>
      <c r="N166" s="609"/>
      <c r="O166" s="608"/>
      <c r="P166" s="625"/>
      <c r="Q166" s="612"/>
      <c r="R166" s="651"/>
      <c r="S166" s="650"/>
      <c r="T166" s="591"/>
      <c r="U166" s="592"/>
      <c r="V166" s="593"/>
      <c r="W166" s="594"/>
      <c r="X166" s="595"/>
      <c r="Y166" s="593"/>
      <c r="Z166" s="595"/>
      <c r="AA166" s="556"/>
      <c r="AB166" s="563"/>
      <c r="AC166" s="560"/>
      <c r="AD166" s="564"/>
      <c r="AE166" s="561"/>
      <c r="AF166" s="562">
        <f t="shared" si="8"/>
        <v>0</v>
      </c>
      <c r="AG166" s="72"/>
      <c r="AH166" s="109">
        <f t="shared" si="9"/>
        <v>0</v>
      </c>
      <c r="AI166" s="585" t="str">
        <f t="shared" si="10"/>
        <v/>
      </c>
      <c r="AJ166" s="585"/>
      <c r="AK166" s="574">
        <f t="shared" si="11"/>
        <v>0</v>
      </c>
    </row>
    <row r="167" spans="1:37" s="69" customFormat="1" ht="18" customHeight="1" x14ac:dyDescent="0.2">
      <c r="A167" s="71">
        <v>158</v>
      </c>
      <c r="B167" s="601"/>
      <c r="C167" s="623"/>
      <c r="D167" s="623"/>
      <c r="E167" s="623"/>
      <c r="F167" s="623"/>
      <c r="G167" s="624"/>
      <c r="H167" s="603"/>
      <c r="I167" s="604"/>
      <c r="J167" s="605"/>
      <c r="K167" s="606"/>
      <c r="L167" s="607"/>
      <c r="M167" s="608"/>
      <c r="N167" s="609"/>
      <c r="O167" s="608"/>
      <c r="P167" s="625"/>
      <c r="Q167" s="612"/>
      <c r="R167" s="651"/>
      <c r="S167" s="650"/>
      <c r="T167" s="591"/>
      <c r="U167" s="592"/>
      <c r="V167" s="593"/>
      <c r="W167" s="594"/>
      <c r="X167" s="595"/>
      <c r="Y167" s="593"/>
      <c r="Z167" s="595"/>
      <c r="AA167" s="556"/>
      <c r="AB167" s="563"/>
      <c r="AC167" s="560"/>
      <c r="AD167" s="564"/>
      <c r="AE167" s="561"/>
      <c r="AF167" s="562">
        <f t="shared" si="8"/>
        <v>0</v>
      </c>
      <c r="AG167" s="72"/>
      <c r="AH167" s="109">
        <f t="shared" si="9"/>
        <v>0</v>
      </c>
      <c r="AI167" s="585" t="str">
        <f t="shared" si="10"/>
        <v/>
      </c>
      <c r="AJ167" s="585"/>
      <c r="AK167" s="574">
        <f t="shared" si="11"/>
        <v>0</v>
      </c>
    </row>
    <row r="168" spans="1:37" s="69" customFormat="1" ht="18" customHeight="1" x14ac:dyDescent="0.2">
      <c r="A168" s="71">
        <v>159</v>
      </c>
      <c r="B168" s="601"/>
      <c r="C168" s="623"/>
      <c r="D168" s="623"/>
      <c r="E168" s="623"/>
      <c r="F168" s="623"/>
      <c r="G168" s="624"/>
      <c r="H168" s="603"/>
      <c r="I168" s="604"/>
      <c r="J168" s="605"/>
      <c r="K168" s="606"/>
      <c r="L168" s="607"/>
      <c r="M168" s="608"/>
      <c r="N168" s="609"/>
      <c r="O168" s="608"/>
      <c r="P168" s="625"/>
      <c r="Q168" s="612"/>
      <c r="R168" s="651"/>
      <c r="S168" s="650"/>
      <c r="T168" s="591"/>
      <c r="U168" s="592"/>
      <c r="V168" s="593"/>
      <c r="W168" s="594"/>
      <c r="X168" s="595"/>
      <c r="Y168" s="593"/>
      <c r="Z168" s="595"/>
      <c r="AA168" s="556"/>
      <c r="AB168" s="563"/>
      <c r="AC168" s="560"/>
      <c r="AD168" s="564"/>
      <c r="AE168" s="561"/>
      <c r="AF168" s="562">
        <f t="shared" si="8"/>
        <v>0</v>
      </c>
      <c r="AG168" s="72"/>
      <c r="AH168" s="109">
        <f t="shared" si="9"/>
        <v>0</v>
      </c>
      <c r="AI168" s="585" t="str">
        <f t="shared" si="10"/>
        <v/>
      </c>
      <c r="AJ168" s="585"/>
      <c r="AK168" s="574">
        <f t="shared" si="11"/>
        <v>0</v>
      </c>
    </row>
    <row r="169" spans="1:37" s="69" customFormat="1" ht="18" customHeight="1" x14ac:dyDescent="0.2">
      <c r="A169" s="71">
        <v>160</v>
      </c>
      <c r="B169" s="601"/>
      <c r="C169" s="623"/>
      <c r="D169" s="623"/>
      <c r="E169" s="623"/>
      <c r="F169" s="623"/>
      <c r="G169" s="624"/>
      <c r="H169" s="603"/>
      <c r="I169" s="604"/>
      <c r="J169" s="605"/>
      <c r="K169" s="606"/>
      <c r="L169" s="607"/>
      <c r="M169" s="608"/>
      <c r="N169" s="609"/>
      <c r="O169" s="608"/>
      <c r="P169" s="625"/>
      <c r="Q169" s="612"/>
      <c r="R169" s="651"/>
      <c r="S169" s="650"/>
      <c r="T169" s="591"/>
      <c r="U169" s="592"/>
      <c r="V169" s="593"/>
      <c r="W169" s="594"/>
      <c r="X169" s="595"/>
      <c r="Y169" s="593"/>
      <c r="Z169" s="595"/>
      <c r="AA169" s="556"/>
      <c r="AB169" s="563"/>
      <c r="AC169" s="560"/>
      <c r="AD169" s="564"/>
      <c r="AE169" s="561"/>
      <c r="AF169" s="562">
        <f t="shared" si="8"/>
        <v>0</v>
      </c>
      <c r="AG169" s="72"/>
      <c r="AH169" s="109">
        <f t="shared" si="9"/>
        <v>0</v>
      </c>
      <c r="AI169" s="585" t="str">
        <f t="shared" si="10"/>
        <v/>
      </c>
      <c r="AJ169" s="585"/>
      <c r="AK169" s="574">
        <f t="shared" si="11"/>
        <v>0</v>
      </c>
    </row>
    <row r="170" spans="1:37" s="69" customFormat="1" ht="18" customHeight="1" x14ac:dyDescent="0.2">
      <c r="A170" s="71">
        <v>161</v>
      </c>
      <c r="B170" s="601"/>
      <c r="C170" s="623"/>
      <c r="D170" s="623"/>
      <c r="E170" s="623"/>
      <c r="F170" s="623"/>
      <c r="G170" s="624"/>
      <c r="H170" s="603"/>
      <c r="I170" s="604"/>
      <c r="J170" s="605"/>
      <c r="K170" s="606"/>
      <c r="L170" s="607"/>
      <c r="M170" s="608"/>
      <c r="N170" s="609"/>
      <c r="O170" s="608"/>
      <c r="P170" s="625"/>
      <c r="Q170" s="612"/>
      <c r="R170" s="651"/>
      <c r="S170" s="650"/>
      <c r="T170" s="591"/>
      <c r="U170" s="592"/>
      <c r="V170" s="593"/>
      <c r="W170" s="594"/>
      <c r="X170" s="595"/>
      <c r="Y170" s="593"/>
      <c r="Z170" s="595"/>
      <c r="AA170" s="556"/>
      <c r="AB170" s="563"/>
      <c r="AC170" s="560"/>
      <c r="AD170" s="564"/>
      <c r="AE170" s="561"/>
      <c r="AF170" s="562">
        <f t="shared" si="8"/>
        <v>0</v>
      </c>
      <c r="AG170" s="72"/>
      <c r="AH170" s="109">
        <f t="shared" si="9"/>
        <v>0</v>
      </c>
      <c r="AI170" s="585" t="str">
        <f t="shared" si="10"/>
        <v/>
      </c>
      <c r="AJ170" s="585"/>
      <c r="AK170" s="574">
        <f t="shared" si="11"/>
        <v>0</v>
      </c>
    </row>
    <row r="171" spans="1:37" s="69" customFormat="1" ht="18" customHeight="1" x14ac:dyDescent="0.2">
      <c r="A171" s="71">
        <v>162</v>
      </c>
      <c r="B171" s="601"/>
      <c r="C171" s="623"/>
      <c r="D171" s="623"/>
      <c r="E171" s="623"/>
      <c r="F171" s="623"/>
      <c r="G171" s="624"/>
      <c r="H171" s="603"/>
      <c r="I171" s="604"/>
      <c r="J171" s="605"/>
      <c r="K171" s="606"/>
      <c r="L171" s="607"/>
      <c r="M171" s="608"/>
      <c r="N171" s="609"/>
      <c r="O171" s="608"/>
      <c r="P171" s="625"/>
      <c r="Q171" s="612"/>
      <c r="R171" s="651"/>
      <c r="S171" s="650"/>
      <c r="T171" s="591"/>
      <c r="U171" s="592"/>
      <c r="V171" s="593"/>
      <c r="W171" s="594"/>
      <c r="X171" s="595"/>
      <c r="Y171" s="593"/>
      <c r="Z171" s="595"/>
      <c r="AA171" s="556"/>
      <c r="AB171" s="563"/>
      <c r="AC171" s="560"/>
      <c r="AD171" s="564"/>
      <c r="AE171" s="561"/>
      <c r="AF171" s="562">
        <f t="shared" si="8"/>
        <v>0</v>
      </c>
      <c r="AG171" s="72"/>
      <c r="AH171" s="109">
        <f t="shared" si="9"/>
        <v>0</v>
      </c>
      <c r="AI171" s="585" t="str">
        <f t="shared" si="10"/>
        <v/>
      </c>
      <c r="AJ171" s="585"/>
      <c r="AK171" s="574">
        <f t="shared" si="11"/>
        <v>0</v>
      </c>
    </row>
    <row r="172" spans="1:37" s="69" customFormat="1" ht="18" customHeight="1" x14ac:dyDescent="0.2">
      <c r="A172" s="71">
        <v>163</v>
      </c>
      <c r="B172" s="601"/>
      <c r="C172" s="623"/>
      <c r="D172" s="623"/>
      <c r="E172" s="623"/>
      <c r="F172" s="623"/>
      <c r="G172" s="624"/>
      <c r="H172" s="603"/>
      <c r="I172" s="604"/>
      <c r="J172" s="605"/>
      <c r="K172" s="606"/>
      <c r="L172" s="607"/>
      <c r="M172" s="608"/>
      <c r="N172" s="609"/>
      <c r="O172" s="608"/>
      <c r="P172" s="625"/>
      <c r="Q172" s="612"/>
      <c r="R172" s="651"/>
      <c r="S172" s="650"/>
      <c r="T172" s="591"/>
      <c r="U172" s="592"/>
      <c r="V172" s="593"/>
      <c r="W172" s="594"/>
      <c r="X172" s="595"/>
      <c r="Y172" s="593"/>
      <c r="Z172" s="595"/>
      <c r="AA172" s="556"/>
      <c r="AB172" s="563"/>
      <c r="AC172" s="560"/>
      <c r="AD172" s="564"/>
      <c r="AE172" s="561"/>
      <c r="AF172" s="562">
        <f t="shared" si="8"/>
        <v>0</v>
      </c>
      <c r="AG172" s="72"/>
      <c r="AH172" s="109">
        <f t="shared" si="9"/>
        <v>0</v>
      </c>
      <c r="AI172" s="585" t="str">
        <f t="shared" si="10"/>
        <v/>
      </c>
      <c r="AJ172" s="585"/>
      <c r="AK172" s="574">
        <f t="shared" si="11"/>
        <v>0</v>
      </c>
    </row>
    <row r="173" spans="1:37" s="69" customFormat="1" ht="18" customHeight="1" x14ac:dyDescent="0.2">
      <c r="A173" s="71">
        <v>164</v>
      </c>
      <c r="B173" s="601"/>
      <c r="C173" s="623"/>
      <c r="D173" s="623"/>
      <c r="E173" s="623"/>
      <c r="F173" s="623"/>
      <c r="G173" s="624"/>
      <c r="H173" s="603"/>
      <c r="I173" s="604"/>
      <c r="J173" s="605"/>
      <c r="K173" s="606"/>
      <c r="L173" s="607"/>
      <c r="M173" s="608"/>
      <c r="N173" s="609"/>
      <c r="O173" s="608"/>
      <c r="P173" s="625"/>
      <c r="Q173" s="612"/>
      <c r="R173" s="651"/>
      <c r="S173" s="650"/>
      <c r="T173" s="591"/>
      <c r="U173" s="592"/>
      <c r="V173" s="593"/>
      <c r="W173" s="594"/>
      <c r="X173" s="595"/>
      <c r="Y173" s="593"/>
      <c r="Z173" s="595"/>
      <c r="AA173" s="556"/>
      <c r="AB173" s="563"/>
      <c r="AC173" s="560"/>
      <c r="AD173" s="564"/>
      <c r="AE173" s="561"/>
      <c r="AF173" s="562">
        <f t="shared" si="8"/>
        <v>0</v>
      </c>
      <c r="AG173" s="72"/>
      <c r="AH173" s="109">
        <f t="shared" si="9"/>
        <v>0</v>
      </c>
      <c r="AI173" s="585" t="str">
        <f t="shared" si="10"/>
        <v/>
      </c>
      <c r="AJ173" s="585"/>
      <c r="AK173" s="574">
        <f t="shared" si="11"/>
        <v>0</v>
      </c>
    </row>
    <row r="174" spans="1:37" s="69" customFormat="1" ht="18" customHeight="1" x14ac:dyDescent="0.2">
      <c r="A174" s="71">
        <v>165</v>
      </c>
      <c r="B174" s="601"/>
      <c r="C174" s="623"/>
      <c r="D174" s="623"/>
      <c r="E174" s="623"/>
      <c r="F174" s="623"/>
      <c r="G174" s="624"/>
      <c r="H174" s="603"/>
      <c r="I174" s="604"/>
      <c r="J174" s="605"/>
      <c r="K174" s="606"/>
      <c r="L174" s="607"/>
      <c r="M174" s="608"/>
      <c r="N174" s="609"/>
      <c r="O174" s="608"/>
      <c r="P174" s="625"/>
      <c r="Q174" s="612"/>
      <c r="R174" s="651"/>
      <c r="S174" s="650"/>
      <c r="T174" s="591"/>
      <c r="U174" s="592"/>
      <c r="V174" s="593"/>
      <c r="W174" s="594"/>
      <c r="X174" s="595"/>
      <c r="Y174" s="593"/>
      <c r="Z174" s="595"/>
      <c r="AA174" s="556"/>
      <c r="AB174" s="563"/>
      <c r="AC174" s="560"/>
      <c r="AD174" s="564"/>
      <c r="AE174" s="561"/>
      <c r="AF174" s="562">
        <f t="shared" si="8"/>
        <v>0</v>
      </c>
      <c r="AG174" s="72"/>
      <c r="AH174" s="109">
        <f t="shared" si="9"/>
        <v>0</v>
      </c>
      <c r="AI174" s="585" t="str">
        <f t="shared" si="10"/>
        <v/>
      </c>
      <c r="AJ174" s="585"/>
      <c r="AK174" s="574">
        <f t="shared" si="11"/>
        <v>0</v>
      </c>
    </row>
    <row r="175" spans="1:37" s="69" customFormat="1" ht="18" customHeight="1" x14ac:dyDescent="0.2">
      <c r="A175" s="71">
        <v>166</v>
      </c>
      <c r="B175" s="601"/>
      <c r="C175" s="623"/>
      <c r="D175" s="623"/>
      <c r="E175" s="623"/>
      <c r="F175" s="623"/>
      <c r="G175" s="624"/>
      <c r="H175" s="603"/>
      <c r="I175" s="604"/>
      <c r="J175" s="605"/>
      <c r="K175" s="606"/>
      <c r="L175" s="607"/>
      <c r="M175" s="608"/>
      <c r="N175" s="609"/>
      <c r="O175" s="608"/>
      <c r="P175" s="625"/>
      <c r="Q175" s="612"/>
      <c r="R175" s="651"/>
      <c r="S175" s="650"/>
      <c r="T175" s="591"/>
      <c r="U175" s="592"/>
      <c r="V175" s="593"/>
      <c r="W175" s="594"/>
      <c r="X175" s="595"/>
      <c r="Y175" s="593"/>
      <c r="Z175" s="595"/>
      <c r="AA175" s="556"/>
      <c r="AB175" s="563"/>
      <c r="AC175" s="560"/>
      <c r="AD175" s="564"/>
      <c r="AE175" s="561"/>
      <c r="AF175" s="562">
        <f t="shared" si="8"/>
        <v>0</v>
      </c>
      <c r="AG175" s="72"/>
      <c r="AH175" s="109">
        <f t="shared" si="9"/>
        <v>0</v>
      </c>
      <c r="AI175" s="585" t="str">
        <f t="shared" si="10"/>
        <v/>
      </c>
      <c r="AJ175" s="585"/>
      <c r="AK175" s="574">
        <f t="shared" si="11"/>
        <v>0</v>
      </c>
    </row>
    <row r="176" spans="1:37" s="69" customFormat="1" ht="18" customHeight="1" x14ac:dyDescent="0.2">
      <c r="A176" s="71">
        <v>167</v>
      </c>
      <c r="B176" s="601"/>
      <c r="C176" s="623"/>
      <c r="D176" s="623"/>
      <c r="E176" s="623"/>
      <c r="F176" s="623"/>
      <c r="G176" s="624"/>
      <c r="H176" s="603"/>
      <c r="I176" s="604"/>
      <c r="J176" s="605"/>
      <c r="K176" s="606"/>
      <c r="L176" s="607"/>
      <c r="M176" s="608"/>
      <c r="N176" s="609"/>
      <c r="O176" s="608"/>
      <c r="P176" s="625"/>
      <c r="Q176" s="612"/>
      <c r="R176" s="651"/>
      <c r="S176" s="650"/>
      <c r="T176" s="591"/>
      <c r="U176" s="592"/>
      <c r="V176" s="593"/>
      <c r="W176" s="594"/>
      <c r="X176" s="595"/>
      <c r="Y176" s="593"/>
      <c r="Z176" s="595"/>
      <c r="AA176" s="556"/>
      <c r="AB176" s="563"/>
      <c r="AC176" s="560"/>
      <c r="AD176" s="564"/>
      <c r="AE176" s="561"/>
      <c r="AF176" s="562">
        <f t="shared" si="8"/>
        <v>0</v>
      </c>
      <c r="AG176" s="72"/>
      <c r="AH176" s="109">
        <f t="shared" si="9"/>
        <v>0</v>
      </c>
      <c r="AI176" s="585" t="str">
        <f t="shared" si="10"/>
        <v/>
      </c>
      <c r="AJ176" s="585"/>
      <c r="AK176" s="574">
        <f t="shared" si="11"/>
        <v>0</v>
      </c>
    </row>
    <row r="177" spans="1:37" s="69" customFormat="1" ht="18" customHeight="1" x14ac:dyDescent="0.2">
      <c r="A177" s="71">
        <v>168</v>
      </c>
      <c r="B177" s="601"/>
      <c r="C177" s="623"/>
      <c r="D177" s="623"/>
      <c r="E177" s="623"/>
      <c r="F177" s="623"/>
      <c r="G177" s="624"/>
      <c r="H177" s="603"/>
      <c r="I177" s="604"/>
      <c r="J177" s="605"/>
      <c r="K177" s="606"/>
      <c r="L177" s="607"/>
      <c r="M177" s="608"/>
      <c r="N177" s="609"/>
      <c r="O177" s="608"/>
      <c r="P177" s="625"/>
      <c r="Q177" s="612"/>
      <c r="R177" s="651"/>
      <c r="S177" s="650"/>
      <c r="T177" s="591"/>
      <c r="U177" s="592"/>
      <c r="V177" s="593"/>
      <c r="W177" s="594"/>
      <c r="X177" s="595"/>
      <c r="Y177" s="593"/>
      <c r="Z177" s="595"/>
      <c r="AA177" s="556"/>
      <c r="AB177" s="563"/>
      <c r="AC177" s="560"/>
      <c r="AD177" s="564"/>
      <c r="AE177" s="561"/>
      <c r="AF177" s="562">
        <f t="shared" si="8"/>
        <v>0</v>
      </c>
      <c r="AG177" s="72"/>
      <c r="AH177" s="109">
        <f t="shared" si="9"/>
        <v>0</v>
      </c>
      <c r="AI177" s="585" t="str">
        <f t="shared" si="10"/>
        <v/>
      </c>
      <c r="AJ177" s="585"/>
      <c r="AK177" s="574">
        <f t="shared" si="11"/>
        <v>0</v>
      </c>
    </row>
    <row r="178" spans="1:37" s="69" customFormat="1" ht="18" customHeight="1" x14ac:dyDescent="0.2">
      <c r="A178" s="71">
        <v>169</v>
      </c>
      <c r="B178" s="601"/>
      <c r="C178" s="623"/>
      <c r="D178" s="623"/>
      <c r="E178" s="623"/>
      <c r="F178" s="623"/>
      <c r="G178" s="624"/>
      <c r="H178" s="603"/>
      <c r="I178" s="604"/>
      <c r="J178" s="605"/>
      <c r="K178" s="606"/>
      <c r="L178" s="607"/>
      <c r="M178" s="608"/>
      <c r="N178" s="609"/>
      <c r="O178" s="608"/>
      <c r="P178" s="625"/>
      <c r="Q178" s="612"/>
      <c r="R178" s="651"/>
      <c r="S178" s="650"/>
      <c r="T178" s="591"/>
      <c r="U178" s="592"/>
      <c r="V178" s="593"/>
      <c r="W178" s="594"/>
      <c r="X178" s="595"/>
      <c r="Y178" s="593"/>
      <c r="Z178" s="595"/>
      <c r="AA178" s="556"/>
      <c r="AB178" s="563"/>
      <c r="AC178" s="560"/>
      <c r="AD178" s="564"/>
      <c r="AE178" s="561"/>
      <c r="AF178" s="562">
        <f t="shared" si="8"/>
        <v>0</v>
      </c>
      <c r="AG178" s="72"/>
      <c r="AH178" s="109">
        <f t="shared" si="9"/>
        <v>0</v>
      </c>
      <c r="AI178" s="585" t="str">
        <f t="shared" si="10"/>
        <v/>
      </c>
      <c r="AJ178" s="585"/>
      <c r="AK178" s="574">
        <f t="shared" si="11"/>
        <v>0</v>
      </c>
    </row>
    <row r="179" spans="1:37" s="69" customFormat="1" ht="18" customHeight="1" x14ac:dyDescent="0.2">
      <c r="A179" s="71">
        <v>170</v>
      </c>
      <c r="B179" s="601"/>
      <c r="C179" s="623"/>
      <c r="D179" s="623"/>
      <c r="E179" s="623"/>
      <c r="F179" s="623"/>
      <c r="G179" s="624"/>
      <c r="H179" s="603"/>
      <c r="I179" s="604"/>
      <c r="J179" s="605"/>
      <c r="K179" s="606"/>
      <c r="L179" s="607"/>
      <c r="M179" s="608"/>
      <c r="N179" s="609"/>
      <c r="O179" s="608"/>
      <c r="P179" s="625"/>
      <c r="Q179" s="612"/>
      <c r="R179" s="651"/>
      <c r="S179" s="650"/>
      <c r="T179" s="591"/>
      <c r="U179" s="592"/>
      <c r="V179" s="593"/>
      <c r="W179" s="594"/>
      <c r="X179" s="595"/>
      <c r="Y179" s="593"/>
      <c r="Z179" s="595"/>
      <c r="AA179" s="556"/>
      <c r="AB179" s="563"/>
      <c r="AC179" s="560"/>
      <c r="AD179" s="564"/>
      <c r="AE179" s="561"/>
      <c r="AF179" s="562">
        <f t="shared" si="8"/>
        <v>0</v>
      </c>
      <c r="AG179" s="72"/>
      <c r="AH179" s="109">
        <f t="shared" si="9"/>
        <v>0</v>
      </c>
      <c r="AI179" s="585" t="str">
        <f t="shared" si="10"/>
        <v/>
      </c>
      <c r="AJ179" s="585"/>
      <c r="AK179" s="574">
        <f t="shared" si="11"/>
        <v>0</v>
      </c>
    </row>
    <row r="180" spans="1:37" s="69" customFormat="1" ht="18" customHeight="1" x14ac:dyDescent="0.2">
      <c r="A180" s="71">
        <v>171</v>
      </c>
      <c r="B180" s="601"/>
      <c r="C180" s="623"/>
      <c r="D180" s="623"/>
      <c r="E180" s="623"/>
      <c r="F180" s="623"/>
      <c r="G180" s="624"/>
      <c r="H180" s="603"/>
      <c r="I180" s="604"/>
      <c r="J180" s="605"/>
      <c r="K180" s="606"/>
      <c r="L180" s="607"/>
      <c r="M180" s="608"/>
      <c r="N180" s="609"/>
      <c r="O180" s="608"/>
      <c r="P180" s="625"/>
      <c r="Q180" s="612"/>
      <c r="R180" s="651"/>
      <c r="S180" s="650"/>
      <c r="T180" s="591"/>
      <c r="U180" s="592"/>
      <c r="V180" s="593"/>
      <c r="W180" s="594"/>
      <c r="X180" s="595"/>
      <c r="Y180" s="593"/>
      <c r="Z180" s="595"/>
      <c r="AA180" s="556"/>
      <c r="AB180" s="563"/>
      <c r="AC180" s="560"/>
      <c r="AD180" s="564"/>
      <c r="AE180" s="561"/>
      <c r="AF180" s="562">
        <f t="shared" si="8"/>
        <v>0</v>
      </c>
      <c r="AG180" s="72"/>
      <c r="AH180" s="109">
        <f t="shared" si="9"/>
        <v>0</v>
      </c>
      <c r="AI180" s="585" t="str">
        <f t="shared" si="10"/>
        <v/>
      </c>
      <c r="AJ180" s="585"/>
      <c r="AK180" s="574">
        <f t="shared" si="11"/>
        <v>0</v>
      </c>
    </row>
    <row r="181" spans="1:37" s="69" customFormat="1" ht="18" customHeight="1" x14ac:dyDescent="0.2">
      <c r="A181" s="71">
        <v>172</v>
      </c>
      <c r="B181" s="601"/>
      <c r="C181" s="623"/>
      <c r="D181" s="623"/>
      <c r="E181" s="623"/>
      <c r="F181" s="623"/>
      <c r="G181" s="624"/>
      <c r="H181" s="603"/>
      <c r="I181" s="604"/>
      <c r="J181" s="605"/>
      <c r="K181" s="606"/>
      <c r="L181" s="607"/>
      <c r="M181" s="608"/>
      <c r="N181" s="609"/>
      <c r="O181" s="608"/>
      <c r="P181" s="625"/>
      <c r="Q181" s="612"/>
      <c r="R181" s="651"/>
      <c r="S181" s="650"/>
      <c r="T181" s="591"/>
      <c r="U181" s="592"/>
      <c r="V181" s="593"/>
      <c r="W181" s="594"/>
      <c r="X181" s="595"/>
      <c r="Y181" s="593"/>
      <c r="Z181" s="595"/>
      <c r="AA181" s="556"/>
      <c r="AB181" s="563"/>
      <c r="AC181" s="560"/>
      <c r="AD181" s="564"/>
      <c r="AE181" s="561"/>
      <c r="AF181" s="562">
        <f t="shared" si="8"/>
        <v>0</v>
      </c>
      <c r="AG181" s="72"/>
      <c r="AH181" s="109">
        <f t="shared" si="9"/>
        <v>0</v>
      </c>
      <c r="AI181" s="585" t="str">
        <f t="shared" si="10"/>
        <v/>
      </c>
      <c r="AJ181" s="585"/>
      <c r="AK181" s="574">
        <f t="shared" si="11"/>
        <v>0</v>
      </c>
    </row>
    <row r="182" spans="1:37" s="69" customFormat="1" ht="18" customHeight="1" x14ac:dyDescent="0.2">
      <c r="A182" s="71">
        <v>173</v>
      </c>
      <c r="B182" s="601"/>
      <c r="C182" s="623"/>
      <c r="D182" s="623"/>
      <c r="E182" s="623"/>
      <c r="F182" s="623"/>
      <c r="G182" s="624"/>
      <c r="H182" s="603"/>
      <c r="I182" s="604"/>
      <c r="J182" s="605"/>
      <c r="K182" s="606"/>
      <c r="L182" s="607"/>
      <c r="M182" s="608"/>
      <c r="N182" s="609"/>
      <c r="O182" s="608"/>
      <c r="P182" s="625"/>
      <c r="Q182" s="612"/>
      <c r="R182" s="651"/>
      <c r="S182" s="650"/>
      <c r="T182" s="591"/>
      <c r="U182" s="592"/>
      <c r="V182" s="593"/>
      <c r="W182" s="594"/>
      <c r="X182" s="595"/>
      <c r="Y182" s="593"/>
      <c r="Z182" s="595"/>
      <c r="AA182" s="556"/>
      <c r="AB182" s="563"/>
      <c r="AC182" s="560"/>
      <c r="AD182" s="564"/>
      <c r="AE182" s="561"/>
      <c r="AF182" s="562">
        <f t="shared" si="8"/>
        <v>0</v>
      </c>
      <c r="AG182" s="72"/>
      <c r="AH182" s="109">
        <f t="shared" si="9"/>
        <v>0</v>
      </c>
      <c r="AI182" s="585" t="str">
        <f t="shared" si="10"/>
        <v/>
      </c>
      <c r="AJ182" s="585"/>
      <c r="AK182" s="574">
        <f t="shared" si="11"/>
        <v>0</v>
      </c>
    </row>
    <row r="183" spans="1:37" s="69" customFormat="1" ht="18" customHeight="1" x14ac:dyDescent="0.2">
      <c r="A183" s="71">
        <v>174</v>
      </c>
      <c r="B183" s="601"/>
      <c r="C183" s="623"/>
      <c r="D183" s="623"/>
      <c r="E183" s="623"/>
      <c r="F183" s="623"/>
      <c r="G183" s="624"/>
      <c r="H183" s="603"/>
      <c r="I183" s="604"/>
      <c r="J183" s="605"/>
      <c r="K183" s="606"/>
      <c r="L183" s="607"/>
      <c r="M183" s="608"/>
      <c r="N183" s="609"/>
      <c r="O183" s="608"/>
      <c r="P183" s="625"/>
      <c r="Q183" s="612"/>
      <c r="R183" s="651"/>
      <c r="S183" s="650"/>
      <c r="T183" s="591"/>
      <c r="U183" s="592"/>
      <c r="V183" s="593"/>
      <c r="W183" s="594"/>
      <c r="X183" s="595"/>
      <c r="Y183" s="593"/>
      <c r="Z183" s="595"/>
      <c r="AA183" s="556"/>
      <c r="AB183" s="563"/>
      <c r="AC183" s="560"/>
      <c r="AD183" s="564"/>
      <c r="AE183" s="561"/>
      <c r="AF183" s="562">
        <f t="shared" si="8"/>
        <v>0</v>
      </c>
      <c r="AG183" s="72"/>
      <c r="AH183" s="109">
        <f t="shared" si="9"/>
        <v>0</v>
      </c>
      <c r="AI183" s="585" t="str">
        <f t="shared" si="10"/>
        <v/>
      </c>
      <c r="AJ183" s="585"/>
      <c r="AK183" s="574">
        <f t="shared" si="11"/>
        <v>0</v>
      </c>
    </row>
    <row r="184" spans="1:37" s="69" customFormat="1" ht="18" customHeight="1" x14ac:dyDescent="0.2">
      <c r="A184" s="71">
        <v>175</v>
      </c>
      <c r="B184" s="601"/>
      <c r="C184" s="623"/>
      <c r="D184" s="623"/>
      <c r="E184" s="623"/>
      <c r="F184" s="623"/>
      <c r="G184" s="624"/>
      <c r="H184" s="603"/>
      <c r="I184" s="604"/>
      <c r="J184" s="605"/>
      <c r="K184" s="606"/>
      <c r="L184" s="607"/>
      <c r="M184" s="608"/>
      <c r="N184" s="609"/>
      <c r="O184" s="608"/>
      <c r="P184" s="625"/>
      <c r="Q184" s="612"/>
      <c r="R184" s="651"/>
      <c r="S184" s="650"/>
      <c r="T184" s="591"/>
      <c r="U184" s="592"/>
      <c r="V184" s="593"/>
      <c r="W184" s="594"/>
      <c r="X184" s="595"/>
      <c r="Y184" s="593"/>
      <c r="Z184" s="595"/>
      <c r="AA184" s="556"/>
      <c r="AB184" s="563"/>
      <c r="AC184" s="560"/>
      <c r="AD184" s="564"/>
      <c r="AE184" s="561"/>
      <c r="AF184" s="562">
        <f t="shared" si="8"/>
        <v>0</v>
      </c>
      <c r="AG184" s="72"/>
      <c r="AH184" s="109">
        <f t="shared" si="9"/>
        <v>0</v>
      </c>
      <c r="AI184" s="585" t="str">
        <f t="shared" si="10"/>
        <v/>
      </c>
      <c r="AJ184" s="585"/>
      <c r="AK184" s="574">
        <f t="shared" si="11"/>
        <v>0</v>
      </c>
    </row>
    <row r="185" spans="1:37" s="69" customFormat="1" ht="18" customHeight="1" x14ac:dyDescent="0.2">
      <c r="A185" s="71">
        <v>176</v>
      </c>
      <c r="B185" s="601"/>
      <c r="C185" s="623"/>
      <c r="D185" s="623"/>
      <c r="E185" s="623"/>
      <c r="F185" s="623"/>
      <c r="G185" s="624"/>
      <c r="H185" s="603"/>
      <c r="I185" s="604"/>
      <c r="J185" s="605"/>
      <c r="K185" s="606"/>
      <c r="L185" s="607"/>
      <c r="M185" s="608"/>
      <c r="N185" s="609"/>
      <c r="O185" s="608"/>
      <c r="P185" s="625"/>
      <c r="Q185" s="612"/>
      <c r="R185" s="651"/>
      <c r="S185" s="650"/>
      <c r="T185" s="591"/>
      <c r="U185" s="592"/>
      <c r="V185" s="593"/>
      <c r="W185" s="594"/>
      <c r="X185" s="595"/>
      <c r="Y185" s="593"/>
      <c r="Z185" s="595"/>
      <c r="AA185" s="556"/>
      <c r="AB185" s="563"/>
      <c r="AC185" s="560"/>
      <c r="AD185" s="564"/>
      <c r="AE185" s="561"/>
      <c r="AF185" s="562">
        <f t="shared" si="8"/>
        <v>0</v>
      </c>
      <c r="AG185" s="72"/>
      <c r="AH185" s="109">
        <f t="shared" si="9"/>
        <v>0</v>
      </c>
      <c r="AI185" s="585" t="str">
        <f t="shared" si="10"/>
        <v/>
      </c>
      <c r="AJ185" s="585"/>
      <c r="AK185" s="574">
        <f t="shared" si="11"/>
        <v>0</v>
      </c>
    </row>
    <row r="186" spans="1:37" s="69" customFormat="1" ht="18" customHeight="1" x14ac:dyDescent="0.2">
      <c r="A186" s="71">
        <v>177</v>
      </c>
      <c r="B186" s="601"/>
      <c r="C186" s="623"/>
      <c r="D186" s="623"/>
      <c r="E186" s="623"/>
      <c r="F186" s="623"/>
      <c r="G186" s="624"/>
      <c r="H186" s="603"/>
      <c r="I186" s="604"/>
      <c r="J186" s="605"/>
      <c r="K186" s="606"/>
      <c r="L186" s="607"/>
      <c r="M186" s="608"/>
      <c r="N186" s="609"/>
      <c r="O186" s="608"/>
      <c r="P186" s="625"/>
      <c r="Q186" s="612"/>
      <c r="R186" s="651"/>
      <c r="S186" s="650"/>
      <c r="T186" s="591"/>
      <c r="U186" s="592"/>
      <c r="V186" s="593"/>
      <c r="W186" s="594"/>
      <c r="X186" s="595"/>
      <c r="Y186" s="593"/>
      <c r="Z186" s="595"/>
      <c r="AA186" s="556"/>
      <c r="AB186" s="563"/>
      <c r="AC186" s="560"/>
      <c r="AD186" s="564"/>
      <c r="AE186" s="561"/>
      <c r="AF186" s="562">
        <f t="shared" si="8"/>
        <v>0</v>
      </c>
      <c r="AG186" s="72"/>
      <c r="AH186" s="109">
        <f t="shared" si="9"/>
        <v>0</v>
      </c>
      <c r="AI186" s="585" t="str">
        <f t="shared" si="10"/>
        <v/>
      </c>
      <c r="AJ186" s="585"/>
      <c r="AK186" s="574">
        <f t="shared" si="11"/>
        <v>0</v>
      </c>
    </row>
    <row r="187" spans="1:37" s="69" customFormat="1" ht="18" customHeight="1" x14ac:dyDescent="0.2">
      <c r="A187" s="71">
        <v>178</v>
      </c>
      <c r="B187" s="601"/>
      <c r="C187" s="623"/>
      <c r="D187" s="623"/>
      <c r="E187" s="623"/>
      <c r="F187" s="623"/>
      <c r="G187" s="624"/>
      <c r="H187" s="603"/>
      <c r="I187" s="604"/>
      <c r="J187" s="605"/>
      <c r="K187" s="606"/>
      <c r="L187" s="607"/>
      <c r="M187" s="608"/>
      <c r="N187" s="609"/>
      <c r="O187" s="608"/>
      <c r="P187" s="625"/>
      <c r="Q187" s="612"/>
      <c r="R187" s="651"/>
      <c r="S187" s="650"/>
      <c r="T187" s="591"/>
      <c r="U187" s="592"/>
      <c r="V187" s="593"/>
      <c r="W187" s="594"/>
      <c r="X187" s="595"/>
      <c r="Y187" s="593"/>
      <c r="Z187" s="595"/>
      <c r="AA187" s="556"/>
      <c r="AB187" s="563"/>
      <c r="AC187" s="560"/>
      <c r="AD187" s="564"/>
      <c r="AE187" s="561"/>
      <c r="AF187" s="562">
        <f t="shared" si="8"/>
        <v>0</v>
      </c>
      <c r="AG187" s="72"/>
      <c r="AH187" s="109">
        <f t="shared" si="9"/>
        <v>0</v>
      </c>
      <c r="AI187" s="585" t="str">
        <f t="shared" si="10"/>
        <v/>
      </c>
      <c r="AJ187" s="585"/>
      <c r="AK187" s="574">
        <f t="shared" si="11"/>
        <v>0</v>
      </c>
    </row>
    <row r="188" spans="1:37" s="69" customFormat="1" ht="18" customHeight="1" x14ac:dyDescent="0.2">
      <c r="A188" s="71">
        <v>179</v>
      </c>
      <c r="B188" s="601"/>
      <c r="C188" s="623"/>
      <c r="D188" s="623"/>
      <c r="E188" s="623"/>
      <c r="F188" s="623"/>
      <c r="G188" s="624"/>
      <c r="H188" s="603"/>
      <c r="I188" s="604"/>
      <c r="J188" s="605"/>
      <c r="K188" s="606"/>
      <c r="L188" s="607"/>
      <c r="M188" s="608"/>
      <c r="N188" s="609"/>
      <c r="O188" s="608"/>
      <c r="P188" s="625"/>
      <c r="Q188" s="612"/>
      <c r="R188" s="651"/>
      <c r="S188" s="650"/>
      <c r="T188" s="591"/>
      <c r="U188" s="592"/>
      <c r="V188" s="593"/>
      <c r="W188" s="594"/>
      <c r="X188" s="595"/>
      <c r="Y188" s="593"/>
      <c r="Z188" s="595"/>
      <c r="AA188" s="556"/>
      <c r="AB188" s="563"/>
      <c r="AC188" s="560"/>
      <c r="AD188" s="564"/>
      <c r="AE188" s="561"/>
      <c r="AF188" s="562">
        <f t="shared" si="8"/>
        <v>0</v>
      </c>
      <c r="AG188" s="72"/>
      <c r="AH188" s="109">
        <f t="shared" si="9"/>
        <v>0</v>
      </c>
      <c r="AI188" s="585" t="str">
        <f t="shared" si="10"/>
        <v/>
      </c>
      <c r="AJ188" s="585"/>
      <c r="AK188" s="574">
        <f t="shared" si="11"/>
        <v>0</v>
      </c>
    </row>
    <row r="189" spans="1:37" s="69" customFormat="1" ht="18" customHeight="1" x14ac:dyDescent="0.2">
      <c r="A189" s="71">
        <v>180</v>
      </c>
      <c r="B189" s="601"/>
      <c r="C189" s="623"/>
      <c r="D189" s="623"/>
      <c r="E189" s="623"/>
      <c r="F189" s="623"/>
      <c r="G189" s="624"/>
      <c r="H189" s="603"/>
      <c r="I189" s="604"/>
      <c r="J189" s="605"/>
      <c r="K189" s="606"/>
      <c r="L189" s="607"/>
      <c r="M189" s="608"/>
      <c r="N189" s="609"/>
      <c r="O189" s="608"/>
      <c r="P189" s="625"/>
      <c r="Q189" s="612"/>
      <c r="R189" s="651"/>
      <c r="S189" s="650"/>
      <c r="T189" s="591"/>
      <c r="U189" s="592"/>
      <c r="V189" s="593"/>
      <c r="W189" s="594"/>
      <c r="X189" s="595"/>
      <c r="Y189" s="593"/>
      <c r="Z189" s="595"/>
      <c r="AA189" s="556"/>
      <c r="AB189" s="563"/>
      <c r="AC189" s="560"/>
      <c r="AD189" s="564"/>
      <c r="AE189" s="561"/>
      <c r="AF189" s="562">
        <f t="shared" si="8"/>
        <v>0</v>
      </c>
      <c r="AG189" s="72"/>
      <c r="AH189" s="109">
        <f t="shared" si="9"/>
        <v>0</v>
      </c>
      <c r="AI189" s="585" t="str">
        <f t="shared" si="10"/>
        <v/>
      </c>
      <c r="AJ189" s="585"/>
      <c r="AK189" s="574">
        <f t="shared" si="11"/>
        <v>0</v>
      </c>
    </row>
    <row r="190" spans="1:37" s="69" customFormat="1" ht="18" customHeight="1" x14ac:dyDescent="0.2">
      <c r="A190" s="71">
        <v>181</v>
      </c>
      <c r="B190" s="601"/>
      <c r="C190" s="623"/>
      <c r="D190" s="623"/>
      <c r="E190" s="623"/>
      <c r="F190" s="623"/>
      <c r="G190" s="624"/>
      <c r="H190" s="603"/>
      <c r="I190" s="604"/>
      <c r="J190" s="605"/>
      <c r="K190" s="606"/>
      <c r="L190" s="607"/>
      <c r="M190" s="608"/>
      <c r="N190" s="609"/>
      <c r="O190" s="608"/>
      <c r="P190" s="625"/>
      <c r="Q190" s="612"/>
      <c r="R190" s="651"/>
      <c r="S190" s="650"/>
      <c r="T190" s="591"/>
      <c r="U190" s="592"/>
      <c r="V190" s="593"/>
      <c r="W190" s="594"/>
      <c r="X190" s="595"/>
      <c r="Y190" s="593"/>
      <c r="Z190" s="595"/>
      <c r="AA190" s="556"/>
      <c r="AB190" s="563"/>
      <c r="AC190" s="560"/>
      <c r="AD190" s="564"/>
      <c r="AE190" s="561"/>
      <c r="AF190" s="562">
        <f t="shared" si="8"/>
        <v>0</v>
      </c>
      <c r="AG190" s="72"/>
      <c r="AH190" s="109">
        <f t="shared" si="9"/>
        <v>0</v>
      </c>
      <c r="AI190" s="585" t="str">
        <f t="shared" si="10"/>
        <v/>
      </c>
      <c r="AJ190" s="585"/>
      <c r="AK190" s="574">
        <f t="shared" si="11"/>
        <v>0</v>
      </c>
    </row>
    <row r="191" spans="1:37" s="69" customFormat="1" ht="18" customHeight="1" x14ac:dyDescent="0.2">
      <c r="A191" s="71">
        <v>182</v>
      </c>
      <c r="B191" s="601"/>
      <c r="C191" s="623"/>
      <c r="D191" s="623"/>
      <c r="E191" s="623"/>
      <c r="F191" s="623"/>
      <c r="G191" s="624"/>
      <c r="H191" s="603"/>
      <c r="I191" s="604"/>
      <c r="J191" s="605"/>
      <c r="K191" s="606"/>
      <c r="L191" s="607"/>
      <c r="M191" s="608"/>
      <c r="N191" s="609"/>
      <c r="O191" s="608"/>
      <c r="P191" s="625"/>
      <c r="Q191" s="612"/>
      <c r="R191" s="651"/>
      <c r="S191" s="650"/>
      <c r="T191" s="591"/>
      <c r="U191" s="592"/>
      <c r="V191" s="593"/>
      <c r="W191" s="594"/>
      <c r="X191" s="595"/>
      <c r="Y191" s="593"/>
      <c r="Z191" s="595"/>
      <c r="AA191" s="556"/>
      <c r="AB191" s="563"/>
      <c r="AC191" s="560"/>
      <c r="AD191" s="564"/>
      <c r="AE191" s="561"/>
      <c r="AF191" s="562">
        <f t="shared" si="8"/>
        <v>0</v>
      </c>
      <c r="AG191" s="72"/>
      <c r="AH191" s="109">
        <f t="shared" si="9"/>
        <v>0</v>
      </c>
      <c r="AI191" s="585" t="str">
        <f t="shared" si="10"/>
        <v/>
      </c>
      <c r="AJ191" s="585"/>
      <c r="AK191" s="574">
        <f t="shared" si="11"/>
        <v>0</v>
      </c>
    </row>
    <row r="192" spans="1:37" s="69" customFormat="1" ht="18" customHeight="1" x14ac:dyDescent="0.2">
      <c r="A192" s="71">
        <v>183</v>
      </c>
      <c r="B192" s="601"/>
      <c r="C192" s="623"/>
      <c r="D192" s="623"/>
      <c r="E192" s="623"/>
      <c r="F192" s="623"/>
      <c r="G192" s="624"/>
      <c r="H192" s="603"/>
      <c r="I192" s="604"/>
      <c r="J192" s="605"/>
      <c r="K192" s="606"/>
      <c r="L192" s="607"/>
      <c r="M192" s="608"/>
      <c r="N192" s="609"/>
      <c r="O192" s="608"/>
      <c r="P192" s="625"/>
      <c r="Q192" s="612"/>
      <c r="R192" s="651"/>
      <c r="S192" s="650"/>
      <c r="T192" s="591"/>
      <c r="U192" s="592"/>
      <c r="V192" s="593"/>
      <c r="W192" s="594"/>
      <c r="X192" s="595"/>
      <c r="Y192" s="593"/>
      <c r="Z192" s="595"/>
      <c r="AA192" s="556"/>
      <c r="AB192" s="563"/>
      <c r="AC192" s="560"/>
      <c r="AD192" s="564"/>
      <c r="AE192" s="561"/>
      <c r="AF192" s="562">
        <f t="shared" si="8"/>
        <v>0</v>
      </c>
      <c r="AG192" s="72"/>
      <c r="AH192" s="109">
        <f t="shared" si="9"/>
        <v>0</v>
      </c>
      <c r="AI192" s="585" t="str">
        <f t="shared" si="10"/>
        <v/>
      </c>
      <c r="AJ192" s="585"/>
      <c r="AK192" s="574">
        <f t="shared" si="11"/>
        <v>0</v>
      </c>
    </row>
    <row r="193" spans="1:37" s="69" customFormat="1" ht="18" customHeight="1" x14ac:dyDescent="0.2">
      <c r="A193" s="71">
        <v>184</v>
      </c>
      <c r="B193" s="601"/>
      <c r="C193" s="623"/>
      <c r="D193" s="623"/>
      <c r="E193" s="623"/>
      <c r="F193" s="623"/>
      <c r="G193" s="624"/>
      <c r="H193" s="603"/>
      <c r="I193" s="604"/>
      <c r="J193" s="605"/>
      <c r="K193" s="606"/>
      <c r="L193" s="607"/>
      <c r="M193" s="608"/>
      <c r="N193" s="609"/>
      <c r="O193" s="608"/>
      <c r="P193" s="625"/>
      <c r="Q193" s="612"/>
      <c r="R193" s="651"/>
      <c r="S193" s="650"/>
      <c r="T193" s="591"/>
      <c r="U193" s="592"/>
      <c r="V193" s="593"/>
      <c r="W193" s="594"/>
      <c r="X193" s="595"/>
      <c r="Y193" s="593"/>
      <c r="Z193" s="595"/>
      <c r="AA193" s="556"/>
      <c r="AB193" s="563"/>
      <c r="AC193" s="560"/>
      <c r="AD193" s="564"/>
      <c r="AE193" s="561"/>
      <c r="AF193" s="562">
        <f t="shared" si="8"/>
        <v>0</v>
      </c>
      <c r="AG193" s="72"/>
      <c r="AH193" s="109">
        <f t="shared" si="9"/>
        <v>0</v>
      </c>
      <c r="AI193" s="585" t="str">
        <f t="shared" si="10"/>
        <v/>
      </c>
      <c r="AJ193" s="585"/>
      <c r="AK193" s="574">
        <f t="shared" si="11"/>
        <v>0</v>
      </c>
    </row>
    <row r="194" spans="1:37" s="69" customFormat="1" ht="18" customHeight="1" x14ac:dyDescent="0.2">
      <c r="A194" s="71">
        <v>185</v>
      </c>
      <c r="B194" s="601"/>
      <c r="C194" s="623"/>
      <c r="D194" s="623"/>
      <c r="E194" s="623"/>
      <c r="F194" s="623"/>
      <c r="G194" s="624"/>
      <c r="H194" s="603"/>
      <c r="I194" s="604"/>
      <c r="J194" s="605"/>
      <c r="K194" s="606"/>
      <c r="L194" s="607"/>
      <c r="M194" s="608"/>
      <c r="N194" s="609"/>
      <c r="O194" s="608"/>
      <c r="P194" s="625"/>
      <c r="Q194" s="612"/>
      <c r="R194" s="651"/>
      <c r="S194" s="650"/>
      <c r="T194" s="591"/>
      <c r="U194" s="592"/>
      <c r="V194" s="593"/>
      <c r="W194" s="594"/>
      <c r="X194" s="595"/>
      <c r="Y194" s="593"/>
      <c r="Z194" s="595"/>
      <c r="AA194" s="556"/>
      <c r="AB194" s="563"/>
      <c r="AC194" s="560"/>
      <c r="AD194" s="564"/>
      <c r="AE194" s="561"/>
      <c r="AF194" s="562">
        <f t="shared" si="8"/>
        <v>0</v>
      </c>
      <c r="AG194" s="72"/>
      <c r="AH194" s="109">
        <f t="shared" si="9"/>
        <v>0</v>
      </c>
      <c r="AI194" s="585" t="str">
        <f t="shared" si="10"/>
        <v/>
      </c>
      <c r="AJ194" s="585"/>
      <c r="AK194" s="574">
        <f t="shared" si="11"/>
        <v>0</v>
      </c>
    </row>
    <row r="195" spans="1:37" s="69" customFormat="1" ht="18" customHeight="1" x14ac:dyDescent="0.2">
      <c r="A195" s="71">
        <v>186</v>
      </c>
      <c r="B195" s="601"/>
      <c r="C195" s="623"/>
      <c r="D195" s="623"/>
      <c r="E195" s="623"/>
      <c r="F195" s="623"/>
      <c r="G195" s="624"/>
      <c r="H195" s="603"/>
      <c r="I195" s="604"/>
      <c r="J195" s="605"/>
      <c r="K195" s="606"/>
      <c r="L195" s="607"/>
      <c r="M195" s="608"/>
      <c r="N195" s="609"/>
      <c r="O195" s="608"/>
      <c r="P195" s="625"/>
      <c r="Q195" s="612"/>
      <c r="R195" s="651"/>
      <c r="S195" s="650"/>
      <c r="T195" s="591"/>
      <c r="U195" s="592"/>
      <c r="V195" s="593"/>
      <c r="W195" s="594"/>
      <c r="X195" s="595"/>
      <c r="Y195" s="593"/>
      <c r="Z195" s="595"/>
      <c r="AA195" s="556"/>
      <c r="AB195" s="563"/>
      <c r="AC195" s="560"/>
      <c r="AD195" s="564"/>
      <c r="AE195" s="561"/>
      <c r="AF195" s="562">
        <f t="shared" si="8"/>
        <v>0</v>
      </c>
      <c r="AG195" s="72"/>
      <c r="AH195" s="109">
        <f t="shared" si="9"/>
        <v>0</v>
      </c>
      <c r="AI195" s="585" t="str">
        <f t="shared" si="10"/>
        <v/>
      </c>
      <c r="AJ195" s="585"/>
      <c r="AK195" s="574">
        <f t="shared" si="11"/>
        <v>0</v>
      </c>
    </row>
    <row r="196" spans="1:37" s="69" customFormat="1" ht="18" customHeight="1" x14ac:dyDescent="0.2">
      <c r="A196" s="71">
        <v>187</v>
      </c>
      <c r="B196" s="601"/>
      <c r="C196" s="623"/>
      <c r="D196" s="623"/>
      <c r="E196" s="623"/>
      <c r="F196" s="623"/>
      <c r="G196" s="624"/>
      <c r="H196" s="603"/>
      <c r="I196" s="604"/>
      <c r="J196" s="605"/>
      <c r="K196" s="606"/>
      <c r="L196" s="607"/>
      <c r="M196" s="608"/>
      <c r="N196" s="609"/>
      <c r="O196" s="608"/>
      <c r="P196" s="625"/>
      <c r="Q196" s="612"/>
      <c r="R196" s="651"/>
      <c r="S196" s="650"/>
      <c r="T196" s="591"/>
      <c r="U196" s="592"/>
      <c r="V196" s="593"/>
      <c r="W196" s="594"/>
      <c r="X196" s="595"/>
      <c r="Y196" s="593"/>
      <c r="Z196" s="595"/>
      <c r="AA196" s="556"/>
      <c r="AB196" s="563"/>
      <c r="AC196" s="560"/>
      <c r="AD196" s="564"/>
      <c r="AE196" s="561"/>
      <c r="AF196" s="562">
        <f t="shared" si="8"/>
        <v>0</v>
      </c>
      <c r="AG196" s="72"/>
      <c r="AH196" s="109">
        <f t="shared" si="9"/>
        <v>0</v>
      </c>
      <c r="AI196" s="585" t="str">
        <f t="shared" si="10"/>
        <v/>
      </c>
      <c r="AJ196" s="585"/>
      <c r="AK196" s="574">
        <f t="shared" si="11"/>
        <v>0</v>
      </c>
    </row>
    <row r="197" spans="1:37" s="69" customFormat="1" ht="18" customHeight="1" x14ac:dyDescent="0.2">
      <c r="A197" s="71">
        <v>188</v>
      </c>
      <c r="B197" s="601"/>
      <c r="C197" s="623"/>
      <c r="D197" s="623"/>
      <c r="E197" s="623"/>
      <c r="F197" s="623"/>
      <c r="G197" s="624"/>
      <c r="H197" s="603"/>
      <c r="I197" s="604"/>
      <c r="J197" s="605"/>
      <c r="K197" s="606"/>
      <c r="L197" s="607"/>
      <c r="M197" s="608"/>
      <c r="N197" s="609"/>
      <c r="O197" s="608"/>
      <c r="P197" s="625"/>
      <c r="Q197" s="612"/>
      <c r="R197" s="651"/>
      <c r="S197" s="650"/>
      <c r="T197" s="591"/>
      <c r="U197" s="592"/>
      <c r="V197" s="593"/>
      <c r="W197" s="594"/>
      <c r="X197" s="595"/>
      <c r="Y197" s="593"/>
      <c r="Z197" s="595"/>
      <c r="AA197" s="556"/>
      <c r="AB197" s="563"/>
      <c r="AC197" s="560"/>
      <c r="AD197" s="564"/>
      <c r="AE197" s="561"/>
      <c r="AF197" s="562">
        <f t="shared" si="8"/>
        <v>0</v>
      </c>
      <c r="AG197" s="72"/>
      <c r="AH197" s="109">
        <f t="shared" si="9"/>
        <v>0</v>
      </c>
      <c r="AI197" s="585" t="str">
        <f t="shared" si="10"/>
        <v/>
      </c>
      <c r="AJ197" s="585"/>
      <c r="AK197" s="574">
        <f t="shared" si="11"/>
        <v>0</v>
      </c>
    </row>
    <row r="198" spans="1:37" s="69" customFormat="1" ht="18" customHeight="1" x14ac:dyDescent="0.2">
      <c r="A198" s="71">
        <v>189</v>
      </c>
      <c r="B198" s="601"/>
      <c r="C198" s="623"/>
      <c r="D198" s="623"/>
      <c r="E198" s="623"/>
      <c r="F198" s="623"/>
      <c r="G198" s="624"/>
      <c r="H198" s="603"/>
      <c r="I198" s="604"/>
      <c r="J198" s="605"/>
      <c r="K198" s="606"/>
      <c r="L198" s="607"/>
      <c r="M198" s="608"/>
      <c r="N198" s="609"/>
      <c r="O198" s="608"/>
      <c r="P198" s="625"/>
      <c r="Q198" s="612"/>
      <c r="R198" s="651"/>
      <c r="S198" s="650"/>
      <c r="T198" s="591"/>
      <c r="U198" s="592"/>
      <c r="V198" s="593"/>
      <c r="W198" s="594"/>
      <c r="X198" s="595"/>
      <c r="Y198" s="593"/>
      <c r="Z198" s="595"/>
      <c r="AA198" s="556"/>
      <c r="AB198" s="563"/>
      <c r="AC198" s="560"/>
      <c r="AD198" s="564"/>
      <c r="AE198" s="561"/>
      <c r="AF198" s="562">
        <f t="shared" si="8"/>
        <v>0</v>
      </c>
      <c r="AG198" s="72"/>
      <c r="AH198" s="109">
        <f t="shared" si="9"/>
        <v>0</v>
      </c>
      <c r="AI198" s="585" t="str">
        <f t="shared" si="10"/>
        <v/>
      </c>
      <c r="AJ198" s="585"/>
      <c r="AK198" s="574">
        <f t="shared" si="11"/>
        <v>0</v>
      </c>
    </row>
    <row r="199" spans="1:37" s="69" customFormat="1" ht="18" customHeight="1" x14ac:dyDescent="0.2">
      <c r="A199" s="71">
        <v>190</v>
      </c>
      <c r="B199" s="601"/>
      <c r="C199" s="623"/>
      <c r="D199" s="623"/>
      <c r="E199" s="623"/>
      <c r="F199" s="623"/>
      <c r="G199" s="624"/>
      <c r="H199" s="603"/>
      <c r="I199" s="604"/>
      <c r="J199" s="605"/>
      <c r="K199" s="606"/>
      <c r="L199" s="607"/>
      <c r="M199" s="608"/>
      <c r="N199" s="609"/>
      <c r="O199" s="608"/>
      <c r="P199" s="625"/>
      <c r="Q199" s="612"/>
      <c r="R199" s="651"/>
      <c r="S199" s="650"/>
      <c r="T199" s="591"/>
      <c r="U199" s="592"/>
      <c r="V199" s="593"/>
      <c r="W199" s="594"/>
      <c r="X199" s="595"/>
      <c r="Y199" s="593"/>
      <c r="Z199" s="595"/>
      <c r="AA199" s="556"/>
      <c r="AB199" s="563"/>
      <c r="AC199" s="560"/>
      <c r="AD199" s="564"/>
      <c r="AE199" s="561"/>
      <c r="AF199" s="562">
        <f t="shared" si="8"/>
        <v>0</v>
      </c>
      <c r="AG199" s="72"/>
      <c r="AH199" s="109">
        <f t="shared" si="9"/>
        <v>0</v>
      </c>
      <c r="AI199" s="585" t="str">
        <f t="shared" si="10"/>
        <v/>
      </c>
      <c r="AJ199" s="585"/>
      <c r="AK199" s="574">
        <f t="shared" si="11"/>
        <v>0</v>
      </c>
    </row>
    <row r="200" spans="1:37" s="69" customFormat="1" ht="18" customHeight="1" x14ac:dyDescent="0.2">
      <c r="A200" s="71">
        <v>191</v>
      </c>
      <c r="B200" s="601"/>
      <c r="C200" s="623"/>
      <c r="D200" s="623"/>
      <c r="E200" s="623"/>
      <c r="F200" s="623"/>
      <c r="G200" s="624"/>
      <c r="H200" s="603"/>
      <c r="I200" s="604"/>
      <c r="J200" s="605"/>
      <c r="K200" s="606"/>
      <c r="L200" s="607"/>
      <c r="M200" s="608"/>
      <c r="N200" s="609"/>
      <c r="O200" s="608"/>
      <c r="P200" s="625"/>
      <c r="Q200" s="612"/>
      <c r="R200" s="651"/>
      <c r="S200" s="650"/>
      <c r="T200" s="591"/>
      <c r="U200" s="592"/>
      <c r="V200" s="593"/>
      <c r="W200" s="594"/>
      <c r="X200" s="595"/>
      <c r="Y200" s="593"/>
      <c r="Z200" s="595"/>
      <c r="AA200" s="556"/>
      <c r="AB200" s="563"/>
      <c r="AC200" s="560"/>
      <c r="AD200" s="564"/>
      <c r="AE200" s="561"/>
      <c r="AF200" s="562">
        <f t="shared" si="8"/>
        <v>0</v>
      </c>
      <c r="AG200" s="72"/>
      <c r="AH200" s="109">
        <f t="shared" si="9"/>
        <v>0</v>
      </c>
      <c r="AI200" s="585" t="str">
        <f t="shared" si="10"/>
        <v/>
      </c>
      <c r="AJ200" s="585"/>
      <c r="AK200" s="574">
        <f t="shared" si="11"/>
        <v>0</v>
      </c>
    </row>
    <row r="201" spans="1:37" s="69" customFormat="1" ht="18" customHeight="1" x14ac:dyDescent="0.2">
      <c r="A201" s="71">
        <v>192</v>
      </c>
      <c r="B201" s="601"/>
      <c r="C201" s="623"/>
      <c r="D201" s="623"/>
      <c r="E201" s="623"/>
      <c r="F201" s="623"/>
      <c r="G201" s="624"/>
      <c r="H201" s="603"/>
      <c r="I201" s="604"/>
      <c r="J201" s="605"/>
      <c r="K201" s="606"/>
      <c r="L201" s="607"/>
      <c r="M201" s="608"/>
      <c r="N201" s="609"/>
      <c r="O201" s="608"/>
      <c r="P201" s="625"/>
      <c r="Q201" s="612"/>
      <c r="R201" s="651"/>
      <c r="S201" s="650"/>
      <c r="T201" s="591"/>
      <c r="U201" s="592"/>
      <c r="V201" s="593"/>
      <c r="W201" s="594"/>
      <c r="X201" s="595"/>
      <c r="Y201" s="593"/>
      <c r="Z201" s="595"/>
      <c r="AA201" s="556"/>
      <c r="AB201" s="563"/>
      <c r="AC201" s="560"/>
      <c r="AD201" s="564"/>
      <c r="AE201" s="561"/>
      <c r="AF201" s="562">
        <f t="shared" si="8"/>
        <v>0</v>
      </c>
      <c r="AG201" s="72"/>
      <c r="AH201" s="109">
        <f t="shared" si="9"/>
        <v>0</v>
      </c>
      <c r="AI201" s="585" t="str">
        <f t="shared" si="10"/>
        <v/>
      </c>
      <c r="AJ201" s="585"/>
      <c r="AK201" s="574">
        <f t="shared" si="11"/>
        <v>0</v>
      </c>
    </row>
    <row r="202" spans="1:37" s="69" customFormat="1" ht="18" customHeight="1" x14ac:dyDescent="0.2">
      <c r="A202" s="71">
        <v>193</v>
      </c>
      <c r="B202" s="601"/>
      <c r="C202" s="623"/>
      <c r="D202" s="623"/>
      <c r="E202" s="623"/>
      <c r="F202" s="623"/>
      <c r="G202" s="624"/>
      <c r="H202" s="603"/>
      <c r="I202" s="604"/>
      <c r="J202" s="605"/>
      <c r="K202" s="606"/>
      <c r="L202" s="607"/>
      <c r="M202" s="608"/>
      <c r="N202" s="609"/>
      <c r="O202" s="608"/>
      <c r="P202" s="625"/>
      <c r="Q202" s="612"/>
      <c r="R202" s="651"/>
      <c r="S202" s="650"/>
      <c r="T202" s="591"/>
      <c r="U202" s="592"/>
      <c r="V202" s="593"/>
      <c r="W202" s="594"/>
      <c r="X202" s="595"/>
      <c r="Y202" s="593"/>
      <c r="Z202" s="595"/>
      <c r="AA202" s="556"/>
      <c r="AB202" s="563"/>
      <c r="AC202" s="560"/>
      <c r="AD202" s="564"/>
      <c r="AE202" s="561"/>
      <c r="AF202" s="562">
        <f t="shared" si="8"/>
        <v>0</v>
      </c>
      <c r="AG202" s="72"/>
      <c r="AH202" s="109">
        <f t="shared" si="9"/>
        <v>0</v>
      </c>
      <c r="AI202" s="585" t="str">
        <f t="shared" si="10"/>
        <v/>
      </c>
      <c r="AJ202" s="585"/>
      <c r="AK202" s="574">
        <f t="shared" si="11"/>
        <v>0</v>
      </c>
    </row>
    <row r="203" spans="1:37" s="69" customFormat="1" ht="18" customHeight="1" x14ac:dyDescent="0.2">
      <c r="A203" s="71">
        <v>194</v>
      </c>
      <c r="B203" s="601"/>
      <c r="C203" s="623"/>
      <c r="D203" s="623"/>
      <c r="E203" s="623"/>
      <c r="F203" s="623"/>
      <c r="G203" s="624"/>
      <c r="H203" s="603"/>
      <c r="I203" s="604"/>
      <c r="J203" s="605"/>
      <c r="K203" s="606"/>
      <c r="L203" s="607"/>
      <c r="M203" s="608"/>
      <c r="N203" s="609"/>
      <c r="O203" s="608"/>
      <c r="P203" s="625"/>
      <c r="Q203" s="612"/>
      <c r="R203" s="651"/>
      <c r="S203" s="650"/>
      <c r="T203" s="591"/>
      <c r="U203" s="592"/>
      <c r="V203" s="593"/>
      <c r="W203" s="594"/>
      <c r="X203" s="595"/>
      <c r="Y203" s="593"/>
      <c r="Z203" s="595"/>
      <c r="AA203" s="556"/>
      <c r="AB203" s="563"/>
      <c r="AC203" s="560"/>
      <c r="AD203" s="564"/>
      <c r="AE203" s="561"/>
      <c r="AF203" s="562">
        <f t="shared" ref="AF203:AF252" si="12">SUM(AB203:AE203)</f>
        <v>0</v>
      </c>
      <c r="AG203" s="72"/>
      <c r="AH203" s="109">
        <f t="shared" ref="AH203:AH252" si="13">Q203</f>
        <v>0</v>
      </c>
      <c r="AI203" s="585" t="str">
        <f t="shared" ref="AI203:AI252" si="14">IF(B203&lt;&gt;0,ROUND(AE203*Q203,0),"")</f>
        <v/>
      </c>
      <c r="AJ203" s="585"/>
      <c r="AK203" s="574">
        <f t="shared" ref="AK203:AK252" si="15">IFERROR(ROUND(AF203*Q203,0),0)</f>
        <v>0</v>
      </c>
    </row>
    <row r="204" spans="1:37" s="69" customFormat="1" ht="18" customHeight="1" x14ac:dyDescent="0.2">
      <c r="A204" s="71">
        <v>195</v>
      </c>
      <c r="B204" s="601"/>
      <c r="C204" s="623"/>
      <c r="D204" s="623"/>
      <c r="E204" s="623"/>
      <c r="F204" s="623"/>
      <c r="G204" s="624"/>
      <c r="H204" s="603"/>
      <c r="I204" s="604"/>
      <c r="J204" s="605"/>
      <c r="K204" s="606"/>
      <c r="L204" s="607"/>
      <c r="M204" s="608"/>
      <c r="N204" s="609"/>
      <c r="O204" s="608"/>
      <c r="P204" s="625"/>
      <c r="Q204" s="612"/>
      <c r="R204" s="651"/>
      <c r="S204" s="650"/>
      <c r="T204" s="591"/>
      <c r="U204" s="592"/>
      <c r="V204" s="593"/>
      <c r="W204" s="594"/>
      <c r="X204" s="595"/>
      <c r="Y204" s="593"/>
      <c r="Z204" s="595"/>
      <c r="AA204" s="556"/>
      <c r="AB204" s="563"/>
      <c r="AC204" s="560"/>
      <c r="AD204" s="564"/>
      <c r="AE204" s="561"/>
      <c r="AF204" s="562">
        <f t="shared" si="12"/>
        <v>0</v>
      </c>
      <c r="AG204" s="72"/>
      <c r="AH204" s="109">
        <f t="shared" si="13"/>
        <v>0</v>
      </c>
      <c r="AI204" s="585" t="str">
        <f t="shared" si="14"/>
        <v/>
      </c>
      <c r="AJ204" s="585"/>
      <c r="AK204" s="574">
        <f t="shared" si="15"/>
        <v>0</v>
      </c>
    </row>
    <row r="205" spans="1:37" s="69" customFormat="1" ht="18" customHeight="1" x14ac:dyDescent="0.2">
      <c r="A205" s="71">
        <v>196</v>
      </c>
      <c r="B205" s="601"/>
      <c r="C205" s="623"/>
      <c r="D205" s="623"/>
      <c r="E205" s="623"/>
      <c r="F205" s="623"/>
      <c r="G205" s="624"/>
      <c r="H205" s="603"/>
      <c r="I205" s="604"/>
      <c r="J205" s="605"/>
      <c r="K205" s="606"/>
      <c r="L205" s="607"/>
      <c r="M205" s="608"/>
      <c r="N205" s="609"/>
      <c r="O205" s="608"/>
      <c r="P205" s="625"/>
      <c r="Q205" s="612"/>
      <c r="R205" s="651"/>
      <c r="S205" s="650"/>
      <c r="T205" s="591"/>
      <c r="U205" s="592"/>
      <c r="V205" s="593"/>
      <c r="W205" s="594"/>
      <c r="X205" s="595"/>
      <c r="Y205" s="593"/>
      <c r="Z205" s="595"/>
      <c r="AA205" s="556"/>
      <c r="AB205" s="563"/>
      <c r="AC205" s="560"/>
      <c r="AD205" s="564"/>
      <c r="AE205" s="561"/>
      <c r="AF205" s="562">
        <f t="shared" si="12"/>
        <v>0</v>
      </c>
      <c r="AG205" s="72"/>
      <c r="AH205" s="109">
        <f t="shared" si="13"/>
        <v>0</v>
      </c>
      <c r="AI205" s="585" t="str">
        <f t="shared" si="14"/>
        <v/>
      </c>
      <c r="AJ205" s="585"/>
      <c r="AK205" s="574">
        <f t="shared" si="15"/>
        <v>0</v>
      </c>
    </row>
    <row r="206" spans="1:37" s="69" customFormat="1" ht="18" customHeight="1" x14ac:dyDescent="0.2">
      <c r="A206" s="71">
        <v>197</v>
      </c>
      <c r="B206" s="601"/>
      <c r="C206" s="623"/>
      <c r="D206" s="623"/>
      <c r="E206" s="623"/>
      <c r="F206" s="623"/>
      <c r="G206" s="624"/>
      <c r="H206" s="603"/>
      <c r="I206" s="604"/>
      <c r="J206" s="605"/>
      <c r="K206" s="606"/>
      <c r="L206" s="607"/>
      <c r="M206" s="608"/>
      <c r="N206" s="609"/>
      <c r="O206" s="608"/>
      <c r="P206" s="625"/>
      <c r="Q206" s="612"/>
      <c r="R206" s="651"/>
      <c r="S206" s="650"/>
      <c r="T206" s="591"/>
      <c r="U206" s="592"/>
      <c r="V206" s="593"/>
      <c r="W206" s="594"/>
      <c r="X206" s="595"/>
      <c r="Y206" s="593"/>
      <c r="Z206" s="595"/>
      <c r="AA206" s="556"/>
      <c r="AB206" s="563"/>
      <c r="AC206" s="560"/>
      <c r="AD206" s="564"/>
      <c r="AE206" s="561"/>
      <c r="AF206" s="562">
        <f t="shared" si="12"/>
        <v>0</v>
      </c>
      <c r="AG206" s="72"/>
      <c r="AH206" s="109">
        <f t="shared" si="13"/>
        <v>0</v>
      </c>
      <c r="AI206" s="585" t="str">
        <f t="shared" si="14"/>
        <v/>
      </c>
      <c r="AJ206" s="585"/>
      <c r="AK206" s="574">
        <f t="shared" si="15"/>
        <v>0</v>
      </c>
    </row>
    <row r="207" spans="1:37" s="69" customFormat="1" ht="18" customHeight="1" x14ac:dyDescent="0.2">
      <c r="A207" s="71">
        <v>198</v>
      </c>
      <c r="B207" s="601"/>
      <c r="C207" s="623"/>
      <c r="D207" s="623"/>
      <c r="E207" s="623"/>
      <c r="F207" s="623"/>
      <c r="G207" s="624"/>
      <c r="H207" s="603"/>
      <c r="I207" s="604"/>
      <c r="J207" s="605"/>
      <c r="K207" s="606"/>
      <c r="L207" s="607"/>
      <c r="M207" s="608"/>
      <c r="N207" s="609"/>
      <c r="O207" s="608"/>
      <c r="P207" s="625"/>
      <c r="Q207" s="612"/>
      <c r="R207" s="651"/>
      <c r="S207" s="650"/>
      <c r="T207" s="591"/>
      <c r="U207" s="592"/>
      <c r="V207" s="593"/>
      <c r="W207" s="594"/>
      <c r="X207" s="595"/>
      <c r="Y207" s="593"/>
      <c r="Z207" s="595"/>
      <c r="AA207" s="556"/>
      <c r="AB207" s="563"/>
      <c r="AC207" s="560"/>
      <c r="AD207" s="564"/>
      <c r="AE207" s="561"/>
      <c r="AF207" s="562">
        <f t="shared" si="12"/>
        <v>0</v>
      </c>
      <c r="AG207" s="72"/>
      <c r="AH207" s="109">
        <f t="shared" si="13"/>
        <v>0</v>
      </c>
      <c r="AI207" s="585" t="str">
        <f t="shared" si="14"/>
        <v/>
      </c>
      <c r="AJ207" s="585"/>
      <c r="AK207" s="574">
        <f t="shared" si="15"/>
        <v>0</v>
      </c>
    </row>
    <row r="208" spans="1:37" s="69" customFormat="1" ht="18" customHeight="1" x14ac:dyDescent="0.2">
      <c r="A208" s="71">
        <v>199</v>
      </c>
      <c r="B208" s="601"/>
      <c r="C208" s="623"/>
      <c r="D208" s="623"/>
      <c r="E208" s="623"/>
      <c r="F208" s="623"/>
      <c r="G208" s="624"/>
      <c r="H208" s="603"/>
      <c r="I208" s="604"/>
      <c r="J208" s="605"/>
      <c r="K208" s="606"/>
      <c r="L208" s="607"/>
      <c r="M208" s="608"/>
      <c r="N208" s="609"/>
      <c r="O208" s="608"/>
      <c r="P208" s="625"/>
      <c r="Q208" s="612"/>
      <c r="R208" s="651"/>
      <c r="S208" s="650"/>
      <c r="T208" s="591"/>
      <c r="U208" s="592"/>
      <c r="V208" s="593"/>
      <c r="W208" s="594"/>
      <c r="X208" s="595"/>
      <c r="Y208" s="593"/>
      <c r="Z208" s="595"/>
      <c r="AA208" s="556"/>
      <c r="AB208" s="563"/>
      <c r="AC208" s="560"/>
      <c r="AD208" s="564"/>
      <c r="AE208" s="561"/>
      <c r="AF208" s="562">
        <f t="shared" si="12"/>
        <v>0</v>
      </c>
      <c r="AG208" s="72"/>
      <c r="AH208" s="109">
        <f t="shared" si="13"/>
        <v>0</v>
      </c>
      <c r="AI208" s="585" t="str">
        <f t="shared" si="14"/>
        <v/>
      </c>
      <c r="AJ208" s="585"/>
      <c r="AK208" s="574">
        <f t="shared" si="15"/>
        <v>0</v>
      </c>
    </row>
    <row r="209" spans="1:37" s="69" customFormat="1" ht="18" customHeight="1" x14ac:dyDescent="0.2">
      <c r="A209" s="71">
        <v>200</v>
      </c>
      <c r="B209" s="601"/>
      <c r="C209" s="623"/>
      <c r="D209" s="623"/>
      <c r="E209" s="623"/>
      <c r="F209" s="623"/>
      <c r="G209" s="624"/>
      <c r="H209" s="603"/>
      <c r="I209" s="604"/>
      <c r="J209" s="605"/>
      <c r="K209" s="606"/>
      <c r="L209" s="607"/>
      <c r="M209" s="608"/>
      <c r="N209" s="609"/>
      <c r="O209" s="608"/>
      <c r="P209" s="625"/>
      <c r="Q209" s="612"/>
      <c r="R209" s="651"/>
      <c r="S209" s="650"/>
      <c r="T209" s="591"/>
      <c r="U209" s="592"/>
      <c r="V209" s="593"/>
      <c r="W209" s="594"/>
      <c r="X209" s="595"/>
      <c r="Y209" s="593"/>
      <c r="Z209" s="595"/>
      <c r="AA209" s="556"/>
      <c r="AB209" s="563"/>
      <c r="AC209" s="560"/>
      <c r="AD209" s="564"/>
      <c r="AE209" s="561"/>
      <c r="AF209" s="562">
        <f t="shared" si="12"/>
        <v>0</v>
      </c>
      <c r="AG209" s="72"/>
      <c r="AH209" s="109">
        <f t="shared" si="13"/>
        <v>0</v>
      </c>
      <c r="AI209" s="585" t="str">
        <f t="shared" si="14"/>
        <v/>
      </c>
      <c r="AJ209" s="585"/>
      <c r="AK209" s="574">
        <f t="shared" si="15"/>
        <v>0</v>
      </c>
    </row>
    <row r="210" spans="1:37" s="69" customFormat="1" ht="18" customHeight="1" x14ac:dyDescent="0.2">
      <c r="A210" s="71">
        <v>201</v>
      </c>
      <c r="B210" s="601"/>
      <c r="C210" s="623"/>
      <c r="D210" s="623"/>
      <c r="E210" s="623"/>
      <c r="F210" s="623"/>
      <c r="G210" s="624"/>
      <c r="H210" s="603"/>
      <c r="I210" s="604"/>
      <c r="J210" s="605"/>
      <c r="K210" s="606"/>
      <c r="L210" s="607"/>
      <c r="M210" s="608"/>
      <c r="N210" s="609"/>
      <c r="O210" s="608"/>
      <c r="P210" s="625"/>
      <c r="Q210" s="612"/>
      <c r="R210" s="651"/>
      <c r="S210" s="650"/>
      <c r="T210" s="591"/>
      <c r="U210" s="592"/>
      <c r="V210" s="593"/>
      <c r="W210" s="594"/>
      <c r="X210" s="595"/>
      <c r="Y210" s="593"/>
      <c r="Z210" s="595"/>
      <c r="AA210" s="556"/>
      <c r="AB210" s="563"/>
      <c r="AC210" s="560"/>
      <c r="AD210" s="564"/>
      <c r="AE210" s="561"/>
      <c r="AF210" s="562">
        <f t="shared" si="12"/>
        <v>0</v>
      </c>
      <c r="AG210" s="72"/>
      <c r="AH210" s="109">
        <f t="shared" si="13"/>
        <v>0</v>
      </c>
      <c r="AI210" s="585" t="str">
        <f t="shared" si="14"/>
        <v/>
      </c>
      <c r="AJ210" s="585"/>
      <c r="AK210" s="574">
        <f t="shared" si="15"/>
        <v>0</v>
      </c>
    </row>
    <row r="211" spans="1:37" s="69" customFormat="1" ht="18" customHeight="1" x14ac:dyDescent="0.2">
      <c r="A211" s="71">
        <v>202</v>
      </c>
      <c r="B211" s="601"/>
      <c r="C211" s="623"/>
      <c r="D211" s="623"/>
      <c r="E211" s="623"/>
      <c r="F211" s="623"/>
      <c r="G211" s="624"/>
      <c r="H211" s="603"/>
      <c r="I211" s="604"/>
      <c r="J211" s="605"/>
      <c r="K211" s="606"/>
      <c r="L211" s="607"/>
      <c r="M211" s="608"/>
      <c r="N211" s="609"/>
      <c r="O211" s="608"/>
      <c r="P211" s="625"/>
      <c r="Q211" s="612"/>
      <c r="R211" s="651"/>
      <c r="S211" s="650"/>
      <c r="T211" s="591"/>
      <c r="U211" s="592"/>
      <c r="V211" s="593"/>
      <c r="W211" s="594"/>
      <c r="X211" s="595"/>
      <c r="Y211" s="593"/>
      <c r="Z211" s="595"/>
      <c r="AA211" s="556"/>
      <c r="AB211" s="563"/>
      <c r="AC211" s="560"/>
      <c r="AD211" s="564"/>
      <c r="AE211" s="561"/>
      <c r="AF211" s="562">
        <f t="shared" si="12"/>
        <v>0</v>
      </c>
      <c r="AG211" s="72"/>
      <c r="AH211" s="109">
        <f t="shared" si="13"/>
        <v>0</v>
      </c>
      <c r="AI211" s="585" t="str">
        <f t="shared" si="14"/>
        <v/>
      </c>
      <c r="AJ211" s="585"/>
      <c r="AK211" s="574">
        <f t="shared" si="15"/>
        <v>0</v>
      </c>
    </row>
    <row r="212" spans="1:37" s="69" customFormat="1" ht="18" customHeight="1" x14ac:dyDescent="0.2">
      <c r="A212" s="71">
        <v>203</v>
      </c>
      <c r="B212" s="601"/>
      <c r="C212" s="623"/>
      <c r="D212" s="623"/>
      <c r="E212" s="623"/>
      <c r="F212" s="623"/>
      <c r="G212" s="624"/>
      <c r="H212" s="603"/>
      <c r="I212" s="604"/>
      <c r="J212" s="605"/>
      <c r="K212" s="606"/>
      <c r="L212" s="607"/>
      <c r="M212" s="608"/>
      <c r="N212" s="609"/>
      <c r="O212" s="608"/>
      <c r="P212" s="625"/>
      <c r="Q212" s="612"/>
      <c r="R212" s="651"/>
      <c r="S212" s="650"/>
      <c r="T212" s="591"/>
      <c r="U212" s="592"/>
      <c r="V212" s="593"/>
      <c r="W212" s="594"/>
      <c r="X212" s="595"/>
      <c r="Y212" s="593"/>
      <c r="Z212" s="595"/>
      <c r="AA212" s="556"/>
      <c r="AB212" s="563"/>
      <c r="AC212" s="560"/>
      <c r="AD212" s="564"/>
      <c r="AE212" s="561"/>
      <c r="AF212" s="562">
        <f t="shared" si="12"/>
        <v>0</v>
      </c>
      <c r="AG212" s="72"/>
      <c r="AH212" s="109">
        <f t="shared" si="13"/>
        <v>0</v>
      </c>
      <c r="AI212" s="585" t="str">
        <f t="shared" si="14"/>
        <v/>
      </c>
      <c r="AJ212" s="585"/>
      <c r="AK212" s="574">
        <f t="shared" si="15"/>
        <v>0</v>
      </c>
    </row>
    <row r="213" spans="1:37" s="69" customFormat="1" ht="18" customHeight="1" x14ac:dyDescent="0.2">
      <c r="A213" s="71">
        <v>204</v>
      </c>
      <c r="B213" s="601"/>
      <c r="C213" s="623"/>
      <c r="D213" s="623"/>
      <c r="E213" s="623"/>
      <c r="F213" s="623"/>
      <c r="G213" s="624"/>
      <c r="H213" s="603"/>
      <c r="I213" s="604"/>
      <c r="J213" s="605"/>
      <c r="K213" s="606"/>
      <c r="L213" s="607"/>
      <c r="M213" s="608"/>
      <c r="N213" s="609"/>
      <c r="O213" s="608"/>
      <c r="P213" s="625"/>
      <c r="Q213" s="612"/>
      <c r="R213" s="651"/>
      <c r="S213" s="650"/>
      <c r="T213" s="591"/>
      <c r="U213" s="592"/>
      <c r="V213" s="593"/>
      <c r="W213" s="594"/>
      <c r="X213" s="595"/>
      <c r="Y213" s="593"/>
      <c r="Z213" s="595"/>
      <c r="AA213" s="556"/>
      <c r="AB213" s="563"/>
      <c r="AC213" s="560"/>
      <c r="AD213" s="564"/>
      <c r="AE213" s="561"/>
      <c r="AF213" s="562">
        <f t="shared" si="12"/>
        <v>0</v>
      </c>
      <c r="AG213" s="72"/>
      <c r="AH213" s="109">
        <f t="shared" si="13"/>
        <v>0</v>
      </c>
      <c r="AI213" s="585" t="str">
        <f t="shared" si="14"/>
        <v/>
      </c>
      <c r="AJ213" s="585"/>
      <c r="AK213" s="574">
        <f t="shared" si="15"/>
        <v>0</v>
      </c>
    </row>
    <row r="214" spans="1:37" s="69" customFormat="1" ht="18" customHeight="1" x14ac:dyDescent="0.2">
      <c r="A214" s="71">
        <v>205</v>
      </c>
      <c r="B214" s="601"/>
      <c r="C214" s="623"/>
      <c r="D214" s="623"/>
      <c r="E214" s="623"/>
      <c r="F214" s="623"/>
      <c r="G214" s="624"/>
      <c r="H214" s="603"/>
      <c r="I214" s="604"/>
      <c r="J214" s="605"/>
      <c r="K214" s="606"/>
      <c r="L214" s="607"/>
      <c r="M214" s="608"/>
      <c r="N214" s="609"/>
      <c r="O214" s="608"/>
      <c r="P214" s="625"/>
      <c r="Q214" s="612"/>
      <c r="R214" s="651"/>
      <c r="S214" s="650"/>
      <c r="T214" s="591"/>
      <c r="U214" s="592"/>
      <c r="V214" s="593"/>
      <c r="W214" s="594"/>
      <c r="X214" s="595"/>
      <c r="Y214" s="593"/>
      <c r="Z214" s="595"/>
      <c r="AA214" s="556"/>
      <c r="AB214" s="563"/>
      <c r="AC214" s="560"/>
      <c r="AD214" s="564"/>
      <c r="AE214" s="561"/>
      <c r="AF214" s="562">
        <f t="shared" si="12"/>
        <v>0</v>
      </c>
      <c r="AG214" s="72"/>
      <c r="AH214" s="109">
        <f t="shared" si="13"/>
        <v>0</v>
      </c>
      <c r="AI214" s="585" t="str">
        <f t="shared" si="14"/>
        <v/>
      </c>
      <c r="AJ214" s="585"/>
      <c r="AK214" s="574">
        <f t="shared" si="15"/>
        <v>0</v>
      </c>
    </row>
    <row r="215" spans="1:37" s="69" customFormat="1" ht="18" customHeight="1" x14ac:dyDescent="0.2">
      <c r="A215" s="71">
        <v>206</v>
      </c>
      <c r="B215" s="601"/>
      <c r="C215" s="623"/>
      <c r="D215" s="623"/>
      <c r="E215" s="623"/>
      <c r="F215" s="623"/>
      <c r="G215" s="624"/>
      <c r="H215" s="603"/>
      <c r="I215" s="604"/>
      <c r="J215" s="605"/>
      <c r="K215" s="606"/>
      <c r="L215" s="607"/>
      <c r="M215" s="608"/>
      <c r="N215" s="609"/>
      <c r="O215" s="608"/>
      <c r="P215" s="625"/>
      <c r="Q215" s="612"/>
      <c r="R215" s="651"/>
      <c r="S215" s="650"/>
      <c r="T215" s="591"/>
      <c r="U215" s="592"/>
      <c r="V215" s="593"/>
      <c r="W215" s="594"/>
      <c r="X215" s="595"/>
      <c r="Y215" s="593"/>
      <c r="Z215" s="595"/>
      <c r="AA215" s="556"/>
      <c r="AB215" s="563"/>
      <c r="AC215" s="560"/>
      <c r="AD215" s="564"/>
      <c r="AE215" s="561"/>
      <c r="AF215" s="562">
        <f t="shared" si="12"/>
        <v>0</v>
      </c>
      <c r="AG215" s="72"/>
      <c r="AH215" s="109">
        <f t="shared" si="13"/>
        <v>0</v>
      </c>
      <c r="AI215" s="585" t="str">
        <f t="shared" si="14"/>
        <v/>
      </c>
      <c r="AJ215" s="585"/>
      <c r="AK215" s="574">
        <f t="shared" si="15"/>
        <v>0</v>
      </c>
    </row>
    <row r="216" spans="1:37" s="69" customFormat="1" ht="18" customHeight="1" x14ac:dyDescent="0.2">
      <c r="A216" s="71">
        <v>207</v>
      </c>
      <c r="B216" s="601"/>
      <c r="C216" s="623"/>
      <c r="D216" s="623"/>
      <c r="E216" s="623"/>
      <c r="F216" s="623"/>
      <c r="G216" s="624"/>
      <c r="H216" s="603"/>
      <c r="I216" s="604"/>
      <c r="J216" s="605"/>
      <c r="K216" s="606"/>
      <c r="L216" s="607"/>
      <c r="M216" s="608"/>
      <c r="N216" s="609"/>
      <c r="O216" s="608"/>
      <c r="P216" s="625"/>
      <c r="Q216" s="612"/>
      <c r="R216" s="651"/>
      <c r="S216" s="650"/>
      <c r="T216" s="591"/>
      <c r="U216" s="592"/>
      <c r="V216" s="593"/>
      <c r="W216" s="594"/>
      <c r="X216" s="595"/>
      <c r="Y216" s="593"/>
      <c r="Z216" s="595"/>
      <c r="AA216" s="556"/>
      <c r="AB216" s="563"/>
      <c r="AC216" s="560"/>
      <c r="AD216" s="564"/>
      <c r="AE216" s="561"/>
      <c r="AF216" s="562">
        <f t="shared" si="12"/>
        <v>0</v>
      </c>
      <c r="AG216" s="72"/>
      <c r="AH216" s="109">
        <f t="shared" si="13"/>
        <v>0</v>
      </c>
      <c r="AI216" s="585" t="str">
        <f t="shared" si="14"/>
        <v/>
      </c>
      <c r="AJ216" s="585"/>
      <c r="AK216" s="574">
        <f t="shared" si="15"/>
        <v>0</v>
      </c>
    </row>
    <row r="217" spans="1:37" s="69" customFormat="1" ht="18" customHeight="1" x14ac:dyDescent="0.2">
      <c r="A217" s="71">
        <v>208</v>
      </c>
      <c r="B217" s="601"/>
      <c r="C217" s="623"/>
      <c r="D217" s="623"/>
      <c r="E217" s="623"/>
      <c r="F217" s="623"/>
      <c r="G217" s="624"/>
      <c r="H217" s="603"/>
      <c r="I217" s="604"/>
      <c r="J217" s="605"/>
      <c r="K217" s="606"/>
      <c r="L217" s="607"/>
      <c r="M217" s="608"/>
      <c r="N217" s="609"/>
      <c r="O217" s="608"/>
      <c r="P217" s="625"/>
      <c r="Q217" s="612"/>
      <c r="R217" s="651"/>
      <c r="S217" s="650"/>
      <c r="T217" s="591"/>
      <c r="U217" s="592"/>
      <c r="V217" s="593"/>
      <c r="W217" s="594"/>
      <c r="X217" s="595"/>
      <c r="Y217" s="593"/>
      <c r="Z217" s="595"/>
      <c r="AA217" s="556"/>
      <c r="AB217" s="563"/>
      <c r="AC217" s="560"/>
      <c r="AD217" s="564"/>
      <c r="AE217" s="561"/>
      <c r="AF217" s="562">
        <f t="shared" si="12"/>
        <v>0</v>
      </c>
      <c r="AG217" s="72"/>
      <c r="AH217" s="109">
        <f t="shared" si="13"/>
        <v>0</v>
      </c>
      <c r="AI217" s="585" t="str">
        <f t="shared" si="14"/>
        <v/>
      </c>
      <c r="AJ217" s="585"/>
      <c r="AK217" s="574">
        <f t="shared" si="15"/>
        <v>0</v>
      </c>
    </row>
    <row r="218" spans="1:37" s="69" customFormat="1" ht="18" customHeight="1" x14ac:dyDescent="0.2">
      <c r="A218" s="71">
        <v>209</v>
      </c>
      <c r="B218" s="601"/>
      <c r="C218" s="623"/>
      <c r="D218" s="623"/>
      <c r="E218" s="623"/>
      <c r="F218" s="623"/>
      <c r="G218" s="624"/>
      <c r="H218" s="603"/>
      <c r="I218" s="604"/>
      <c r="J218" s="605"/>
      <c r="K218" s="606"/>
      <c r="L218" s="607"/>
      <c r="M218" s="608"/>
      <c r="N218" s="609"/>
      <c r="O218" s="608"/>
      <c r="P218" s="625"/>
      <c r="Q218" s="612"/>
      <c r="R218" s="651"/>
      <c r="S218" s="650"/>
      <c r="T218" s="591"/>
      <c r="U218" s="592"/>
      <c r="V218" s="593"/>
      <c r="W218" s="594"/>
      <c r="X218" s="595"/>
      <c r="Y218" s="593"/>
      <c r="Z218" s="595"/>
      <c r="AA218" s="556"/>
      <c r="AB218" s="563"/>
      <c r="AC218" s="560"/>
      <c r="AD218" s="564"/>
      <c r="AE218" s="561"/>
      <c r="AF218" s="562">
        <f t="shared" si="12"/>
        <v>0</v>
      </c>
      <c r="AG218" s="72"/>
      <c r="AH218" s="109">
        <f t="shared" si="13"/>
        <v>0</v>
      </c>
      <c r="AI218" s="585" t="str">
        <f t="shared" si="14"/>
        <v/>
      </c>
      <c r="AJ218" s="585"/>
      <c r="AK218" s="574">
        <f t="shared" si="15"/>
        <v>0</v>
      </c>
    </row>
    <row r="219" spans="1:37" s="69" customFormat="1" ht="18" customHeight="1" x14ac:dyDescent="0.2">
      <c r="A219" s="71">
        <v>210</v>
      </c>
      <c r="B219" s="601"/>
      <c r="C219" s="623"/>
      <c r="D219" s="623"/>
      <c r="E219" s="623"/>
      <c r="F219" s="623"/>
      <c r="G219" s="624"/>
      <c r="H219" s="603"/>
      <c r="I219" s="604"/>
      <c r="J219" s="605"/>
      <c r="K219" s="606"/>
      <c r="L219" s="607"/>
      <c r="M219" s="608"/>
      <c r="N219" s="609"/>
      <c r="O219" s="608"/>
      <c r="P219" s="625"/>
      <c r="Q219" s="612"/>
      <c r="R219" s="651"/>
      <c r="S219" s="650"/>
      <c r="T219" s="591"/>
      <c r="U219" s="592"/>
      <c r="V219" s="593"/>
      <c r="W219" s="594"/>
      <c r="X219" s="595"/>
      <c r="Y219" s="593"/>
      <c r="Z219" s="595"/>
      <c r="AA219" s="556"/>
      <c r="AB219" s="563"/>
      <c r="AC219" s="560"/>
      <c r="AD219" s="564"/>
      <c r="AE219" s="561"/>
      <c r="AF219" s="562">
        <f t="shared" si="12"/>
        <v>0</v>
      </c>
      <c r="AG219" s="72"/>
      <c r="AH219" s="109">
        <f t="shared" si="13"/>
        <v>0</v>
      </c>
      <c r="AI219" s="585" t="str">
        <f t="shared" si="14"/>
        <v/>
      </c>
      <c r="AJ219" s="585"/>
      <c r="AK219" s="574">
        <f t="shared" si="15"/>
        <v>0</v>
      </c>
    </row>
    <row r="220" spans="1:37" s="69" customFormat="1" ht="18" customHeight="1" x14ac:dyDescent="0.2">
      <c r="A220" s="71">
        <v>211</v>
      </c>
      <c r="B220" s="601"/>
      <c r="C220" s="623"/>
      <c r="D220" s="623"/>
      <c r="E220" s="623"/>
      <c r="F220" s="623"/>
      <c r="G220" s="624"/>
      <c r="H220" s="603"/>
      <c r="I220" s="604"/>
      <c r="J220" s="605"/>
      <c r="K220" s="606"/>
      <c r="L220" s="607"/>
      <c r="M220" s="608"/>
      <c r="N220" s="609"/>
      <c r="O220" s="608"/>
      <c r="P220" s="625"/>
      <c r="Q220" s="612"/>
      <c r="R220" s="651"/>
      <c r="S220" s="650"/>
      <c r="T220" s="591"/>
      <c r="U220" s="592"/>
      <c r="V220" s="593"/>
      <c r="W220" s="594"/>
      <c r="X220" s="595"/>
      <c r="Y220" s="593"/>
      <c r="Z220" s="595"/>
      <c r="AA220" s="556"/>
      <c r="AB220" s="563"/>
      <c r="AC220" s="560"/>
      <c r="AD220" s="564"/>
      <c r="AE220" s="561"/>
      <c r="AF220" s="562">
        <f t="shared" si="12"/>
        <v>0</v>
      </c>
      <c r="AG220" s="72"/>
      <c r="AH220" s="109">
        <f t="shared" si="13"/>
        <v>0</v>
      </c>
      <c r="AI220" s="585" t="str">
        <f t="shared" si="14"/>
        <v/>
      </c>
      <c r="AJ220" s="585"/>
      <c r="AK220" s="574">
        <f t="shared" si="15"/>
        <v>0</v>
      </c>
    </row>
    <row r="221" spans="1:37" s="69" customFormat="1" ht="18" customHeight="1" x14ac:dyDescent="0.2">
      <c r="A221" s="71">
        <v>212</v>
      </c>
      <c r="B221" s="601"/>
      <c r="C221" s="623"/>
      <c r="D221" s="623"/>
      <c r="E221" s="623"/>
      <c r="F221" s="623"/>
      <c r="G221" s="624"/>
      <c r="H221" s="603"/>
      <c r="I221" s="604"/>
      <c r="J221" s="605"/>
      <c r="K221" s="606"/>
      <c r="L221" s="607"/>
      <c r="M221" s="608"/>
      <c r="N221" s="609"/>
      <c r="O221" s="608"/>
      <c r="P221" s="625"/>
      <c r="Q221" s="612"/>
      <c r="R221" s="651"/>
      <c r="S221" s="650"/>
      <c r="T221" s="591"/>
      <c r="U221" s="592"/>
      <c r="V221" s="593"/>
      <c r="W221" s="594"/>
      <c r="X221" s="595"/>
      <c r="Y221" s="593"/>
      <c r="Z221" s="595"/>
      <c r="AA221" s="556"/>
      <c r="AB221" s="563"/>
      <c r="AC221" s="560"/>
      <c r="AD221" s="564"/>
      <c r="AE221" s="561"/>
      <c r="AF221" s="562">
        <f t="shared" si="12"/>
        <v>0</v>
      </c>
      <c r="AG221" s="72"/>
      <c r="AH221" s="109">
        <f t="shared" si="13"/>
        <v>0</v>
      </c>
      <c r="AI221" s="585" t="str">
        <f t="shared" si="14"/>
        <v/>
      </c>
      <c r="AJ221" s="585"/>
      <c r="AK221" s="574">
        <f t="shared" si="15"/>
        <v>0</v>
      </c>
    </row>
    <row r="222" spans="1:37" s="69" customFormat="1" ht="18" customHeight="1" x14ac:dyDescent="0.2">
      <c r="A222" s="71">
        <v>213</v>
      </c>
      <c r="B222" s="601"/>
      <c r="C222" s="623"/>
      <c r="D222" s="623"/>
      <c r="E222" s="623"/>
      <c r="F222" s="623"/>
      <c r="G222" s="624"/>
      <c r="H222" s="603"/>
      <c r="I222" s="604"/>
      <c r="J222" s="605"/>
      <c r="K222" s="606"/>
      <c r="L222" s="607"/>
      <c r="M222" s="608"/>
      <c r="N222" s="609"/>
      <c r="O222" s="608"/>
      <c r="P222" s="625"/>
      <c r="Q222" s="612"/>
      <c r="R222" s="651"/>
      <c r="S222" s="650"/>
      <c r="T222" s="591"/>
      <c r="U222" s="592"/>
      <c r="V222" s="593"/>
      <c r="W222" s="594"/>
      <c r="X222" s="595"/>
      <c r="Y222" s="593"/>
      <c r="Z222" s="595"/>
      <c r="AA222" s="556"/>
      <c r="AB222" s="563"/>
      <c r="AC222" s="560"/>
      <c r="AD222" s="564"/>
      <c r="AE222" s="561"/>
      <c r="AF222" s="562">
        <f t="shared" si="12"/>
        <v>0</v>
      </c>
      <c r="AG222" s="72"/>
      <c r="AH222" s="109">
        <f t="shared" si="13"/>
        <v>0</v>
      </c>
      <c r="AI222" s="585" t="str">
        <f t="shared" si="14"/>
        <v/>
      </c>
      <c r="AJ222" s="585"/>
      <c r="AK222" s="574">
        <f t="shared" si="15"/>
        <v>0</v>
      </c>
    </row>
    <row r="223" spans="1:37" s="69" customFormat="1" ht="18" customHeight="1" x14ac:dyDescent="0.2">
      <c r="A223" s="71">
        <v>214</v>
      </c>
      <c r="B223" s="601"/>
      <c r="C223" s="623"/>
      <c r="D223" s="623"/>
      <c r="E223" s="623"/>
      <c r="F223" s="623"/>
      <c r="G223" s="624"/>
      <c r="H223" s="603"/>
      <c r="I223" s="604"/>
      <c r="J223" s="605"/>
      <c r="K223" s="606"/>
      <c r="L223" s="607"/>
      <c r="M223" s="608"/>
      <c r="N223" s="609"/>
      <c r="O223" s="608"/>
      <c r="P223" s="625"/>
      <c r="Q223" s="612"/>
      <c r="R223" s="651"/>
      <c r="S223" s="650"/>
      <c r="T223" s="591"/>
      <c r="U223" s="592"/>
      <c r="V223" s="593"/>
      <c r="W223" s="594"/>
      <c r="X223" s="595"/>
      <c r="Y223" s="593"/>
      <c r="Z223" s="595"/>
      <c r="AA223" s="556"/>
      <c r="AB223" s="563"/>
      <c r="AC223" s="560"/>
      <c r="AD223" s="564"/>
      <c r="AE223" s="561"/>
      <c r="AF223" s="562">
        <f t="shared" si="12"/>
        <v>0</v>
      </c>
      <c r="AG223" s="72"/>
      <c r="AH223" s="109">
        <f t="shared" si="13"/>
        <v>0</v>
      </c>
      <c r="AI223" s="585" t="str">
        <f t="shared" si="14"/>
        <v/>
      </c>
      <c r="AJ223" s="585"/>
      <c r="AK223" s="574">
        <f t="shared" si="15"/>
        <v>0</v>
      </c>
    </row>
    <row r="224" spans="1:37" s="69" customFormat="1" ht="18" customHeight="1" x14ac:dyDescent="0.2">
      <c r="A224" s="71">
        <v>215</v>
      </c>
      <c r="B224" s="601"/>
      <c r="C224" s="623"/>
      <c r="D224" s="623"/>
      <c r="E224" s="623"/>
      <c r="F224" s="623"/>
      <c r="G224" s="624"/>
      <c r="H224" s="603"/>
      <c r="I224" s="604"/>
      <c r="J224" s="605"/>
      <c r="K224" s="606"/>
      <c r="L224" s="607"/>
      <c r="M224" s="608"/>
      <c r="N224" s="609"/>
      <c r="O224" s="608"/>
      <c r="P224" s="625"/>
      <c r="Q224" s="612"/>
      <c r="R224" s="651"/>
      <c r="S224" s="650"/>
      <c r="T224" s="591"/>
      <c r="U224" s="592"/>
      <c r="V224" s="593"/>
      <c r="W224" s="594"/>
      <c r="X224" s="595"/>
      <c r="Y224" s="593"/>
      <c r="Z224" s="595"/>
      <c r="AA224" s="556"/>
      <c r="AB224" s="563"/>
      <c r="AC224" s="560"/>
      <c r="AD224" s="564"/>
      <c r="AE224" s="561"/>
      <c r="AF224" s="562">
        <f t="shared" si="12"/>
        <v>0</v>
      </c>
      <c r="AG224" s="72"/>
      <c r="AH224" s="109">
        <f t="shared" si="13"/>
        <v>0</v>
      </c>
      <c r="AI224" s="585" t="str">
        <f t="shared" si="14"/>
        <v/>
      </c>
      <c r="AJ224" s="585"/>
      <c r="AK224" s="574">
        <f t="shared" si="15"/>
        <v>0</v>
      </c>
    </row>
    <row r="225" spans="1:37" s="69" customFormat="1" ht="18" customHeight="1" x14ac:dyDescent="0.2">
      <c r="A225" s="71">
        <v>216</v>
      </c>
      <c r="B225" s="601"/>
      <c r="C225" s="623"/>
      <c r="D225" s="623"/>
      <c r="E225" s="623"/>
      <c r="F225" s="623"/>
      <c r="G225" s="624"/>
      <c r="H225" s="603"/>
      <c r="I225" s="604"/>
      <c r="J225" s="605"/>
      <c r="K225" s="606"/>
      <c r="L225" s="607"/>
      <c r="M225" s="608"/>
      <c r="N225" s="609"/>
      <c r="O225" s="608"/>
      <c r="P225" s="625"/>
      <c r="Q225" s="612"/>
      <c r="R225" s="651"/>
      <c r="S225" s="650"/>
      <c r="T225" s="591"/>
      <c r="U225" s="592"/>
      <c r="V225" s="593"/>
      <c r="W225" s="594"/>
      <c r="X225" s="595"/>
      <c r="Y225" s="593"/>
      <c r="Z225" s="595"/>
      <c r="AA225" s="556"/>
      <c r="AB225" s="563"/>
      <c r="AC225" s="560"/>
      <c r="AD225" s="564"/>
      <c r="AE225" s="561"/>
      <c r="AF225" s="562">
        <f t="shared" si="12"/>
        <v>0</v>
      </c>
      <c r="AG225" s="72"/>
      <c r="AH225" s="109">
        <f t="shared" si="13"/>
        <v>0</v>
      </c>
      <c r="AI225" s="585" t="str">
        <f t="shared" si="14"/>
        <v/>
      </c>
      <c r="AJ225" s="585"/>
      <c r="AK225" s="574">
        <f t="shared" si="15"/>
        <v>0</v>
      </c>
    </row>
    <row r="226" spans="1:37" s="69" customFormat="1" ht="18" customHeight="1" x14ac:dyDescent="0.2">
      <c r="A226" s="71">
        <v>217</v>
      </c>
      <c r="B226" s="601"/>
      <c r="C226" s="623"/>
      <c r="D226" s="623"/>
      <c r="E226" s="623"/>
      <c r="F226" s="623"/>
      <c r="G226" s="624"/>
      <c r="H226" s="603"/>
      <c r="I226" s="604"/>
      <c r="J226" s="605"/>
      <c r="K226" s="606"/>
      <c r="L226" s="607"/>
      <c r="M226" s="608"/>
      <c r="N226" s="609"/>
      <c r="O226" s="608"/>
      <c r="P226" s="625"/>
      <c r="Q226" s="612"/>
      <c r="R226" s="651"/>
      <c r="S226" s="650"/>
      <c r="T226" s="591"/>
      <c r="U226" s="592"/>
      <c r="V226" s="593"/>
      <c r="W226" s="594"/>
      <c r="X226" s="595"/>
      <c r="Y226" s="593"/>
      <c r="Z226" s="595"/>
      <c r="AA226" s="556"/>
      <c r="AB226" s="563"/>
      <c r="AC226" s="560"/>
      <c r="AD226" s="564"/>
      <c r="AE226" s="561"/>
      <c r="AF226" s="562">
        <f t="shared" si="12"/>
        <v>0</v>
      </c>
      <c r="AG226" s="72"/>
      <c r="AH226" s="109">
        <f t="shared" si="13"/>
        <v>0</v>
      </c>
      <c r="AI226" s="585" t="str">
        <f t="shared" si="14"/>
        <v/>
      </c>
      <c r="AJ226" s="585"/>
      <c r="AK226" s="574">
        <f t="shared" si="15"/>
        <v>0</v>
      </c>
    </row>
    <row r="227" spans="1:37" s="69" customFormat="1" ht="18" customHeight="1" x14ac:dyDescent="0.2">
      <c r="A227" s="71">
        <v>218</v>
      </c>
      <c r="B227" s="601"/>
      <c r="C227" s="623"/>
      <c r="D227" s="623"/>
      <c r="E227" s="623"/>
      <c r="F227" s="623"/>
      <c r="G227" s="624"/>
      <c r="H227" s="603"/>
      <c r="I227" s="604"/>
      <c r="J227" s="605"/>
      <c r="K227" s="606"/>
      <c r="L227" s="607"/>
      <c r="M227" s="608"/>
      <c r="N227" s="609"/>
      <c r="O227" s="608"/>
      <c r="P227" s="625"/>
      <c r="Q227" s="612"/>
      <c r="R227" s="651"/>
      <c r="S227" s="650"/>
      <c r="T227" s="591"/>
      <c r="U227" s="592"/>
      <c r="V227" s="593"/>
      <c r="W227" s="594"/>
      <c r="X227" s="595"/>
      <c r="Y227" s="593"/>
      <c r="Z227" s="595"/>
      <c r="AA227" s="556"/>
      <c r="AB227" s="563"/>
      <c r="AC227" s="560"/>
      <c r="AD227" s="564"/>
      <c r="AE227" s="561"/>
      <c r="AF227" s="562">
        <f t="shared" si="12"/>
        <v>0</v>
      </c>
      <c r="AG227" s="72"/>
      <c r="AH227" s="109">
        <f t="shared" si="13"/>
        <v>0</v>
      </c>
      <c r="AI227" s="585" t="str">
        <f t="shared" si="14"/>
        <v/>
      </c>
      <c r="AJ227" s="585"/>
      <c r="AK227" s="574">
        <f t="shared" si="15"/>
        <v>0</v>
      </c>
    </row>
    <row r="228" spans="1:37" s="69" customFormat="1" ht="18" customHeight="1" x14ac:dyDescent="0.2">
      <c r="A228" s="71">
        <v>219</v>
      </c>
      <c r="B228" s="601"/>
      <c r="C228" s="623"/>
      <c r="D228" s="623"/>
      <c r="E228" s="623"/>
      <c r="F228" s="623"/>
      <c r="G228" s="624"/>
      <c r="H228" s="603"/>
      <c r="I228" s="604"/>
      <c r="J228" s="605"/>
      <c r="K228" s="606"/>
      <c r="L228" s="607"/>
      <c r="M228" s="608"/>
      <c r="N228" s="609"/>
      <c r="O228" s="608"/>
      <c r="P228" s="625"/>
      <c r="Q228" s="612"/>
      <c r="R228" s="651"/>
      <c r="S228" s="650"/>
      <c r="T228" s="591"/>
      <c r="U228" s="592"/>
      <c r="V228" s="593"/>
      <c r="W228" s="594"/>
      <c r="X228" s="595"/>
      <c r="Y228" s="593"/>
      <c r="Z228" s="595"/>
      <c r="AA228" s="556"/>
      <c r="AB228" s="563"/>
      <c r="AC228" s="560"/>
      <c r="AD228" s="564"/>
      <c r="AE228" s="561"/>
      <c r="AF228" s="562">
        <f t="shared" si="12"/>
        <v>0</v>
      </c>
      <c r="AG228" s="72"/>
      <c r="AH228" s="109">
        <f t="shared" si="13"/>
        <v>0</v>
      </c>
      <c r="AI228" s="585" t="str">
        <f t="shared" si="14"/>
        <v/>
      </c>
      <c r="AJ228" s="585"/>
      <c r="AK228" s="574">
        <f t="shared" si="15"/>
        <v>0</v>
      </c>
    </row>
    <row r="229" spans="1:37" s="69" customFormat="1" ht="18" customHeight="1" x14ac:dyDescent="0.2">
      <c r="A229" s="71">
        <v>220</v>
      </c>
      <c r="B229" s="601"/>
      <c r="C229" s="623"/>
      <c r="D229" s="623"/>
      <c r="E229" s="623"/>
      <c r="F229" s="623"/>
      <c r="G229" s="624"/>
      <c r="H229" s="603"/>
      <c r="I229" s="604"/>
      <c r="J229" s="605"/>
      <c r="K229" s="606"/>
      <c r="L229" s="607"/>
      <c r="M229" s="608"/>
      <c r="N229" s="609"/>
      <c r="O229" s="608"/>
      <c r="P229" s="625"/>
      <c r="Q229" s="612"/>
      <c r="R229" s="651"/>
      <c r="S229" s="650"/>
      <c r="T229" s="591"/>
      <c r="U229" s="592"/>
      <c r="V229" s="593"/>
      <c r="W229" s="594"/>
      <c r="X229" s="595"/>
      <c r="Y229" s="593"/>
      <c r="Z229" s="595"/>
      <c r="AA229" s="556"/>
      <c r="AB229" s="563"/>
      <c r="AC229" s="560"/>
      <c r="AD229" s="564"/>
      <c r="AE229" s="561"/>
      <c r="AF229" s="562">
        <f t="shared" si="12"/>
        <v>0</v>
      </c>
      <c r="AG229" s="72"/>
      <c r="AH229" s="109">
        <f t="shared" si="13"/>
        <v>0</v>
      </c>
      <c r="AI229" s="585" t="str">
        <f t="shared" si="14"/>
        <v/>
      </c>
      <c r="AJ229" s="585"/>
      <c r="AK229" s="574">
        <f t="shared" si="15"/>
        <v>0</v>
      </c>
    </row>
    <row r="230" spans="1:37" s="69" customFormat="1" ht="18" customHeight="1" x14ac:dyDescent="0.2">
      <c r="A230" s="71">
        <v>221</v>
      </c>
      <c r="B230" s="601"/>
      <c r="C230" s="623"/>
      <c r="D230" s="623"/>
      <c r="E230" s="623"/>
      <c r="F230" s="623"/>
      <c r="G230" s="624"/>
      <c r="H230" s="603"/>
      <c r="I230" s="604"/>
      <c r="J230" s="605"/>
      <c r="K230" s="606"/>
      <c r="L230" s="607"/>
      <c r="M230" s="608"/>
      <c r="N230" s="609"/>
      <c r="O230" s="608"/>
      <c r="P230" s="625"/>
      <c r="Q230" s="612"/>
      <c r="R230" s="651"/>
      <c r="S230" s="650"/>
      <c r="T230" s="591"/>
      <c r="U230" s="592"/>
      <c r="V230" s="593"/>
      <c r="W230" s="594"/>
      <c r="X230" s="595"/>
      <c r="Y230" s="593"/>
      <c r="Z230" s="595"/>
      <c r="AA230" s="556"/>
      <c r="AB230" s="563"/>
      <c r="AC230" s="560"/>
      <c r="AD230" s="564"/>
      <c r="AE230" s="561"/>
      <c r="AF230" s="562">
        <f t="shared" si="12"/>
        <v>0</v>
      </c>
      <c r="AG230" s="72"/>
      <c r="AH230" s="109">
        <f t="shared" si="13"/>
        <v>0</v>
      </c>
      <c r="AI230" s="585" t="str">
        <f t="shared" si="14"/>
        <v/>
      </c>
      <c r="AJ230" s="585"/>
      <c r="AK230" s="574">
        <f t="shared" si="15"/>
        <v>0</v>
      </c>
    </row>
    <row r="231" spans="1:37" s="69" customFormat="1" ht="18" customHeight="1" x14ac:dyDescent="0.2">
      <c r="A231" s="71">
        <v>222</v>
      </c>
      <c r="B231" s="601"/>
      <c r="C231" s="623"/>
      <c r="D231" s="623"/>
      <c r="E231" s="623"/>
      <c r="F231" s="623"/>
      <c r="G231" s="624"/>
      <c r="H231" s="603"/>
      <c r="I231" s="604"/>
      <c r="J231" s="605"/>
      <c r="K231" s="606"/>
      <c r="L231" s="607"/>
      <c r="M231" s="608"/>
      <c r="N231" s="609"/>
      <c r="O231" s="608"/>
      <c r="P231" s="625"/>
      <c r="Q231" s="612"/>
      <c r="R231" s="651"/>
      <c r="S231" s="650"/>
      <c r="T231" s="591"/>
      <c r="U231" s="592"/>
      <c r="V231" s="593"/>
      <c r="W231" s="594"/>
      <c r="X231" s="595"/>
      <c r="Y231" s="593"/>
      <c r="Z231" s="595"/>
      <c r="AA231" s="556"/>
      <c r="AB231" s="563"/>
      <c r="AC231" s="560"/>
      <c r="AD231" s="564"/>
      <c r="AE231" s="561"/>
      <c r="AF231" s="562">
        <f t="shared" si="12"/>
        <v>0</v>
      </c>
      <c r="AG231" s="72"/>
      <c r="AH231" s="109">
        <f t="shared" si="13"/>
        <v>0</v>
      </c>
      <c r="AI231" s="585" t="str">
        <f t="shared" si="14"/>
        <v/>
      </c>
      <c r="AJ231" s="585"/>
      <c r="AK231" s="574">
        <f t="shared" si="15"/>
        <v>0</v>
      </c>
    </row>
    <row r="232" spans="1:37" s="69" customFormat="1" ht="18" customHeight="1" x14ac:dyDescent="0.2">
      <c r="A232" s="71">
        <v>223</v>
      </c>
      <c r="B232" s="601"/>
      <c r="C232" s="623"/>
      <c r="D232" s="623"/>
      <c r="E232" s="623"/>
      <c r="F232" s="623"/>
      <c r="G232" s="624"/>
      <c r="H232" s="603"/>
      <c r="I232" s="604"/>
      <c r="J232" s="605"/>
      <c r="K232" s="606"/>
      <c r="L232" s="607"/>
      <c r="M232" s="608"/>
      <c r="N232" s="609"/>
      <c r="O232" s="608"/>
      <c r="P232" s="625"/>
      <c r="Q232" s="612"/>
      <c r="R232" s="651"/>
      <c r="S232" s="650"/>
      <c r="T232" s="591"/>
      <c r="U232" s="592"/>
      <c r="V232" s="593"/>
      <c r="W232" s="594"/>
      <c r="X232" s="595"/>
      <c r="Y232" s="593"/>
      <c r="Z232" s="595"/>
      <c r="AA232" s="556"/>
      <c r="AB232" s="563"/>
      <c r="AC232" s="560"/>
      <c r="AD232" s="564"/>
      <c r="AE232" s="561"/>
      <c r="AF232" s="562">
        <f t="shared" si="12"/>
        <v>0</v>
      </c>
      <c r="AG232" s="72"/>
      <c r="AH232" s="109">
        <f t="shared" si="13"/>
        <v>0</v>
      </c>
      <c r="AI232" s="585" t="str">
        <f t="shared" si="14"/>
        <v/>
      </c>
      <c r="AJ232" s="585"/>
      <c r="AK232" s="574">
        <f t="shared" si="15"/>
        <v>0</v>
      </c>
    </row>
    <row r="233" spans="1:37" s="69" customFormat="1" ht="18" customHeight="1" x14ac:dyDescent="0.2">
      <c r="A233" s="71">
        <v>224</v>
      </c>
      <c r="B233" s="601"/>
      <c r="C233" s="623"/>
      <c r="D233" s="623"/>
      <c r="E233" s="623"/>
      <c r="F233" s="623"/>
      <c r="G233" s="624"/>
      <c r="H233" s="603"/>
      <c r="I233" s="604"/>
      <c r="J233" s="605"/>
      <c r="K233" s="606"/>
      <c r="L233" s="607"/>
      <c r="M233" s="608"/>
      <c r="N233" s="609"/>
      <c r="O233" s="608"/>
      <c r="P233" s="625"/>
      <c r="Q233" s="612"/>
      <c r="R233" s="651"/>
      <c r="S233" s="650"/>
      <c r="T233" s="591"/>
      <c r="U233" s="592"/>
      <c r="V233" s="593"/>
      <c r="W233" s="594"/>
      <c r="X233" s="595"/>
      <c r="Y233" s="593"/>
      <c r="Z233" s="595"/>
      <c r="AA233" s="556"/>
      <c r="AB233" s="563"/>
      <c r="AC233" s="560"/>
      <c r="AD233" s="564"/>
      <c r="AE233" s="561"/>
      <c r="AF233" s="562">
        <f t="shared" si="12"/>
        <v>0</v>
      </c>
      <c r="AG233" s="72"/>
      <c r="AH233" s="109">
        <f t="shared" si="13"/>
        <v>0</v>
      </c>
      <c r="AI233" s="585" t="str">
        <f t="shared" si="14"/>
        <v/>
      </c>
      <c r="AJ233" s="585"/>
      <c r="AK233" s="574">
        <f t="shared" si="15"/>
        <v>0</v>
      </c>
    </row>
    <row r="234" spans="1:37" s="69" customFormat="1" ht="18" customHeight="1" x14ac:dyDescent="0.2">
      <c r="A234" s="71">
        <v>225</v>
      </c>
      <c r="B234" s="601"/>
      <c r="C234" s="623"/>
      <c r="D234" s="623"/>
      <c r="E234" s="623"/>
      <c r="F234" s="623"/>
      <c r="G234" s="624"/>
      <c r="H234" s="603"/>
      <c r="I234" s="604"/>
      <c r="J234" s="605"/>
      <c r="K234" s="606"/>
      <c r="L234" s="607"/>
      <c r="M234" s="608"/>
      <c r="N234" s="609"/>
      <c r="O234" s="608"/>
      <c r="P234" s="625"/>
      <c r="Q234" s="612"/>
      <c r="R234" s="651"/>
      <c r="S234" s="650"/>
      <c r="T234" s="591"/>
      <c r="U234" s="592"/>
      <c r="V234" s="593"/>
      <c r="W234" s="594"/>
      <c r="X234" s="595"/>
      <c r="Y234" s="593"/>
      <c r="Z234" s="595"/>
      <c r="AA234" s="556"/>
      <c r="AB234" s="563"/>
      <c r="AC234" s="560"/>
      <c r="AD234" s="564"/>
      <c r="AE234" s="561"/>
      <c r="AF234" s="562">
        <f t="shared" si="12"/>
        <v>0</v>
      </c>
      <c r="AG234" s="72"/>
      <c r="AH234" s="109">
        <f t="shared" si="13"/>
        <v>0</v>
      </c>
      <c r="AI234" s="585" t="str">
        <f t="shared" si="14"/>
        <v/>
      </c>
      <c r="AJ234" s="585"/>
      <c r="AK234" s="574">
        <f t="shared" si="15"/>
        <v>0</v>
      </c>
    </row>
    <row r="235" spans="1:37" s="69" customFormat="1" ht="18" customHeight="1" x14ac:dyDescent="0.2">
      <c r="A235" s="71">
        <v>226</v>
      </c>
      <c r="B235" s="601"/>
      <c r="C235" s="623"/>
      <c r="D235" s="623"/>
      <c r="E235" s="623"/>
      <c r="F235" s="623"/>
      <c r="G235" s="624"/>
      <c r="H235" s="603"/>
      <c r="I235" s="604"/>
      <c r="J235" s="605"/>
      <c r="K235" s="606"/>
      <c r="L235" s="607"/>
      <c r="M235" s="608"/>
      <c r="N235" s="609"/>
      <c r="O235" s="608"/>
      <c r="P235" s="625"/>
      <c r="Q235" s="612"/>
      <c r="R235" s="651"/>
      <c r="S235" s="650"/>
      <c r="T235" s="591"/>
      <c r="U235" s="592"/>
      <c r="V235" s="593"/>
      <c r="W235" s="594"/>
      <c r="X235" s="595"/>
      <c r="Y235" s="593"/>
      <c r="Z235" s="595"/>
      <c r="AA235" s="556"/>
      <c r="AB235" s="563"/>
      <c r="AC235" s="560"/>
      <c r="AD235" s="564"/>
      <c r="AE235" s="561"/>
      <c r="AF235" s="562">
        <f t="shared" si="12"/>
        <v>0</v>
      </c>
      <c r="AG235" s="72"/>
      <c r="AH235" s="109">
        <f t="shared" si="13"/>
        <v>0</v>
      </c>
      <c r="AI235" s="585" t="str">
        <f t="shared" si="14"/>
        <v/>
      </c>
      <c r="AJ235" s="585"/>
      <c r="AK235" s="574">
        <f t="shared" si="15"/>
        <v>0</v>
      </c>
    </row>
    <row r="236" spans="1:37" s="69" customFormat="1" ht="18" customHeight="1" x14ac:dyDescent="0.2">
      <c r="A236" s="71">
        <v>227</v>
      </c>
      <c r="B236" s="601"/>
      <c r="C236" s="623"/>
      <c r="D236" s="623"/>
      <c r="E236" s="623"/>
      <c r="F236" s="623"/>
      <c r="G236" s="624"/>
      <c r="H236" s="603"/>
      <c r="I236" s="604"/>
      <c r="J236" s="605"/>
      <c r="K236" s="606"/>
      <c r="L236" s="607"/>
      <c r="M236" s="608"/>
      <c r="N236" s="609"/>
      <c r="O236" s="608"/>
      <c r="P236" s="625"/>
      <c r="Q236" s="612"/>
      <c r="R236" s="651"/>
      <c r="S236" s="650"/>
      <c r="T236" s="591"/>
      <c r="U236" s="592"/>
      <c r="V236" s="593"/>
      <c r="W236" s="594"/>
      <c r="X236" s="595"/>
      <c r="Y236" s="593"/>
      <c r="Z236" s="595"/>
      <c r="AA236" s="556"/>
      <c r="AB236" s="563"/>
      <c r="AC236" s="560"/>
      <c r="AD236" s="564"/>
      <c r="AE236" s="561"/>
      <c r="AF236" s="562">
        <f t="shared" si="12"/>
        <v>0</v>
      </c>
      <c r="AG236" s="72"/>
      <c r="AH236" s="109">
        <f t="shared" si="13"/>
        <v>0</v>
      </c>
      <c r="AI236" s="585" t="str">
        <f t="shared" si="14"/>
        <v/>
      </c>
      <c r="AJ236" s="585"/>
      <c r="AK236" s="574">
        <f t="shared" si="15"/>
        <v>0</v>
      </c>
    </row>
    <row r="237" spans="1:37" s="69" customFormat="1" ht="18" customHeight="1" x14ac:dyDescent="0.2">
      <c r="A237" s="71">
        <v>228</v>
      </c>
      <c r="B237" s="601"/>
      <c r="C237" s="623"/>
      <c r="D237" s="623"/>
      <c r="E237" s="623"/>
      <c r="F237" s="623"/>
      <c r="G237" s="624"/>
      <c r="H237" s="603"/>
      <c r="I237" s="604"/>
      <c r="J237" s="605"/>
      <c r="K237" s="606"/>
      <c r="L237" s="607"/>
      <c r="M237" s="608"/>
      <c r="N237" s="609"/>
      <c r="O237" s="608"/>
      <c r="P237" s="625"/>
      <c r="Q237" s="612"/>
      <c r="R237" s="651"/>
      <c r="S237" s="650"/>
      <c r="T237" s="591"/>
      <c r="U237" s="592"/>
      <c r="V237" s="593"/>
      <c r="W237" s="594"/>
      <c r="X237" s="595"/>
      <c r="Y237" s="593"/>
      <c r="Z237" s="595"/>
      <c r="AA237" s="556"/>
      <c r="AB237" s="563"/>
      <c r="AC237" s="560"/>
      <c r="AD237" s="564"/>
      <c r="AE237" s="561"/>
      <c r="AF237" s="562">
        <f t="shared" si="12"/>
        <v>0</v>
      </c>
      <c r="AG237" s="72"/>
      <c r="AH237" s="109">
        <f t="shared" si="13"/>
        <v>0</v>
      </c>
      <c r="AI237" s="585" t="str">
        <f t="shared" si="14"/>
        <v/>
      </c>
      <c r="AJ237" s="585"/>
      <c r="AK237" s="574">
        <f t="shared" si="15"/>
        <v>0</v>
      </c>
    </row>
    <row r="238" spans="1:37" s="69" customFormat="1" ht="18" customHeight="1" x14ac:dyDescent="0.2">
      <c r="A238" s="71">
        <v>229</v>
      </c>
      <c r="B238" s="601"/>
      <c r="C238" s="623"/>
      <c r="D238" s="623"/>
      <c r="E238" s="623"/>
      <c r="F238" s="623"/>
      <c r="G238" s="624"/>
      <c r="H238" s="603"/>
      <c r="I238" s="604"/>
      <c r="J238" s="605"/>
      <c r="K238" s="606"/>
      <c r="L238" s="607"/>
      <c r="M238" s="608"/>
      <c r="N238" s="609"/>
      <c r="O238" s="608"/>
      <c r="P238" s="625"/>
      <c r="Q238" s="612"/>
      <c r="R238" s="651"/>
      <c r="S238" s="650"/>
      <c r="T238" s="591"/>
      <c r="U238" s="592"/>
      <c r="V238" s="593"/>
      <c r="W238" s="594"/>
      <c r="X238" s="595"/>
      <c r="Y238" s="593"/>
      <c r="Z238" s="595"/>
      <c r="AA238" s="556"/>
      <c r="AB238" s="563"/>
      <c r="AC238" s="560"/>
      <c r="AD238" s="564"/>
      <c r="AE238" s="561"/>
      <c r="AF238" s="562">
        <f t="shared" si="12"/>
        <v>0</v>
      </c>
      <c r="AG238" s="72"/>
      <c r="AH238" s="109">
        <f t="shared" si="13"/>
        <v>0</v>
      </c>
      <c r="AI238" s="585" t="str">
        <f t="shared" si="14"/>
        <v/>
      </c>
      <c r="AJ238" s="585"/>
      <c r="AK238" s="574">
        <f t="shared" si="15"/>
        <v>0</v>
      </c>
    </row>
    <row r="239" spans="1:37" s="69" customFormat="1" ht="18" customHeight="1" x14ac:dyDescent="0.2">
      <c r="A239" s="71">
        <v>230</v>
      </c>
      <c r="B239" s="601"/>
      <c r="C239" s="623"/>
      <c r="D239" s="623"/>
      <c r="E239" s="623"/>
      <c r="F239" s="623"/>
      <c r="G239" s="624"/>
      <c r="H239" s="603"/>
      <c r="I239" s="604"/>
      <c r="J239" s="605"/>
      <c r="K239" s="606"/>
      <c r="L239" s="607"/>
      <c r="M239" s="608"/>
      <c r="N239" s="609"/>
      <c r="O239" s="608"/>
      <c r="P239" s="625"/>
      <c r="Q239" s="612"/>
      <c r="R239" s="651"/>
      <c r="S239" s="650"/>
      <c r="T239" s="591"/>
      <c r="U239" s="592"/>
      <c r="V239" s="593"/>
      <c r="W239" s="594"/>
      <c r="X239" s="595"/>
      <c r="Y239" s="593"/>
      <c r="Z239" s="595"/>
      <c r="AA239" s="556"/>
      <c r="AB239" s="563"/>
      <c r="AC239" s="560"/>
      <c r="AD239" s="564"/>
      <c r="AE239" s="561"/>
      <c r="AF239" s="562">
        <f t="shared" si="12"/>
        <v>0</v>
      </c>
      <c r="AG239" s="72"/>
      <c r="AH239" s="109">
        <f t="shared" si="13"/>
        <v>0</v>
      </c>
      <c r="AI239" s="585" t="str">
        <f t="shared" si="14"/>
        <v/>
      </c>
      <c r="AJ239" s="585"/>
      <c r="AK239" s="574">
        <f t="shared" si="15"/>
        <v>0</v>
      </c>
    </row>
    <row r="240" spans="1:37" s="69" customFormat="1" ht="18" customHeight="1" x14ac:dyDescent="0.2">
      <c r="A240" s="71">
        <v>231</v>
      </c>
      <c r="B240" s="601"/>
      <c r="C240" s="623"/>
      <c r="D240" s="623"/>
      <c r="E240" s="623"/>
      <c r="F240" s="623"/>
      <c r="G240" s="624"/>
      <c r="H240" s="603"/>
      <c r="I240" s="604"/>
      <c r="J240" s="605"/>
      <c r="K240" s="606"/>
      <c r="L240" s="607"/>
      <c r="M240" s="608"/>
      <c r="N240" s="609"/>
      <c r="O240" s="608"/>
      <c r="P240" s="625"/>
      <c r="Q240" s="612"/>
      <c r="R240" s="651"/>
      <c r="S240" s="650"/>
      <c r="T240" s="591"/>
      <c r="U240" s="592"/>
      <c r="V240" s="593"/>
      <c r="W240" s="594"/>
      <c r="X240" s="595"/>
      <c r="Y240" s="593"/>
      <c r="Z240" s="595"/>
      <c r="AA240" s="556"/>
      <c r="AB240" s="563"/>
      <c r="AC240" s="560"/>
      <c r="AD240" s="564"/>
      <c r="AE240" s="561"/>
      <c r="AF240" s="562">
        <f t="shared" si="12"/>
        <v>0</v>
      </c>
      <c r="AG240" s="72"/>
      <c r="AH240" s="109">
        <f t="shared" si="13"/>
        <v>0</v>
      </c>
      <c r="AI240" s="585" t="str">
        <f t="shared" si="14"/>
        <v/>
      </c>
      <c r="AJ240" s="585"/>
      <c r="AK240" s="574">
        <f t="shared" si="15"/>
        <v>0</v>
      </c>
    </row>
    <row r="241" spans="1:37" s="69" customFormat="1" ht="18" customHeight="1" x14ac:dyDescent="0.2">
      <c r="A241" s="71">
        <v>232</v>
      </c>
      <c r="B241" s="601"/>
      <c r="C241" s="623"/>
      <c r="D241" s="623"/>
      <c r="E241" s="623"/>
      <c r="F241" s="623"/>
      <c r="G241" s="624"/>
      <c r="H241" s="603"/>
      <c r="I241" s="604"/>
      <c r="J241" s="605"/>
      <c r="K241" s="606"/>
      <c r="L241" s="607"/>
      <c r="M241" s="608"/>
      <c r="N241" s="609"/>
      <c r="O241" s="608"/>
      <c r="P241" s="625"/>
      <c r="Q241" s="612"/>
      <c r="R241" s="651"/>
      <c r="S241" s="650"/>
      <c r="T241" s="591"/>
      <c r="U241" s="592"/>
      <c r="V241" s="593"/>
      <c r="W241" s="594"/>
      <c r="X241" s="595"/>
      <c r="Y241" s="593"/>
      <c r="Z241" s="595"/>
      <c r="AA241" s="556"/>
      <c r="AB241" s="563"/>
      <c r="AC241" s="560"/>
      <c r="AD241" s="564"/>
      <c r="AE241" s="561"/>
      <c r="AF241" s="562">
        <f t="shared" si="12"/>
        <v>0</v>
      </c>
      <c r="AG241" s="72"/>
      <c r="AH241" s="109">
        <f t="shared" si="13"/>
        <v>0</v>
      </c>
      <c r="AI241" s="585" t="str">
        <f t="shared" si="14"/>
        <v/>
      </c>
      <c r="AJ241" s="585"/>
      <c r="AK241" s="574">
        <f t="shared" si="15"/>
        <v>0</v>
      </c>
    </row>
    <row r="242" spans="1:37" s="69" customFormat="1" ht="18" customHeight="1" x14ac:dyDescent="0.2">
      <c r="A242" s="71">
        <v>233</v>
      </c>
      <c r="B242" s="601"/>
      <c r="C242" s="623"/>
      <c r="D242" s="623"/>
      <c r="E242" s="623"/>
      <c r="F242" s="623"/>
      <c r="G242" s="624"/>
      <c r="H242" s="603"/>
      <c r="I242" s="604"/>
      <c r="J242" s="605"/>
      <c r="K242" s="606"/>
      <c r="L242" s="607"/>
      <c r="M242" s="608"/>
      <c r="N242" s="609"/>
      <c r="O242" s="608"/>
      <c r="P242" s="625"/>
      <c r="Q242" s="612"/>
      <c r="R242" s="651"/>
      <c r="S242" s="650"/>
      <c r="T242" s="591"/>
      <c r="U242" s="592"/>
      <c r="V242" s="593"/>
      <c r="W242" s="594"/>
      <c r="X242" s="595"/>
      <c r="Y242" s="593"/>
      <c r="Z242" s="595"/>
      <c r="AA242" s="556"/>
      <c r="AB242" s="563"/>
      <c r="AC242" s="560"/>
      <c r="AD242" s="564"/>
      <c r="AE242" s="561"/>
      <c r="AF242" s="562">
        <f t="shared" si="12"/>
        <v>0</v>
      </c>
      <c r="AG242" s="72"/>
      <c r="AH242" s="109">
        <f t="shared" si="13"/>
        <v>0</v>
      </c>
      <c r="AI242" s="585" t="str">
        <f t="shared" si="14"/>
        <v/>
      </c>
      <c r="AJ242" s="585"/>
      <c r="AK242" s="574">
        <f t="shared" si="15"/>
        <v>0</v>
      </c>
    </row>
    <row r="243" spans="1:37" s="69" customFormat="1" ht="18" customHeight="1" x14ac:dyDescent="0.2">
      <c r="A243" s="71">
        <v>234</v>
      </c>
      <c r="B243" s="601"/>
      <c r="C243" s="623"/>
      <c r="D243" s="623"/>
      <c r="E243" s="623"/>
      <c r="F243" s="623"/>
      <c r="G243" s="624"/>
      <c r="H243" s="603"/>
      <c r="I243" s="604"/>
      <c r="J243" s="605"/>
      <c r="K243" s="606"/>
      <c r="L243" s="607"/>
      <c r="M243" s="608"/>
      <c r="N243" s="609"/>
      <c r="O243" s="608"/>
      <c r="P243" s="625"/>
      <c r="Q243" s="612"/>
      <c r="R243" s="651"/>
      <c r="S243" s="650"/>
      <c r="T243" s="591"/>
      <c r="U243" s="592"/>
      <c r="V243" s="593"/>
      <c r="W243" s="594"/>
      <c r="X243" s="595"/>
      <c r="Y243" s="593"/>
      <c r="Z243" s="595"/>
      <c r="AA243" s="556"/>
      <c r="AB243" s="563"/>
      <c r="AC243" s="560"/>
      <c r="AD243" s="564"/>
      <c r="AE243" s="561"/>
      <c r="AF243" s="562">
        <f t="shared" si="12"/>
        <v>0</v>
      </c>
      <c r="AG243" s="72"/>
      <c r="AH243" s="109">
        <f t="shared" si="13"/>
        <v>0</v>
      </c>
      <c r="AI243" s="585" t="str">
        <f t="shared" si="14"/>
        <v/>
      </c>
      <c r="AJ243" s="585"/>
      <c r="AK243" s="574">
        <f t="shared" si="15"/>
        <v>0</v>
      </c>
    </row>
    <row r="244" spans="1:37" s="69" customFormat="1" ht="18" customHeight="1" x14ac:dyDescent="0.2">
      <c r="A244" s="71">
        <v>235</v>
      </c>
      <c r="B244" s="601"/>
      <c r="C244" s="623"/>
      <c r="D244" s="623"/>
      <c r="E244" s="623"/>
      <c r="F244" s="623"/>
      <c r="G244" s="624"/>
      <c r="H244" s="603"/>
      <c r="I244" s="604"/>
      <c r="J244" s="605"/>
      <c r="K244" s="606"/>
      <c r="L244" s="607"/>
      <c r="M244" s="608"/>
      <c r="N244" s="609"/>
      <c r="O244" s="608"/>
      <c r="P244" s="625"/>
      <c r="Q244" s="612"/>
      <c r="R244" s="651"/>
      <c r="S244" s="650"/>
      <c r="T244" s="591"/>
      <c r="U244" s="592"/>
      <c r="V244" s="593"/>
      <c r="W244" s="594"/>
      <c r="X244" s="595"/>
      <c r="Y244" s="593"/>
      <c r="Z244" s="595"/>
      <c r="AA244" s="556"/>
      <c r="AB244" s="563"/>
      <c r="AC244" s="560"/>
      <c r="AD244" s="564"/>
      <c r="AE244" s="561"/>
      <c r="AF244" s="562">
        <f t="shared" si="12"/>
        <v>0</v>
      </c>
      <c r="AG244" s="72"/>
      <c r="AH244" s="109">
        <f t="shared" si="13"/>
        <v>0</v>
      </c>
      <c r="AI244" s="585" t="str">
        <f t="shared" si="14"/>
        <v/>
      </c>
      <c r="AJ244" s="585"/>
      <c r="AK244" s="574">
        <f t="shared" si="15"/>
        <v>0</v>
      </c>
    </row>
    <row r="245" spans="1:37" s="69" customFormat="1" ht="18" customHeight="1" x14ac:dyDescent="0.2">
      <c r="A245" s="71">
        <v>236</v>
      </c>
      <c r="B245" s="601"/>
      <c r="C245" s="623"/>
      <c r="D245" s="623"/>
      <c r="E245" s="623"/>
      <c r="F245" s="623"/>
      <c r="G245" s="624"/>
      <c r="H245" s="603"/>
      <c r="I245" s="604"/>
      <c r="J245" s="605"/>
      <c r="K245" s="606"/>
      <c r="L245" s="607"/>
      <c r="M245" s="608"/>
      <c r="N245" s="609"/>
      <c r="O245" s="608"/>
      <c r="P245" s="625"/>
      <c r="Q245" s="612"/>
      <c r="R245" s="651"/>
      <c r="S245" s="650"/>
      <c r="T245" s="591"/>
      <c r="U245" s="592"/>
      <c r="V245" s="593"/>
      <c r="W245" s="594"/>
      <c r="X245" s="595"/>
      <c r="Y245" s="593"/>
      <c r="Z245" s="595"/>
      <c r="AA245" s="556"/>
      <c r="AB245" s="563"/>
      <c r="AC245" s="560"/>
      <c r="AD245" s="564"/>
      <c r="AE245" s="561"/>
      <c r="AF245" s="562">
        <f t="shared" si="12"/>
        <v>0</v>
      </c>
      <c r="AG245" s="72"/>
      <c r="AH245" s="109">
        <f t="shared" si="13"/>
        <v>0</v>
      </c>
      <c r="AI245" s="585" t="str">
        <f t="shared" si="14"/>
        <v/>
      </c>
      <c r="AJ245" s="585"/>
      <c r="AK245" s="574">
        <f t="shared" si="15"/>
        <v>0</v>
      </c>
    </row>
    <row r="246" spans="1:37" s="69" customFormat="1" ht="18" customHeight="1" x14ac:dyDescent="0.2">
      <c r="A246" s="71">
        <v>237</v>
      </c>
      <c r="B246" s="601"/>
      <c r="C246" s="623"/>
      <c r="D246" s="623"/>
      <c r="E246" s="623"/>
      <c r="F246" s="623"/>
      <c r="G246" s="624"/>
      <c r="H246" s="603"/>
      <c r="I246" s="604"/>
      <c r="J246" s="605"/>
      <c r="K246" s="606"/>
      <c r="L246" s="607"/>
      <c r="M246" s="608"/>
      <c r="N246" s="609"/>
      <c r="O246" s="608"/>
      <c r="P246" s="625"/>
      <c r="Q246" s="612"/>
      <c r="R246" s="651"/>
      <c r="S246" s="650"/>
      <c r="T246" s="591"/>
      <c r="U246" s="592"/>
      <c r="V246" s="593"/>
      <c r="W246" s="594"/>
      <c r="X246" s="595"/>
      <c r="Y246" s="593"/>
      <c r="Z246" s="595"/>
      <c r="AA246" s="556"/>
      <c r="AB246" s="563"/>
      <c r="AC246" s="560"/>
      <c r="AD246" s="564"/>
      <c r="AE246" s="561"/>
      <c r="AF246" s="562">
        <f t="shared" si="12"/>
        <v>0</v>
      </c>
      <c r="AG246" s="72"/>
      <c r="AH246" s="109">
        <f t="shared" si="13"/>
        <v>0</v>
      </c>
      <c r="AI246" s="585" t="str">
        <f t="shared" si="14"/>
        <v/>
      </c>
      <c r="AJ246" s="585"/>
      <c r="AK246" s="574">
        <f t="shared" si="15"/>
        <v>0</v>
      </c>
    </row>
    <row r="247" spans="1:37" s="69" customFormat="1" ht="18" customHeight="1" x14ac:dyDescent="0.2">
      <c r="A247" s="71">
        <v>238</v>
      </c>
      <c r="B247" s="601"/>
      <c r="C247" s="623"/>
      <c r="D247" s="623"/>
      <c r="E247" s="623"/>
      <c r="F247" s="623"/>
      <c r="G247" s="624"/>
      <c r="H247" s="603"/>
      <c r="I247" s="604"/>
      <c r="J247" s="605"/>
      <c r="K247" s="606"/>
      <c r="L247" s="607"/>
      <c r="M247" s="608"/>
      <c r="N247" s="609"/>
      <c r="O247" s="608"/>
      <c r="P247" s="625"/>
      <c r="Q247" s="612"/>
      <c r="R247" s="651"/>
      <c r="S247" s="650"/>
      <c r="T247" s="591"/>
      <c r="U247" s="592"/>
      <c r="V247" s="593"/>
      <c r="W247" s="594"/>
      <c r="X247" s="595"/>
      <c r="Y247" s="593"/>
      <c r="Z247" s="595"/>
      <c r="AA247" s="556"/>
      <c r="AB247" s="563"/>
      <c r="AC247" s="560"/>
      <c r="AD247" s="564"/>
      <c r="AE247" s="561"/>
      <c r="AF247" s="562">
        <f t="shared" si="12"/>
        <v>0</v>
      </c>
      <c r="AG247" s="72"/>
      <c r="AH247" s="109">
        <f t="shared" si="13"/>
        <v>0</v>
      </c>
      <c r="AI247" s="585" t="str">
        <f t="shared" si="14"/>
        <v/>
      </c>
      <c r="AJ247" s="585"/>
      <c r="AK247" s="574">
        <f t="shared" si="15"/>
        <v>0</v>
      </c>
    </row>
    <row r="248" spans="1:37" s="69" customFormat="1" ht="18" customHeight="1" x14ac:dyDescent="0.2">
      <c r="A248" s="71">
        <v>239</v>
      </c>
      <c r="B248" s="601"/>
      <c r="C248" s="623"/>
      <c r="D248" s="623"/>
      <c r="E248" s="623"/>
      <c r="F248" s="623"/>
      <c r="G248" s="624"/>
      <c r="H248" s="603"/>
      <c r="I248" s="604"/>
      <c r="J248" s="605"/>
      <c r="K248" s="606"/>
      <c r="L248" s="607"/>
      <c r="M248" s="608"/>
      <c r="N248" s="609"/>
      <c r="O248" s="608"/>
      <c r="P248" s="625"/>
      <c r="Q248" s="612"/>
      <c r="R248" s="651"/>
      <c r="S248" s="650"/>
      <c r="T248" s="591"/>
      <c r="U248" s="592"/>
      <c r="V248" s="593"/>
      <c r="W248" s="594"/>
      <c r="X248" s="595"/>
      <c r="Y248" s="593"/>
      <c r="Z248" s="595"/>
      <c r="AA248" s="556"/>
      <c r="AB248" s="563"/>
      <c r="AC248" s="560"/>
      <c r="AD248" s="564"/>
      <c r="AE248" s="561"/>
      <c r="AF248" s="562">
        <f t="shared" si="12"/>
        <v>0</v>
      </c>
      <c r="AG248" s="72"/>
      <c r="AH248" s="109">
        <f t="shared" si="13"/>
        <v>0</v>
      </c>
      <c r="AI248" s="585" t="str">
        <f t="shared" si="14"/>
        <v/>
      </c>
      <c r="AJ248" s="585"/>
      <c r="AK248" s="574">
        <f t="shared" si="15"/>
        <v>0</v>
      </c>
    </row>
    <row r="249" spans="1:37" s="69" customFormat="1" ht="18" customHeight="1" x14ac:dyDescent="0.2">
      <c r="A249" s="71">
        <v>240</v>
      </c>
      <c r="B249" s="601"/>
      <c r="C249" s="623"/>
      <c r="D249" s="623"/>
      <c r="E249" s="623"/>
      <c r="F249" s="623"/>
      <c r="G249" s="624"/>
      <c r="H249" s="603"/>
      <c r="I249" s="604"/>
      <c r="J249" s="605"/>
      <c r="K249" s="606"/>
      <c r="L249" s="607"/>
      <c r="M249" s="608"/>
      <c r="N249" s="609"/>
      <c r="O249" s="608"/>
      <c r="P249" s="625"/>
      <c r="Q249" s="612"/>
      <c r="R249" s="651"/>
      <c r="S249" s="650"/>
      <c r="T249" s="591"/>
      <c r="U249" s="592"/>
      <c r="V249" s="593"/>
      <c r="W249" s="594"/>
      <c r="X249" s="595"/>
      <c r="Y249" s="593"/>
      <c r="Z249" s="595"/>
      <c r="AA249" s="556"/>
      <c r="AB249" s="563"/>
      <c r="AC249" s="560"/>
      <c r="AD249" s="564"/>
      <c r="AE249" s="561"/>
      <c r="AF249" s="562">
        <f t="shared" si="12"/>
        <v>0</v>
      </c>
      <c r="AG249" s="72"/>
      <c r="AH249" s="109">
        <f t="shared" si="13"/>
        <v>0</v>
      </c>
      <c r="AI249" s="585" t="str">
        <f t="shared" si="14"/>
        <v/>
      </c>
      <c r="AJ249" s="585"/>
      <c r="AK249" s="574">
        <f t="shared" si="15"/>
        <v>0</v>
      </c>
    </row>
    <row r="250" spans="1:37" s="69" customFormat="1" ht="18" customHeight="1" x14ac:dyDescent="0.2">
      <c r="A250" s="71">
        <v>241</v>
      </c>
      <c r="B250" s="601"/>
      <c r="C250" s="623"/>
      <c r="D250" s="623"/>
      <c r="E250" s="623"/>
      <c r="F250" s="623"/>
      <c r="G250" s="624"/>
      <c r="H250" s="603"/>
      <c r="I250" s="604"/>
      <c r="J250" s="605"/>
      <c r="K250" s="606"/>
      <c r="L250" s="607"/>
      <c r="M250" s="608"/>
      <c r="N250" s="609"/>
      <c r="O250" s="608"/>
      <c r="P250" s="625"/>
      <c r="Q250" s="612"/>
      <c r="R250" s="651"/>
      <c r="S250" s="650"/>
      <c r="T250" s="591"/>
      <c r="U250" s="592"/>
      <c r="V250" s="593"/>
      <c r="W250" s="594"/>
      <c r="X250" s="595"/>
      <c r="Y250" s="593"/>
      <c r="Z250" s="595"/>
      <c r="AA250" s="556"/>
      <c r="AB250" s="563"/>
      <c r="AC250" s="560"/>
      <c r="AD250" s="564"/>
      <c r="AE250" s="561"/>
      <c r="AF250" s="562">
        <f t="shared" si="12"/>
        <v>0</v>
      </c>
      <c r="AG250" s="72"/>
      <c r="AH250" s="109">
        <f t="shared" si="13"/>
        <v>0</v>
      </c>
      <c r="AI250" s="585" t="str">
        <f t="shared" si="14"/>
        <v/>
      </c>
      <c r="AJ250" s="585"/>
      <c r="AK250" s="574">
        <f t="shared" si="15"/>
        <v>0</v>
      </c>
    </row>
    <row r="251" spans="1:37" s="69" customFormat="1" ht="18" customHeight="1" x14ac:dyDescent="0.2">
      <c r="A251" s="71">
        <v>242</v>
      </c>
      <c r="B251" s="601"/>
      <c r="C251" s="623"/>
      <c r="D251" s="623"/>
      <c r="E251" s="623"/>
      <c r="F251" s="623"/>
      <c r="G251" s="624"/>
      <c r="H251" s="603"/>
      <c r="I251" s="604"/>
      <c r="J251" s="605"/>
      <c r="K251" s="606"/>
      <c r="L251" s="607"/>
      <c r="M251" s="608"/>
      <c r="N251" s="609"/>
      <c r="O251" s="608"/>
      <c r="P251" s="625"/>
      <c r="Q251" s="612"/>
      <c r="R251" s="651"/>
      <c r="S251" s="613"/>
      <c r="T251" s="614"/>
      <c r="U251" s="615"/>
      <c r="V251" s="616"/>
      <c r="W251" s="617"/>
      <c r="X251" s="618"/>
      <c r="Y251" s="616"/>
      <c r="Z251" s="618"/>
      <c r="AA251" s="556"/>
      <c r="AB251" s="563"/>
      <c r="AC251" s="560"/>
      <c r="AD251" s="564"/>
      <c r="AE251" s="561"/>
      <c r="AF251" s="562">
        <f t="shared" si="12"/>
        <v>0</v>
      </c>
      <c r="AG251" s="72"/>
      <c r="AH251" s="109">
        <f t="shared" si="13"/>
        <v>0</v>
      </c>
      <c r="AI251" s="619" t="str">
        <f t="shared" si="14"/>
        <v/>
      </c>
      <c r="AJ251" s="626"/>
      <c r="AK251" s="574">
        <f t="shared" si="15"/>
        <v>0</v>
      </c>
    </row>
    <row r="252" spans="1:37" s="69" customFormat="1" ht="18" customHeight="1" x14ac:dyDescent="0.2">
      <c r="A252" s="71">
        <v>243</v>
      </c>
      <c r="B252" s="627"/>
      <c r="C252" s="628"/>
      <c r="D252" s="628"/>
      <c r="E252" s="628"/>
      <c r="F252" s="628"/>
      <c r="G252" s="629"/>
      <c r="H252" s="630"/>
      <c r="I252" s="631"/>
      <c r="J252" s="632"/>
      <c r="K252" s="633"/>
      <c r="L252" s="634"/>
      <c r="M252" s="635"/>
      <c r="N252" s="636"/>
      <c r="O252" s="635"/>
      <c r="P252" s="637"/>
      <c r="Q252" s="638"/>
      <c r="R252" s="652"/>
      <c r="S252" s="639"/>
      <c r="T252" s="640"/>
      <c r="U252" s="641"/>
      <c r="V252" s="642"/>
      <c r="W252" s="643"/>
      <c r="X252" s="644"/>
      <c r="Y252" s="642"/>
      <c r="Z252" s="644"/>
      <c r="AA252" s="557"/>
      <c r="AB252" s="565"/>
      <c r="AC252" s="560"/>
      <c r="AD252" s="566"/>
      <c r="AE252" s="561"/>
      <c r="AF252" s="567">
        <f t="shared" si="12"/>
        <v>0</v>
      </c>
      <c r="AG252" s="83"/>
      <c r="AH252" s="109">
        <f t="shared" si="13"/>
        <v>0</v>
      </c>
      <c r="AI252" s="619" t="str">
        <f t="shared" si="14"/>
        <v/>
      </c>
      <c r="AJ252" s="626"/>
      <c r="AK252" s="574">
        <f t="shared" si="15"/>
        <v>0</v>
      </c>
    </row>
    <row r="253" spans="1:37" s="69" customFormat="1" ht="24.75" customHeight="1" x14ac:dyDescent="0.2">
      <c r="A253" s="84"/>
      <c r="B253" s="573">
        <f>243-COUNTBLANK(B10:B252)</f>
        <v>144</v>
      </c>
      <c r="C253" s="84"/>
      <c r="D253" s="84"/>
      <c r="E253" s="84"/>
      <c r="F253" s="84"/>
      <c r="G253" s="586">
        <f>20-COUNTBLANK(B10:B252)</f>
        <v>-79</v>
      </c>
      <c r="H253" s="86" t="s">
        <v>50</v>
      </c>
      <c r="I253" s="84"/>
      <c r="J253" s="835"/>
      <c r="K253" s="835"/>
      <c r="L253" s="835"/>
      <c r="M253" s="835"/>
      <c r="N253" s="835"/>
      <c r="O253" s="836" t="s">
        <v>23</v>
      </c>
      <c r="P253" s="836"/>
      <c r="Q253" s="835"/>
      <c r="R253" s="837"/>
      <c r="S253" s="645">
        <f>SUM(S10:U252)</f>
        <v>0</v>
      </c>
      <c r="T253" s="646"/>
      <c r="U253" s="647"/>
      <c r="V253" s="648">
        <f>SUM(V10:X252)</f>
        <v>49947</v>
      </c>
      <c r="W253" s="646"/>
      <c r="X253" s="647"/>
      <c r="Y253" s="648">
        <f>SUM(Y10:Z252)</f>
        <v>1778</v>
      </c>
      <c r="Z253" s="647"/>
      <c r="AA253" s="558">
        <f t="shared" ref="AA253:AG253" si="16">SUM(AA10:AA252)</f>
        <v>0</v>
      </c>
      <c r="AB253" s="568">
        <f t="shared" si="16"/>
        <v>1519.2243211945611</v>
      </c>
      <c r="AC253" s="569">
        <f t="shared" si="16"/>
        <v>0</v>
      </c>
      <c r="AD253" s="569">
        <f t="shared" si="16"/>
        <v>0</v>
      </c>
      <c r="AE253" s="570">
        <f t="shared" si="16"/>
        <v>66.340969595067961</v>
      </c>
      <c r="AF253" s="571">
        <f t="shared" si="16"/>
        <v>1585.5652907896292</v>
      </c>
      <c r="AG253" s="89">
        <f t="shared" si="16"/>
        <v>0</v>
      </c>
      <c r="AH253" s="90"/>
      <c r="AI253" s="90"/>
      <c r="AJ253" s="90"/>
      <c r="AK253" s="649">
        <f t="shared" ref="AK253" si="17">SUM(AK10:AK252)</f>
        <v>851920</v>
      </c>
    </row>
    <row r="254" spans="1:37" s="94" customFormat="1" ht="16.5" customHeight="1" x14ac:dyDescent="0.2">
      <c r="A254" s="481"/>
      <c r="B254" s="481" t="s">
        <v>54</v>
      </c>
      <c r="C254" s="481"/>
      <c r="D254" s="106"/>
      <c r="E254" s="106"/>
      <c r="F254" s="106"/>
      <c r="G254" s="106"/>
      <c r="H254" s="838">
        <f>COUNTIF(AF10:AF252,"&lt;0")</f>
        <v>14</v>
      </c>
      <c r="I254" s="838"/>
      <c r="J254" s="106" t="s">
        <v>55</v>
      </c>
      <c r="K254" s="106"/>
      <c r="L254" s="106"/>
      <c r="M254" s="839">
        <f>SUMIF(AK10:AK252,"&lt;0")</f>
        <v>-25828</v>
      </c>
      <c r="N254" s="839"/>
      <c r="O254" s="839"/>
      <c r="P254" s="839"/>
      <c r="Q254" s="106"/>
      <c r="R254" s="106"/>
      <c r="S254" s="105"/>
      <c r="T254" s="105"/>
      <c r="U254" s="105"/>
      <c r="V254" s="105"/>
      <c r="W254" s="105"/>
      <c r="X254" s="105"/>
      <c r="Y254" s="105"/>
      <c r="Z254" s="105"/>
      <c r="AA254" s="105"/>
      <c r="AB254" s="105"/>
      <c r="AC254" s="105"/>
      <c r="AD254" s="105"/>
      <c r="AE254" s="105"/>
      <c r="AF254" s="105"/>
      <c r="AG254" s="105"/>
      <c r="AH254" s="105"/>
      <c r="AI254" s="105"/>
      <c r="AJ254" s="105"/>
    </row>
    <row r="255" spans="1:37" s="94" customFormat="1" ht="16.5" customHeight="1" x14ac:dyDescent="0.2">
      <c r="A255" s="834"/>
      <c r="B255" s="834"/>
      <c r="C255" s="834"/>
      <c r="D255" s="834"/>
      <c r="E255" s="834"/>
      <c r="F255" s="834"/>
      <c r="G255" s="834"/>
      <c r="H255" s="834"/>
      <c r="I255" s="834"/>
      <c r="J255" s="834"/>
      <c r="K255" s="834"/>
      <c r="L255" s="834"/>
      <c r="M255" s="834"/>
      <c r="N255" s="834"/>
      <c r="O255" s="834"/>
      <c r="P255" s="834"/>
      <c r="Q255" s="834"/>
      <c r="R255" s="834"/>
      <c r="S255" s="834"/>
      <c r="T255" s="834"/>
      <c r="U255" s="834"/>
      <c r="V255" s="834"/>
      <c r="W255" s="834"/>
      <c r="X255" s="834"/>
      <c r="Y255" s="834"/>
      <c r="Z255" s="834"/>
      <c r="AA255" s="834"/>
      <c r="AB255" s="834"/>
      <c r="AC255" s="834"/>
      <c r="AD255" s="834"/>
      <c r="AE255" s="834"/>
      <c r="AF255" s="834"/>
      <c r="AG255" s="834"/>
      <c r="AH255" s="834"/>
      <c r="AI255" s="834"/>
      <c r="AJ255" s="834"/>
    </row>
    <row r="256" spans="1:37" s="94" customFormat="1" ht="16.5" customHeight="1" x14ac:dyDescent="0.2">
      <c r="A256" s="834"/>
      <c r="B256" s="834"/>
      <c r="C256" s="834"/>
      <c r="D256" s="834"/>
      <c r="E256" s="834"/>
      <c r="F256" s="834"/>
      <c r="G256" s="834"/>
      <c r="H256" s="834"/>
      <c r="I256" s="834"/>
      <c r="J256" s="834"/>
      <c r="K256" s="834"/>
      <c r="L256" s="834"/>
      <c r="M256" s="834"/>
      <c r="N256" s="834"/>
      <c r="O256" s="834"/>
      <c r="P256" s="834"/>
      <c r="Q256" s="834"/>
      <c r="R256" s="834"/>
      <c r="S256" s="834"/>
      <c r="T256" s="834"/>
      <c r="U256" s="834"/>
      <c r="V256" s="834"/>
      <c r="W256" s="834"/>
      <c r="X256" s="834"/>
      <c r="Y256" s="834"/>
      <c r="Z256" s="834"/>
      <c r="AA256" s="834"/>
      <c r="AB256" s="834"/>
      <c r="AC256" s="834"/>
      <c r="AD256" s="834"/>
      <c r="AE256" s="834"/>
      <c r="AF256" s="834"/>
      <c r="AG256" s="834"/>
      <c r="AH256" s="834"/>
      <c r="AI256" s="834"/>
      <c r="AJ256" s="834"/>
    </row>
    <row r="257" spans="1:36" s="94" customFormat="1" ht="16.5" customHeight="1" x14ac:dyDescent="0.2">
      <c r="A257" s="834"/>
      <c r="B257" s="834"/>
      <c r="C257" s="834"/>
      <c r="D257" s="834"/>
      <c r="E257" s="834"/>
      <c r="F257" s="834"/>
      <c r="G257" s="834"/>
      <c r="H257" s="834"/>
      <c r="I257" s="834"/>
      <c r="J257" s="834"/>
      <c r="K257" s="834"/>
      <c r="L257" s="834"/>
      <c r="M257" s="834"/>
      <c r="N257" s="834"/>
      <c r="O257" s="834"/>
      <c r="P257" s="834"/>
      <c r="Q257" s="834"/>
      <c r="R257" s="834"/>
      <c r="S257" s="834"/>
      <c r="T257" s="834"/>
      <c r="U257" s="834"/>
      <c r="V257" s="834"/>
      <c r="W257" s="834"/>
      <c r="X257" s="834"/>
      <c r="Y257" s="834"/>
      <c r="Z257" s="834"/>
      <c r="AA257" s="834"/>
      <c r="AB257" s="834"/>
      <c r="AC257" s="834"/>
      <c r="AD257" s="834"/>
      <c r="AE257" s="834"/>
      <c r="AF257" s="834"/>
      <c r="AG257" s="834"/>
      <c r="AH257" s="834"/>
      <c r="AI257" s="834"/>
      <c r="AJ257" s="834"/>
    </row>
    <row r="258" spans="1:36" s="94" customFormat="1" ht="16.5" customHeight="1" x14ac:dyDescent="0.2">
      <c r="A258" s="834"/>
      <c r="B258" s="834"/>
      <c r="C258" s="834"/>
      <c r="D258" s="834"/>
      <c r="E258" s="834"/>
      <c r="F258" s="834"/>
      <c r="G258" s="834"/>
      <c r="H258" s="834"/>
      <c r="I258" s="834"/>
      <c r="J258" s="834"/>
      <c r="K258" s="834"/>
      <c r="L258" s="834"/>
      <c r="M258" s="834"/>
      <c r="N258" s="834"/>
      <c r="O258" s="834"/>
      <c r="P258" s="834"/>
      <c r="Q258" s="834"/>
      <c r="R258" s="834"/>
      <c r="S258" s="834"/>
      <c r="T258" s="834"/>
      <c r="U258" s="834"/>
      <c r="V258" s="834"/>
      <c r="W258" s="834"/>
      <c r="X258" s="834"/>
      <c r="Y258" s="834"/>
      <c r="Z258" s="834"/>
      <c r="AA258" s="834"/>
      <c r="AB258" s="834"/>
      <c r="AC258" s="834"/>
      <c r="AD258" s="834"/>
      <c r="AE258" s="834"/>
      <c r="AF258" s="834"/>
      <c r="AG258" s="834"/>
      <c r="AH258" s="834"/>
      <c r="AI258" s="834"/>
      <c r="AJ258" s="834"/>
    </row>
    <row r="259" spans="1:36" s="94" customFormat="1" ht="16.5" customHeight="1" x14ac:dyDescent="0.2">
      <c r="A259" s="834"/>
      <c r="B259" s="834"/>
      <c r="C259" s="834"/>
      <c r="D259" s="834"/>
      <c r="E259" s="834"/>
      <c r="F259" s="834"/>
      <c r="G259" s="834"/>
      <c r="H259" s="834"/>
      <c r="I259" s="834"/>
      <c r="J259" s="834"/>
      <c r="K259" s="834"/>
      <c r="L259" s="834"/>
      <c r="M259" s="834"/>
      <c r="N259" s="834"/>
      <c r="O259" s="834"/>
      <c r="P259" s="834"/>
      <c r="Q259" s="834"/>
      <c r="R259" s="834"/>
      <c r="S259" s="834"/>
      <c r="T259" s="834"/>
      <c r="U259" s="834"/>
      <c r="V259" s="834"/>
      <c r="W259" s="834"/>
      <c r="X259" s="834"/>
      <c r="Y259" s="834"/>
      <c r="Z259" s="834"/>
      <c r="AA259" s="834"/>
      <c r="AB259" s="834"/>
      <c r="AC259" s="834"/>
      <c r="AD259" s="834"/>
      <c r="AE259" s="834"/>
      <c r="AF259" s="834"/>
      <c r="AG259" s="834"/>
      <c r="AH259" s="834"/>
      <c r="AI259" s="834"/>
      <c r="AJ259" s="834"/>
    </row>
    <row r="260" spans="1:36" s="95" customFormat="1" ht="9.75" x14ac:dyDescent="0.2"/>
    <row r="261" spans="1:36" s="95" customFormat="1" ht="9.75" x14ac:dyDescent="0.2"/>
    <row r="262" spans="1:36" s="95" customFormat="1" ht="9.75" x14ac:dyDescent="0.2"/>
    <row r="263" spans="1:36" s="95" customFormat="1" ht="9.75" x14ac:dyDescent="0.2"/>
    <row r="264" spans="1:36" s="95" customFormat="1" ht="9.75" x14ac:dyDescent="0.2"/>
    <row r="265" spans="1:36" s="95" customFormat="1" ht="9.75" x14ac:dyDescent="0.2"/>
    <row r="266" spans="1:36" s="95" customFormat="1" ht="9.75" x14ac:dyDescent="0.2"/>
    <row r="267" spans="1:36" s="95" customFormat="1" ht="9.75" x14ac:dyDescent="0.2"/>
    <row r="268" spans="1:36" s="95" customFormat="1" ht="9.75" x14ac:dyDescent="0.2"/>
    <row r="269" spans="1:36" s="95" customFormat="1" ht="9.75" x14ac:dyDescent="0.2"/>
    <row r="270" spans="1:36" s="95" customFormat="1" ht="9.75" x14ac:dyDescent="0.2"/>
    <row r="271" spans="1:36" s="95" customFormat="1" ht="9.75" x14ac:dyDescent="0.2"/>
    <row r="272" spans="1:36" s="95" customFormat="1" ht="9.75" x14ac:dyDescent="0.2"/>
    <row r="273" s="95" customFormat="1" ht="9.75" x14ac:dyDescent="0.2"/>
    <row r="274" s="95" customFormat="1" ht="9.75" x14ac:dyDescent="0.2"/>
    <row r="275" s="95" customFormat="1" ht="9.75" x14ac:dyDescent="0.2"/>
    <row r="276" s="95" customFormat="1" ht="9.75" x14ac:dyDescent="0.2"/>
    <row r="277" s="98" customFormat="1" ht="9.75" x14ac:dyDescent="0.2"/>
    <row r="278" s="98" customFormat="1" ht="9.75" x14ac:dyDescent="0.2"/>
    <row r="279" s="98" customFormat="1" ht="9.75" x14ac:dyDescent="0.2"/>
    <row r="280" s="98" customFormat="1" ht="9.75" x14ac:dyDescent="0.2"/>
    <row r="281" s="98" customFormat="1" ht="9.75" x14ac:dyDescent="0.2"/>
    <row r="282" s="98" customFormat="1" ht="9.75" x14ac:dyDescent="0.2"/>
    <row r="283" s="98" customFormat="1" ht="9.75" x14ac:dyDescent="0.2"/>
    <row r="284" s="98" customFormat="1" ht="9.75" x14ac:dyDescent="0.2"/>
    <row r="285" s="98" customFormat="1" ht="9.75" x14ac:dyDescent="0.2"/>
    <row r="286" s="98" customFormat="1" ht="9.75" x14ac:dyDescent="0.2"/>
    <row r="287" s="98" customFormat="1" ht="9.75" x14ac:dyDescent="0.2"/>
    <row r="288" s="98" customFormat="1" ht="9.75" x14ac:dyDescent="0.2"/>
    <row r="289" s="98" customFormat="1" ht="9.75" x14ac:dyDescent="0.2"/>
    <row r="290" s="98" customFormat="1" ht="9.75" x14ac:dyDescent="0.2"/>
    <row r="291" s="98" customFormat="1" ht="9.75" x14ac:dyDescent="0.2"/>
    <row r="292" s="98" customFormat="1" ht="9.75" x14ac:dyDescent="0.2"/>
    <row r="293" s="98" customFormat="1" ht="9.75" x14ac:dyDescent="0.2"/>
    <row r="294" s="98" customFormat="1" ht="9.75" x14ac:dyDescent="0.2"/>
    <row r="295" s="98" customFormat="1" ht="9.75" x14ac:dyDescent="0.2"/>
    <row r="296" s="98" customFormat="1" ht="9.75" x14ac:dyDescent="0.2"/>
    <row r="297" s="98" customFormat="1" ht="9.75" x14ac:dyDescent="0.2"/>
    <row r="298" s="98" customFormat="1" ht="9.75" x14ac:dyDescent="0.2"/>
    <row r="299" s="98" customFormat="1" ht="9.75" x14ac:dyDescent="0.2"/>
    <row r="300" s="98" customFormat="1" ht="9.75" x14ac:dyDescent="0.2"/>
    <row r="301" s="98" customFormat="1" ht="9.75" x14ac:dyDescent="0.2"/>
    <row r="302" s="98" customFormat="1" ht="9.75" x14ac:dyDescent="0.2"/>
    <row r="303" s="98" customFormat="1" ht="9.75" x14ac:dyDescent="0.2"/>
    <row r="304" s="98" customFormat="1" ht="9.75" x14ac:dyDescent="0.2"/>
    <row r="305" s="98" customFormat="1" ht="9.75" x14ac:dyDescent="0.2"/>
    <row r="306" s="98" customFormat="1" ht="9.75" x14ac:dyDescent="0.2"/>
    <row r="307" s="98" customFormat="1" ht="9.75" x14ac:dyDescent="0.2"/>
    <row r="308" s="98" customFormat="1" ht="9.75" x14ac:dyDescent="0.2"/>
    <row r="309" s="98" customFormat="1" ht="9.75" x14ac:dyDescent="0.2"/>
    <row r="310" s="98" customFormat="1" ht="9.75" x14ac:dyDescent="0.2"/>
    <row r="311" s="98" customFormat="1" ht="9.75" x14ac:dyDescent="0.2"/>
    <row r="312" s="98" customFormat="1" ht="9.75" x14ac:dyDescent="0.2"/>
    <row r="313" s="98" customFormat="1" ht="9.75" x14ac:dyDescent="0.2"/>
    <row r="314" s="98" customFormat="1" ht="9.75" x14ac:dyDescent="0.2"/>
    <row r="315" s="98" customFormat="1" ht="9.75" x14ac:dyDescent="0.2"/>
    <row r="316" s="98" customFormat="1" ht="9.75" x14ac:dyDescent="0.2"/>
    <row r="317" s="98" customFormat="1" ht="9.75" x14ac:dyDescent="0.2"/>
    <row r="318" s="98" customFormat="1" ht="9.75" x14ac:dyDescent="0.2"/>
    <row r="319" s="98" customFormat="1" ht="9.75" x14ac:dyDescent="0.2"/>
    <row r="320" s="98" customFormat="1" ht="9.75" x14ac:dyDescent="0.2"/>
    <row r="321" s="98" customFormat="1" ht="9.75" x14ac:dyDescent="0.2"/>
    <row r="322" s="98" customFormat="1" ht="9.75" x14ac:dyDescent="0.2"/>
    <row r="323" s="98" customFormat="1" ht="9.75" x14ac:dyDescent="0.2"/>
    <row r="324" s="98" customFormat="1" ht="9.75" x14ac:dyDescent="0.2"/>
    <row r="325" s="98" customFormat="1" ht="9.75" x14ac:dyDescent="0.2"/>
    <row r="326" s="98" customFormat="1" ht="9.75" x14ac:dyDescent="0.2"/>
    <row r="327" s="98" customFormat="1" ht="9.75" x14ac:dyDescent="0.2"/>
    <row r="328" s="98" customFormat="1" ht="9.75" x14ac:dyDescent="0.2"/>
    <row r="329" s="98" customFormat="1" ht="9.75" x14ac:dyDescent="0.2"/>
    <row r="330" s="98" customFormat="1" ht="9.75" x14ac:dyDescent="0.2"/>
    <row r="331" s="98" customFormat="1" ht="9.75" x14ac:dyDescent="0.2"/>
    <row r="332" s="98" customFormat="1" ht="9.75" x14ac:dyDescent="0.2"/>
    <row r="333" s="98" customFormat="1" ht="9.75" x14ac:dyDescent="0.2"/>
    <row r="334" s="98" customFormat="1" ht="9.75" x14ac:dyDescent="0.2"/>
    <row r="335" s="98" customFormat="1" ht="9.75" x14ac:dyDescent="0.2"/>
    <row r="336" s="98" customFormat="1" ht="9.75" x14ac:dyDescent="0.2"/>
    <row r="337" s="98" customFormat="1" ht="9.75" x14ac:dyDescent="0.2"/>
    <row r="338" s="98" customFormat="1" ht="9.75" x14ac:dyDescent="0.2"/>
    <row r="339" s="98" customFormat="1" ht="9.75" x14ac:dyDescent="0.2"/>
    <row r="340" s="98" customFormat="1" ht="9.75" x14ac:dyDescent="0.2"/>
    <row r="341" s="98" customFormat="1" ht="9.75" x14ac:dyDescent="0.2"/>
    <row r="342" s="98" customFormat="1" ht="9.75" x14ac:dyDescent="0.2"/>
    <row r="343" s="98" customFormat="1" ht="9.75" x14ac:dyDescent="0.2"/>
    <row r="344" s="98" customFormat="1" ht="9.75" x14ac:dyDescent="0.2"/>
    <row r="345" s="98" customFormat="1" ht="9.75" x14ac:dyDescent="0.2"/>
    <row r="346" s="98" customFormat="1" ht="9.75" x14ac:dyDescent="0.2"/>
    <row r="347" s="98" customFormat="1" ht="9.75" x14ac:dyDescent="0.2"/>
    <row r="348" s="98" customFormat="1" ht="9.75" x14ac:dyDescent="0.2"/>
    <row r="349" s="98" customFormat="1" ht="9.75" x14ac:dyDescent="0.2"/>
    <row r="350" s="98" customFormat="1" ht="9.75" x14ac:dyDescent="0.2"/>
    <row r="351" s="98" customFormat="1" ht="9.75" x14ac:dyDescent="0.2"/>
    <row r="352" s="98" customFormat="1" ht="9.75" x14ac:dyDescent="0.2"/>
    <row r="353" s="98" customFormat="1" ht="9.75" x14ac:dyDescent="0.2"/>
    <row r="354" s="98" customFormat="1" ht="9.75" x14ac:dyDescent="0.2"/>
    <row r="355" s="98" customFormat="1" ht="9.75" x14ac:dyDescent="0.2"/>
    <row r="356" s="98" customFormat="1" ht="9.75" x14ac:dyDescent="0.2"/>
    <row r="357" s="98" customFormat="1" ht="9.75" x14ac:dyDescent="0.2"/>
    <row r="358" s="98" customFormat="1" ht="9.75" x14ac:dyDescent="0.2"/>
    <row r="359" s="98" customFormat="1" ht="9.75" x14ac:dyDescent="0.2"/>
    <row r="360" s="98" customFormat="1" ht="9.75" x14ac:dyDescent="0.2"/>
    <row r="361" s="98" customFormat="1" ht="9.75" x14ac:dyDescent="0.2"/>
    <row r="362" s="98" customFormat="1" ht="9.75" x14ac:dyDescent="0.2"/>
    <row r="363" s="98" customFormat="1" ht="9.75" x14ac:dyDescent="0.2"/>
    <row r="364" s="98" customFormat="1" ht="9.75" x14ac:dyDescent="0.2"/>
    <row r="365" s="98" customFormat="1" ht="9.75" x14ac:dyDescent="0.2"/>
    <row r="366" s="98" customFormat="1" ht="9.75" x14ac:dyDescent="0.2"/>
  </sheetData>
  <sheetProtection algorithmName="SHA-512" hashValue="M8dOkrZ/z7Gz70HT0CRcmAwsNlkQjzPURw5Q6TjqRW8znuCQOjCOyS9Za+qRMhQg9ECq5PVX/MPhfPsdRNF6dw==" saltValue="UpFrPE4ICAveB9kTpMC4oA==" spinCount="100000" sheet="1" objects="1" scenarios="1" sort="0" autoFilter="0" pivotTables="0"/>
  <autoFilter ref="A9:AK257">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43">
    <mergeCell ref="A4:C4"/>
    <mergeCell ref="A5:C5"/>
    <mergeCell ref="S5:AA6"/>
    <mergeCell ref="A6:C6"/>
    <mergeCell ref="B7:G7"/>
    <mergeCell ref="H7:I7"/>
    <mergeCell ref="J7:L7"/>
    <mergeCell ref="M7:N7"/>
    <mergeCell ref="O7:P7"/>
    <mergeCell ref="Q7:R7"/>
    <mergeCell ref="AM7:AN7"/>
    <mergeCell ref="S8:U8"/>
    <mergeCell ref="V8:X8"/>
    <mergeCell ref="Y8:Z8"/>
    <mergeCell ref="AI8:AJ8"/>
    <mergeCell ref="S7:U7"/>
    <mergeCell ref="V7:X7"/>
    <mergeCell ref="Y7:AA7"/>
    <mergeCell ref="AI7:AJ7"/>
    <mergeCell ref="AK7:AK8"/>
    <mergeCell ref="AI9:AJ9"/>
    <mergeCell ref="B8:G8"/>
    <mergeCell ref="H8:I8"/>
    <mergeCell ref="J8:L8"/>
    <mergeCell ref="M8:N8"/>
    <mergeCell ref="O8:P8"/>
    <mergeCell ref="Q8:R8"/>
    <mergeCell ref="O9:P9"/>
    <mergeCell ref="Q9:R9"/>
    <mergeCell ref="S9:U9"/>
    <mergeCell ref="V9:X9"/>
    <mergeCell ref="Y9:Z9"/>
    <mergeCell ref="J253:L253"/>
    <mergeCell ref="M253:N253"/>
    <mergeCell ref="O253:P253"/>
    <mergeCell ref="Q253:R253"/>
    <mergeCell ref="H254:I254"/>
    <mergeCell ref="M254:P254"/>
    <mergeCell ref="A255:AJ255"/>
    <mergeCell ref="A256:AJ256"/>
    <mergeCell ref="A257:AJ257"/>
    <mergeCell ref="A258:AJ258"/>
    <mergeCell ref="A259:AJ259"/>
  </mergeCells>
  <conditionalFormatting sqref="A10:A252">
    <cfRule type="expression" dxfId="3729" priority="8" stopIfTrue="1">
      <formula>B10=""</formula>
    </cfRule>
  </conditionalFormatting>
  <conditionalFormatting sqref="AE10:AE252">
    <cfRule type="expression" dxfId="3728" priority="9" stopIfTrue="1">
      <formula>AND((OR(S10,V10,Y10)&lt;&gt;0),AE10=0)</formula>
    </cfRule>
    <cfRule type="expression" dxfId="3727" priority="10" stopIfTrue="1">
      <formula>AND((OR(S10,V10,Y10)&lt;&gt;0),AE10&lt;&gt;0)</formula>
    </cfRule>
  </conditionalFormatting>
  <conditionalFormatting sqref="Q10:R252">
    <cfRule type="expression" dxfId="3726" priority="11" stopIfTrue="1">
      <formula>B10=""</formula>
    </cfRule>
  </conditionalFormatting>
  <conditionalFormatting sqref="AC10:AC252">
    <cfRule type="expression" dxfId="3725" priority="12" stopIfTrue="1">
      <formula>(AD10+AC10)&gt;=0</formula>
    </cfRule>
  </conditionalFormatting>
  <conditionalFormatting sqref="Y21:Z252">
    <cfRule type="expression" dxfId="3724" priority="13" stopIfTrue="1">
      <formula>IF((AND($Y21=0,$S21=0,$V21=0,$AE21&lt;&gt;0)),"истина")</formula>
    </cfRule>
    <cfRule type="expression" dxfId="3723" priority="14" stopIfTrue="1">
      <formula>($V21+$Y21)&lt;&gt;$AI21</formula>
    </cfRule>
  </conditionalFormatting>
  <conditionalFormatting sqref="S11:U252">
    <cfRule type="expression" dxfId="3722" priority="15" stopIfTrue="1">
      <formula>IF((AND($S11=0,$V11=0,$Y11=0,$AE11&lt;&gt;0)),"истина")</formula>
    </cfRule>
    <cfRule type="cellIs" dxfId="3721" priority="16" stopIfTrue="1" operator="lessThan">
      <formula>0</formula>
    </cfRule>
  </conditionalFormatting>
  <conditionalFormatting sqref="V21:X252">
    <cfRule type="expression" dxfId="3720" priority="17" stopIfTrue="1">
      <formula>IF((AND($V21=0,$Y21=0,$S21=0,$AE21&lt;&gt;0)),"истина")</formula>
    </cfRule>
    <cfRule type="expression" dxfId="3719" priority="18" stopIfTrue="1">
      <formula>($V21+$Y21)&lt;&gt;$AI21</formula>
    </cfRule>
    <cfRule type="cellIs" dxfId="3718" priority="19" stopIfTrue="1" operator="lessThan">
      <formula>0</formula>
    </cfRule>
  </conditionalFormatting>
  <conditionalFormatting sqref="AH10:AH252">
    <cfRule type="cellIs" dxfId="3717" priority="20" stopIfTrue="1" operator="equal">
      <formula>0</formula>
    </cfRule>
  </conditionalFormatting>
  <conditionalFormatting sqref="A6:C6 A4:C4">
    <cfRule type="cellIs" dxfId="3716" priority="21" stopIfTrue="1" operator="equal">
      <formula>0</formula>
    </cfRule>
  </conditionalFormatting>
  <conditionalFormatting sqref="S253:AG253 AF10:AF252">
    <cfRule type="cellIs" dxfId="3715" priority="22" stopIfTrue="1" operator="equal">
      <formula>0</formula>
    </cfRule>
  </conditionalFormatting>
  <conditionalFormatting sqref="S10:U10">
    <cfRule type="expression" dxfId="3714" priority="23" stopIfTrue="1">
      <formula>IF((AND($S$10=0,$V$10=0,$Y$10=0,$AE$10&lt;&gt;0)),"истина")</formula>
    </cfRule>
    <cfRule type="cellIs" dxfId="3713" priority="24" stopIfTrue="1" operator="lessThan">
      <formula>0</formula>
    </cfRule>
  </conditionalFormatting>
  <conditionalFormatting sqref="G253">
    <cfRule type="cellIs" dxfId="3712" priority="25" stopIfTrue="1" operator="equal">
      <formula>0</formula>
    </cfRule>
  </conditionalFormatting>
  <conditionalFormatting sqref="Y10:Z20">
    <cfRule type="expression" dxfId="3711" priority="3" stopIfTrue="1">
      <formula>IF((AND($Y10=0,$S10=0,$V10=0,$AE10&lt;&gt;0)),"истина")</formula>
    </cfRule>
    <cfRule type="expression" dxfId="3710" priority="4" stopIfTrue="1">
      <formula>($V10+$Y10)&lt;&gt;$AI10</formula>
    </cfRule>
  </conditionalFormatting>
  <conditionalFormatting sqref="V10:X20">
    <cfRule type="expression" dxfId="3709" priority="5" stopIfTrue="1">
      <formula>IF((AND($V10=0,$Y10=0,$S10=0,$AE10&lt;&gt;0)),"истина")</formula>
    </cfRule>
    <cfRule type="expression" dxfId="3708" priority="6" stopIfTrue="1">
      <formula>($V10+$Y10)&lt;&gt;$AI10</formula>
    </cfRule>
    <cfRule type="cellIs" dxfId="3707" priority="7" stopIfTrue="1" operator="lessThan">
      <formula>0</formula>
    </cfRule>
  </conditionalFormatting>
  <conditionalFormatting sqref="AI10:AJ252">
    <cfRule type="expression" dxfId="3706" priority="26" stopIfTrue="1">
      <formula>IF(AI10&lt;&gt;ROUND(S10*#REF!+V10+Y10,2),1)</formula>
    </cfRule>
    <cfRule type="cellIs" dxfId="3705" priority="27" stopIfTrue="1" operator="equal">
      <formula>0</formula>
    </cfRule>
  </conditionalFormatting>
  <conditionalFormatting sqref="AK10:AK252">
    <cfRule type="cellIs" dxfId="3704" priority="2" stopIfTrue="1" operator="equal">
      <formula>0</formula>
    </cfRule>
  </conditionalFormatting>
  <conditionalFormatting sqref="AK253">
    <cfRule type="cellIs" dxfId="3703" priority="1" stopIfTrue="1" operator="equal">
      <formula>0</formula>
    </cfRule>
  </conditionalFormatting>
  <printOptions horizontalCentered="1"/>
  <pageMargins left="0" right="0" top="0" bottom="0" header="0" footer="0"/>
  <pageSetup paperSize="9" scale="12"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4865" r:id="rId4" name="Check Box 1">
              <controlPr defaultSize="0" autoFill="0" autoLine="0" autoPict="0">
                <anchor moveWithCells="1">
                  <from>
                    <xdr:col>9</xdr:col>
                    <xdr:colOff>142875</xdr:colOff>
                    <xdr:row>0</xdr:row>
                    <xdr:rowOff>0</xdr:rowOff>
                  </from>
                  <to>
                    <xdr:col>9</xdr:col>
                    <xdr:colOff>447675</xdr:colOff>
                    <xdr:row>2</xdr:row>
                    <xdr:rowOff>9525</xdr:rowOff>
                  </to>
                </anchor>
              </controlPr>
            </control>
          </mc:Choice>
        </mc:AlternateContent>
        <mc:AlternateContent xmlns:mc="http://schemas.openxmlformats.org/markup-compatibility/2006">
          <mc:Choice Requires="x14">
            <control shapeId="164866" r:id="rId5" name="Check Box 2">
              <controlPr defaultSize="0" autoFill="0" autoLine="0" autoPict="0">
                <anchor moveWithCells="1">
                  <from>
                    <xdr:col>11</xdr:col>
                    <xdr:colOff>66675</xdr:colOff>
                    <xdr:row>0</xdr:row>
                    <xdr:rowOff>0</xdr:rowOff>
                  </from>
                  <to>
                    <xdr:col>12</xdr:col>
                    <xdr:colOff>304800</xdr:colOff>
                    <xdr:row>2</xdr:row>
                    <xdr:rowOff>9525</xdr:rowOff>
                  </to>
                </anchor>
              </controlPr>
            </control>
          </mc:Choice>
        </mc:AlternateContent>
        <mc:AlternateContent xmlns:mc="http://schemas.openxmlformats.org/markup-compatibility/2006">
          <mc:Choice Requires="x14">
            <control shapeId="164867" r:id="rId6" name="Check Box 3">
              <controlPr defaultSize="0" autoFill="0" autoLine="0" autoPict="0">
                <anchor moveWithCells="1">
                  <from>
                    <xdr:col>26</xdr:col>
                    <xdr:colOff>257175</xdr:colOff>
                    <xdr:row>0</xdr:row>
                    <xdr:rowOff>0</xdr:rowOff>
                  </from>
                  <to>
                    <xdr:col>27</xdr:col>
                    <xdr:colOff>104775</xdr:colOff>
                    <xdr:row>2</xdr:row>
                    <xdr:rowOff>9525</xdr:rowOff>
                  </to>
                </anchor>
              </controlPr>
            </control>
          </mc:Choice>
        </mc:AlternateContent>
        <mc:AlternateContent xmlns:mc="http://schemas.openxmlformats.org/markup-compatibility/2006">
          <mc:Choice Requires="x14">
            <control shapeId="164868" r:id="rId7" name="Check Box 4">
              <controlPr defaultSize="0" autoFill="0" autoLine="0" autoPict="0">
                <anchor moveWithCells="1">
                  <from>
                    <xdr:col>26</xdr:col>
                    <xdr:colOff>257175</xdr:colOff>
                    <xdr:row>0</xdr:row>
                    <xdr:rowOff>0</xdr:rowOff>
                  </from>
                  <to>
                    <xdr:col>27</xdr:col>
                    <xdr:colOff>104775</xdr:colOff>
                    <xdr:row>2</xdr:row>
                    <xdr:rowOff>9525</xdr:rowOff>
                  </to>
                </anchor>
              </controlPr>
            </control>
          </mc:Choice>
        </mc:AlternateContent>
        <mc:AlternateContent xmlns:mc="http://schemas.openxmlformats.org/markup-compatibility/2006">
          <mc:Choice Requires="x14">
            <control shapeId="164869" r:id="rId8" name="Check Box 5">
              <controlPr defaultSize="0" autoFill="0" autoLine="0" autoPict="0">
                <anchor moveWithCells="1">
                  <from>
                    <xdr:col>27</xdr:col>
                    <xdr:colOff>9525</xdr:colOff>
                    <xdr:row>0</xdr:row>
                    <xdr:rowOff>0</xdr:rowOff>
                  </from>
                  <to>
                    <xdr:col>27</xdr:col>
                    <xdr:colOff>314325</xdr:colOff>
                    <xdr:row>2</xdr:row>
                    <xdr:rowOff>9525</xdr:rowOff>
                  </to>
                </anchor>
              </controlPr>
            </control>
          </mc:Choice>
        </mc:AlternateContent>
        <mc:AlternateContent xmlns:mc="http://schemas.openxmlformats.org/markup-compatibility/2006">
          <mc:Choice Requires="x14">
            <control shapeId="164870" r:id="rId9" name="Check Box 6">
              <controlPr defaultSize="0" autoFill="0" autoLine="0" autoPict="0">
                <anchor moveWithCells="1">
                  <from>
                    <xdr:col>27</xdr:col>
                    <xdr:colOff>9525</xdr:colOff>
                    <xdr:row>0</xdr:row>
                    <xdr:rowOff>0</xdr:rowOff>
                  </from>
                  <to>
                    <xdr:col>27</xdr:col>
                    <xdr:colOff>314325</xdr:colOff>
                    <xdr:row>2</xdr:row>
                    <xdr:rowOff>9525</xdr:rowOff>
                  </to>
                </anchor>
              </controlPr>
            </control>
          </mc:Choice>
        </mc:AlternateContent>
        <mc:AlternateContent xmlns:mc="http://schemas.openxmlformats.org/markup-compatibility/2006">
          <mc:Choice Requires="x14">
            <control shapeId="164871" r:id="rId10" name="Check Box 7">
              <controlPr defaultSize="0" autoFill="0" autoLine="0" autoPict="0">
                <anchor moveWithCells="1">
                  <from>
                    <xdr:col>27</xdr:col>
                    <xdr:colOff>238125</xdr:colOff>
                    <xdr:row>0</xdr:row>
                    <xdr:rowOff>0</xdr:rowOff>
                  </from>
                  <to>
                    <xdr:col>27</xdr:col>
                    <xdr:colOff>542925</xdr:colOff>
                    <xdr:row>2</xdr:row>
                    <xdr:rowOff>9525</xdr:rowOff>
                  </to>
                </anchor>
              </controlPr>
            </control>
          </mc:Choice>
        </mc:AlternateContent>
        <mc:AlternateContent xmlns:mc="http://schemas.openxmlformats.org/markup-compatibility/2006">
          <mc:Choice Requires="x14">
            <control shapeId="164872" r:id="rId11" name="Check Box 8">
              <controlPr defaultSize="0" autoFill="0" autoLine="0" autoPict="0">
                <anchor moveWithCells="1">
                  <from>
                    <xdr:col>27</xdr:col>
                    <xdr:colOff>228600</xdr:colOff>
                    <xdr:row>0</xdr:row>
                    <xdr:rowOff>0</xdr:rowOff>
                  </from>
                  <to>
                    <xdr:col>27</xdr:col>
                    <xdr:colOff>533400</xdr:colOff>
                    <xdr:row>2</xdr:row>
                    <xdr:rowOff>9525</xdr:rowOff>
                  </to>
                </anchor>
              </controlPr>
            </control>
          </mc:Choice>
        </mc:AlternateContent>
        <mc:AlternateContent xmlns:mc="http://schemas.openxmlformats.org/markup-compatibility/2006">
          <mc:Choice Requires="x14">
            <control shapeId="164873" r:id="rId12" name="Check Box 9">
              <controlPr defaultSize="0" autoFill="0" autoLine="0" autoPict="0">
                <anchor moveWithCells="1">
                  <from>
                    <xdr:col>27</xdr:col>
                    <xdr:colOff>466725</xdr:colOff>
                    <xdr:row>0</xdr:row>
                    <xdr:rowOff>0</xdr:rowOff>
                  </from>
                  <to>
                    <xdr:col>28</xdr:col>
                    <xdr:colOff>133350</xdr:colOff>
                    <xdr:row>2</xdr:row>
                    <xdr:rowOff>9525</xdr:rowOff>
                  </to>
                </anchor>
              </controlPr>
            </control>
          </mc:Choice>
        </mc:AlternateContent>
        <mc:AlternateContent xmlns:mc="http://schemas.openxmlformats.org/markup-compatibility/2006">
          <mc:Choice Requires="x14">
            <control shapeId="164874" r:id="rId13" name="Check Box 10">
              <controlPr defaultSize="0" autoFill="0" autoLine="0" autoPict="0">
                <anchor moveWithCells="1">
                  <from>
                    <xdr:col>27</xdr:col>
                    <xdr:colOff>457200</xdr:colOff>
                    <xdr:row>0</xdr:row>
                    <xdr:rowOff>0</xdr:rowOff>
                  </from>
                  <to>
                    <xdr:col>28</xdr:col>
                    <xdr:colOff>123825</xdr:colOff>
                    <xdr:row>2</xdr:row>
                    <xdr:rowOff>9525</xdr:rowOff>
                  </to>
                </anchor>
              </controlPr>
            </control>
          </mc:Choice>
        </mc:AlternateContent>
        <mc:AlternateContent xmlns:mc="http://schemas.openxmlformats.org/markup-compatibility/2006">
          <mc:Choice Requires="x14">
            <control shapeId="164875" r:id="rId14" name="Check Box 11">
              <controlPr defaultSize="0" autoFill="0" autoLine="0" autoPict="0">
                <anchor moveWithCells="1">
                  <from>
                    <xdr:col>28</xdr:col>
                    <xdr:colOff>190500</xdr:colOff>
                    <xdr:row>0</xdr:row>
                    <xdr:rowOff>0</xdr:rowOff>
                  </from>
                  <to>
                    <xdr:col>28</xdr:col>
                    <xdr:colOff>495300</xdr:colOff>
                    <xdr:row>2</xdr:row>
                    <xdr:rowOff>9525</xdr:rowOff>
                  </to>
                </anchor>
              </controlPr>
            </control>
          </mc:Choice>
        </mc:AlternateContent>
        <mc:AlternateContent xmlns:mc="http://schemas.openxmlformats.org/markup-compatibility/2006">
          <mc:Choice Requires="x14">
            <control shapeId="164876" r:id="rId15" name="Check Box 12">
              <controlPr defaultSize="0" autoFill="0" autoLine="0" autoPict="0">
                <anchor moveWithCells="1">
                  <from>
                    <xdr:col>28</xdr:col>
                    <xdr:colOff>200025</xdr:colOff>
                    <xdr:row>0</xdr:row>
                    <xdr:rowOff>0</xdr:rowOff>
                  </from>
                  <to>
                    <xdr:col>28</xdr:col>
                    <xdr:colOff>504825</xdr:colOff>
                    <xdr:row>2</xdr:row>
                    <xdr:rowOff>9525</xdr:rowOff>
                  </to>
                </anchor>
              </controlPr>
            </control>
          </mc:Choice>
        </mc:AlternateContent>
        <mc:AlternateContent xmlns:mc="http://schemas.openxmlformats.org/markup-compatibility/2006">
          <mc:Choice Requires="x14">
            <control shapeId="164877" r:id="rId16" name="Check Box 13">
              <controlPr defaultSize="0" autoFill="0" autoLine="0" autoPict="0">
                <anchor moveWithCells="1">
                  <from>
                    <xdr:col>28</xdr:col>
                    <xdr:colOff>400050</xdr:colOff>
                    <xdr:row>0</xdr:row>
                    <xdr:rowOff>0</xdr:rowOff>
                  </from>
                  <to>
                    <xdr:col>29</xdr:col>
                    <xdr:colOff>180975</xdr:colOff>
                    <xdr:row>2</xdr:row>
                    <xdr:rowOff>9525</xdr:rowOff>
                  </to>
                </anchor>
              </controlPr>
            </control>
          </mc:Choice>
        </mc:AlternateContent>
        <mc:AlternateContent xmlns:mc="http://schemas.openxmlformats.org/markup-compatibility/2006">
          <mc:Choice Requires="x14">
            <control shapeId="164878" r:id="rId17" name="Check Box 14">
              <controlPr defaultSize="0" autoFill="0" autoLine="0" autoPict="0">
                <anchor moveWithCells="1">
                  <from>
                    <xdr:col>28</xdr:col>
                    <xdr:colOff>409575</xdr:colOff>
                    <xdr:row>0</xdr:row>
                    <xdr:rowOff>0</xdr:rowOff>
                  </from>
                  <to>
                    <xdr:col>29</xdr:col>
                    <xdr:colOff>190500</xdr:colOff>
                    <xdr:row>2</xdr:row>
                    <xdr:rowOff>9525</xdr:rowOff>
                  </to>
                </anchor>
              </controlPr>
            </control>
          </mc:Choice>
        </mc:AlternateContent>
        <mc:AlternateContent xmlns:mc="http://schemas.openxmlformats.org/markup-compatibility/2006">
          <mc:Choice Requires="x14">
            <control shapeId="164879" r:id="rId18" name="Check Box 15">
              <controlPr defaultSize="0" autoFill="0" autoLine="0" autoPict="0">
                <anchor moveWithCells="1">
                  <from>
                    <xdr:col>29</xdr:col>
                    <xdr:colOff>114300</xdr:colOff>
                    <xdr:row>0</xdr:row>
                    <xdr:rowOff>0</xdr:rowOff>
                  </from>
                  <to>
                    <xdr:col>29</xdr:col>
                    <xdr:colOff>419100</xdr:colOff>
                    <xdr:row>2</xdr:row>
                    <xdr:rowOff>9525</xdr:rowOff>
                  </to>
                </anchor>
              </controlPr>
            </control>
          </mc:Choice>
        </mc:AlternateContent>
        <mc:AlternateContent xmlns:mc="http://schemas.openxmlformats.org/markup-compatibility/2006">
          <mc:Choice Requires="x14">
            <control shapeId="164880" r:id="rId19" name="Check Box 16">
              <controlPr defaultSize="0" autoFill="0" autoLine="0" autoPict="0">
                <anchor moveWithCells="1">
                  <from>
                    <xdr:col>29</xdr:col>
                    <xdr:colOff>123825</xdr:colOff>
                    <xdr:row>0</xdr:row>
                    <xdr:rowOff>0</xdr:rowOff>
                  </from>
                  <to>
                    <xdr:col>29</xdr:col>
                    <xdr:colOff>428625</xdr:colOff>
                    <xdr:row>2</xdr:row>
                    <xdr:rowOff>9525</xdr:rowOff>
                  </to>
                </anchor>
              </controlPr>
            </control>
          </mc:Choice>
        </mc:AlternateContent>
        <mc:AlternateContent xmlns:mc="http://schemas.openxmlformats.org/markup-compatibility/2006">
          <mc:Choice Requires="x14">
            <control shapeId="164881" r:id="rId20" name="Check Box 17">
              <controlPr defaultSize="0" autoFill="0" autoLine="0" autoPict="0">
                <anchor moveWithCells="1">
                  <from>
                    <xdr:col>13</xdr:col>
                    <xdr:colOff>28575</xdr:colOff>
                    <xdr:row>0</xdr:row>
                    <xdr:rowOff>0</xdr:rowOff>
                  </from>
                  <to>
                    <xdr:col>14</xdr:col>
                    <xdr:colOff>304800</xdr:colOff>
                    <xdr:row>2</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tabColor rgb="FF7030A0"/>
    <pageSetUpPr fitToPage="1"/>
  </sheetPr>
  <dimension ref="A1:AN256"/>
  <sheetViews>
    <sheetView showGridLines="0" topLeftCell="H3" zoomScale="120" zoomScaleNormal="120" workbookViewId="0">
      <selection activeCell="S15" sqref="S15:U15"/>
    </sheetView>
  </sheetViews>
  <sheetFormatPr defaultColWidth="9.140625" defaultRowHeight="11.25" x14ac:dyDescent="0.2"/>
  <cols>
    <col min="1" max="7" width="3.7109375" style="2" customWidth="1"/>
    <col min="8" max="8" width="3.28515625" style="2" customWidth="1"/>
    <col min="9" max="9" width="3" style="2" customWidth="1"/>
    <col min="10" max="12" width="5.85546875" style="2" customWidth="1"/>
    <col min="13" max="13" width="5" style="2" customWidth="1"/>
    <col min="14" max="14" width="6.140625" style="2" customWidth="1"/>
    <col min="15" max="16" width="5.140625" style="2" customWidth="1"/>
    <col min="17" max="18" width="2.85546875" style="2" customWidth="1"/>
    <col min="19" max="21" width="2.7109375" style="2" customWidth="1"/>
    <col min="22" max="24" width="3.5703125" style="2" customWidth="1"/>
    <col min="25" max="26" width="8.5703125" style="2" customWidth="1"/>
    <col min="27" max="27" width="8.28515625" style="2" customWidth="1"/>
    <col min="28" max="28" width="8.5703125" style="2" customWidth="1"/>
    <col min="29" max="29" width="4.140625" style="2" customWidth="1"/>
    <col min="30" max="30" width="4" style="2" customWidth="1"/>
    <col min="31" max="32" width="3.5703125" style="2" customWidth="1"/>
    <col min="33" max="33" width="3.140625" style="2" customWidth="1"/>
    <col min="34" max="34" width="3.42578125" style="2" customWidth="1"/>
    <col min="35" max="83" width="3.5703125" style="2" customWidth="1"/>
    <col min="84" max="16384" width="9.140625" style="2"/>
  </cols>
  <sheetData>
    <row r="1" spans="1:40" ht="13.15" customHeight="1" x14ac:dyDescent="0.2">
      <c r="A1" s="504"/>
      <c r="B1" s="504"/>
      <c r="C1" s="504"/>
      <c r="D1" s="1"/>
      <c r="E1" s="1"/>
      <c r="F1" s="1"/>
      <c r="G1" s="1"/>
      <c r="H1" s="1"/>
      <c r="I1" s="505"/>
      <c r="J1" s="506"/>
      <c r="K1" s="506"/>
      <c r="L1" s="506"/>
      <c r="M1" s="507"/>
      <c r="N1" s="507"/>
      <c r="O1" s="507"/>
      <c r="P1" s="505"/>
      <c r="Q1" s="505"/>
      <c r="R1" s="1"/>
      <c r="S1" s="1"/>
      <c r="T1" s="1"/>
      <c r="U1" s="1"/>
      <c r="V1" s="1"/>
      <c r="W1" s="1"/>
      <c r="X1" s="505"/>
      <c r="Y1" s="5"/>
      <c r="Z1" s="5"/>
      <c r="AA1" s="508"/>
      <c r="AB1" s="508"/>
      <c r="AC1" s="865" t="str">
        <f>ф_01!F1</f>
        <v>Зеленоград-1649</v>
      </c>
      <c r="AD1" s="865"/>
      <c r="AE1" s="865"/>
      <c r="AF1" s="865"/>
      <c r="AG1" s="865"/>
      <c r="AH1" s="7"/>
      <c r="AI1" s="5"/>
      <c r="AJ1" s="5"/>
      <c r="AK1" s="5"/>
      <c r="AL1" s="5"/>
      <c r="AM1" s="5"/>
      <c r="AN1" s="5"/>
    </row>
    <row r="2" spans="1:40" ht="13.15" customHeight="1" x14ac:dyDescent="0.2">
      <c r="A2" s="866" t="s">
        <v>285</v>
      </c>
      <c r="B2" s="866"/>
      <c r="C2" s="866"/>
      <c r="D2" s="866"/>
      <c r="E2" s="866"/>
      <c r="F2" s="866"/>
      <c r="G2" s="866"/>
      <c r="H2" s="866"/>
      <c r="I2" s="3"/>
      <c r="J2" s="867" t="s">
        <v>286</v>
      </c>
      <c r="K2" s="867"/>
      <c r="L2" s="867"/>
      <c r="M2" s="867"/>
      <c r="N2" s="867"/>
      <c r="O2" s="867"/>
      <c r="P2" s="867"/>
      <c r="Q2" s="867"/>
      <c r="R2" s="867"/>
      <c r="S2" s="867"/>
      <c r="T2" s="867"/>
      <c r="U2" s="867"/>
      <c r="V2" s="867"/>
      <c r="W2" s="867"/>
      <c r="X2" s="867"/>
      <c r="Y2" s="867"/>
      <c r="Z2" s="867"/>
      <c r="AA2" s="509"/>
      <c r="AB2" s="510"/>
      <c r="AC2" s="868" t="s">
        <v>12</v>
      </c>
      <c r="AD2" s="868"/>
      <c r="AE2" s="868"/>
      <c r="AF2" s="868"/>
      <c r="AG2" s="868"/>
      <c r="AH2" s="3"/>
    </row>
    <row r="3" spans="1:40" ht="13.15" customHeight="1" x14ac:dyDescent="0.2">
      <c r="A3" s="866" t="s">
        <v>287</v>
      </c>
      <c r="B3" s="866"/>
      <c r="C3" s="866"/>
      <c r="D3" s="1"/>
      <c r="E3" s="869"/>
      <c r="F3" s="869"/>
      <c r="G3" s="869"/>
      <c r="H3" s="869"/>
      <c r="I3" s="3"/>
      <c r="J3" s="511" t="s">
        <v>288</v>
      </c>
      <c r="K3" s="511"/>
      <c r="L3" s="511"/>
      <c r="M3" s="511"/>
      <c r="N3" s="511"/>
      <c r="O3" s="511"/>
      <c r="P3" s="511"/>
      <c r="Q3" s="511"/>
      <c r="R3" s="511"/>
      <c r="S3" s="511"/>
      <c r="T3" s="511"/>
      <c r="U3" s="511"/>
      <c r="V3" s="511"/>
      <c r="W3" s="511"/>
      <c r="X3" s="511"/>
      <c r="AA3" s="5"/>
      <c r="AB3" s="5"/>
      <c r="AC3" s="870">
        <f>ф_01!L1</f>
        <v>44409</v>
      </c>
      <c r="AD3" s="870"/>
      <c r="AE3" s="870"/>
      <c r="AF3" s="870"/>
      <c r="AG3" s="870"/>
      <c r="AH3" s="1"/>
      <c r="AI3" s="512"/>
      <c r="AJ3" s="512"/>
      <c r="AK3" s="512"/>
      <c r="AL3" s="512"/>
      <c r="AM3" s="512"/>
      <c r="AN3" s="512"/>
    </row>
    <row r="4" spans="1:40" ht="13.15" customHeight="1" x14ac:dyDescent="0.2">
      <c r="A4" s="513"/>
      <c r="B4" s="513"/>
      <c r="C4" s="513"/>
      <c r="D4" s="1"/>
      <c r="E4" s="1"/>
      <c r="F4" s="1"/>
      <c r="G4" s="1"/>
      <c r="H4" s="1"/>
      <c r="I4" s="3"/>
      <c r="J4" s="511"/>
      <c r="K4" s="511"/>
      <c r="L4" s="511"/>
      <c r="M4" s="511"/>
      <c r="N4" s="511"/>
      <c r="O4" s="511"/>
      <c r="P4" s="511"/>
      <c r="Q4" s="511"/>
      <c r="R4" s="511"/>
      <c r="S4" s="511"/>
      <c r="T4" s="511"/>
      <c r="U4" s="511"/>
      <c r="V4" s="511"/>
      <c r="W4" s="511"/>
      <c r="X4" s="511"/>
      <c r="AA4" s="5"/>
      <c r="AB4" s="5"/>
      <c r="AC4" s="871" t="s">
        <v>17</v>
      </c>
      <c r="AD4" s="871"/>
      <c r="AE4" s="871"/>
      <c r="AF4" s="871"/>
      <c r="AG4" s="871"/>
      <c r="AH4" s="1"/>
      <c r="AI4" s="512"/>
      <c r="AJ4" s="512"/>
      <c r="AK4" s="512"/>
      <c r="AL4" s="512"/>
      <c r="AM4" s="512"/>
      <c r="AN4" s="512"/>
    </row>
    <row r="5" spans="1:40" ht="14.25" customHeight="1" x14ac:dyDescent="0.2">
      <c r="A5" s="100"/>
      <c r="B5" s="100"/>
      <c r="C5" s="100"/>
      <c r="D5" s="101"/>
      <c r="E5" s="100"/>
      <c r="F5" s="100"/>
      <c r="G5" s="100"/>
      <c r="H5" s="100"/>
      <c r="I5" s="505"/>
      <c r="J5" s="101"/>
      <c r="K5" s="101"/>
      <c r="L5" s="101"/>
      <c r="M5" s="101"/>
      <c r="N5" s="101"/>
      <c r="O5" s="101"/>
      <c r="P5" s="505"/>
      <c r="Q5" s="505"/>
      <c r="R5" s="100"/>
      <c r="S5" s="100"/>
      <c r="T5" s="100"/>
      <c r="U5" s="100"/>
      <c r="V5" s="100"/>
      <c r="W5" s="100"/>
      <c r="X5" s="505"/>
      <c r="Y5" s="872" t="s">
        <v>289</v>
      </c>
      <c r="Z5" s="873"/>
      <c r="AA5" s="874"/>
      <c r="AB5" s="514" t="s">
        <v>290</v>
      </c>
      <c r="AC5" s="875" t="s">
        <v>27</v>
      </c>
      <c r="AD5" s="876"/>
      <c r="AE5" s="876"/>
      <c r="AF5" s="876"/>
      <c r="AG5" s="876"/>
      <c r="AH5" s="515"/>
    </row>
    <row r="6" spans="1:40" s="59" customFormat="1" ht="18" customHeight="1" x14ac:dyDescent="0.2">
      <c r="A6" s="516" t="s">
        <v>29</v>
      </c>
      <c r="B6" s="885" t="s">
        <v>30</v>
      </c>
      <c r="C6" s="885"/>
      <c r="D6" s="885"/>
      <c r="E6" s="885"/>
      <c r="F6" s="885"/>
      <c r="G6" s="885"/>
      <c r="H6" s="885" t="s">
        <v>14</v>
      </c>
      <c r="I6" s="885"/>
      <c r="J6" s="885" t="s">
        <v>291</v>
      </c>
      <c r="K6" s="885"/>
      <c r="L6" s="885"/>
      <c r="M6" s="885" t="s">
        <v>292</v>
      </c>
      <c r="N6" s="885"/>
      <c r="O6" s="885" t="s">
        <v>293</v>
      </c>
      <c r="P6" s="885"/>
      <c r="Q6" s="885" t="s">
        <v>294</v>
      </c>
      <c r="R6" s="886"/>
      <c r="S6" s="885" t="s">
        <v>295</v>
      </c>
      <c r="T6" s="885"/>
      <c r="U6" s="885"/>
      <c r="V6" s="885" t="s">
        <v>296</v>
      </c>
      <c r="W6" s="885"/>
      <c r="X6" s="885"/>
      <c r="Y6" s="517" t="s">
        <v>297</v>
      </c>
      <c r="Z6" s="518" t="s">
        <v>298</v>
      </c>
      <c r="AA6" s="519" t="s">
        <v>233</v>
      </c>
      <c r="AB6" s="519" t="s">
        <v>233</v>
      </c>
      <c r="AC6" s="520"/>
      <c r="AD6" s="887" t="s">
        <v>299</v>
      </c>
      <c r="AE6" s="888"/>
      <c r="AF6" s="877" t="s">
        <v>46</v>
      </c>
      <c r="AG6" s="877"/>
      <c r="AH6" s="521"/>
    </row>
    <row r="7" spans="1:40" s="69" customFormat="1" ht="17.25" customHeight="1" x14ac:dyDescent="0.2">
      <c r="A7" s="71">
        <v>1</v>
      </c>
      <c r="B7" s="878"/>
      <c r="C7" s="878"/>
      <c r="D7" s="878"/>
      <c r="E7" s="878"/>
      <c r="F7" s="878"/>
      <c r="G7" s="878"/>
      <c r="H7" s="879"/>
      <c r="I7" s="879"/>
      <c r="J7" s="879"/>
      <c r="K7" s="879"/>
      <c r="L7" s="879"/>
      <c r="M7" s="879"/>
      <c r="N7" s="879"/>
      <c r="O7" s="880"/>
      <c r="P7" s="880"/>
      <c r="Q7" s="879"/>
      <c r="R7" s="881"/>
      <c r="S7" s="882"/>
      <c r="T7" s="882"/>
      <c r="U7" s="882"/>
      <c r="V7" s="880"/>
      <c r="W7" s="880"/>
      <c r="X7" s="880"/>
      <c r="Y7" s="522"/>
      <c r="Z7" s="523"/>
      <c r="AA7" s="524">
        <f>SUM(Y7:Z7)</f>
        <v>0</v>
      </c>
      <c r="AB7" s="524">
        <f>ROUND(AA7*Q7,2)</f>
        <v>0</v>
      </c>
      <c r="AC7" s="525" t="str">
        <f>IF(B7&lt;&gt;"",SUM(Y7:Z7),"")</f>
        <v/>
      </c>
      <c r="AD7" s="883" t="str">
        <f>IF(B7&lt;&gt;"",ROUND(AA7*Q7,2),"")</f>
        <v/>
      </c>
      <c r="AE7" s="883"/>
      <c r="AF7" s="884" t="str">
        <f>IF(AA7&lt;0,"ложь","")</f>
        <v/>
      </c>
      <c r="AG7" s="884"/>
      <c r="AH7" s="526"/>
    </row>
    <row r="8" spans="1:40" s="69" customFormat="1" ht="17.25" customHeight="1" x14ac:dyDescent="0.2">
      <c r="A8" s="71">
        <v>2</v>
      </c>
      <c r="B8" s="889"/>
      <c r="C8" s="889"/>
      <c r="D8" s="889"/>
      <c r="E8" s="889"/>
      <c r="F8" s="889"/>
      <c r="G8" s="889"/>
      <c r="H8" s="890"/>
      <c r="I8" s="890"/>
      <c r="J8" s="890"/>
      <c r="K8" s="890"/>
      <c r="L8" s="890"/>
      <c r="M8" s="890"/>
      <c r="N8" s="890"/>
      <c r="O8" s="891"/>
      <c r="P8" s="891"/>
      <c r="Q8" s="879"/>
      <c r="R8" s="881"/>
      <c r="S8" s="892"/>
      <c r="T8" s="892"/>
      <c r="U8" s="892"/>
      <c r="V8" s="891"/>
      <c r="W8" s="891"/>
      <c r="X8" s="891"/>
      <c r="Y8" s="79"/>
      <c r="Z8" s="80"/>
      <c r="AA8" s="524">
        <f t="shared" ref="AA8:AA31" si="0">SUM(Y8:Z8)</f>
        <v>0</v>
      </c>
      <c r="AB8" s="524">
        <f t="shared" ref="AB8:AB31" si="1">ROUND(AA8*Q8,2)</f>
        <v>0</v>
      </c>
      <c r="AC8" s="525" t="str">
        <f t="shared" ref="AC8:AC31" si="2">IF(B8&lt;&gt;"",SUM(Y8:Z8),"")</f>
        <v/>
      </c>
      <c r="AD8" s="883" t="str">
        <f t="shared" ref="AD8:AD31" si="3">IF(B8&lt;&gt;"",ROUND(AA8*Q8,2),"")</f>
        <v/>
      </c>
      <c r="AE8" s="883"/>
      <c r="AF8" s="883" t="str">
        <f t="shared" ref="AF8:AF31" si="4">IF(AA8&lt;0,"ложь","")</f>
        <v/>
      </c>
      <c r="AG8" s="883"/>
      <c r="AH8" s="526"/>
    </row>
    <row r="9" spans="1:40" s="69" customFormat="1" ht="17.25" customHeight="1" x14ac:dyDescent="0.2">
      <c r="A9" s="71">
        <v>3</v>
      </c>
      <c r="B9" s="889"/>
      <c r="C9" s="889"/>
      <c r="D9" s="889"/>
      <c r="E9" s="889"/>
      <c r="F9" s="889"/>
      <c r="G9" s="889"/>
      <c r="H9" s="890"/>
      <c r="I9" s="890"/>
      <c r="J9" s="890"/>
      <c r="K9" s="890"/>
      <c r="L9" s="890"/>
      <c r="M9" s="890"/>
      <c r="N9" s="890"/>
      <c r="O9" s="891"/>
      <c r="P9" s="891"/>
      <c r="Q9" s="879"/>
      <c r="R9" s="881"/>
      <c r="S9" s="892"/>
      <c r="T9" s="892"/>
      <c r="U9" s="892"/>
      <c r="V9" s="891"/>
      <c r="W9" s="891"/>
      <c r="X9" s="891"/>
      <c r="Y9" s="79"/>
      <c r="Z9" s="80"/>
      <c r="AA9" s="524">
        <f t="shared" si="0"/>
        <v>0</v>
      </c>
      <c r="AB9" s="524">
        <f t="shared" si="1"/>
        <v>0</v>
      </c>
      <c r="AC9" s="525" t="str">
        <f t="shared" si="2"/>
        <v/>
      </c>
      <c r="AD9" s="883" t="str">
        <f t="shared" si="3"/>
        <v/>
      </c>
      <c r="AE9" s="883"/>
      <c r="AF9" s="883" t="str">
        <f t="shared" si="4"/>
        <v/>
      </c>
      <c r="AG9" s="883"/>
      <c r="AH9" s="526"/>
    </row>
    <row r="10" spans="1:40" s="69" customFormat="1" ht="17.25" customHeight="1" x14ac:dyDescent="0.2">
      <c r="A10" s="71">
        <v>4</v>
      </c>
      <c r="B10" s="889"/>
      <c r="C10" s="889"/>
      <c r="D10" s="889"/>
      <c r="E10" s="889"/>
      <c r="F10" s="889"/>
      <c r="G10" s="889"/>
      <c r="H10" s="890"/>
      <c r="I10" s="890"/>
      <c r="J10" s="890"/>
      <c r="K10" s="890"/>
      <c r="L10" s="890"/>
      <c r="M10" s="890"/>
      <c r="N10" s="890"/>
      <c r="O10" s="891"/>
      <c r="P10" s="891"/>
      <c r="Q10" s="879"/>
      <c r="R10" s="881"/>
      <c r="S10" s="892"/>
      <c r="T10" s="892"/>
      <c r="U10" s="892"/>
      <c r="V10" s="891"/>
      <c r="W10" s="891"/>
      <c r="X10" s="891"/>
      <c r="Y10" s="79"/>
      <c r="Z10" s="80"/>
      <c r="AA10" s="524">
        <f t="shared" si="0"/>
        <v>0</v>
      </c>
      <c r="AB10" s="524">
        <f t="shared" si="1"/>
        <v>0</v>
      </c>
      <c r="AC10" s="525" t="str">
        <f t="shared" si="2"/>
        <v/>
      </c>
      <c r="AD10" s="883" t="str">
        <f t="shared" si="3"/>
        <v/>
      </c>
      <c r="AE10" s="883"/>
      <c r="AF10" s="883" t="str">
        <f t="shared" si="4"/>
        <v/>
      </c>
      <c r="AG10" s="883"/>
      <c r="AH10" s="526"/>
    </row>
    <row r="11" spans="1:40" s="69" customFormat="1" ht="17.25" customHeight="1" x14ac:dyDescent="0.2">
      <c r="A11" s="71">
        <v>5</v>
      </c>
      <c r="B11" s="889"/>
      <c r="C11" s="889"/>
      <c r="D11" s="889"/>
      <c r="E11" s="889"/>
      <c r="F11" s="889"/>
      <c r="G11" s="889"/>
      <c r="H11" s="890"/>
      <c r="I11" s="890"/>
      <c r="J11" s="879"/>
      <c r="K11" s="879"/>
      <c r="L11" s="879"/>
      <c r="M11" s="890"/>
      <c r="N11" s="890"/>
      <c r="O11" s="891"/>
      <c r="P11" s="891"/>
      <c r="Q11" s="879"/>
      <c r="R11" s="881"/>
      <c r="S11" s="882"/>
      <c r="T11" s="882"/>
      <c r="U11" s="882"/>
      <c r="V11" s="891"/>
      <c r="W11" s="891"/>
      <c r="X11" s="891"/>
      <c r="Y11" s="79"/>
      <c r="Z11" s="80"/>
      <c r="AA11" s="524">
        <f t="shared" si="0"/>
        <v>0</v>
      </c>
      <c r="AB11" s="524">
        <f t="shared" si="1"/>
        <v>0</v>
      </c>
      <c r="AC11" s="525" t="str">
        <f t="shared" si="2"/>
        <v/>
      </c>
      <c r="AD11" s="883" t="str">
        <f t="shared" si="3"/>
        <v/>
      </c>
      <c r="AE11" s="883"/>
      <c r="AF11" s="883" t="str">
        <f t="shared" si="4"/>
        <v/>
      </c>
      <c r="AG11" s="883"/>
      <c r="AH11" s="526"/>
    </row>
    <row r="12" spans="1:40" s="69" customFormat="1" ht="17.25" customHeight="1" x14ac:dyDescent="0.2">
      <c r="A12" s="71">
        <v>6</v>
      </c>
      <c r="B12" s="889"/>
      <c r="C12" s="889"/>
      <c r="D12" s="889"/>
      <c r="E12" s="889"/>
      <c r="F12" s="889"/>
      <c r="G12" s="889"/>
      <c r="H12" s="890"/>
      <c r="I12" s="890"/>
      <c r="J12" s="890"/>
      <c r="K12" s="890"/>
      <c r="L12" s="890"/>
      <c r="M12" s="890"/>
      <c r="N12" s="890"/>
      <c r="O12" s="891"/>
      <c r="P12" s="891"/>
      <c r="Q12" s="879"/>
      <c r="R12" s="881"/>
      <c r="S12" s="892"/>
      <c r="T12" s="892"/>
      <c r="U12" s="892"/>
      <c r="V12" s="891"/>
      <c r="W12" s="891"/>
      <c r="X12" s="891"/>
      <c r="Y12" s="79"/>
      <c r="Z12" s="80"/>
      <c r="AA12" s="524">
        <f t="shared" si="0"/>
        <v>0</v>
      </c>
      <c r="AB12" s="524">
        <f t="shared" si="1"/>
        <v>0</v>
      </c>
      <c r="AC12" s="525" t="str">
        <f t="shared" si="2"/>
        <v/>
      </c>
      <c r="AD12" s="883" t="str">
        <f t="shared" si="3"/>
        <v/>
      </c>
      <c r="AE12" s="883"/>
      <c r="AF12" s="883" t="str">
        <f t="shared" si="4"/>
        <v/>
      </c>
      <c r="AG12" s="883"/>
      <c r="AH12" s="526"/>
    </row>
    <row r="13" spans="1:40" s="69" customFormat="1" ht="17.25" customHeight="1" x14ac:dyDescent="0.2">
      <c r="A13" s="71">
        <v>7</v>
      </c>
      <c r="B13" s="889"/>
      <c r="C13" s="889"/>
      <c r="D13" s="889"/>
      <c r="E13" s="889"/>
      <c r="F13" s="889"/>
      <c r="G13" s="889"/>
      <c r="H13" s="890"/>
      <c r="I13" s="890"/>
      <c r="J13" s="890"/>
      <c r="K13" s="890"/>
      <c r="L13" s="890"/>
      <c r="M13" s="890"/>
      <c r="N13" s="890"/>
      <c r="O13" s="891"/>
      <c r="P13" s="891"/>
      <c r="Q13" s="879"/>
      <c r="R13" s="881"/>
      <c r="S13" s="892"/>
      <c r="T13" s="892"/>
      <c r="U13" s="892"/>
      <c r="V13" s="891"/>
      <c r="W13" s="891"/>
      <c r="X13" s="891"/>
      <c r="Y13" s="79"/>
      <c r="Z13" s="80"/>
      <c r="AA13" s="524">
        <f t="shared" si="0"/>
        <v>0</v>
      </c>
      <c r="AB13" s="524">
        <f t="shared" si="1"/>
        <v>0</v>
      </c>
      <c r="AC13" s="525" t="str">
        <f t="shared" si="2"/>
        <v/>
      </c>
      <c r="AD13" s="883" t="str">
        <f t="shared" si="3"/>
        <v/>
      </c>
      <c r="AE13" s="883"/>
      <c r="AF13" s="883" t="str">
        <f t="shared" si="4"/>
        <v/>
      </c>
      <c r="AG13" s="883"/>
      <c r="AH13" s="526"/>
    </row>
    <row r="14" spans="1:40" s="69" customFormat="1" ht="17.25" customHeight="1" x14ac:dyDescent="0.2">
      <c r="A14" s="71">
        <v>8</v>
      </c>
      <c r="B14" s="889"/>
      <c r="C14" s="889"/>
      <c r="D14" s="889"/>
      <c r="E14" s="889"/>
      <c r="F14" s="889"/>
      <c r="G14" s="889"/>
      <c r="H14" s="890"/>
      <c r="I14" s="890"/>
      <c r="J14" s="890"/>
      <c r="K14" s="890"/>
      <c r="L14" s="890"/>
      <c r="M14" s="890"/>
      <c r="N14" s="890"/>
      <c r="O14" s="891"/>
      <c r="P14" s="891"/>
      <c r="Q14" s="879"/>
      <c r="R14" s="881"/>
      <c r="S14" s="892"/>
      <c r="T14" s="892"/>
      <c r="U14" s="892"/>
      <c r="V14" s="891"/>
      <c r="W14" s="891"/>
      <c r="X14" s="891"/>
      <c r="Y14" s="79"/>
      <c r="Z14" s="80"/>
      <c r="AA14" s="524">
        <f t="shared" si="0"/>
        <v>0</v>
      </c>
      <c r="AB14" s="524">
        <f t="shared" si="1"/>
        <v>0</v>
      </c>
      <c r="AC14" s="525" t="str">
        <f t="shared" si="2"/>
        <v/>
      </c>
      <c r="AD14" s="883" t="str">
        <f t="shared" si="3"/>
        <v/>
      </c>
      <c r="AE14" s="883"/>
      <c r="AF14" s="883" t="str">
        <f t="shared" si="4"/>
        <v/>
      </c>
      <c r="AG14" s="883"/>
      <c r="AH14" s="526"/>
    </row>
    <row r="15" spans="1:40" s="69" customFormat="1" ht="17.25" customHeight="1" x14ac:dyDescent="0.2">
      <c r="A15" s="71">
        <v>9</v>
      </c>
      <c r="B15" s="889"/>
      <c r="C15" s="889"/>
      <c r="D15" s="889"/>
      <c r="E15" s="889"/>
      <c r="F15" s="889"/>
      <c r="G15" s="889"/>
      <c r="H15" s="890"/>
      <c r="I15" s="890"/>
      <c r="J15" s="890"/>
      <c r="K15" s="890"/>
      <c r="L15" s="890"/>
      <c r="M15" s="890"/>
      <c r="N15" s="890"/>
      <c r="O15" s="891"/>
      <c r="P15" s="891"/>
      <c r="Q15" s="879"/>
      <c r="R15" s="881"/>
      <c r="S15" s="892"/>
      <c r="T15" s="892"/>
      <c r="U15" s="892"/>
      <c r="V15" s="891"/>
      <c r="W15" s="891"/>
      <c r="X15" s="891"/>
      <c r="Y15" s="79"/>
      <c r="Z15" s="80"/>
      <c r="AA15" s="524">
        <f t="shared" si="0"/>
        <v>0</v>
      </c>
      <c r="AB15" s="524">
        <f t="shared" si="1"/>
        <v>0</v>
      </c>
      <c r="AC15" s="525" t="str">
        <f t="shared" si="2"/>
        <v/>
      </c>
      <c r="AD15" s="883" t="str">
        <f t="shared" si="3"/>
        <v/>
      </c>
      <c r="AE15" s="883"/>
      <c r="AF15" s="883" t="str">
        <f t="shared" si="4"/>
        <v/>
      </c>
      <c r="AG15" s="883"/>
      <c r="AH15" s="526"/>
    </row>
    <row r="16" spans="1:40" s="69" customFormat="1" ht="17.25" customHeight="1" x14ac:dyDescent="0.2">
      <c r="A16" s="71">
        <v>10</v>
      </c>
      <c r="B16" s="889"/>
      <c r="C16" s="889"/>
      <c r="D16" s="889"/>
      <c r="E16" s="889"/>
      <c r="F16" s="889"/>
      <c r="G16" s="889"/>
      <c r="H16" s="890"/>
      <c r="I16" s="890"/>
      <c r="J16" s="890"/>
      <c r="K16" s="890"/>
      <c r="L16" s="890"/>
      <c r="M16" s="890"/>
      <c r="N16" s="890"/>
      <c r="O16" s="891"/>
      <c r="P16" s="891"/>
      <c r="Q16" s="879"/>
      <c r="R16" s="881"/>
      <c r="S16" s="892"/>
      <c r="T16" s="892"/>
      <c r="U16" s="892"/>
      <c r="V16" s="891"/>
      <c r="W16" s="891"/>
      <c r="X16" s="891"/>
      <c r="Y16" s="79"/>
      <c r="Z16" s="80"/>
      <c r="AA16" s="524">
        <f t="shared" si="0"/>
        <v>0</v>
      </c>
      <c r="AB16" s="524">
        <f t="shared" si="1"/>
        <v>0</v>
      </c>
      <c r="AC16" s="525" t="str">
        <f t="shared" si="2"/>
        <v/>
      </c>
      <c r="AD16" s="883" t="str">
        <f t="shared" si="3"/>
        <v/>
      </c>
      <c r="AE16" s="883"/>
      <c r="AF16" s="883" t="str">
        <f t="shared" si="4"/>
        <v/>
      </c>
      <c r="AG16" s="883"/>
      <c r="AH16" s="526"/>
    </row>
    <row r="17" spans="1:34" s="69" customFormat="1" ht="17.25" customHeight="1" x14ac:dyDescent="0.2">
      <c r="A17" s="71">
        <v>11</v>
      </c>
      <c r="B17" s="889"/>
      <c r="C17" s="889"/>
      <c r="D17" s="889"/>
      <c r="E17" s="889"/>
      <c r="F17" s="889"/>
      <c r="G17" s="889"/>
      <c r="H17" s="890"/>
      <c r="I17" s="890"/>
      <c r="J17" s="890"/>
      <c r="K17" s="890"/>
      <c r="L17" s="890"/>
      <c r="M17" s="890"/>
      <c r="N17" s="890"/>
      <c r="O17" s="891"/>
      <c r="P17" s="891"/>
      <c r="Q17" s="879"/>
      <c r="R17" s="881"/>
      <c r="S17" s="892"/>
      <c r="T17" s="892"/>
      <c r="U17" s="892"/>
      <c r="V17" s="891"/>
      <c r="W17" s="891"/>
      <c r="X17" s="891"/>
      <c r="Y17" s="79"/>
      <c r="Z17" s="80"/>
      <c r="AA17" s="524">
        <f t="shared" si="0"/>
        <v>0</v>
      </c>
      <c r="AB17" s="524">
        <f t="shared" si="1"/>
        <v>0</v>
      </c>
      <c r="AC17" s="525" t="str">
        <f t="shared" si="2"/>
        <v/>
      </c>
      <c r="AD17" s="883" t="str">
        <f t="shared" si="3"/>
        <v/>
      </c>
      <c r="AE17" s="883"/>
      <c r="AF17" s="883" t="str">
        <f t="shared" si="4"/>
        <v/>
      </c>
      <c r="AG17" s="883"/>
      <c r="AH17" s="526"/>
    </row>
    <row r="18" spans="1:34" s="69" customFormat="1" ht="17.25" customHeight="1" x14ac:dyDescent="0.2">
      <c r="A18" s="71">
        <v>12</v>
      </c>
      <c r="B18" s="889"/>
      <c r="C18" s="889"/>
      <c r="D18" s="889"/>
      <c r="E18" s="889"/>
      <c r="F18" s="889"/>
      <c r="G18" s="889"/>
      <c r="H18" s="890"/>
      <c r="I18" s="890"/>
      <c r="J18" s="890"/>
      <c r="K18" s="890"/>
      <c r="L18" s="890"/>
      <c r="M18" s="890"/>
      <c r="N18" s="890"/>
      <c r="O18" s="891"/>
      <c r="P18" s="891"/>
      <c r="Q18" s="879"/>
      <c r="R18" s="881"/>
      <c r="S18" s="892"/>
      <c r="T18" s="892"/>
      <c r="U18" s="892"/>
      <c r="V18" s="891"/>
      <c r="W18" s="891"/>
      <c r="X18" s="891"/>
      <c r="Y18" s="79"/>
      <c r="Z18" s="80"/>
      <c r="AA18" s="524">
        <f t="shared" si="0"/>
        <v>0</v>
      </c>
      <c r="AB18" s="524">
        <f t="shared" si="1"/>
        <v>0</v>
      </c>
      <c r="AC18" s="525" t="str">
        <f t="shared" si="2"/>
        <v/>
      </c>
      <c r="AD18" s="883" t="str">
        <f t="shared" si="3"/>
        <v/>
      </c>
      <c r="AE18" s="883"/>
      <c r="AF18" s="883" t="str">
        <f t="shared" si="4"/>
        <v/>
      </c>
      <c r="AG18" s="883"/>
      <c r="AH18" s="526"/>
    </row>
    <row r="19" spans="1:34" s="69" customFormat="1" ht="17.25" customHeight="1" x14ac:dyDescent="0.2">
      <c r="A19" s="71">
        <v>13</v>
      </c>
      <c r="B19" s="889"/>
      <c r="C19" s="889"/>
      <c r="D19" s="889"/>
      <c r="E19" s="889"/>
      <c r="F19" s="889"/>
      <c r="G19" s="889"/>
      <c r="H19" s="890"/>
      <c r="I19" s="890"/>
      <c r="J19" s="890"/>
      <c r="K19" s="890"/>
      <c r="L19" s="890"/>
      <c r="M19" s="890"/>
      <c r="N19" s="890"/>
      <c r="O19" s="891"/>
      <c r="P19" s="891"/>
      <c r="Q19" s="879"/>
      <c r="R19" s="881"/>
      <c r="S19" s="892"/>
      <c r="T19" s="892"/>
      <c r="U19" s="892"/>
      <c r="V19" s="891"/>
      <c r="W19" s="891"/>
      <c r="X19" s="891"/>
      <c r="Y19" s="79"/>
      <c r="Z19" s="80"/>
      <c r="AA19" s="524">
        <f t="shared" si="0"/>
        <v>0</v>
      </c>
      <c r="AB19" s="524">
        <f t="shared" si="1"/>
        <v>0</v>
      </c>
      <c r="AC19" s="525" t="str">
        <f t="shared" si="2"/>
        <v/>
      </c>
      <c r="AD19" s="883" t="str">
        <f t="shared" si="3"/>
        <v/>
      </c>
      <c r="AE19" s="883"/>
      <c r="AF19" s="883" t="str">
        <f t="shared" si="4"/>
        <v/>
      </c>
      <c r="AG19" s="883"/>
      <c r="AH19" s="526"/>
    </row>
    <row r="20" spans="1:34" s="69" customFormat="1" ht="17.25" customHeight="1" x14ac:dyDescent="0.2">
      <c r="A20" s="71">
        <v>14</v>
      </c>
      <c r="B20" s="889"/>
      <c r="C20" s="889"/>
      <c r="D20" s="889"/>
      <c r="E20" s="889"/>
      <c r="F20" s="889"/>
      <c r="G20" s="889"/>
      <c r="H20" s="890"/>
      <c r="I20" s="890"/>
      <c r="J20" s="890"/>
      <c r="K20" s="890"/>
      <c r="L20" s="890"/>
      <c r="M20" s="890"/>
      <c r="N20" s="890"/>
      <c r="O20" s="891"/>
      <c r="P20" s="891"/>
      <c r="Q20" s="879"/>
      <c r="R20" s="881"/>
      <c r="S20" s="892"/>
      <c r="T20" s="892"/>
      <c r="U20" s="892"/>
      <c r="V20" s="891"/>
      <c r="W20" s="891"/>
      <c r="X20" s="891"/>
      <c r="Y20" s="79"/>
      <c r="Z20" s="80"/>
      <c r="AA20" s="524">
        <f t="shared" si="0"/>
        <v>0</v>
      </c>
      <c r="AB20" s="524">
        <f t="shared" si="1"/>
        <v>0</v>
      </c>
      <c r="AC20" s="525" t="str">
        <f t="shared" si="2"/>
        <v/>
      </c>
      <c r="AD20" s="883" t="str">
        <f t="shared" si="3"/>
        <v/>
      </c>
      <c r="AE20" s="883"/>
      <c r="AF20" s="883" t="str">
        <f t="shared" si="4"/>
        <v/>
      </c>
      <c r="AG20" s="883"/>
      <c r="AH20" s="526"/>
    </row>
    <row r="21" spans="1:34" s="69" customFormat="1" ht="17.25" customHeight="1" x14ac:dyDescent="0.2">
      <c r="A21" s="71">
        <v>15</v>
      </c>
      <c r="B21" s="889"/>
      <c r="C21" s="889"/>
      <c r="D21" s="889"/>
      <c r="E21" s="889"/>
      <c r="F21" s="889"/>
      <c r="G21" s="889"/>
      <c r="H21" s="890"/>
      <c r="I21" s="890"/>
      <c r="J21" s="890"/>
      <c r="K21" s="890"/>
      <c r="L21" s="890"/>
      <c r="M21" s="890"/>
      <c r="N21" s="890"/>
      <c r="O21" s="891"/>
      <c r="P21" s="891"/>
      <c r="Q21" s="879"/>
      <c r="R21" s="881"/>
      <c r="S21" s="892"/>
      <c r="T21" s="892"/>
      <c r="U21" s="892"/>
      <c r="V21" s="891"/>
      <c r="W21" s="891"/>
      <c r="X21" s="891"/>
      <c r="Y21" s="79"/>
      <c r="Z21" s="80"/>
      <c r="AA21" s="524">
        <f t="shared" si="0"/>
        <v>0</v>
      </c>
      <c r="AB21" s="524">
        <f t="shared" si="1"/>
        <v>0</v>
      </c>
      <c r="AC21" s="525" t="str">
        <f t="shared" si="2"/>
        <v/>
      </c>
      <c r="AD21" s="883" t="str">
        <f t="shared" si="3"/>
        <v/>
      </c>
      <c r="AE21" s="883"/>
      <c r="AF21" s="883" t="str">
        <f t="shared" si="4"/>
        <v/>
      </c>
      <c r="AG21" s="883"/>
      <c r="AH21" s="526"/>
    </row>
    <row r="22" spans="1:34" s="69" customFormat="1" ht="17.25" customHeight="1" x14ac:dyDescent="0.2">
      <c r="A22" s="71">
        <v>16</v>
      </c>
      <c r="B22" s="889"/>
      <c r="C22" s="889"/>
      <c r="D22" s="889"/>
      <c r="E22" s="889"/>
      <c r="F22" s="889"/>
      <c r="G22" s="889"/>
      <c r="H22" s="890"/>
      <c r="I22" s="890"/>
      <c r="J22" s="890"/>
      <c r="K22" s="890"/>
      <c r="L22" s="890"/>
      <c r="M22" s="890"/>
      <c r="N22" s="890"/>
      <c r="O22" s="891"/>
      <c r="P22" s="891"/>
      <c r="Q22" s="879"/>
      <c r="R22" s="881"/>
      <c r="S22" s="892"/>
      <c r="T22" s="892"/>
      <c r="U22" s="892"/>
      <c r="V22" s="891"/>
      <c r="W22" s="891"/>
      <c r="X22" s="891"/>
      <c r="Y22" s="79"/>
      <c r="Z22" s="80"/>
      <c r="AA22" s="524">
        <f t="shared" si="0"/>
        <v>0</v>
      </c>
      <c r="AB22" s="524">
        <f t="shared" si="1"/>
        <v>0</v>
      </c>
      <c r="AC22" s="525" t="str">
        <f t="shared" si="2"/>
        <v/>
      </c>
      <c r="AD22" s="883" t="str">
        <f t="shared" si="3"/>
        <v/>
      </c>
      <c r="AE22" s="883"/>
      <c r="AF22" s="883" t="str">
        <f t="shared" si="4"/>
        <v/>
      </c>
      <c r="AG22" s="883"/>
      <c r="AH22" s="526"/>
    </row>
    <row r="23" spans="1:34" s="69" customFormat="1" ht="17.25" customHeight="1" x14ac:dyDescent="0.2">
      <c r="A23" s="71">
        <v>17</v>
      </c>
      <c r="B23" s="889"/>
      <c r="C23" s="889"/>
      <c r="D23" s="889"/>
      <c r="E23" s="889"/>
      <c r="F23" s="889"/>
      <c r="G23" s="889"/>
      <c r="H23" s="890"/>
      <c r="I23" s="890"/>
      <c r="J23" s="890"/>
      <c r="K23" s="890"/>
      <c r="L23" s="890"/>
      <c r="M23" s="890"/>
      <c r="N23" s="890"/>
      <c r="O23" s="891"/>
      <c r="P23" s="891"/>
      <c r="Q23" s="879"/>
      <c r="R23" s="881"/>
      <c r="S23" s="892"/>
      <c r="T23" s="892"/>
      <c r="U23" s="892"/>
      <c r="V23" s="891"/>
      <c r="W23" s="891"/>
      <c r="X23" s="891"/>
      <c r="Y23" s="79"/>
      <c r="Z23" s="80"/>
      <c r="AA23" s="524">
        <f t="shared" si="0"/>
        <v>0</v>
      </c>
      <c r="AB23" s="524">
        <f t="shared" si="1"/>
        <v>0</v>
      </c>
      <c r="AC23" s="525" t="str">
        <f t="shared" si="2"/>
        <v/>
      </c>
      <c r="AD23" s="883" t="str">
        <f t="shared" si="3"/>
        <v/>
      </c>
      <c r="AE23" s="883"/>
      <c r="AF23" s="883" t="str">
        <f t="shared" si="4"/>
        <v/>
      </c>
      <c r="AG23" s="883"/>
      <c r="AH23" s="526"/>
    </row>
    <row r="24" spans="1:34" s="69" customFormat="1" ht="17.25" customHeight="1" x14ac:dyDescent="0.2">
      <c r="A24" s="71">
        <v>18</v>
      </c>
      <c r="B24" s="889"/>
      <c r="C24" s="889"/>
      <c r="D24" s="889"/>
      <c r="E24" s="889"/>
      <c r="F24" s="889"/>
      <c r="G24" s="889"/>
      <c r="H24" s="890"/>
      <c r="I24" s="890"/>
      <c r="J24" s="890"/>
      <c r="K24" s="890"/>
      <c r="L24" s="890"/>
      <c r="M24" s="890"/>
      <c r="N24" s="890"/>
      <c r="O24" s="891"/>
      <c r="P24" s="891"/>
      <c r="Q24" s="879"/>
      <c r="R24" s="881"/>
      <c r="S24" s="892"/>
      <c r="T24" s="892"/>
      <c r="U24" s="892"/>
      <c r="V24" s="891"/>
      <c r="W24" s="891"/>
      <c r="X24" s="891"/>
      <c r="Y24" s="79"/>
      <c r="Z24" s="80"/>
      <c r="AA24" s="524">
        <f t="shared" si="0"/>
        <v>0</v>
      </c>
      <c r="AB24" s="524">
        <f t="shared" si="1"/>
        <v>0</v>
      </c>
      <c r="AC24" s="525" t="str">
        <f t="shared" si="2"/>
        <v/>
      </c>
      <c r="AD24" s="883" t="str">
        <f t="shared" si="3"/>
        <v/>
      </c>
      <c r="AE24" s="883"/>
      <c r="AF24" s="883" t="str">
        <f t="shared" si="4"/>
        <v/>
      </c>
      <c r="AG24" s="883"/>
      <c r="AH24" s="526"/>
    </row>
    <row r="25" spans="1:34" s="69" customFormat="1" ht="17.25" customHeight="1" x14ac:dyDescent="0.2">
      <c r="A25" s="71">
        <v>19</v>
      </c>
      <c r="B25" s="889"/>
      <c r="C25" s="889"/>
      <c r="D25" s="889"/>
      <c r="E25" s="889"/>
      <c r="F25" s="889"/>
      <c r="G25" s="889"/>
      <c r="H25" s="890"/>
      <c r="I25" s="890"/>
      <c r="J25" s="890"/>
      <c r="K25" s="890"/>
      <c r="L25" s="890"/>
      <c r="M25" s="890"/>
      <c r="N25" s="890"/>
      <c r="O25" s="891"/>
      <c r="P25" s="891"/>
      <c r="Q25" s="879"/>
      <c r="R25" s="881"/>
      <c r="S25" s="892"/>
      <c r="T25" s="892"/>
      <c r="U25" s="892"/>
      <c r="V25" s="891"/>
      <c r="W25" s="891"/>
      <c r="X25" s="891"/>
      <c r="Y25" s="79"/>
      <c r="Z25" s="80"/>
      <c r="AA25" s="524">
        <f t="shared" si="0"/>
        <v>0</v>
      </c>
      <c r="AB25" s="524">
        <f t="shared" si="1"/>
        <v>0</v>
      </c>
      <c r="AC25" s="525" t="str">
        <f t="shared" si="2"/>
        <v/>
      </c>
      <c r="AD25" s="883" t="str">
        <f t="shared" si="3"/>
        <v/>
      </c>
      <c r="AE25" s="883"/>
      <c r="AF25" s="883" t="str">
        <f t="shared" si="4"/>
        <v/>
      </c>
      <c r="AG25" s="883"/>
      <c r="AH25" s="526"/>
    </row>
    <row r="26" spans="1:34" s="69" customFormat="1" ht="17.25" customHeight="1" x14ac:dyDescent="0.2">
      <c r="A26" s="71">
        <v>20</v>
      </c>
      <c r="B26" s="889"/>
      <c r="C26" s="889"/>
      <c r="D26" s="889"/>
      <c r="E26" s="889"/>
      <c r="F26" s="889"/>
      <c r="G26" s="889"/>
      <c r="H26" s="890"/>
      <c r="I26" s="890"/>
      <c r="J26" s="890"/>
      <c r="K26" s="890"/>
      <c r="L26" s="890"/>
      <c r="M26" s="890"/>
      <c r="N26" s="890"/>
      <c r="O26" s="891"/>
      <c r="P26" s="891"/>
      <c r="Q26" s="879"/>
      <c r="R26" s="881"/>
      <c r="S26" s="892"/>
      <c r="T26" s="892"/>
      <c r="U26" s="892"/>
      <c r="V26" s="891"/>
      <c r="W26" s="891"/>
      <c r="X26" s="891"/>
      <c r="Y26" s="79"/>
      <c r="Z26" s="80"/>
      <c r="AA26" s="524">
        <f t="shared" si="0"/>
        <v>0</v>
      </c>
      <c r="AB26" s="524">
        <f t="shared" si="1"/>
        <v>0</v>
      </c>
      <c r="AC26" s="525" t="str">
        <f t="shared" si="2"/>
        <v/>
      </c>
      <c r="AD26" s="883" t="str">
        <f>IF(B26&lt;&gt;"",ROUND(AA26*Q26,2),"")</f>
        <v/>
      </c>
      <c r="AE26" s="883"/>
      <c r="AF26" s="883" t="str">
        <f>IF(AA26&lt;0,"ложь","")</f>
        <v/>
      </c>
      <c r="AG26" s="883"/>
      <c r="AH26" s="526"/>
    </row>
    <row r="27" spans="1:34" s="69" customFormat="1" ht="17.25" customHeight="1" x14ac:dyDescent="0.2">
      <c r="A27" s="71">
        <v>21</v>
      </c>
      <c r="B27" s="889"/>
      <c r="C27" s="889"/>
      <c r="D27" s="889"/>
      <c r="E27" s="889"/>
      <c r="F27" s="889"/>
      <c r="G27" s="889"/>
      <c r="H27" s="890"/>
      <c r="I27" s="890"/>
      <c r="J27" s="890"/>
      <c r="K27" s="890"/>
      <c r="L27" s="890"/>
      <c r="M27" s="890"/>
      <c r="N27" s="890"/>
      <c r="O27" s="891"/>
      <c r="P27" s="891"/>
      <c r="Q27" s="879"/>
      <c r="R27" s="881"/>
      <c r="S27" s="892"/>
      <c r="T27" s="892"/>
      <c r="U27" s="892"/>
      <c r="V27" s="891"/>
      <c r="W27" s="891"/>
      <c r="X27" s="891"/>
      <c r="Y27" s="79"/>
      <c r="Z27" s="80"/>
      <c r="AA27" s="524">
        <f t="shared" si="0"/>
        <v>0</v>
      </c>
      <c r="AB27" s="524">
        <f t="shared" si="1"/>
        <v>0</v>
      </c>
      <c r="AC27" s="525" t="str">
        <f t="shared" si="2"/>
        <v/>
      </c>
      <c r="AD27" s="883" t="str">
        <f>IF(B27&lt;&gt;"",ROUND(AA27*Q27,2),"")</f>
        <v/>
      </c>
      <c r="AE27" s="883"/>
      <c r="AF27" s="883" t="str">
        <f>IF(AA27&lt;0,"ложь","")</f>
        <v/>
      </c>
      <c r="AG27" s="883"/>
      <c r="AH27" s="526"/>
    </row>
    <row r="28" spans="1:34" s="69" customFormat="1" ht="17.25" customHeight="1" x14ac:dyDescent="0.2">
      <c r="A28" s="71">
        <v>22</v>
      </c>
      <c r="B28" s="889"/>
      <c r="C28" s="889"/>
      <c r="D28" s="889"/>
      <c r="E28" s="889"/>
      <c r="F28" s="889"/>
      <c r="G28" s="889"/>
      <c r="H28" s="890"/>
      <c r="I28" s="890"/>
      <c r="J28" s="890"/>
      <c r="K28" s="890"/>
      <c r="L28" s="890"/>
      <c r="M28" s="890"/>
      <c r="N28" s="890"/>
      <c r="O28" s="891"/>
      <c r="P28" s="891"/>
      <c r="Q28" s="879"/>
      <c r="R28" s="881"/>
      <c r="S28" s="892"/>
      <c r="T28" s="892"/>
      <c r="U28" s="892"/>
      <c r="V28" s="891"/>
      <c r="W28" s="891"/>
      <c r="X28" s="891"/>
      <c r="Y28" s="79"/>
      <c r="Z28" s="80"/>
      <c r="AA28" s="524">
        <f t="shared" si="0"/>
        <v>0</v>
      </c>
      <c r="AB28" s="524">
        <f t="shared" si="1"/>
        <v>0</v>
      </c>
      <c r="AC28" s="525" t="str">
        <f t="shared" si="2"/>
        <v/>
      </c>
      <c r="AD28" s="883" t="str">
        <f>IF(B28&lt;&gt;"",ROUND(AA28*Q28,2),"")</f>
        <v/>
      </c>
      <c r="AE28" s="883"/>
      <c r="AF28" s="883" t="str">
        <f>IF(AA28&lt;0,"ложь","")</f>
        <v/>
      </c>
      <c r="AG28" s="883"/>
      <c r="AH28" s="526"/>
    </row>
    <row r="29" spans="1:34" s="69" customFormat="1" ht="17.25" customHeight="1" x14ac:dyDescent="0.2">
      <c r="A29" s="71">
        <v>23</v>
      </c>
      <c r="B29" s="889"/>
      <c r="C29" s="889"/>
      <c r="D29" s="889"/>
      <c r="E29" s="889"/>
      <c r="F29" s="889"/>
      <c r="G29" s="889"/>
      <c r="H29" s="890"/>
      <c r="I29" s="890"/>
      <c r="J29" s="890"/>
      <c r="K29" s="890"/>
      <c r="L29" s="890"/>
      <c r="M29" s="890"/>
      <c r="N29" s="890"/>
      <c r="O29" s="891"/>
      <c r="P29" s="891"/>
      <c r="Q29" s="879"/>
      <c r="R29" s="881"/>
      <c r="S29" s="892"/>
      <c r="T29" s="892"/>
      <c r="U29" s="892"/>
      <c r="V29" s="891"/>
      <c r="W29" s="891"/>
      <c r="X29" s="891"/>
      <c r="Y29" s="79"/>
      <c r="Z29" s="80"/>
      <c r="AA29" s="524">
        <f t="shared" si="0"/>
        <v>0</v>
      </c>
      <c r="AB29" s="524">
        <f t="shared" si="1"/>
        <v>0</v>
      </c>
      <c r="AC29" s="525" t="str">
        <f t="shared" si="2"/>
        <v/>
      </c>
      <c r="AD29" s="883" t="str">
        <f>IF(B29&lt;&gt;"",ROUND(AA29*Q29,2),"")</f>
        <v/>
      </c>
      <c r="AE29" s="883"/>
      <c r="AF29" s="883" t="str">
        <f>IF(AA29&lt;0,"ложь","")</f>
        <v/>
      </c>
      <c r="AG29" s="883"/>
      <c r="AH29" s="526"/>
    </row>
    <row r="30" spans="1:34" s="69" customFormat="1" ht="17.25" customHeight="1" x14ac:dyDescent="0.2">
      <c r="A30" s="71">
        <v>24</v>
      </c>
      <c r="B30" s="889"/>
      <c r="C30" s="889"/>
      <c r="D30" s="889"/>
      <c r="E30" s="889"/>
      <c r="F30" s="889"/>
      <c r="G30" s="889"/>
      <c r="H30" s="890"/>
      <c r="I30" s="890"/>
      <c r="J30" s="890"/>
      <c r="K30" s="890"/>
      <c r="L30" s="890"/>
      <c r="M30" s="890"/>
      <c r="N30" s="890"/>
      <c r="O30" s="891"/>
      <c r="P30" s="891"/>
      <c r="Q30" s="879"/>
      <c r="R30" s="881"/>
      <c r="S30" s="892"/>
      <c r="T30" s="892"/>
      <c r="U30" s="892"/>
      <c r="V30" s="891"/>
      <c r="W30" s="891"/>
      <c r="X30" s="891"/>
      <c r="Y30" s="79"/>
      <c r="Z30" s="80"/>
      <c r="AA30" s="524">
        <f t="shared" si="0"/>
        <v>0</v>
      </c>
      <c r="AB30" s="524">
        <f t="shared" si="1"/>
        <v>0</v>
      </c>
      <c r="AC30" s="525" t="str">
        <f t="shared" si="2"/>
        <v/>
      </c>
      <c r="AD30" s="883" t="str">
        <f>IF(B30&lt;&gt;"",ROUND(AA30*Q30,2),"")</f>
        <v/>
      </c>
      <c r="AE30" s="883"/>
      <c r="AF30" s="883" t="str">
        <f>IF(AA30&lt;0,"ложь","")</f>
        <v/>
      </c>
      <c r="AG30" s="883"/>
      <c r="AH30" s="526"/>
    </row>
    <row r="31" spans="1:34" s="69" customFormat="1" ht="17.25" customHeight="1" x14ac:dyDescent="0.2">
      <c r="A31" s="527">
        <v>25</v>
      </c>
      <c r="B31" s="895"/>
      <c r="C31" s="895"/>
      <c r="D31" s="895"/>
      <c r="E31" s="895"/>
      <c r="F31" s="895"/>
      <c r="G31" s="895"/>
      <c r="H31" s="896"/>
      <c r="I31" s="896"/>
      <c r="J31" s="896"/>
      <c r="K31" s="896"/>
      <c r="L31" s="896"/>
      <c r="M31" s="896"/>
      <c r="N31" s="896"/>
      <c r="O31" s="897"/>
      <c r="P31" s="897"/>
      <c r="Q31" s="896"/>
      <c r="R31" s="898"/>
      <c r="S31" s="899"/>
      <c r="T31" s="899"/>
      <c r="U31" s="899"/>
      <c r="V31" s="897"/>
      <c r="W31" s="897"/>
      <c r="X31" s="897"/>
      <c r="Y31" s="81"/>
      <c r="Z31" s="82"/>
      <c r="AA31" s="528">
        <f t="shared" si="0"/>
        <v>0</v>
      </c>
      <c r="AB31" s="528">
        <f t="shared" si="1"/>
        <v>0</v>
      </c>
      <c r="AC31" s="525" t="str">
        <f t="shared" si="2"/>
        <v/>
      </c>
      <c r="AD31" s="883" t="str">
        <f t="shared" si="3"/>
        <v/>
      </c>
      <c r="AE31" s="883"/>
      <c r="AF31" s="883" t="str">
        <f t="shared" si="4"/>
        <v/>
      </c>
      <c r="AG31" s="883"/>
      <c r="AH31" s="526"/>
    </row>
    <row r="32" spans="1:34" s="69" customFormat="1" ht="24.75" customHeight="1" x14ac:dyDescent="0.2">
      <c r="A32" s="529"/>
      <c r="B32" s="529"/>
      <c r="C32" s="529"/>
      <c r="D32" s="529"/>
      <c r="E32" s="529"/>
      <c r="F32" s="529"/>
      <c r="G32" s="102">
        <f>25-COUNTBLANK(B7:B31)</f>
        <v>0</v>
      </c>
      <c r="H32" s="86" t="s">
        <v>50</v>
      </c>
      <c r="I32" s="529"/>
      <c r="J32" s="835"/>
      <c r="K32" s="835"/>
      <c r="L32" s="835"/>
      <c r="M32" s="835"/>
      <c r="N32" s="835"/>
      <c r="O32" s="836" t="s">
        <v>23</v>
      </c>
      <c r="P32" s="836"/>
      <c r="Q32" s="835"/>
      <c r="R32" s="835"/>
      <c r="S32" s="893"/>
      <c r="T32" s="893"/>
      <c r="U32" s="893"/>
      <c r="V32" s="893"/>
      <c r="W32" s="893"/>
      <c r="X32" s="894"/>
      <c r="Y32" s="87">
        <f>SUM(Y7:Y31)</f>
        <v>0</v>
      </c>
      <c r="Z32" s="88">
        <f>SUM(Z7:Z31)</f>
        <v>0</v>
      </c>
      <c r="AA32" s="530">
        <f>SUM(AA7:AA31)</f>
        <v>0</v>
      </c>
      <c r="AB32" s="530">
        <f>SUM(AB7:AB31)</f>
        <v>0</v>
      </c>
      <c r="AC32" s="90"/>
      <c r="AD32" s="90"/>
      <c r="AE32" s="90"/>
      <c r="AF32" s="91"/>
      <c r="AG32" s="91"/>
      <c r="AH32" s="68"/>
    </row>
    <row r="33" spans="34:34" s="95" customFormat="1" ht="9.75" x14ac:dyDescent="0.2">
      <c r="AH33" s="531"/>
    </row>
    <row r="34" spans="34:34" s="95" customFormat="1" ht="9.75" x14ac:dyDescent="0.2">
      <c r="AH34" s="531"/>
    </row>
    <row r="35" spans="34:34" s="95" customFormat="1" ht="9.75" x14ac:dyDescent="0.2">
      <c r="AH35" s="531"/>
    </row>
    <row r="36" spans="34:34" s="95" customFormat="1" ht="9.75" x14ac:dyDescent="0.2">
      <c r="AH36" s="531"/>
    </row>
    <row r="37" spans="34:34" s="95" customFormat="1" ht="9.75" x14ac:dyDescent="0.2">
      <c r="AH37" s="531"/>
    </row>
    <row r="38" spans="34:34" s="95" customFormat="1" ht="9.75" x14ac:dyDescent="0.2">
      <c r="AH38" s="531"/>
    </row>
    <row r="39" spans="34:34" s="95" customFormat="1" ht="9.75" x14ac:dyDescent="0.2">
      <c r="AH39" s="531"/>
    </row>
    <row r="40" spans="34:34" s="95" customFormat="1" ht="9.75" x14ac:dyDescent="0.2">
      <c r="AH40" s="531"/>
    </row>
    <row r="41" spans="34:34" s="95" customFormat="1" ht="9.75" x14ac:dyDescent="0.2">
      <c r="AH41" s="531"/>
    </row>
    <row r="42" spans="34:34" s="95" customFormat="1" ht="9.75" x14ac:dyDescent="0.2">
      <c r="AH42" s="531"/>
    </row>
    <row r="43" spans="34:34" s="95" customFormat="1" ht="9.75" x14ac:dyDescent="0.2">
      <c r="AH43" s="531"/>
    </row>
    <row r="44" spans="34:34" s="95" customFormat="1" ht="9.75" x14ac:dyDescent="0.2">
      <c r="AH44" s="531"/>
    </row>
    <row r="45" spans="34:34" s="95" customFormat="1" ht="9.75" x14ac:dyDescent="0.2">
      <c r="AH45" s="531"/>
    </row>
    <row r="46" spans="34:34" s="95" customFormat="1" ht="9.75" x14ac:dyDescent="0.2">
      <c r="AH46" s="531"/>
    </row>
    <row r="47" spans="34:34" s="98" customFormat="1" ht="9.75" x14ac:dyDescent="0.2">
      <c r="AH47" s="532"/>
    </row>
    <row r="48" spans="34:34" s="98" customFormat="1" ht="9.75" x14ac:dyDescent="0.2">
      <c r="AH48" s="532"/>
    </row>
    <row r="49" spans="34:34" s="98" customFormat="1" ht="9.75" x14ac:dyDescent="0.2">
      <c r="AH49" s="532"/>
    </row>
    <row r="50" spans="34:34" s="98" customFormat="1" ht="9.75" x14ac:dyDescent="0.2">
      <c r="AH50" s="532"/>
    </row>
    <row r="51" spans="34:34" s="98" customFormat="1" ht="9.75" x14ac:dyDescent="0.2">
      <c r="AH51" s="532"/>
    </row>
    <row r="52" spans="34:34" s="98" customFormat="1" ht="9.75" x14ac:dyDescent="0.2">
      <c r="AH52" s="532"/>
    </row>
    <row r="53" spans="34:34" s="98" customFormat="1" ht="9.75" x14ac:dyDescent="0.2">
      <c r="AH53" s="532"/>
    </row>
    <row r="54" spans="34:34" s="98" customFormat="1" ht="9.75" x14ac:dyDescent="0.2">
      <c r="AH54" s="532"/>
    </row>
    <row r="55" spans="34:34" s="98" customFormat="1" ht="9.75" x14ac:dyDescent="0.2">
      <c r="AH55" s="532"/>
    </row>
    <row r="56" spans="34:34" s="98" customFormat="1" ht="9.75" x14ac:dyDescent="0.2">
      <c r="AH56" s="532"/>
    </row>
    <row r="57" spans="34:34" s="98" customFormat="1" ht="9.75" x14ac:dyDescent="0.2">
      <c r="AH57" s="532"/>
    </row>
    <row r="58" spans="34:34" s="98" customFormat="1" ht="9.75" x14ac:dyDescent="0.2">
      <c r="AH58" s="532"/>
    </row>
    <row r="59" spans="34:34" s="98" customFormat="1" ht="9.75" x14ac:dyDescent="0.2">
      <c r="AH59" s="532"/>
    </row>
    <row r="60" spans="34:34" s="98" customFormat="1" ht="9.75" x14ac:dyDescent="0.2">
      <c r="AH60" s="532"/>
    </row>
    <row r="61" spans="34:34" s="98" customFormat="1" ht="9.75" x14ac:dyDescent="0.2">
      <c r="AH61" s="532"/>
    </row>
    <row r="62" spans="34:34" s="98" customFormat="1" ht="9.75" x14ac:dyDescent="0.2">
      <c r="AH62" s="532"/>
    </row>
    <row r="63" spans="34:34" s="98" customFormat="1" ht="9.75" x14ac:dyDescent="0.2">
      <c r="AH63" s="532"/>
    </row>
    <row r="64" spans="34:34" s="98" customFormat="1" ht="9.75" x14ac:dyDescent="0.2">
      <c r="AH64" s="532"/>
    </row>
    <row r="65" spans="34:34" s="98" customFormat="1" ht="9.75" x14ac:dyDescent="0.2">
      <c r="AH65" s="532"/>
    </row>
    <row r="66" spans="34:34" s="98" customFormat="1" ht="9.75" x14ac:dyDescent="0.2">
      <c r="AH66" s="532"/>
    </row>
    <row r="67" spans="34:34" s="98" customFormat="1" ht="9.75" x14ac:dyDescent="0.2">
      <c r="AH67" s="532"/>
    </row>
    <row r="68" spans="34:34" s="98" customFormat="1" ht="9.75" x14ac:dyDescent="0.2">
      <c r="AH68" s="532"/>
    </row>
    <row r="69" spans="34:34" s="98" customFormat="1" ht="9.75" x14ac:dyDescent="0.2">
      <c r="AH69" s="532"/>
    </row>
    <row r="70" spans="34:34" s="98" customFormat="1" ht="9.75" x14ac:dyDescent="0.2">
      <c r="AH70" s="532"/>
    </row>
    <row r="71" spans="34:34" s="98" customFormat="1" ht="9.75" x14ac:dyDescent="0.2">
      <c r="AH71" s="532"/>
    </row>
    <row r="72" spans="34:34" s="98" customFormat="1" ht="9.75" x14ac:dyDescent="0.2">
      <c r="AH72" s="532"/>
    </row>
    <row r="73" spans="34:34" s="98" customFormat="1" ht="9.75" x14ac:dyDescent="0.2">
      <c r="AH73" s="532"/>
    </row>
    <row r="74" spans="34:34" s="98" customFormat="1" ht="9.75" x14ac:dyDescent="0.2">
      <c r="AH74" s="532"/>
    </row>
    <row r="75" spans="34:34" s="98" customFormat="1" ht="9.75" x14ac:dyDescent="0.2">
      <c r="AH75" s="532"/>
    </row>
    <row r="76" spans="34:34" s="98" customFormat="1" ht="9.75" x14ac:dyDescent="0.2">
      <c r="AH76" s="532"/>
    </row>
    <row r="77" spans="34:34" s="98" customFormat="1" ht="9.75" x14ac:dyDescent="0.2">
      <c r="AH77" s="532"/>
    </row>
    <row r="78" spans="34:34" s="98" customFormat="1" ht="9.75" x14ac:dyDescent="0.2">
      <c r="AH78" s="532"/>
    </row>
    <row r="79" spans="34:34" s="98" customFormat="1" ht="9.75" x14ac:dyDescent="0.2">
      <c r="AH79" s="532"/>
    </row>
    <row r="80" spans="34:34" s="98" customFormat="1" ht="9.75" x14ac:dyDescent="0.2">
      <c r="AH80" s="532"/>
    </row>
    <row r="81" spans="34:34" s="98" customFormat="1" ht="9.75" x14ac:dyDescent="0.2">
      <c r="AH81" s="532"/>
    </row>
    <row r="82" spans="34:34" s="98" customFormat="1" ht="9.75" x14ac:dyDescent="0.2">
      <c r="AH82" s="532"/>
    </row>
    <row r="83" spans="34:34" s="98" customFormat="1" ht="9.75" x14ac:dyDescent="0.2">
      <c r="AH83" s="532"/>
    </row>
    <row r="84" spans="34:34" s="98" customFormat="1" ht="9.75" x14ac:dyDescent="0.2">
      <c r="AH84" s="532"/>
    </row>
    <row r="85" spans="34:34" s="98" customFormat="1" ht="9.75" x14ac:dyDescent="0.2">
      <c r="AH85" s="532"/>
    </row>
    <row r="86" spans="34:34" s="98" customFormat="1" ht="9.75" x14ac:dyDescent="0.2">
      <c r="AH86" s="532"/>
    </row>
    <row r="87" spans="34:34" s="98" customFormat="1" ht="9.75" x14ac:dyDescent="0.2">
      <c r="AH87" s="532"/>
    </row>
    <row r="88" spans="34:34" s="98" customFormat="1" ht="9.75" x14ac:dyDescent="0.2">
      <c r="AH88" s="532"/>
    </row>
    <row r="89" spans="34:34" s="98" customFormat="1" ht="9.75" x14ac:dyDescent="0.2">
      <c r="AH89" s="532"/>
    </row>
    <row r="90" spans="34:34" s="98" customFormat="1" ht="9.75" x14ac:dyDescent="0.2">
      <c r="AH90" s="532"/>
    </row>
    <row r="91" spans="34:34" s="98" customFormat="1" ht="9.75" x14ac:dyDescent="0.2">
      <c r="AH91" s="532"/>
    </row>
    <row r="92" spans="34:34" s="98" customFormat="1" ht="9.75" x14ac:dyDescent="0.2">
      <c r="AH92" s="532"/>
    </row>
    <row r="93" spans="34:34" s="98" customFormat="1" ht="9.75" x14ac:dyDescent="0.2">
      <c r="AH93" s="532"/>
    </row>
    <row r="94" spans="34:34" s="98" customFormat="1" ht="9.75" x14ac:dyDescent="0.2">
      <c r="AH94" s="532"/>
    </row>
    <row r="95" spans="34:34" s="98" customFormat="1" ht="9.75" x14ac:dyDescent="0.2">
      <c r="AH95" s="532"/>
    </row>
    <row r="96" spans="34:34" s="98" customFormat="1" ht="9.75" x14ac:dyDescent="0.2">
      <c r="AH96" s="532"/>
    </row>
    <row r="97" spans="34:34" s="98" customFormat="1" ht="9.75" x14ac:dyDescent="0.2">
      <c r="AH97" s="532"/>
    </row>
    <row r="98" spans="34:34" s="98" customFormat="1" ht="9.75" x14ac:dyDescent="0.2">
      <c r="AH98" s="532"/>
    </row>
    <row r="99" spans="34:34" s="98" customFormat="1" ht="9.75" x14ac:dyDescent="0.2">
      <c r="AH99" s="532"/>
    </row>
    <row r="100" spans="34:34" s="98" customFormat="1" ht="9.75" x14ac:dyDescent="0.2">
      <c r="AH100" s="532"/>
    </row>
    <row r="101" spans="34:34" s="98" customFormat="1" ht="9.75" x14ac:dyDescent="0.2">
      <c r="AH101" s="532"/>
    </row>
    <row r="102" spans="34:34" s="98" customFormat="1" ht="9.75" x14ac:dyDescent="0.2">
      <c r="AH102" s="532"/>
    </row>
    <row r="103" spans="34:34" s="98" customFormat="1" ht="9.75" x14ac:dyDescent="0.2">
      <c r="AH103" s="532"/>
    </row>
    <row r="104" spans="34:34" s="98" customFormat="1" ht="9.75" x14ac:dyDescent="0.2">
      <c r="AH104" s="532"/>
    </row>
    <row r="105" spans="34:34" s="98" customFormat="1" ht="9.75" x14ac:dyDescent="0.2">
      <c r="AH105" s="532"/>
    </row>
    <row r="106" spans="34:34" s="98" customFormat="1" ht="9.75" x14ac:dyDescent="0.2">
      <c r="AH106" s="532"/>
    </row>
    <row r="107" spans="34:34" s="98" customFormat="1" ht="9.75" x14ac:dyDescent="0.2">
      <c r="AH107" s="532"/>
    </row>
    <row r="108" spans="34:34" s="98" customFormat="1" ht="9.75" x14ac:dyDescent="0.2">
      <c r="AH108" s="532"/>
    </row>
    <row r="109" spans="34:34" s="98" customFormat="1" ht="9.75" x14ac:dyDescent="0.2">
      <c r="AH109" s="532"/>
    </row>
    <row r="110" spans="34:34" s="98" customFormat="1" ht="9.75" x14ac:dyDescent="0.2">
      <c r="AH110" s="532"/>
    </row>
    <row r="111" spans="34:34" s="98" customFormat="1" ht="9.75" x14ac:dyDescent="0.2">
      <c r="AH111" s="532"/>
    </row>
    <row r="112" spans="34:34" s="98" customFormat="1" ht="9.75" x14ac:dyDescent="0.2">
      <c r="AH112" s="532"/>
    </row>
    <row r="113" spans="34:34" s="98" customFormat="1" ht="9.75" x14ac:dyDescent="0.2">
      <c r="AH113" s="532"/>
    </row>
    <row r="114" spans="34:34" s="98" customFormat="1" ht="9.75" x14ac:dyDescent="0.2">
      <c r="AH114" s="532"/>
    </row>
    <row r="115" spans="34:34" s="98" customFormat="1" ht="9.75" x14ac:dyDescent="0.2">
      <c r="AH115" s="532"/>
    </row>
    <row r="116" spans="34:34" s="98" customFormat="1" ht="9.75" x14ac:dyDescent="0.2">
      <c r="AH116" s="532"/>
    </row>
    <row r="117" spans="34:34" s="98" customFormat="1" ht="9.75" x14ac:dyDescent="0.2">
      <c r="AH117" s="532"/>
    </row>
    <row r="118" spans="34:34" s="98" customFormat="1" ht="9.75" x14ac:dyDescent="0.2">
      <c r="AH118" s="532"/>
    </row>
    <row r="119" spans="34:34" s="98" customFormat="1" ht="9.75" x14ac:dyDescent="0.2">
      <c r="AH119" s="532"/>
    </row>
    <row r="120" spans="34:34" s="98" customFormat="1" ht="9.75" x14ac:dyDescent="0.2">
      <c r="AH120" s="532"/>
    </row>
    <row r="121" spans="34:34" s="98" customFormat="1" ht="9.75" x14ac:dyDescent="0.2">
      <c r="AH121" s="532"/>
    </row>
    <row r="122" spans="34:34" s="98" customFormat="1" ht="9.75" x14ac:dyDescent="0.2">
      <c r="AH122" s="532"/>
    </row>
    <row r="123" spans="34:34" s="98" customFormat="1" ht="9.75" x14ac:dyDescent="0.2">
      <c r="AH123" s="532"/>
    </row>
    <row r="124" spans="34:34" s="98" customFormat="1" ht="9.75" x14ac:dyDescent="0.2">
      <c r="AH124" s="532"/>
    </row>
    <row r="125" spans="34:34" s="98" customFormat="1" ht="9.75" x14ac:dyDescent="0.2">
      <c r="AH125" s="532"/>
    </row>
    <row r="126" spans="34:34" s="98" customFormat="1" ht="9.75" x14ac:dyDescent="0.2">
      <c r="AH126" s="532"/>
    </row>
    <row r="127" spans="34:34" s="98" customFormat="1" ht="9.75" x14ac:dyDescent="0.2">
      <c r="AH127" s="532"/>
    </row>
    <row r="128" spans="34:34" s="98" customFormat="1" ht="9.75" x14ac:dyDescent="0.2">
      <c r="AH128" s="532"/>
    </row>
    <row r="129" spans="34:34" s="98" customFormat="1" ht="9.75" x14ac:dyDescent="0.2">
      <c r="AH129" s="532"/>
    </row>
    <row r="130" spans="34:34" s="98" customFormat="1" ht="9.75" x14ac:dyDescent="0.2">
      <c r="AH130" s="532"/>
    </row>
    <row r="131" spans="34:34" s="98" customFormat="1" ht="9.75" x14ac:dyDescent="0.2">
      <c r="AH131" s="532"/>
    </row>
    <row r="132" spans="34:34" s="98" customFormat="1" ht="9.75" x14ac:dyDescent="0.2">
      <c r="AH132" s="532"/>
    </row>
    <row r="133" spans="34:34" s="98" customFormat="1" ht="9.75" x14ac:dyDescent="0.2">
      <c r="AH133" s="532"/>
    </row>
    <row r="134" spans="34:34" s="98" customFormat="1" ht="9.75" x14ac:dyDescent="0.2">
      <c r="AH134" s="532"/>
    </row>
    <row r="135" spans="34:34" s="98" customFormat="1" ht="9.75" x14ac:dyDescent="0.2">
      <c r="AH135" s="532"/>
    </row>
    <row r="136" spans="34:34" s="98" customFormat="1" ht="9.75" x14ac:dyDescent="0.2">
      <c r="AH136" s="532"/>
    </row>
    <row r="137" spans="34:34" x14ac:dyDescent="0.2">
      <c r="AH137" s="3"/>
    </row>
    <row r="138" spans="34:34" x14ac:dyDescent="0.2">
      <c r="AH138" s="3"/>
    </row>
    <row r="139" spans="34:34" x14ac:dyDescent="0.2">
      <c r="AH139" s="3"/>
    </row>
    <row r="140" spans="34:34" x14ac:dyDescent="0.2">
      <c r="AH140" s="3"/>
    </row>
    <row r="141" spans="34:34" x14ac:dyDescent="0.2">
      <c r="AH141" s="3"/>
    </row>
    <row r="142" spans="34:34" x14ac:dyDescent="0.2">
      <c r="AH142" s="3"/>
    </row>
    <row r="143" spans="34:34" x14ac:dyDescent="0.2">
      <c r="AH143" s="3"/>
    </row>
    <row r="144" spans="34:34" x14ac:dyDescent="0.2">
      <c r="AH144" s="3"/>
    </row>
    <row r="145" spans="34:34" x14ac:dyDescent="0.2">
      <c r="AH145" s="3"/>
    </row>
    <row r="146" spans="34:34" x14ac:dyDescent="0.2">
      <c r="AH146" s="3"/>
    </row>
    <row r="147" spans="34:34" x14ac:dyDescent="0.2">
      <c r="AH147" s="3"/>
    </row>
    <row r="148" spans="34:34" x14ac:dyDescent="0.2">
      <c r="AH148" s="3"/>
    </row>
    <row r="149" spans="34:34" x14ac:dyDescent="0.2">
      <c r="AH149" s="3"/>
    </row>
    <row r="150" spans="34:34" x14ac:dyDescent="0.2">
      <c r="AH150" s="3"/>
    </row>
    <row r="151" spans="34:34" x14ac:dyDescent="0.2">
      <c r="AH151" s="3"/>
    </row>
    <row r="152" spans="34:34" x14ac:dyDescent="0.2">
      <c r="AH152" s="3"/>
    </row>
    <row r="153" spans="34:34" x14ac:dyDescent="0.2">
      <c r="AH153" s="3"/>
    </row>
    <row r="154" spans="34:34" x14ac:dyDescent="0.2">
      <c r="AH154" s="3"/>
    </row>
    <row r="155" spans="34:34" x14ac:dyDescent="0.2">
      <c r="AH155" s="3"/>
    </row>
    <row r="156" spans="34:34" x14ac:dyDescent="0.2">
      <c r="AH156" s="3"/>
    </row>
    <row r="157" spans="34:34" x14ac:dyDescent="0.2">
      <c r="AH157" s="3"/>
    </row>
    <row r="158" spans="34:34" x14ac:dyDescent="0.2">
      <c r="AH158" s="3"/>
    </row>
    <row r="159" spans="34:34" x14ac:dyDescent="0.2">
      <c r="AH159" s="3"/>
    </row>
    <row r="160" spans="34:34" x14ac:dyDescent="0.2">
      <c r="AH160" s="3"/>
    </row>
    <row r="161" spans="34:34" x14ac:dyDescent="0.2">
      <c r="AH161" s="3"/>
    </row>
    <row r="162" spans="34:34" x14ac:dyDescent="0.2">
      <c r="AH162" s="3"/>
    </row>
    <row r="163" spans="34:34" x14ac:dyDescent="0.2">
      <c r="AH163" s="3"/>
    </row>
    <row r="164" spans="34:34" x14ac:dyDescent="0.2">
      <c r="AH164" s="3"/>
    </row>
    <row r="165" spans="34:34" x14ac:dyDescent="0.2">
      <c r="AH165" s="3"/>
    </row>
    <row r="166" spans="34:34" x14ac:dyDescent="0.2">
      <c r="AH166" s="3"/>
    </row>
    <row r="167" spans="34:34" x14ac:dyDescent="0.2">
      <c r="AH167" s="3"/>
    </row>
    <row r="168" spans="34:34" x14ac:dyDescent="0.2">
      <c r="AH168" s="3"/>
    </row>
    <row r="169" spans="34:34" x14ac:dyDescent="0.2">
      <c r="AH169" s="3"/>
    </row>
    <row r="170" spans="34:34" x14ac:dyDescent="0.2">
      <c r="AH170" s="3"/>
    </row>
    <row r="171" spans="34:34" x14ac:dyDescent="0.2">
      <c r="AH171" s="3"/>
    </row>
    <row r="172" spans="34:34" x14ac:dyDescent="0.2">
      <c r="AH172" s="3"/>
    </row>
    <row r="173" spans="34:34" x14ac:dyDescent="0.2">
      <c r="AH173" s="3"/>
    </row>
    <row r="174" spans="34:34" x14ac:dyDescent="0.2">
      <c r="AH174" s="3"/>
    </row>
    <row r="175" spans="34:34" x14ac:dyDescent="0.2">
      <c r="AH175" s="3"/>
    </row>
    <row r="176" spans="34:34" x14ac:dyDescent="0.2">
      <c r="AH176" s="3"/>
    </row>
    <row r="177" spans="34:34" x14ac:dyDescent="0.2">
      <c r="AH177" s="3"/>
    </row>
    <row r="178" spans="34:34" x14ac:dyDescent="0.2">
      <c r="AH178" s="3"/>
    </row>
    <row r="179" spans="34:34" x14ac:dyDescent="0.2">
      <c r="AH179" s="3"/>
    </row>
    <row r="180" spans="34:34" x14ac:dyDescent="0.2">
      <c r="AH180" s="3"/>
    </row>
    <row r="181" spans="34:34" x14ac:dyDescent="0.2">
      <c r="AH181" s="3"/>
    </row>
    <row r="182" spans="34:34" x14ac:dyDescent="0.2">
      <c r="AH182" s="3"/>
    </row>
    <row r="183" spans="34:34" x14ac:dyDescent="0.2">
      <c r="AH183" s="3"/>
    </row>
    <row r="184" spans="34:34" x14ac:dyDescent="0.2">
      <c r="AH184" s="3"/>
    </row>
    <row r="185" spans="34:34" x14ac:dyDescent="0.2">
      <c r="AH185" s="3"/>
    </row>
    <row r="186" spans="34:34" x14ac:dyDescent="0.2">
      <c r="AH186" s="3"/>
    </row>
    <row r="187" spans="34:34" x14ac:dyDescent="0.2">
      <c r="AH187" s="3"/>
    </row>
    <row r="188" spans="34:34" x14ac:dyDescent="0.2">
      <c r="AH188" s="3"/>
    </row>
    <row r="189" spans="34:34" x14ac:dyDescent="0.2">
      <c r="AH189" s="3"/>
    </row>
    <row r="190" spans="34:34" x14ac:dyDescent="0.2">
      <c r="AH190" s="3"/>
    </row>
    <row r="191" spans="34:34" x14ac:dyDescent="0.2">
      <c r="AH191" s="3"/>
    </row>
    <row r="192" spans="34:34" x14ac:dyDescent="0.2">
      <c r="AH192" s="3"/>
    </row>
    <row r="193" spans="3:34" x14ac:dyDescent="0.2">
      <c r="AH193" s="3"/>
    </row>
    <row r="194" spans="3:34" x14ac:dyDescent="0.2">
      <c r="AH194" s="3"/>
    </row>
    <row r="195" spans="3:34" x14ac:dyDescent="0.2">
      <c r="AH195" s="3"/>
    </row>
    <row r="196" spans="3:34" x14ac:dyDescent="0.2">
      <c r="AH196" s="3"/>
    </row>
    <row r="197" spans="3:34" x14ac:dyDescent="0.2">
      <c r="AH197" s="3"/>
    </row>
    <row r="198" spans="3:34" x14ac:dyDescent="0.2">
      <c r="AH198" s="3"/>
    </row>
    <row r="199" spans="3:34" x14ac:dyDescent="0.2">
      <c r="AH199" s="3"/>
    </row>
    <row r="200" spans="3:34" x14ac:dyDescent="0.2">
      <c r="AH200" s="3"/>
    </row>
    <row r="201" spans="3:34" x14ac:dyDescent="0.2">
      <c r="AH201" s="3"/>
    </row>
    <row r="202" spans="3:34" x14ac:dyDescent="0.2">
      <c r="AH202" s="3"/>
    </row>
    <row r="203" spans="3:34" x14ac:dyDescent="0.2">
      <c r="AH203" s="3"/>
    </row>
    <row r="204" spans="3:34" x14ac:dyDescent="0.2">
      <c r="AH204" s="3"/>
    </row>
    <row r="205" spans="3:34" x14ac:dyDescent="0.2">
      <c r="AH205" s="3"/>
    </row>
    <row r="206" spans="3:34" x14ac:dyDescent="0.2">
      <c r="AH206" s="3"/>
    </row>
    <row r="207" spans="3:34" x14ac:dyDescent="0.2">
      <c r="C207" s="533"/>
      <c r="AH207" s="3"/>
    </row>
    <row r="208" spans="3:34" x14ac:dyDescent="0.2">
      <c r="AH208" s="3"/>
    </row>
    <row r="209" spans="3:34" x14ac:dyDescent="0.2">
      <c r="C209" s="2">
        <v>797.35</v>
      </c>
      <c r="AH209" s="3"/>
    </row>
    <row r="210" spans="3:34" x14ac:dyDescent="0.2">
      <c r="AH210" s="3"/>
    </row>
    <row r="211" spans="3:34" x14ac:dyDescent="0.2">
      <c r="AH211" s="3"/>
    </row>
    <row r="212" spans="3:34" x14ac:dyDescent="0.2">
      <c r="AH212" s="3"/>
    </row>
    <row r="213" spans="3:34" x14ac:dyDescent="0.2">
      <c r="AH213" s="3"/>
    </row>
    <row r="214" spans="3:34" x14ac:dyDescent="0.2">
      <c r="AH214" s="3"/>
    </row>
    <row r="215" spans="3:34" x14ac:dyDescent="0.2">
      <c r="AH215" s="3"/>
    </row>
    <row r="216" spans="3:34" x14ac:dyDescent="0.2">
      <c r="AH216" s="3"/>
    </row>
    <row r="217" spans="3:34" x14ac:dyDescent="0.2">
      <c r="AH217" s="3"/>
    </row>
    <row r="218" spans="3:34" x14ac:dyDescent="0.2">
      <c r="AH218" s="3"/>
    </row>
    <row r="219" spans="3:34" x14ac:dyDescent="0.2">
      <c r="AH219" s="3"/>
    </row>
    <row r="220" spans="3:34" x14ac:dyDescent="0.2">
      <c r="AH220" s="3"/>
    </row>
    <row r="221" spans="3:34" x14ac:dyDescent="0.2">
      <c r="AH221" s="3"/>
    </row>
    <row r="222" spans="3:34" x14ac:dyDescent="0.2">
      <c r="AH222" s="3"/>
    </row>
    <row r="223" spans="3:34" x14ac:dyDescent="0.2">
      <c r="AH223" s="3"/>
    </row>
    <row r="224" spans="3:34" x14ac:dyDescent="0.2">
      <c r="AH224" s="3"/>
    </row>
    <row r="225" spans="34:34" x14ac:dyDescent="0.2">
      <c r="AH225" s="3"/>
    </row>
    <row r="226" spans="34:34" x14ac:dyDescent="0.2">
      <c r="AH226" s="3"/>
    </row>
    <row r="227" spans="34:34" x14ac:dyDescent="0.2">
      <c r="AH227" s="3"/>
    </row>
    <row r="228" spans="34:34" x14ac:dyDescent="0.2">
      <c r="AH228" s="3"/>
    </row>
    <row r="229" spans="34:34" x14ac:dyDescent="0.2">
      <c r="AH229" s="3"/>
    </row>
    <row r="230" spans="34:34" x14ac:dyDescent="0.2">
      <c r="AH230" s="3"/>
    </row>
    <row r="231" spans="34:34" x14ac:dyDescent="0.2">
      <c r="AH231" s="3"/>
    </row>
    <row r="232" spans="34:34" x14ac:dyDescent="0.2">
      <c r="AH232" s="3"/>
    </row>
    <row r="233" spans="34:34" x14ac:dyDescent="0.2">
      <c r="AH233" s="3"/>
    </row>
    <row r="234" spans="34:34" x14ac:dyDescent="0.2">
      <c r="AH234" s="3"/>
    </row>
    <row r="235" spans="34:34" x14ac:dyDescent="0.2">
      <c r="AH235" s="3"/>
    </row>
    <row r="236" spans="34:34" x14ac:dyDescent="0.2">
      <c r="AH236" s="3"/>
    </row>
    <row r="237" spans="34:34" x14ac:dyDescent="0.2">
      <c r="AH237" s="3"/>
    </row>
    <row r="238" spans="34:34" x14ac:dyDescent="0.2">
      <c r="AH238" s="3"/>
    </row>
    <row r="239" spans="34:34" x14ac:dyDescent="0.2">
      <c r="AH239" s="3"/>
    </row>
    <row r="240" spans="34:34" x14ac:dyDescent="0.2">
      <c r="AH240" s="3"/>
    </row>
    <row r="241" spans="34:34" x14ac:dyDescent="0.2">
      <c r="AH241" s="3"/>
    </row>
    <row r="242" spans="34:34" x14ac:dyDescent="0.2">
      <c r="AH242" s="3"/>
    </row>
    <row r="243" spans="34:34" x14ac:dyDescent="0.2">
      <c r="AH243" s="3"/>
    </row>
    <row r="244" spans="34:34" x14ac:dyDescent="0.2">
      <c r="AH244" s="3"/>
    </row>
    <row r="245" spans="34:34" x14ac:dyDescent="0.2">
      <c r="AH245" s="3"/>
    </row>
    <row r="246" spans="34:34" x14ac:dyDescent="0.2">
      <c r="AH246" s="3"/>
    </row>
    <row r="247" spans="34:34" x14ac:dyDescent="0.2">
      <c r="AH247" s="3"/>
    </row>
    <row r="248" spans="34:34" x14ac:dyDescent="0.2">
      <c r="AH248" s="3"/>
    </row>
    <row r="249" spans="34:34" x14ac:dyDescent="0.2">
      <c r="AH249" s="3"/>
    </row>
    <row r="250" spans="34:34" x14ac:dyDescent="0.2">
      <c r="AH250" s="3"/>
    </row>
    <row r="251" spans="34:34" x14ac:dyDescent="0.2">
      <c r="AH251" s="3"/>
    </row>
    <row r="252" spans="34:34" x14ac:dyDescent="0.2">
      <c r="AH252" s="3"/>
    </row>
    <row r="253" spans="34:34" x14ac:dyDescent="0.2">
      <c r="AH253" s="3"/>
    </row>
    <row r="254" spans="34:34" x14ac:dyDescent="0.2">
      <c r="AH254" s="3"/>
    </row>
    <row r="255" spans="34:34" x14ac:dyDescent="0.2">
      <c r="AH255" s="3"/>
    </row>
    <row r="256" spans="34:34" x14ac:dyDescent="0.2">
      <c r="AH256" s="3"/>
    </row>
  </sheetData>
  <sheetProtection algorithmName="SHA-512" hashValue="5I8CET9J+YV/4kEAKJ1wCUZ+d/JqIPeIMIY4qVqlbztSqhljDvh2bRyd3y8HgR4gnToZeu7jH8IDwnAuA5husQ==" saltValue="5mj3a878q5xv5dTjBggVIA==" spinCount="100000" sheet="1" objects="1" scenarios="1" autoFilter="0" pivotTables="0"/>
  <mergeCells count="276">
    <mergeCell ref="J32:L32"/>
    <mergeCell ref="M32:N32"/>
    <mergeCell ref="O32:P32"/>
    <mergeCell ref="Q32:R32"/>
    <mergeCell ref="S32:U32"/>
    <mergeCell ref="V32:X32"/>
    <mergeCell ref="AF30:AG30"/>
    <mergeCell ref="B31:G31"/>
    <mergeCell ref="H31:I31"/>
    <mergeCell ref="J31:L31"/>
    <mergeCell ref="M31:N31"/>
    <mergeCell ref="O31:P31"/>
    <mergeCell ref="Q31:R31"/>
    <mergeCell ref="S31:U31"/>
    <mergeCell ref="V31:X31"/>
    <mergeCell ref="AD31:AE31"/>
    <mergeCell ref="AF31:AG31"/>
    <mergeCell ref="B30:G30"/>
    <mergeCell ref="H30:I30"/>
    <mergeCell ref="J30:L30"/>
    <mergeCell ref="M30:N30"/>
    <mergeCell ref="O30:P30"/>
    <mergeCell ref="Q30:R30"/>
    <mergeCell ref="S30:U30"/>
    <mergeCell ref="V30:X30"/>
    <mergeCell ref="AD30:AE30"/>
    <mergeCell ref="AF28:AG28"/>
    <mergeCell ref="B29:G29"/>
    <mergeCell ref="H29:I29"/>
    <mergeCell ref="J29:L29"/>
    <mergeCell ref="M29:N29"/>
    <mergeCell ref="O29:P29"/>
    <mergeCell ref="Q29:R29"/>
    <mergeCell ref="S29:U29"/>
    <mergeCell ref="V29:X29"/>
    <mergeCell ref="AD29:AE29"/>
    <mergeCell ref="AF29:AG29"/>
    <mergeCell ref="B28:G28"/>
    <mergeCell ref="H28:I28"/>
    <mergeCell ref="J28:L28"/>
    <mergeCell ref="M28:N28"/>
    <mergeCell ref="O28:P28"/>
    <mergeCell ref="Q28:R28"/>
    <mergeCell ref="S28:U28"/>
    <mergeCell ref="V28:X28"/>
    <mergeCell ref="AD28:AE28"/>
    <mergeCell ref="AF26:AG26"/>
    <mergeCell ref="B27:G27"/>
    <mergeCell ref="H27:I27"/>
    <mergeCell ref="J27:L27"/>
    <mergeCell ref="M27:N27"/>
    <mergeCell ref="O27:P27"/>
    <mergeCell ref="Q27:R27"/>
    <mergeCell ref="S27:U27"/>
    <mergeCell ref="V27:X27"/>
    <mergeCell ref="AD27:AE27"/>
    <mergeCell ref="AF27:AG27"/>
    <mergeCell ref="B26:G26"/>
    <mergeCell ref="H26:I26"/>
    <mergeCell ref="J26:L26"/>
    <mergeCell ref="M26:N26"/>
    <mergeCell ref="O26:P26"/>
    <mergeCell ref="Q26:R26"/>
    <mergeCell ref="S26:U26"/>
    <mergeCell ref="V26:X26"/>
    <mergeCell ref="AD26:AE26"/>
    <mergeCell ref="AF24:AG24"/>
    <mergeCell ref="B25:G25"/>
    <mergeCell ref="H25:I25"/>
    <mergeCell ref="J25:L25"/>
    <mergeCell ref="M25:N25"/>
    <mergeCell ref="O25:P25"/>
    <mergeCell ref="Q25:R25"/>
    <mergeCell ref="S25:U25"/>
    <mergeCell ref="V25:X25"/>
    <mergeCell ref="AD25:AE25"/>
    <mergeCell ref="AF25:AG25"/>
    <mergeCell ref="B24:G24"/>
    <mergeCell ref="H24:I24"/>
    <mergeCell ref="J24:L24"/>
    <mergeCell ref="M24:N24"/>
    <mergeCell ref="O24:P24"/>
    <mergeCell ref="Q24:R24"/>
    <mergeCell ref="S24:U24"/>
    <mergeCell ref="V24:X24"/>
    <mergeCell ref="AD24:AE24"/>
    <mergeCell ref="AF22:AG22"/>
    <mergeCell ref="B23:G23"/>
    <mergeCell ref="H23:I23"/>
    <mergeCell ref="J23:L23"/>
    <mergeCell ref="M23:N23"/>
    <mergeCell ref="O23:P23"/>
    <mergeCell ref="Q23:R23"/>
    <mergeCell ref="S23:U23"/>
    <mergeCell ref="V23:X23"/>
    <mergeCell ref="AD23:AE23"/>
    <mergeCell ref="AF23:AG23"/>
    <mergeCell ref="B22:G22"/>
    <mergeCell ref="H22:I22"/>
    <mergeCell ref="J22:L22"/>
    <mergeCell ref="M22:N22"/>
    <mergeCell ref="O22:P22"/>
    <mergeCell ref="Q22:R22"/>
    <mergeCell ref="S22:U22"/>
    <mergeCell ref="V22:X22"/>
    <mergeCell ref="AD22:AE22"/>
    <mergeCell ref="AF20:AG20"/>
    <mergeCell ref="B21:G21"/>
    <mergeCell ref="H21:I21"/>
    <mergeCell ref="J21:L21"/>
    <mergeCell ref="M21:N21"/>
    <mergeCell ref="O21:P21"/>
    <mergeCell ref="Q21:R21"/>
    <mergeCell ref="S21:U21"/>
    <mergeCell ref="V21:X21"/>
    <mergeCell ref="AD21:AE21"/>
    <mergeCell ref="AF21:AG21"/>
    <mergeCell ref="B20:G20"/>
    <mergeCell ref="H20:I20"/>
    <mergeCell ref="J20:L20"/>
    <mergeCell ref="M20:N20"/>
    <mergeCell ref="O20:P20"/>
    <mergeCell ref="Q20:R20"/>
    <mergeCell ref="S20:U20"/>
    <mergeCell ref="V20:X20"/>
    <mergeCell ref="AD20:AE20"/>
    <mergeCell ref="AF18:AG18"/>
    <mergeCell ref="B19:G19"/>
    <mergeCell ref="H19:I19"/>
    <mergeCell ref="J19:L19"/>
    <mergeCell ref="M19:N19"/>
    <mergeCell ref="O19:P19"/>
    <mergeCell ref="Q19:R19"/>
    <mergeCell ref="S19:U19"/>
    <mergeCell ref="V19:X19"/>
    <mergeCell ref="AD19:AE19"/>
    <mergeCell ref="AF19:AG19"/>
    <mergeCell ref="B18:G18"/>
    <mergeCell ref="H18:I18"/>
    <mergeCell ref="J18:L18"/>
    <mergeCell ref="M18:N18"/>
    <mergeCell ref="O18:P18"/>
    <mergeCell ref="Q18:R18"/>
    <mergeCell ref="S18:U18"/>
    <mergeCell ref="V18:X18"/>
    <mergeCell ref="AD18:AE18"/>
    <mergeCell ref="AF16:AG16"/>
    <mergeCell ref="B17:G17"/>
    <mergeCell ref="H17:I17"/>
    <mergeCell ref="J17:L17"/>
    <mergeCell ref="M17:N17"/>
    <mergeCell ref="O17:P17"/>
    <mergeCell ref="Q17:R17"/>
    <mergeCell ref="S17:U17"/>
    <mergeCell ref="V17:X17"/>
    <mergeCell ref="AD17:AE17"/>
    <mergeCell ref="AF17:AG17"/>
    <mergeCell ref="B16:G16"/>
    <mergeCell ref="H16:I16"/>
    <mergeCell ref="J16:L16"/>
    <mergeCell ref="M16:N16"/>
    <mergeCell ref="O16:P16"/>
    <mergeCell ref="Q16:R16"/>
    <mergeCell ref="S16:U16"/>
    <mergeCell ref="V16:X16"/>
    <mergeCell ref="AD16:AE16"/>
    <mergeCell ref="AF14:AG14"/>
    <mergeCell ref="B15:G15"/>
    <mergeCell ref="H15:I15"/>
    <mergeCell ref="J15:L15"/>
    <mergeCell ref="M15:N15"/>
    <mergeCell ref="O15:P15"/>
    <mergeCell ref="Q15:R15"/>
    <mergeCell ref="S15:U15"/>
    <mergeCell ref="V15:X15"/>
    <mergeCell ref="AD15:AE15"/>
    <mergeCell ref="AF15:AG15"/>
    <mergeCell ref="B14:G14"/>
    <mergeCell ref="H14:I14"/>
    <mergeCell ref="J14:L14"/>
    <mergeCell ref="M14:N14"/>
    <mergeCell ref="O14:P14"/>
    <mergeCell ref="Q14:R14"/>
    <mergeCell ref="S14:U14"/>
    <mergeCell ref="V14:X14"/>
    <mergeCell ref="AD14:AE14"/>
    <mergeCell ref="AF12:AG12"/>
    <mergeCell ref="B13:G13"/>
    <mergeCell ref="H13:I13"/>
    <mergeCell ref="J13:L13"/>
    <mergeCell ref="M13:N13"/>
    <mergeCell ref="O13:P13"/>
    <mergeCell ref="Q13:R13"/>
    <mergeCell ref="S13:U13"/>
    <mergeCell ref="V13:X13"/>
    <mergeCell ref="AD13:AE13"/>
    <mergeCell ref="AF13:AG13"/>
    <mergeCell ref="B12:G12"/>
    <mergeCell ref="H12:I12"/>
    <mergeCell ref="J12:L12"/>
    <mergeCell ref="M12:N12"/>
    <mergeCell ref="O12:P12"/>
    <mergeCell ref="Q12:R12"/>
    <mergeCell ref="S12:U12"/>
    <mergeCell ref="V12:X12"/>
    <mergeCell ref="AD12:AE12"/>
    <mergeCell ref="AF10:AG10"/>
    <mergeCell ref="B11:G11"/>
    <mergeCell ref="H11:I11"/>
    <mergeCell ref="J11:L11"/>
    <mergeCell ref="M11:N11"/>
    <mergeCell ref="O11:P11"/>
    <mergeCell ref="Q11:R11"/>
    <mergeCell ref="S11:U11"/>
    <mergeCell ref="V11:X11"/>
    <mergeCell ref="AD11:AE11"/>
    <mergeCell ref="AF11:AG11"/>
    <mergeCell ref="B10:G10"/>
    <mergeCell ref="H10:I10"/>
    <mergeCell ref="J10:L10"/>
    <mergeCell ref="M10:N10"/>
    <mergeCell ref="O10:P10"/>
    <mergeCell ref="Q10:R10"/>
    <mergeCell ref="S10:U10"/>
    <mergeCell ref="V10:X10"/>
    <mergeCell ref="AD10:AE10"/>
    <mergeCell ref="AF8:AG8"/>
    <mergeCell ref="B9:G9"/>
    <mergeCell ref="H9:I9"/>
    <mergeCell ref="J9:L9"/>
    <mergeCell ref="M9:N9"/>
    <mergeCell ref="O9:P9"/>
    <mergeCell ref="Q9:R9"/>
    <mergeCell ref="S9:U9"/>
    <mergeCell ref="V9:X9"/>
    <mergeCell ref="AD9:AE9"/>
    <mergeCell ref="AF9:AG9"/>
    <mergeCell ref="B8:G8"/>
    <mergeCell ref="H8:I8"/>
    <mergeCell ref="J8:L8"/>
    <mergeCell ref="M8:N8"/>
    <mergeCell ref="O8:P8"/>
    <mergeCell ref="Q8:R8"/>
    <mergeCell ref="S8:U8"/>
    <mergeCell ref="V8:X8"/>
    <mergeCell ref="AD8:AE8"/>
    <mergeCell ref="AF6:AG6"/>
    <mergeCell ref="B7:G7"/>
    <mergeCell ref="H7:I7"/>
    <mergeCell ref="J7:L7"/>
    <mergeCell ref="M7:N7"/>
    <mergeCell ref="O7:P7"/>
    <mergeCell ref="Q7:R7"/>
    <mergeCell ref="S7:U7"/>
    <mergeCell ref="V7:X7"/>
    <mergeCell ref="AD7:AE7"/>
    <mergeCell ref="AF7:AG7"/>
    <mergeCell ref="B6:G6"/>
    <mergeCell ref="H6:I6"/>
    <mergeCell ref="J6:L6"/>
    <mergeCell ref="M6:N6"/>
    <mergeCell ref="O6:P6"/>
    <mergeCell ref="Q6:R6"/>
    <mergeCell ref="S6:U6"/>
    <mergeCell ref="V6:X6"/>
    <mergeCell ref="AD6:AE6"/>
    <mergeCell ref="AC1:AG1"/>
    <mergeCell ref="A2:H2"/>
    <mergeCell ref="J2:Z2"/>
    <mergeCell ref="AC2:AG2"/>
    <mergeCell ref="A3:C3"/>
    <mergeCell ref="E3:H3"/>
    <mergeCell ref="AC3:AG3"/>
    <mergeCell ref="AC4:AG4"/>
    <mergeCell ref="Y5:AA5"/>
    <mergeCell ref="AC5:AG5"/>
  </mergeCells>
  <conditionalFormatting sqref="Y32:AB32 AA7:AB31">
    <cfRule type="cellIs" dxfId="3702" priority="1" stopIfTrue="1" operator="equal">
      <formula>0</formula>
    </cfRule>
  </conditionalFormatting>
  <conditionalFormatting sqref="AC1:AG1">
    <cfRule type="cellIs" dxfId="3701" priority="2" stopIfTrue="1" operator="equal">
      <formula>0</formula>
    </cfRule>
  </conditionalFormatting>
  <conditionalFormatting sqref="A7:A31">
    <cfRule type="expression" dxfId="3700" priority="3" stopIfTrue="1">
      <formula>B7=""</formula>
    </cfRule>
  </conditionalFormatting>
  <pageMargins left="3.7401574999999999E-2" right="3.7401574999999999E-2" top="0.234251969" bottom="0.234251969" header="0.05" footer="0.05"/>
  <pageSetup paperSize="9" scale="99" orientation="landscape"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61">
    <tabColor rgb="FF92D050"/>
    <pageSetUpPr fitToPage="1"/>
  </sheetPr>
  <dimension ref="A1:CE147"/>
  <sheetViews>
    <sheetView showGridLines="0" zoomScale="120" zoomScaleNormal="120" workbookViewId="0">
      <selection activeCell="J27" sqref="J27:L27"/>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v>450</v>
      </c>
      <c r="B1" s="969"/>
      <c r="C1" s="969"/>
      <c r="D1" s="1"/>
      <c r="E1" s="966">
        <v>10</v>
      </c>
      <c r="F1" s="966"/>
      <c r="G1" s="966"/>
      <c r="H1" s="966"/>
      <c r="J1" s="970">
        <v>44410</v>
      </c>
      <c r="K1" s="970"/>
      <c r="L1" s="970"/>
      <c r="M1" s="970">
        <v>44433</v>
      </c>
      <c r="N1" s="970"/>
      <c r="O1" s="970"/>
      <c r="P1" s="3"/>
      <c r="Q1" s="3"/>
      <c r="R1" s="964" t="s">
        <v>732</v>
      </c>
      <c r="S1" s="964"/>
      <c r="T1" s="964"/>
      <c r="U1" s="964"/>
      <c r="V1" s="964"/>
      <c r="W1" s="964"/>
      <c r="Y1" s="971">
        <f>60/45</f>
        <v>1.3333333333333333</v>
      </c>
      <c r="Z1" s="971"/>
      <c r="AA1" s="4"/>
      <c r="AB1" s="4"/>
      <c r="AC1" s="4"/>
      <c r="AD1" s="4"/>
      <c r="AE1" s="5"/>
      <c r="AF1" s="6"/>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8"/>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v>0.6875</v>
      </c>
      <c r="AH2" s="859" t="s">
        <v>12</v>
      </c>
      <c r="AI2" s="859"/>
      <c r="AJ2" s="859"/>
      <c r="AK2" s="859"/>
      <c r="AL2" s="859"/>
      <c r="AM2" s="859"/>
      <c r="AN2" s="859"/>
      <c r="AO2" s="14" t="b">
        <v>1</v>
      </c>
      <c r="AP2" s="15" t="b">
        <v>0</v>
      </c>
      <c r="AQ2" s="15" t="b">
        <v>1</v>
      </c>
      <c r="AR2" s="15" t="b">
        <v>0</v>
      </c>
      <c r="AS2" s="15" t="b">
        <v>0</v>
      </c>
      <c r="AT2" s="15" t="b">
        <v>0</v>
      </c>
      <c r="AU2" s="15" t="b">
        <v>0</v>
      </c>
      <c r="AV2" s="15">
        <f>COUNTIF(AO2:AU2,TRUE)</f>
        <v>2</v>
      </c>
    </row>
    <row r="3" spans="1:83" ht="12.75" customHeight="1" x14ac:dyDescent="0.2">
      <c r="A3" s="972" t="s">
        <v>731</v>
      </c>
      <c r="B3" s="972"/>
      <c r="C3" s="972"/>
      <c r="D3" s="1"/>
      <c r="E3" s="964" t="s">
        <v>733</v>
      </c>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t="str">
        <f>IF(AO2=TRUE,"M",0)</f>
        <v>M</v>
      </c>
      <c r="AP3" s="19">
        <f>IF(AP2=TRUE,"Tu",0)</f>
        <v>0</v>
      </c>
      <c r="AQ3" s="19" t="str">
        <f>IF(AQ2=TRUE,"W",0)</f>
        <v>W</v>
      </c>
      <c r="AR3" s="19">
        <f>IF(AR2=TRUE,"Th",0)</f>
        <v>0</v>
      </c>
      <c r="AS3" s="19">
        <f>IF(AS2=TRUE,"F",0)</f>
        <v>0</v>
      </c>
      <c r="AT3" s="19">
        <f>IF(AT2=TRUE,"Sa",0)</f>
        <v>0</v>
      </c>
      <c r="AU3" s="19">
        <f>IF(AU2=TRUE,"Sn",0)</f>
        <v>0</v>
      </c>
      <c r="AV3" s="15"/>
    </row>
    <row r="4" spans="1:83" ht="10.5" customHeight="1" x14ac:dyDescent="0.2">
      <c r="A4" s="871" t="s">
        <v>14</v>
      </c>
      <c r="B4" s="871"/>
      <c r="C4" s="871"/>
      <c r="D4" s="8"/>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1"/>
      <c r="AF4" s="1"/>
      <c r="AG4" s="1"/>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23"/>
      <c r="C5" s="23"/>
      <c r="D5" s="23"/>
      <c r="E5" s="23"/>
      <c r="F5" s="23"/>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23"/>
      <c r="AM5" s="23"/>
      <c r="AN5" s="23"/>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23"/>
      <c r="B7" s="23"/>
      <c r="C7" s="23"/>
      <c r="E7" s="2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31" t="s">
        <v>20</v>
      </c>
      <c r="AN7" s="32"/>
      <c r="AO7" s="3"/>
      <c r="BA7" s="33" t="str">
        <f>IF($G$7=$AO$3,"X","")&amp;IF($G$7=$AP$3,"X","")&amp;IF($G$7=$AQ$3,"X","")&amp;IF($G$7=$AR$3,"X","")&amp;IF($G$7=$AS$3,"X","")&amp;IF($G$7=$AT$3,"X","")&amp;IF($G$7=$AU$3,"X","")</f>
        <v/>
      </c>
      <c r="BB7" s="33" t="str">
        <f>IF($H$7=$AO$3,"X","")&amp;IF($H$7=$AP$3,"X","")&amp;IF($H$7=$AQ$3,"X","")&amp;IF($H$7=$AR$3,"X","")&amp;IF($H$7=$AS$3,"X","")&amp;IF($H$7=$AT$3,"X","")&amp;IF($H$7=$AU$3,"X","")</f>
        <v>X</v>
      </c>
      <c r="BC7" s="33" t="str">
        <f>IF($I$7=$AO$3,"X","")&amp;IF($I$7=$AP$3,"X","")&amp;IF($I$7=$AQ$3,"X","")&amp;IF($I$7=$AR$3,"X","")&amp;IF($I$7=$AS$3,"X","")&amp;IF($I$7=$AT$3,"X","")&amp;IF($I$7=$AU$3,"X","")</f>
        <v/>
      </c>
      <c r="BD7" s="33" t="str">
        <f>IF($J$7=$AO$3,"X","")&amp;IF($J$7=$AP$3,"X","")&amp;IF($J$7=$AQ$3,"X","")&amp;IF($J$7=$AR$3,"X","")&amp;IF($J$7=$AS$3,"X","")&amp;IF($J$7=$AT$3,"X","")&amp;IF($J$7=$AU$3,"X","")</f>
        <v>X</v>
      </c>
      <c r="BE7" s="33" t="str">
        <f>IF($K$7=$AO$3,"X","")&amp;IF($K$7=$AP$3,"X","")&amp;IF($K$7=$AQ$3,"X","")&amp;IF($K$7=$AR$3,"X","")&amp;IF($K$7=$AS$3,"X","")&amp;IF($K$7=$AT$3,"X","")&amp;IF($K$7=$AU$3,"X","")</f>
        <v/>
      </c>
      <c r="BF7" s="33" t="str">
        <f>IF($L$7=$AO$3,"X","")&amp;IF($L$7=$AP$3,"X","")&amp;IF($L$7=$AQ$3,"X","")&amp;IF($L$7=$AR$3,"X","")&amp;IF($L$7=$AS$3,"X","")&amp;IF($L$7=$AT$3,"X","")&amp;IF($L$7=$AU$3,"X","")</f>
        <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X</v>
      </c>
      <c r="BJ7" s="33" t="str">
        <f>IF($P$7=$AO$3,"X","")&amp;IF($P$7=$AP$3,"X","")&amp;IF($P$7=$AQ$3,"X","")&amp;IF($P$7=$AR$3,"X","")&amp;IF($P$7=$AS$3,"X","")&amp;IF($P$7=$AT$3,"X","")&amp;IF($P$7=$AU$3,"X","")</f>
        <v/>
      </c>
      <c r="BK7" s="33" t="str">
        <f>IF($Q$7=$AO$3,"X","")&amp;IF($Q$7=$AP$3,"X","")&amp;IF($Q$7=$AQ$3,"X","")&amp;IF($Q$7=$AR$3,"X","")&amp;IF($Q$7=$AS$3,"X","")&amp;IF($Q$7=$AT$3,"X","")&amp;IF($Q$7=$AU$3,"X","")</f>
        <v>X</v>
      </c>
      <c r="BL7" s="33" t="str">
        <f>IF($R$7=$AO$3,"X","")&amp;IF($R$7=$AP$3,"X","")&amp;IF($R$7=$AQ$3,"X","")&amp;IF($R$7=$AR$3,"X","")&amp;IF($R$7=$AS$3,"X","")&amp;IF($R$7=$AT$3,"X","")&amp;IF($R$7=$AU$3,"X","")</f>
        <v/>
      </c>
      <c r="BM7" s="33" t="str">
        <f>IF($S$7=$AO$3,"X","")&amp;IF($S$7=$AP$3,"X","")&amp;IF($S$7=$AQ$3,"X","")&amp;IF($S$7=$AR$3,"X","")&amp;IF($S$7=$AS$3,"X","")&amp;IF($S$7=$AT$3,"X","")&amp;IF($S$7=$AU$3,"X","")</f>
        <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X</v>
      </c>
      <c r="BQ7" s="33" t="str">
        <f>IF($W$7=$AO$3,"X","")&amp;IF($W$7=$AP$3,"X","")&amp;IF($W$7=$AQ$3,"X","")&amp;IF($W$7=$AR$3,"X","")&amp;IF($W$7=$AS$3,"X","")&amp;IF($W$7=$AT$3,"X","")&amp;IF($W$7=$AU$3,"X","")</f>
        <v/>
      </c>
      <c r="BR7" s="33" t="str">
        <f>IF($X$7=$AO$3,"X","")&amp;IF($X$7=$AP$3,"X","")&amp;IF($X$7=$AQ$3,"X","")&amp;IF($X$7=$AR$3,"X","")&amp;IF($X$7=$AS$3,"X","")&amp;IF($X$7=$AT$3,"X","")&amp;IF($X$7=$AU$3,"X","")</f>
        <v>X</v>
      </c>
      <c r="BS7" s="33" t="str">
        <f>IF($Y$7=$AO$3,"X","")&amp;IF($Y$7=$AP$3,"X","")&amp;IF($Y$7=$AQ$3,"X","")&amp;IF($Y$7=$AR$3,"X","")&amp;IF($Y$7=$AS$3,"X","")&amp;IF($Y$7=$AT$3,"X","")&amp;IF($Y$7=$AU$3,"X","")</f>
        <v/>
      </c>
      <c r="BT7" s="33" t="str">
        <f>IF($Z$7=$AO$3,"X","")&amp;IF($Z$7=$AP$3,"X","")&amp;IF($Z$7=$AQ$3,"X","")&amp;IF($Z$7=$AR$3,"X","")&amp;IF($Z$7=$AS$3,"X","")&amp;IF($Z$7=$AT$3,"X","")&amp;IF($Z$7=$AU$3,"X","")</f>
        <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X</v>
      </c>
      <c r="BX7" s="33" t="str">
        <f>IF($AD$7=$AO$3,"X","")&amp;IF($AD$7=$AP$3,"X","")&amp;IF($AD$7=$AQ$3,"X","")&amp;IF($AD$7=$AR$3,"X","")&amp;IF($AD$7=$AS$3,"X","")&amp;IF($AD$7=$AT$3,"X","")&amp;IF($AD$7=$AU$3,"X","")</f>
        <v/>
      </c>
      <c r="BY7" s="33" t="str">
        <f>IF($AE$7=$AO$3,"X","")&amp;IF($AE$7=$AP$3,"X","")&amp;IF($AE$7=$AQ$3,"X","")&amp;IF($AE$7=$AR$3,"X","")&amp;IF($AE$7=$AS$3,"X","")&amp;IF($AE$7=$AT$3,"X","")&amp;IF($AE$7=$AU$3,"X","")</f>
        <v>X</v>
      </c>
      <c r="BZ7" s="33" t="str">
        <f>IF($AF$7=$AO$3,"X","")&amp;IF($AF$7=$AP$3,"X","")&amp;IF($AF$7=$AQ$3,"X","")&amp;IF($AF$7=$AR$3,"X","")&amp;IF($AF$7=$AS$3,"X","")&amp;IF($AF$7=$AT$3,"X","")&amp;IF($AF$7=$AU$3,"X","")</f>
        <v/>
      </c>
      <c r="CA7" s="33" t="str">
        <f>IF($AG$7=$AO$3,"X","")&amp;IF($AG$7=$AP$3,"X","")&amp;IF($AG$7=$AQ$3,"X","")&amp;IF($AG$7=$AR$3,"X","")&amp;IF($AG$7=$AS$3,"X","")&amp;IF($AG$7=$AT$3,"X","")&amp;IF($AG$7=$AU$3,"X","")</f>
        <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X</v>
      </c>
      <c r="CE7" s="33" t="str">
        <f>IF($AK$7=$AO$3,"X","")&amp;IF($AK$7=$AP$3,"X","")&amp;IF($AK$7=$AQ$3,"X","")&amp;IF($AK$7=$AR$3,"X","")&amp;IF($AK$7=$AS$3,"X","")&amp;IF($AK$7=$AT$3,"X","")&amp;IF($AK$7=$AU$3,"X","")</f>
        <v/>
      </c>
    </row>
    <row r="8" spans="1:83" ht="12.75" customHeight="1" x14ac:dyDescent="0.2">
      <c r="A8" s="977" t="str">
        <f>R1</f>
        <v>Keet Dale</v>
      </c>
      <c r="B8" s="977"/>
      <c r="C8" s="977"/>
      <c r="D8" s="978">
        <f>Y1*AL8</f>
        <v>12</v>
      </c>
      <c r="E8" s="978"/>
      <c r="F8" s="34" t="s">
        <v>21</v>
      </c>
      <c r="G8" s="35" t="str">
        <f>IF($G$7=$AO$3,"X","")&amp;IF($G$7=$AP$3,"X","")&amp;IF($G$7=$AQ$3,"X","")&amp;IF($G$7=$AR$3,"X","")&amp;IF($G$7=$AS$3,"X","")&amp;IF($G$7=$AT$3,"X","")&amp;IF($G$7=$AU$3,"X","")</f>
        <v/>
      </c>
      <c r="H8" s="35" t="str">
        <f>IF($H$7=$AO$3,"X","")&amp;IF($H$7=$AP$3,"X","")&amp;IF($H$7=$AQ$3,"X","")&amp;IF($H$7=$AR$3,"X","")&amp;IF($H$7=$AS$3,"X","")&amp;IF($H$7=$AT$3,"X","")&amp;IF($H$7=$AU$3,"X","")</f>
        <v>X</v>
      </c>
      <c r="I8" s="35" t="str">
        <f>IF($I$7=$AO$3,"X","")&amp;IF($I$7=$AP$3,"X","")&amp;IF($I$7=$AQ$3,"X","")&amp;IF($I$7=$AR$3,"X","")&amp;IF($I$7=$AS$3,"X","")&amp;IF($I$7=$AT$3,"X","")&amp;IF($I$7=$AU$3,"X","")</f>
        <v/>
      </c>
      <c r="J8" s="35" t="str">
        <f>IF($J$7=$AO$3,"X","")&amp;IF($J$7=$AP$3,"X","")&amp;IF($J$7=$AQ$3,"X","")&amp;IF($J$7=$AR$3,"X","")&amp;IF($J$7=$AS$3,"X","")&amp;IF($J$7=$AT$3,"X","")&amp;IF($J$7=$AU$3,"X","")</f>
        <v>X</v>
      </c>
      <c r="K8" s="35" t="str">
        <f>IF($K$7=$AO$3,"X","")&amp;IF($K$7=$AP$3,"X","")&amp;IF($K$7=$AQ$3,"X","")&amp;IF($K$7=$AR$3,"X","")&amp;IF($K$7=$AS$3,"X","")&amp;IF($K$7=$AT$3,"X","")&amp;IF($K$7=$AU$3,"X","")</f>
        <v/>
      </c>
      <c r="L8" s="35" t="str">
        <f>IF($L$7=$AO$3,"X","")&amp;IF($L$7=$AP$3,"X","")&amp;IF($L$7=$AQ$3,"X","")&amp;IF($L$7=$AR$3,"X","")&amp;IF($L$7=$AS$3,"X","")&amp;IF($L$7=$AT$3,"X","")&amp;IF($L$7=$AU$3,"X","")</f>
        <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X</v>
      </c>
      <c r="P8" s="35" t="str">
        <f>IF($P$7=$AO$3,"X","")&amp;IF($P$7=$AP$3,"X","")&amp;IF($P$7=$AQ$3,"X","")&amp;IF($P$7=$AR$3,"X","")&amp;IF($P$7=$AS$3,"X","")&amp;IF($P$7=$AT$3,"X","")&amp;IF($P$7=$AU$3,"X","")</f>
        <v/>
      </c>
      <c r="Q8" s="35" t="str">
        <f>IF($Q$7=$AO$3,"X","")&amp;IF($Q$7=$AP$3,"X","")&amp;IF($Q$7=$AQ$3,"X","")&amp;IF($Q$7=$AR$3,"X","")&amp;IF($Q$7=$AS$3,"X","")&amp;IF($Q$7=$AT$3,"X","")&amp;IF($Q$7=$AU$3,"X","")</f>
        <v>X</v>
      </c>
      <c r="R8" s="35" t="str">
        <f>IF($R$7=$AO$3,"X","")&amp;IF($R$7=$AP$3,"X","")&amp;IF($R$7=$AQ$3,"X","")&amp;IF($R$7=$AR$3,"X","")&amp;IF($R$7=$AS$3,"X","")&amp;IF($R$7=$AT$3,"X","")&amp;IF($R$7=$AU$3,"X","")</f>
        <v/>
      </c>
      <c r="S8" s="35" t="str">
        <f>IF($S$7=$AO$3,"X","")&amp;IF($S$7=$AP$3,"X","")&amp;IF($S$7=$AQ$3,"X","")&amp;IF($S$7=$AR$3,"X","")&amp;IF($S$7=$AS$3,"X","")&amp;IF($S$7=$AT$3,"X","")&amp;IF($S$7=$AU$3,"X","")</f>
        <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X</v>
      </c>
      <c r="W8" s="35" t="str">
        <f>IF($W$7=$AO$3,"X","")&amp;IF($W$7=$AP$3,"X","")&amp;IF($W$7=$AQ$3,"X","")&amp;IF($W$7=$AR$3,"X","")&amp;IF($W$7=$AS$3,"X","")&amp;IF($W$7=$AT$3,"X","")&amp;IF($W$7=$AU$3,"X","")</f>
        <v/>
      </c>
      <c r="X8" s="35" t="str">
        <f>IF($X$7=$AO$3,"X","")&amp;IF($X$7=$AP$3,"X","")&amp;IF($X$7=$AQ$3,"X","")&amp;IF($X$7=$AR$3,"X","")&amp;IF($X$7=$AS$3,"X","")&amp;IF($X$7=$AT$3,"X","")&amp;IF($X$7=$AU$3,"X","")</f>
        <v>X</v>
      </c>
      <c r="Y8" s="35" t="str">
        <f>IF($Y$7=$AO$3,"X","")&amp;IF($Y$7=$AP$3,"X","")&amp;IF($Y$7=$AQ$3,"X","")&amp;IF($Y$7=$AR$3,"X","")&amp;IF($Y$7=$AS$3,"X","")&amp;IF($Y$7=$AT$3,"X","")&amp;IF($Y$7=$AU$3,"X","")</f>
        <v/>
      </c>
      <c r="Z8" s="35" t="str">
        <f>IF($Z$7=$AO$3,"X","")&amp;IF($Z$7=$AP$3,"X","")&amp;IF($Z$7=$AQ$3,"X","")&amp;IF($Z$7=$AR$3,"X","")&amp;IF($Z$7=$AS$3,"X","")&amp;IF($Z$7=$AT$3,"X","")&amp;IF($Z$7=$AU$3,"X","")</f>
        <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X</v>
      </c>
      <c r="AD8" s="35" t="str">
        <f>IF($AD$7=$AO$3,"X","")&amp;IF($AD$7=$AP$3,"X","")&amp;IF($AD$7=$AQ$3,"X","")&amp;IF($AD$7=$AR$3,"X","")&amp;IF($AD$7=$AS$3,"X","")&amp;IF($AD$7=$AT$3,"X","")&amp;IF($AD$7=$AU$3,"X","")</f>
        <v/>
      </c>
      <c r="AE8" s="35" t="str">
        <f>IF($AE$7=$AO$3,"X","")&amp;IF($AE$7=$AP$3,"X","")&amp;IF($AE$7=$AQ$3,"X","")&amp;IF($AE$7=$AR$3,"X","")&amp;IF($AE$7=$AS$3,"X","")&amp;IF($AE$7=$AT$3,"X","")&amp;IF($AE$7=$AU$3,"X","")</f>
        <v>X</v>
      </c>
      <c r="AF8" s="35" t="str">
        <f>IF($AF$7=$AO$3,"X","")&amp;IF($AF$7=$AP$3,"X","")&amp;IF($AF$7=$AQ$3,"X","")&amp;IF($AF$7=$AR$3,"X","")&amp;IF($AF$7=$AS$3,"X","")&amp;IF($AF$7=$AT$3,"X","")&amp;IF($AF$7=$AU$3,"X","")</f>
        <v/>
      </c>
      <c r="AG8" s="35" t="str">
        <f>IF($AG$7=$AO$3,"X","")&amp;IF($AG$7=$AP$3,"X","")&amp;IF($AG$7=$AQ$3,"X","")&amp;IF($AG$7=$AR$3,"X","")&amp;IF($AG$7=$AS$3,"X","")&amp;IF($AG$7=$AT$3,"X","")&amp;IF($AG$7=$AU$3,"X","")</f>
        <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X</v>
      </c>
      <c r="AK8" s="35" t="str">
        <f>IF($AK$7=$AO$3,"X","")&amp;IF($AK$7=$AP$3,"X","")&amp;IF($AK$7=$AQ$3,"X","")&amp;IF($AK$7=$AR$3,"X","")&amp;IF($AK$7=$AS$3,"X","")&amp;IF($AK$7=$AT$3,"X","")&amp;IF($AK$7=$AU$3,"X","")</f>
        <v/>
      </c>
      <c r="AL8" s="30">
        <f>COUNTIF(G8:AK8,"X")</f>
        <v>9</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10.666666666666639</v>
      </c>
      <c r="C10" s="39" t="s">
        <v>23</v>
      </c>
      <c r="D10" s="948">
        <f>SUM(D8:E9)</f>
        <v>12</v>
      </c>
      <c r="E10" s="948"/>
      <c r="F10" s="99" t="s">
        <v>53</v>
      </c>
      <c r="H10" s="41"/>
      <c r="I10" s="949">
        <f>8*1.33333333333333</f>
        <v>10.666666666666639</v>
      </c>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45">
        <v>11</v>
      </c>
      <c r="AC11" s="46">
        <v>12</v>
      </c>
      <c r="AD11" s="46">
        <v>13</v>
      </c>
      <c r="AE11" s="46">
        <v>14</v>
      </c>
      <c r="AF11" s="46">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4" t="s">
        <v>39</v>
      </c>
      <c r="AD12" s="55" t="s">
        <v>40</v>
      </c>
      <c r="AE12" s="55"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t="s">
        <v>730</v>
      </c>
      <c r="C14" s="925"/>
      <c r="D14" s="925"/>
      <c r="E14" s="925"/>
      <c r="F14" s="925"/>
      <c r="G14" s="926"/>
      <c r="H14" s="927"/>
      <c r="I14" s="928"/>
      <c r="J14" s="929" t="s">
        <v>738</v>
      </c>
      <c r="K14" s="930"/>
      <c r="L14" s="931"/>
      <c r="M14" s="932"/>
      <c r="N14" s="933"/>
      <c r="O14" s="932"/>
      <c r="P14" s="933"/>
      <c r="Q14" s="934">
        <f t="shared" ref="Q14" si="2">AV14</f>
        <v>450</v>
      </c>
      <c r="R14" s="935"/>
      <c r="S14" s="936"/>
      <c r="T14" s="937"/>
      <c r="U14" s="938"/>
      <c r="V14" s="939"/>
      <c r="W14" s="940"/>
      <c r="X14" s="941"/>
      <c r="Y14" s="939">
        <v>4802</v>
      </c>
      <c r="Z14" s="941"/>
      <c r="AA14" s="556"/>
      <c r="AB14" s="559"/>
      <c r="AC14" s="560">
        <f t="shared" ref="AC14:AC33" si="3">IF(B14&lt;&gt;"",-$I$10,"")</f>
        <v>-10.666666666666639</v>
      </c>
      <c r="AD14" s="561"/>
      <c r="AE14" s="561">
        <f t="shared" ref="AE14:AE20" si="4">Y14/Q14</f>
        <v>10.671111111111111</v>
      </c>
      <c r="AF14" s="562">
        <f t="shared" ref="AF14:AF33" si="5">SUM(AB14:AE14)</f>
        <v>4.4444444444717845E-3</v>
      </c>
      <c r="AG14" s="72"/>
      <c r="AH14" s="109">
        <f t="shared" ref="AH14:AH33" si="6">IF(B14&lt;&gt;"",AV14,"")</f>
        <v>450</v>
      </c>
      <c r="AI14" s="883">
        <f>IF(B14&lt;&gt;0,ROUND(AE14*Q14,0),"")</f>
        <v>4802</v>
      </c>
      <c r="AJ14" s="883"/>
      <c r="AK14" s="900">
        <f t="shared" ref="AK14:AK33" si="7">IF(B14&lt;&gt;0,ROUND(AI14*$AF$1,2),"")</f>
        <v>0</v>
      </c>
      <c r="AL14" s="900"/>
      <c r="AM14" s="901" t="str">
        <f t="shared" ref="AM14:AM33" si="8">IF(AND(AC14&gt;0,AC14&lt;&gt;""),"ложь","")</f>
        <v/>
      </c>
      <c r="AN14" s="901"/>
      <c r="AO14" s="73">
        <f>IF(ROUND($A$1-$A$1*M14,4)=$A$1,0,ROUND($A$1-$A$1*M14,4))</f>
        <v>0</v>
      </c>
      <c r="AP14" s="74">
        <f>IF(ROUND($A$1-$A$1*O14,4)=$A$1,0,ROUND($A$1-$A$1*O14,4))</f>
        <v>0</v>
      </c>
      <c r="AQ14" s="75">
        <f>ROUND($A$1-((M14+O14)*$A$1),4)</f>
        <v>450</v>
      </c>
      <c r="AR14" s="76">
        <f>IF(AO14&gt;0,1,0)</f>
        <v>0</v>
      </c>
      <c r="AS14" s="77">
        <f t="shared" ref="AS14:AS33" si="9">IF(AP14&gt;0,2,0)</f>
        <v>0</v>
      </c>
      <c r="AT14" s="76">
        <f>IF(AQ14&gt;0,3,0)</f>
        <v>3</v>
      </c>
      <c r="AU14" s="78">
        <f t="shared" ref="AU14:AU33" si="10">AR14+AS14+AT14</f>
        <v>3</v>
      </c>
      <c r="AV14" s="5">
        <f t="shared" ref="AV14:AV33" si="11">IF(AU14=4,AO14,0)+IF(AU14=5,AP14,0)+IF(AU14=6,AQ14,0)+IF(AU14=3,$A$1,0)</f>
        <v>450</v>
      </c>
      <c r="AW14" s="104">
        <f>ROUND(AF14*Q14,0)</f>
        <v>2</v>
      </c>
    </row>
    <row r="15" spans="1:83" s="69" customFormat="1" ht="18" customHeight="1" x14ac:dyDescent="0.2">
      <c r="A15" s="71">
        <v>2</v>
      </c>
      <c r="B15" s="924" t="s">
        <v>734</v>
      </c>
      <c r="C15" s="925"/>
      <c r="D15" s="925"/>
      <c r="E15" s="925"/>
      <c r="F15" s="925"/>
      <c r="G15" s="926"/>
      <c r="H15" s="927"/>
      <c r="I15" s="928"/>
      <c r="J15" s="929" t="s">
        <v>738</v>
      </c>
      <c r="K15" s="930"/>
      <c r="L15" s="931"/>
      <c r="M15" s="932"/>
      <c r="N15" s="933"/>
      <c r="O15" s="932"/>
      <c r="P15" s="933"/>
      <c r="Q15" s="934">
        <f t="shared" ref="Q15:Q33" si="12">AV15</f>
        <v>450</v>
      </c>
      <c r="R15" s="935"/>
      <c r="S15" s="936"/>
      <c r="T15" s="937"/>
      <c r="U15" s="938"/>
      <c r="V15" s="939"/>
      <c r="W15" s="940"/>
      <c r="X15" s="941"/>
      <c r="Y15" s="939">
        <v>4802</v>
      </c>
      <c r="Z15" s="941"/>
      <c r="AA15" s="556"/>
      <c r="AB15" s="563"/>
      <c r="AC15" s="560">
        <f t="shared" si="3"/>
        <v>-10.666666666666639</v>
      </c>
      <c r="AD15" s="564"/>
      <c r="AE15" s="561">
        <f t="shared" si="4"/>
        <v>10.671111111111111</v>
      </c>
      <c r="AF15" s="562">
        <f t="shared" si="5"/>
        <v>4.4444444444717845E-3</v>
      </c>
      <c r="AG15" s="72"/>
      <c r="AH15" s="109">
        <f t="shared" si="6"/>
        <v>450</v>
      </c>
      <c r="AI15" s="883">
        <f t="shared" ref="AI15:AI32" si="13">IF(B15&lt;&gt;0,ROUND(AE15*Q15,0),"")</f>
        <v>4802</v>
      </c>
      <c r="AJ15" s="883"/>
      <c r="AK15" s="900">
        <f t="shared" si="7"/>
        <v>0</v>
      </c>
      <c r="AL15" s="900"/>
      <c r="AM15" s="901" t="str">
        <f t="shared" si="8"/>
        <v/>
      </c>
      <c r="AN15" s="901"/>
      <c r="AO15" s="73">
        <f t="shared" ref="AO15:AO33" si="14">IF(ROUND($A$1-$A$1*M15,4)=$A$1,0,ROUND($A$1-$A$1*M15,4))</f>
        <v>0</v>
      </c>
      <c r="AP15" s="74">
        <f t="shared" ref="AP15:AP33" si="15">IF(ROUND($A$1-$A$1*O15,4)=$A$1,0,ROUND($A$1-$A$1*O15,4))</f>
        <v>0</v>
      </c>
      <c r="AQ15" s="75">
        <f t="shared" ref="AQ15:AQ33" si="16">ROUND($A$1-((M15+O15)*$A$1),4)</f>
        <v>450</v>
      </c>
      <c r="AR15" s="76">
        <f t="shared" ref="AR15:AR33" si="17">IF(AO15&gt;0,1,0)</f>
        <v>0</v>
      </c>
      <c r="AS15" s="77">
        <f t="shared" si="9"/>
        <v>0</v>
      </c>
      <c r="AT15" s="76">
        <f t="shared" ref="AT15:AT33" si="18">IF(AQ15&gt;0,3,0)</f>
        <v>3</v>
      </c>
      <c r="AU15" s="78">
        <f t="shared" si="10"/>
        <v>3</v>
      </c>
      <c r="AV15" s="5">
        <f t="shared" si="11"/>
        <v>450</v>
      </c>
      <c r="AW15" s="104">
        <f t="shared" ref="AW15:AW33" si="19">ROUND(AF15*Q15,0)</f>
        <v>2</v>
      </c>
    </row>
    <row r="16" spans="1:83" s="69" customFormat="1" ht="18" customHeight="1" x14ac:dyDescent="0.2">
      <c r="A16" s="71">
        <v>3</v>
      </c>
      <c r="B16" s="924" t="s">
        <v>735</v>
      </c>
      <c r="C16" s="925"/>
      <c r="D16" s="925"/>
      <c r="E16" s="925"/>
      <c r="F16" s="925"/>
      <c r="G16" s="926"/>
      <c r="H16" s="927"/>
      <c r="I16" s="928"/>
      <c r="J16" s="929" t="s">
        <v>738</v>
      </c>
      <c r="K16" s="930"/>
      <c r="L16" s="931"/>
      <c r="M16" s="932"/>
      <c r="N16" s="933"/>
      <c r="O16" s="932"/>
      <c r="P16" s="933"/>
      <c r="Q16" s="934">
        <f t="shared" si="12"/>
        <v>450</v>
      </c>
      <c r="R16" s="935"/>
      <c r="S16" s="936"/>
      <c r="T16" s="937"/>
      <c r="U16" s="938"/>
      <c r="V16" s="939"/>
      <c r="W16" s="940"/>
      <c r="X16" s="941"/>
      <c r="Y16" s="939">
        <v>4802</v>
      </c>
      <c r="Z16" s="941"/>
      <c r="AA16" s="556"/>
      <c r="AB16" s="563"/>
      <c r="AC16" s="560">
        <f t="shared" si="3"/>
        <v>-10.666666666666639</v>
      </c>
      <c r="AD16" s="564"/>
      <c r="AE16" s="561">
        <f t="shared" si="4"/>
        <v>10.671111111111111</v>
      </c>
      <c r="AF16" s="562">
        <f t="shared" si="5"/>
        <v>4.4444444444717845E-3</v>
      </c>
      <c r="AG16" s="72"/>
      <c r="AH16" s="109">
        <f t="shared" si="6"/>
        <v>450</v>
      </c>
      <c r="AI16" s="883">
        <f t="shared" si="13"/>
        <v>4802</v>
      </c>
      <c r="AJ16" s="883"/>
      <c r="AK16" s="900">
        <f t="shared" si="7"/>
        <v>0</v>
      </c>
      <c r="AL16" s="900"/>
      <c r="AM16" s="901" t="str">
        <f t="shared" si="8"/>
        <v/>
      </c>
      <c r="AN16" s="901"/>
      <c r="AO16" s="73">
        <f t="shared" si="14"/>
        <v>0</v>
      </c>
      <c r="AP16" s="74">
        <f t="shared" si="15"/>
        <v>0</v>
      </c>
      <c r="AQ16" s="75">
        <f t="shared" si="16"/>
        <v>450</v>
      </c>
      <c r="AR16" s="76">
        <f t="shared" si="17"/>
        <v>0</v>
      </c>
      <c r="AS16" s="77">
        <f t="shared" si="9"/>
        <v>0</v>
      </c>
      <c r="AT16" s="76">
        <f t="shared" si="18"/>
        <v>3</v>
      </c>
      <c r="AU16" s="78">
        <f t="shared" si="10"/>
        <v>3</v>
      </c>
      <c r="AV16" s="5">
        <f t="shared" si="11"/>
        <v>450</v>
      </c>
      <c r="AW16" s="104">
        <f t="shared" si="19"/>
        <v>2</v>
      </c>
    </row>
    <row r="17" spans="1:49" s="69" customFormat="1" ht="18" customHeight="1" x14ac:dyDescent="0.2">
      <c r="A17" s="71">
        <v>4</v>
      </c>
      <c r="B17" s="924" t="s">
        <v>736</v>
      </c>
      <c r="C17" s="925"/>
      <c r="D17" s="925"/>
      <c r="E17" s="925"/>
      <c r="F17" s="925"/>
      <c r="G17" s="926"/>
      <c r="H17" s="927"/>
      <c r="I17" s="928"/>
      <c r="J17" s="929" t="s">
        <v>738</v>
      </c>
      <c r="K17" s="930"/>
      <c r="L17" s="931"/>
      <c r="M17" s="932"/>
      <c r="N17" s="933"/>
      <c r="O17" s="932"/>
      <c r="P17" s="933"/>
      <c r="Q17" s="934">
        <f t="shared" si="12"/>
        <v>450</v>
      </c>
      <c r="R17" s="935"/>
      <c r="S17" s="936"/>
      <c r="T17" s="937"/>
      <c r="U17" s="938"/>
      <c r="V17" s="939"/>
      <c r="W17" s="940"/>
      <c r="X17" s="941"/>
      <c r="Y17" s="939">
        <v>4802</v>
      </c>
      <c r="Z17" s="941"/>
      <c r="AA17" s="556"/>
      <c r="AB17" s="563"/>
      <c r="AC17" s="560">
        <f t="shared" si="3"/>
        <v>-10.666666666666639</v>
      </c>
      <c r="AD17" s="564"/>
      <c r="AE17" s="561">
        <f t="shared" si="4"/>
        <v>10.671111111111111</v>
      </c>
      <c r="AF17" s="562">
        <f t="shared" si="5"/>
        <v>4.4444444444717845E-3</v>
      </c>
      <c r="AG17" s="72"/>
      <c r="AH17" s="109">
        <f t="shared" si="6"/>
        <v>450</v>
      </c>
      <c r="AI17" s="883">
        <f t="shared" si="13"/>
        <v>4802</v>
      </c>
      <c r="AJ17" s="883"/>
      <c r="AK17" s="900">
        <f t="shared" si="7"/>
        <v>0</v>
      </c>
      <c r="AL17" s="900"/>
      <c r="AM17" s="901" t="str">
        <f t="shared" si="8"/>
        <v/>
      </c>
      <c r="AN17" s="901"/>
      <c r="AO17" s="73">
        <f t="shared" si="14"/>
        <v>0</v>
      </c>
      <c r="AP17" s="74">
        <f t="shared" si="15"/>
        <v>0</v>
      </c>
      <c r="AQ17" s="75">
        <f t="shared" si="16"/>
        <v>450</v>
      </c>
      <c r="AR17" s="76">
        <f t="shared" si="17"/>
        <v>0</v>
      </c>
      <c r="AS17" s="77">
        <f t="shared" si="9"/>
        <v>0</v>
      </c>
      <c r="AT17" s="76">
        <f t="shared" si="18"/>
        <v>3</v>
      </c>
      <c r="AU17" s="78">
        <f t="shared" si="10"/>
        <v>3</v>
      </c>
      <c r="AV17" s="5">
        <f t="shared" si="11"/>
        <v>450</v>
      </c>
      <c r="AW17" s="104">
        <f t="shared" si="19"/>
        <v>2</v>
      </c>
    </row>
    <row r="18" spans="1:49" s="69" customFormat="1" ht="18" customHeight="1" x14ac:dyDescent="0.2">
      <c r="A18" s="71">
        <v>5</v>
      </c>
      <c r="B18" s="924" t="s">
        <v>740</v>
      </c>
      <c r="C18" s="925"/>
      <c r="D18" s="925"/>
      <c r="E18" s="925"/>
      <c r="F18" s="925"/>
      <c r="G18" s="926"/>
      <c r="H18" s="927"/>
      <c r="I18" s="928"/>
      <c r="J18" s="929" t="s">
        <v>753</v>
      </c>
      <c r="K18" s="930"/>
      <c r="L18" s="931"/>
      <c r="M18" s="932"/>
      <c r="N18" s="933"/>
      <c r="O18" s="932"/>
      <c r="P18" s="933"/>
      <c r="Q18" s="934">
        <f t="shared" si="12"/>
        <v>450</v>
      </c>
      <c r="R18" s="935"/>
      <c r="S18" s="936"/>
      <c r="T18" s="937"/>
      <c r="U18" s="938"/>
      <c r="V18" s="939"/>
      <c r="W18" s="940"/>
      <c r="X18" s="941"/>
      <c r="Y18" s="939">
        <v>4199</v>
      </c>
      <c r="Z18" s="941"/>
      <c r="AA18" s="556"/>
      <c r="AB18" s="563"/>
      <c r="AC18" s="560">
        <f t="shared" si="3"/>
        <v>-10.666666666666639</v>
      </c>
      <c r="AD18" s="564">
        <f>1*1.33333333</f>
        <v>1.3333333300000001</v>
      </c>
      <c r="AE18" s="561">
        <f t="shared" si="4"/>
        <v>9.3311111111111114</v>
      </c>
      <c r="AF18" s="562">
        <f t="shared" si="5"/>
        <v>-2.222225555527757E-3</v>
      </c>
      <c r="AG18" s="72"/>
      <c r="AH18" s="109">
        <f t="shared" si="6"/>
        <v>450</v>
      </c>
      <c r="AI18" s="883">
        <f t="shared" si="13"/>
        <v>4199</v>
      </c>
      <c r="AJ18" s="883"/>
      <c r="AK18" s="900">
        <f t="shared" si="7"/>
        <v>0</v>
      </c>
      <c r="AL18" s="900"/>
      <c r="AM18" s="901" t="str">
        <f t="shared" si="8"/>
        <v/>
      </c>
      <c r="AN18" s="901"/>
      <c r="AO18" s="73">
        <f t="shared" si="14"/>
        <v>0</v>
      </c>
      <c r="AP18" s="74">
        <f t="shared" si="15"/>
        <v>0</v>
      </c>
      <c r="AQ18" s="75">
        <f t="shared" si="16"/>
        <v>450</v>
      </c>
      <c r="AR18" s="76">
        <f t="shared" si="17"/>
        <v>0</v>
      </c>
      <c r="AS18" s="77">
        <f t="shared" si="9"/>
        <v>0</v>
      </c>
      <c r="AT18" s="76">
        <f t="shared" si="18"/>
        <v>3</v>
      </c>
      <c r="AU18" s="78">
        <f t="shared" si="10"/>
        <v>3</v>
      </c>
      <c r="AV18" s="5">
        <f t="shared" si="11"/>
        <v>450</v>
      </c>
      <c r="AW18" s="104">
        <f t="shared" si="19"/>
        <v>-1</v>
      </c>
    </row>
    <row r="19" spans="1:49" s="69" customFormat="1" ht="18" customHeight="1" x14ac:dyDescent="0.2">
      <c r="A19" s="71">
        <v>6</v>
      </c>
      <c r="B19" s="924" t="s">
        <v>743</v>
      </c>
      <c r="C19" s="925"/>
      <c r="D19" s="925"/>
      <c r="E19" s="925"/>
      <c r="F19" s="925"/>
      <c r="G19" s="926"/>
      <c r="H19" s="927"/>
      <c r="I19" s="928"/>
      <c r="J19" s="929" t="s">
        <v>752</v>
      </c>
      <c r="K19" s="930"/>
      <c r="L19" s="931"/>
      <c r="M19" s="932"/>
      <c r="N19" s="933"/>
      <c r="O19" s="932"/>
      <c r="P19" s="933"/>
      <c r="Q19" s="934">
        <f t="shared" si="12"/>
        <v>450</v>
      </c>
      <c r="R19" s="935"/>
      <c r="S19" s="936"/>
      <c r="T19" s="937"/>
      <c r="U19" s="938"/>
      <c r="V19" s="939"/>
      <c r="W19" s="940"/>
      <c r="X19" s="941"/>
      <c r="Y19" s="939">
        <v>3600</v>
      </c>
      <c r="Z19" s="941"/>
      <c r="AA19" s="556"/>
      <c r="AB19" s="563"/>
      <c r="AC19" s="560">
        <f t="shared" si="3"/>
        <v>-10.666666666666639</v>
      </c>
      <c r="AD19" s="564">
        <f>2*1.33333333</f>
        <v>2.6666666600000002</v>
      </c>
      <c r="AE19" s="561">
        <f t="shared" si="4"/>
        <v>8</v>
      </c>
      <c r="AF19" s="562">
        <f t="shared" si="5"/>
        <v>-6.6666387965597096E-9</v>
      </c>
      <c r="AG19" s="72"/>
      <c r="AH19" s="109">
        <f t="shared" si="6"/>
        <v>450</v>
      </c>
      <c r="AI19" s="883">
        <f t="shared" si="13"/>
        <v>3600</v>
      </c>
      <c r="AJ19" s="883"/>
      <c r="AK19" s="900">
        <f t="shared" si="7"/>
        <v>0</v>
      </c>
      <c r="AL19" s="900"/>
      <c r="AM19" s="901" t="str">
        <f t="shared" si="8"/>
        <v/>
      </c>
      <c r="AN19" s="901"/>
      <c r="AO19" s="73">
        <f t="shared" si="14"/>
        <v>0</v>
      </c>
      <c r="AP19" s="74">
        <f t="shared" si="15"/>
        <v>0</v>
      </c>
      <c r="AQ19" s="75">
        <f t="shared" si="16"/>
        <v>450</v>
      </c>
      <c r="AR19" s="76">
        <f t="shared" si="17"/>
        <v>0</v>
      </c>
      <c r="AS19" s="77">
        <f t="shared" si="9"/>
        <v>0</v>
      </c>
      <c r="AT19" s="76">
        <f t="shared" si="18"/>
        <v>3</v>
      </c>
      <c r="AU19" s="78">
        <f t="shared" si="10"/>
        <v>3</v>
      </c>
      <c r="AV19" s="5">
        <f t="shared" si="11"/>
        <v>450</v>
      </c>
      <c r="AW19" s="104">
        <f t="shared" si="19"/>
        <v>0</v>
      </c>
    </row>
    <row r="20" spans="1:49" s="69" customFormat="1" ht="18" customHeight="1" x14ac:dyDescent="0.2">
      <c r="A20" s="71">
        <v>7</v>
      </c>
      <c r="B20" s="924" t="s">
        <v>744</v>
      </c>
      <c r="C20" s="925"/>
      <c r="D20" s="925"/>
      <c r="E20" s="925"/>
      <c r="F20" s="925"/>
      <c r="G20" s="926"/>
      <c r="H20" s="927"/>
      <c r="I20" s="928"/>
      <c r="J20" s="929" t="s">
        <v>752</v>
      </c>
      <c r="K20" s="930"/>
      <c r="L20" s="931"/>
      <c r="M20" s="932"/>
      <c r="N20" s="933"/>
      <c r="O20" s="932"/>
      <c r="P20" s="933"/>
      <c r="Q20" s="934">
        <f t="shared" si="12"/>
        <v>450</v>
      </c>
      <c r="R20" s="935"/>
      <c r="S20" s="936"/>
      <c r="T20" s="937"/>
      <c r="U20" s="938"/>
      <c r="V20" s="939"/>
      <c r="W20" s="940"/>
      <c r="X20" s="941"/>
      <c r="Y20" s="939">
        <v>3600</v>
      </c>
      <c r="Z20" s="941"/>
      <c r="AA20" s="556"/>
      <c r="AB20" s="563"/>
      <c r="AC20" s="560">
        <f t="shared" si="3"/>
        <v>-10.666666666666639</v>
      </c>
      <c r="AD20" s="564">
        <f>2*1.33333333</f>
        <v>2.6666666600000002</v>
      </c>
      <c r="AE20" s="561">
        <f t="shared" si="4"/>
        <v>8</v>
      </c>
      <c r="AF20" s="562">
        <f t="shared" si="5"/>
        <v>-6.6666387965597096E-9</v>
      </c>
      <c r="AG20" s="72"/>
      <c r="AH20" s="109">
        <f t="shared" si="6"/>
        <v>450</v>
      </c>
      <c r="AI20" s="883">
        <f t="shared" si="13"/>
        <v>3600</v>
      </c>
      <c r="AJ20" s="883"/>
      <c r="AK20" s="900">
        <f t="shared" si="7"/>
        <v>0</v>
      </c>
      <c r="AL20" s="900"/>
      <c r="AM20" s="901" t="str">
        <f t="shared" si="8"/>
        <v/>
      </c>
      <c r="AN20" s="901"/>
      <c r="AO20" s="73">
        <f t="shared" si="14"/>
        <v>0</v>
      </c>
      <c r="AP20" s="74">
        <f t="shared" si="15"/>
        <v>0</v>
      </c>
      <c r="AQ20" s="75">
        <f t="shared" si="16"/>
        <v>450</v>
      </c>
      <c r="AR20" s="76">
        <f t="shared" si="17"/>
        <v>0</v>
      </c>
      <c r="AS20" s="77">
        <f t="shared" si="9"/>
        <v>0</v>
      </c>
      <c r="AT20" s="76">
        <f t="shared" si="18"/>
        <v>3</v>
      </c>
      <c r="AU20" s="78">
        <f t="shared" si="10"/>
        <v>3</v>
      </c>
      <c r="AV20" s="5">
        <f t="shared" si="11"/>
        <v>450</v>
      </c>
      <c r="AW20" s="104">
        <f t="shared" si="19"/>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12"/>
        <v>450</v>
      </c>
      <c r="R21" s="935"/>
      <c r="S21" s="936"/>
      <c r="T21" s="937"/>
      <c r="U21" s="938"/>
      <c r="V21" s="939"/>
      <c r="W21" s="940"/>
      <c r="X21" s="941"/>
      <c r="Y21" s="939"/>
      <c r="Z21" s="941"/>
      <c r="AA21" s="556"/>
      <c r="AB21" s="563"/>
      <c r="AC21" s="560" t="str">
        <f t="shared" si="3"/>
        <v/>
      </c>
      <c r="AD21" s="564"/>
      <c r="AE21" s="561"/>
      <c r="AF21" s="562">
        <f t="shared" si="5"/>
        <v>0</v>
      </c>
      <c r="AG21" s="72"/>
      <c r="AH21" s="109" t="str">
        <f t="shared" si="6"/>
        <v/>
      </c>
      <c r="AI21" s="883" t="str">
        <f t="shared" si="13"/>
        <v/>
      </c>
      <c r="AJ21" s="883"/>
      <c r="AK21" s="900" t="str">
        <f t="shared" si="7"/>
        <v/>
      </c>
      <c r="AL21" s="900"/>
      <c r="AM21" s="901" t="str">
        <f t="shared" si="8"/>
        <v/>
      </c>
      <c r="AN21" s="901"/>
      <c r="AO21" s="73">
        <f t="shared" si="14"/>
        <v>0</v>
      </c>
      <c r="AP21" s="74">
        <f t="shared" si="15"/>
        <v>0</v>
      </c>
      <c r="AQ21" s="75">
        <f t="shared" si="16"/>
        <v>450</v>
      </c>
      <c r="AR21" s="76">
        <f t="shared" si="17"/>
        <v>0</v>
      </c>
      <c r="AS21" s="77">
        <f t="shared" si="9"/>
        <v>0</v>
      </c>
      <c r="AT21" s="76">
        <f t="shared" si="18"/>
        <v>3</v>
      </c>
      <c r="AU21" s="78">
        <f t="shared" si="10"/>
        <v>3</v>
      </c>
      <c r="AV21" s="5">
        <f t="shared" si="11"/>
        <v>450</v>
      </c>
      <c r="AW21" s="104">
        <f t="shared" si="19"/>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12"/>
        <v>450</v>
      </c>
      <c r="R22" s="935"/>
      <c r="S22" s="936"/>
      <c r="T22" s="937"/>
      <c r="U22" s="938"/>
      <c r="V22" s="939"/>
      <c r="W22" s="940"/>
      <c r="X22" s="941"/>
      <c r="Y22" s="939"/>
      <c r="Z22" s="941"/>
      <c r="AA22" s="556"/>
      <c r="AB22" s="563"/>
      <c r="AC22" s="560" t="str">
        <f t="shared" si="3"/>
        <v/>
      </c>
      <c r="AD22" s="564"/>
      <c r="AE22" s="561"/>
      <c r="AF22" s="562">
        <f t="shared" si="5"/>
        <v>0</v>
      </c>
      <c r="AG22" s="72"/>
      <c r="AH22" s="109" t="str">
        <f t="shared" si="6"/>
        <v/>
      </c>
      <c r="AI22" s="883" t="str">
        <f t="shared" si="13"/>
        <v/>
      </c>
      <c r="AJ22" s="883"/>
      <c r="AK22" s="900" t="str">
        <f t="shared" si="7"/>
        <v/>
      </c>
      <c r="AL22" s="900"/>
      <c r="AM22" s="901" t="str">
        <f t="shared" si="8"/>
        <v/>
      </c>
      <c r="AN22" s="901"/>
      <c r="AO22" s="73">
        <f t="shared" si="14"/>
        <v>0</v>
      </c>
      <c r="AP22" s="74">
        <f t="shared" si="15"/>
        <v>0</v>
      </c>
      <c r="AQ22" s="75">
        <f t="shared" si="16"/>
        <v>450</v>
      </c>
      <c r="AR22" s="76">
        <f t="shared" si="17"/>
        <v>0</v>
      </c>
      <c r="AS22" s="77">
        <f t="shared" si="9"/>
        <v>0</v>
      </c>
      <c r="AT22" s="76">
        <f t="shared" si="18"/>
        <v>3</v>
      </c>
      <c r="AU22" s="78">
        <f t="shared" si="10"/>
        <v>3</v>
      </c>
      <c r="AV22" s="5">
        <f t="shared" si="11"/>
        <v>450</v>
      </c>
      <c r="AW22" s="104">
        <f t="shared" si="19"/>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12"/>
        <v>450</v>
      </c>
      <c r="R23" s="935"/>
      <c r="S23" s="936"/>
      <c r="T23" s="937"/>
      <c r="U23" s="938"/>
      <c r="V23" s="939"/>
      <c r="W23" s="940"/>
      <c r="X23" s="941"/>
      <c r="Y23" s="939"/>
      <c r="Z23" s="941"/>
      <c r="AA23" s="556"/>
      <c r="AB23" s="563"/>
      <c r="AC23" s="560" t="str">
        <f t="shared" si="3"/>
        <v/>
      </c>
      <c r="AD23" s="564"/>
      <c r="AE23" s="561"/>
      <c r="AF23" s="562">
        <f t="shared" si="5"/>
        <v>0</v>
      </c>
      <c r="AG23" s="72"/>
      <c r="AH23" s="109" t="str">
        <f t="shared" si="6"/>
        <v/>
      </c>
      <c r="AI23" s="883" t="str">
        <f t="shared" si="13"/>
        <v/>
      </c>
      <c r="AJ23" s="883"/>
      <c r="AK23" s="900" t="str">
        <f t="shared" si="7"/>
        <v/>
      </c>
      <c r="AL23" s="900"/>
      <c r="AM23" s="901" t="str">
        <f t="shared" si="8"/>
        <v/>
      </c>
      <c r="AN23" s="901"/>
      <c r="AO23" s="73">
        <f t="shared" si="14"/>
        <v>0</v>
      </c>
      <c r="AP23" s="74">
        <f t="shared" si="15"/>
        <v>0</v>
      </c>
      <c r="AQ23" s="75">
        <f t="shared" si="16"/>
        <v>450</v>
      </c>
      <c r="AR23" s="76">
        <f t="shared" si="17"/>
        <v>0</v>
      </c>
      <c r="AS23" s="77">
        <f t="shared" si="9"/>
        <v>0</v>
      </c>
      <c r="AT23" s="76">
        <f t="shared" si="18"/>
        <v>3</v>
      </c>
      <c r="AU23" s="78">
        <f t="shared" si="10"/>
        <v>3</v>
      </c>
      <c r="AV23" s="5">
        <f t="shared" si="11"/>
        <v>450</v>
      </c>
      <c r="AW23" s="104">
        <f t="shared" si="19"/>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12"/>
        <v>450</v>
      </c>
      <c r="R24" s="935"/>
      <c r="S24" s="936"/>
      <c r="T24" s="937"/>
      <c r="U24" s="938"/>
      <c r="V24" s="939"/>
      <c r="W24" s="940"/>
      <c r="X24" s="941"/>
      <c r="Y24" s="939"/>
      <c r="Z24" s="941"/>
      <c r="AA24" s="556"/>
      <c r="AB24" s="563"/>
      <c r="AC24" s="560" t="str">
        <f t="shared" si="3"/>
        <v/>
      </c>
      <c r="AD24" s="564"/>
      <c r="AE24" s="561"/>
      <c r="AF24" s="562">
        <f t="shared" si="5"/>
        <v>0</v>
      </c>
      <c r="AG24" s="72"/>
      <c r="AH24" s="109" t="str">
        <f t="shared" si="6"/>
        <v/>
      </c>
      <c r="AI24" s="883" t="str">
        <f t="shared" si="13"/>
        <v/>
      </c>
      <c r="AJ24" s="883"/>
      <c r="AK24" s="900" t="str">
        <f t="shared" si="7"/>
        <v/>
      </c>
      <c r="AL24" s="900"/>
      <c r="AM24" s="901" t="str">
        <f t="shared" si="8"/>
        <v/>
      </c>
      <c r="AN24" s="901"/>
      <c r="AO24" s="73">
        <f t="shared" si="14"/>
        <v>0</v>
      </c>
      <c r="AP24" s="74">
        <f t="shared" si="15"/>
        <v>0</v>
      </c>
      <c r="AQ24" s="75">
        <f t="shared" si="16"/>
        <v>450</v>
      </c>
      <c r="AR24" s="76">
        <f t="shared" si="17"/>
        <v>0</v>
      </c>
      <c r="AS24" s="77">
        <f t="shared" si="9"/>
        <v>0</v>
      </c>
      <c r="AT24" s="76">
        <f t="shared" si="18"/>
        <v>3</v>
      </c>
      <c r="AU24" s="78">
        <f t="shared" si="10"/>
        <v>3</v>
      </c>
      <c r="AV24" s="5">
        <f t="shared" si="11"/>
        <v>450</v>
      </c>
      <c r="AW24" s="104">
        <f t="shared" si="19"/>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12"/>
        <v>450</v>
      </c>
      <c r="R25" s="935"/>
      <c r="S25" s="936"/>
      <c r="T25" s="937"/>
      <c r="U25" s="938"/>
      <c r="V25" s="939"/>
      <c r="W25" s="940"/>
      <c r="X25" s="941"/>
      <c r="Y25" s="939"/>
      <c r="Z25" s="941"/>
      <c r="AA25" s="556"/>
      <c r="AB25" s="563"/>
      <c r="AC25" s="560" t="str">
        <f t="shared" si="3"/>
        <v/>
      </c>
      <c r="AD25" s="564"/>
      <c r="AE25" s="561"/>
      <c r="AF25" s="562">
        <f t="shared" si="5"/>
        <v>0</v>
      </c>
      <c r="AG25" s="72"/>
      <c r="AH25" s="109" t="str">
        <f t="shared" si="6"/>
        <v/>
      </c>
      <c r="AI25" s="883" t="str">
        <f t="shared" si="13"/>
        <v/>
      </c>
      <c r="AJ25" s="883"/>
      <c r="AK25" s="900" t="str">
        <f t="shared" si="7"/>
        <v/>
      </c>
      <c r="AL25" s="900"/>
      <c r="AM25" s="901" t="str">
        <f t="shared" si="8"/>
        <v/>
      </c>
      <c r="AN25" s="901"/>
      <c r="AO25" s="73">
        <f t="shared" si="14"/>
        <v>0</v>
      </c>
      <c r="AP25" s="74">
        <f t="shared" si="15"/>
        <v>0</v>
      </c>
      <c r="AQ25" s="75">
        <f t="shared" si="16"/>
        <v>450</v>
      </c>
      <c r="AR25" s="76">
        <f t="shared" si="17"/>
        <v>0</v>
      </c>
      <c r="AS25" s="77">
        <f t="shared" si="9"/>
        <v>0</v>
      </c>
      <c r="AT25" s="76">
        <f t="shared" si="18"/>
        <v>3</v>
      </c>
      <c r="AU25" s="78">
        <f t="shared" si="10"/>
        <v>3</v>
      </c>
      <c r="AV25" s="5">
        <f t="shared" si="11"/>
        <v>450</v>
      </c>
      <c r="AW25" s="104">
        <f t="shared" si="19"/>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12"/>
        <v>450</v>
      </c>
      <c r="R26" s="935"/>
      <c r="S26" s="936"/>
      <c r="T26" s="937"/>
      <c r="U26" s="938"/>
      <c r="V26" s="939"/>
      <c r="W26" s="940"/>
      <c r="X26" s="941"/>
      <c r="Y26" s="939"/>
      <c r="Z26" s="941"/>
      <c r="AA26" s="556"/>
      <c r="AB26" s="563"/>
      <c r="AC26" s="560" t="str">
        <f t="shared" si="3"/>
        <v/>
      </c>
      <c r="AD26" s="564"/>
      <c r="AE26" s="561"/>
      <c r="AF26" s="562">
        <f t="shared" si="5"/>
        <v>0</v>
      </c>
      <c r="AG26" s="72"/>
      <c r="AH26" s="109" t="str">
        <f t="shared" si="6"/>
        <v/>
      </c>
      <c r="AI26" s="883" t="str">
        <f t="shared" si="13"/>
        <v/>
      </c>
      <c r="AJ26" s="883"/>
      <c r="AK26" s="900" t="str">
        <f t="shared" si="7"/>
        <v/>
      </c>
      <c r="AL26" s="900"/>
      <c r="AM26" s="901" t="str">
        <f t="shared" si="8"/>
        <v/>
      </c>
      <c r="AN26" s="901"/>
      <c r="AO26" s="73">
        <f t="shared" si="14"/>
        <v>0</v>
      </c>
      <c r="AP26" s="74">
        <f t="shared" si="15"/>
        <v>0</v>
      </c>
      <c r="AQ26" s="75">
        <f t="shared" si="16"/>
        <v>450</v>
      </c>
      <c r="AR26" s="76">
        <f t="shared" si="17"/>
        <v>0</v>
      </c>
      <c r="AS26" s="77">
        <f t="shared" si="9"/>
        <v>0</v>
      </c>
      <c r="AT26" s="76">
        <f t="shared" si="18"/>
        <v>3</v>
      </c>
      <c r="AU26" s="78">
        <f t="shared" si="10"/>
        <v>3</v>
      </c>
      <c r="AV26" s="5">
        <f t="shared" si="11"/>
        <v>450</v>
      </c>
      <c r="AW26" s="104">
        <f t="shared" si="19"/>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12"/>
        <v>450</v>
      </c>
      <c r="R27" s="935"/>
      <c r="S27" s="936"/>
      <c r="T27" s="937"/>
      <c r="U27" s="938"/>
      <c r="V27" s="939"/>
      <c r="W27" s="940"/>
      <c r="X27" s="941"/>
      <c r="Y27" s="939"/>
      <c r="Z27" s="941"/>
      <c r="AA27" s="556"/>
      <c r="AB27" s="563"/>
      <c r="AC27" s="560" t="str">
        <f t="shared" si="3"/>
        <v/>
      </c>
      <c r="AD27" s="564"/>
      <c r="AE27" s="561"/>
      <c r="AF27" s="562">
        <f t="shared" si="5"/>
        <v>0</v>
      </c>
      <c r="AG27" s="72"/>
      <c r="AH27" s="109" t="str">
        <f t="shared" si="6"/>
        <v/>
      </c>
      <c r="AI27" s="883" t="str">
        <f t="shared" si="13"/>
        <v/>
      </c>
      <c r="AJ27" s="883"/>
      <c r="AK27" s="900" t="str">
        <f t="shared" si="7"/>
        <v/>
      </c>
      <c r="AL27" s="900"/>
      <c r="AM27" s="901" t="str">
        <f t="shared" si="8"/>
        <v/>
      </c>
      <c r="AN27" s="901"/>
      <c r="AO27" s="73">
        <f t="shared" si="14"/>
        <v>0</v>
      </c>
      <c r="AP27" s="74">
        <f t="shared" si="15"/>
        <v>0</v>
      </c>
      <c r="AQ27" s="75">
        <f t="shared" si="16"/>
        <v>450</v>
      </c>
      <c r="AR27" s="76">
        <f t="shared" si="17"/>
        <v>0</v>
      </c>
      <c r="AS27" s="77">
        <f t="shared" si="9"/>
        <v>0</v>
      </c>
      <c r="AT27" s="76">
        <f t="shared" si="18"/>
        <v>3</v>
      </c>
      <c r="AU27" s="78">
        <f t="shared" si="10"/>
        <v>3</v>
      </c>
      <c r="AV27" s="5">
        <f t="shared" si="11"/>
        <v>450</v>
      </c>
      <c r="AW27" s="104">
        <f t="shared" si="19"/>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12"/>
        <v>450</v>
      </c>
      <c r="R28" s="935"/>
      <c r="S28" s="936"/>
      <c r="T28" s="937"/>
      <c r="U28" s="938"/>
      <c r="V28" s="939"/>
      <c r="W28" s="940"/>
      <c r="X28" s="941"/>
      <c r="Y28" s="939"/>
      <c r="Z28" s="941"/>
      <c r="AA28" s="556"/>
      <c r="AB28" s="563"/>
      <c r="AC28" s="560" t="str">
        <f t="shared" si="3"/>
        <v/>
      </c>
      <c r="AD28" s="564"/>
      <c r="AE28" s="561"/>
      <c r="AF28" s="562">
        <f t="shared" si="5"/>
        <v>0</v>
      </c>
      <c r="AG28" s="72"/>
      <c r="AH28" s="109" t="str">
        <f t="shared" si="6"/>
        <v/>
      </c>
      <c r="AI28" s="883" t="str">
        <f t="shared" si="13"/>
        <v/>
      </c>
      <c r="AJ28" s="883"/>
      <c r="AK28" s="900" t="str">
        <f t="shared" si="7"/>
        <v/>
      </c>
      <c r="AL28" s="900"/>
      <c r="AM28" s="901" t="str">
        <f t="shared" si="8"/>
        <v/>
      </c>
      <c r="AN28" s="901"/>
      <c r="AO28" s="73">
        <f t="shared" si="14"/>
        <v>0</v>
      </c>
      <c r="AP28" s="74">
        <f t="shared" si="15"/>
        <v>0</v>
      </c>
      <c r="AQ28" s="75">
        <f t="shared" si="16"/>
        <v>450</v>
      </c>
      <c r="AR28" s="76">
        <f t="shared" si="17"/>
        <v>0</v>
      </c>
      <c r="AS28" s="77">
        <f t="shared" si="9"/>
        <v>0</v>
      </c>
      <c r="AT28" s="76">
        <f t="shared" si="18"/>
        <v>3</v>
      </c>
      <c r="AU28" s="78">
        <f t="shared" si="10"/>
        <v>3</v>
      </c>
      <c r="AV28" s="5">
        <f t="shared" si="11"/>
        <v>450</v>
      </c>
      <c r="AW28" s="104">
        <f t="shared" si="19"/>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12"/>
        <v>450</v>
      </c>
      <c r="R29" s="935"/>
      <c r="S29" s="936"/>
      <c r="T29" s="937"/>
      <c r="U29" s="938"/>
      <c r="V29" s="939"/>
      <c r="W29" s="940"/>
      <c r="X29" s="941"/>
      <c r="Y29" s="939"/>
      <c r="Z29" s="941"/>
      <c r="AA29" s="556"/>
      <c r="AB29" s="563"/>
      <c r="AC29" s="560" t="str">
        <f t="shared" si="3"/>
        <v/>
      </c>
      <c r="AD29" s="564"/>
      <c r="AE29" s="561"/>
      <c r="AF29" s="562">
        <f t="shared" si="5"/>
        <v>0</v>
      </c>
      <c r="AG29" s="72"/>
      <c r="AH29" s="109" t="str">
        <f t="shared" si="6"/>
        <v/>
      </c>
      <c r="AI29" s="883" t="str">
        <f t="shared" si="13"/>
        <v/>
      </c>
      <c r="AJ29" s="883"/>
      <c r="AK29" s="900" t="str">
        <f t="shared" si="7"/>
        <v/>
      </c>
      <c r="AL29" s="900"/>
      <c r="AM29" s="901" t="str">
        <f t="shared" si="8"/>
        <v/>
      </c>
      <c r="AN29" s="901"/>
      <c r="AO29" s="73">
        <f t="shared" si="14"/>
        <v>0</v>
      </c>
      <c r="AP29" s="74">
        <f t="shared" si="15"/>
        <v>0</v>
      </c>
      <c r="AQ29" s="75">
        <f t="shared" si="16"/>
        <v>450</v>
      </c>
      <c r="AR29" s="76">
        <f t="shared" si="17"/>
        <v>0</v>
      </c>
      <c r="AS29" s="77">
        <f t="shared" si="9"/>
        <v>0</v>
      </c>
      <c r="AT29" s="76">
        <f t="shared" si="18"/>
        <v>3</v>
      </c>
      <c r="AU29" s="78">
        <f t="shared" si="10"/>
        <v>3</v>
      </c>
      <c r="AV29" s="5">
        <f t="shared" si="11"/>
        <v>450</v>
      </c>
      <c r="AW29" s="104">
        <f t="shared" si="19"/>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12"/>
        <v>450</v>
      </c>
      <c r="R30" s="935"/>
      <c r="S30" s="936"/>
      <c r="T30" s="937"/>
      <c r="U30" s="938"/>
      <c r="V30" s="939"/>
      <c r="W30" s="940"/>
      <c r="X30" s="941"/>
      <c r="Y30" s="939"/>
      <c r="Z30" s="941"/>
      <c r="AA30" s="556"/>
      <c r="AB30" s="563"/>
      <c r="AC30" s="560" t="str">
        <f t="shared" si="3"/>
        <v/>
      </c>
      <c r="AD30" s="564"/>
      <c r="AE30" s="561"/>
      <c r="AF30" s="562">
        <f t="shared" si="5"/>
        <v>0</v>
      </c>
      <c r="AG30" s="72"/>
      <c r="AH30" s="109" t="str">
        <f t="shared" si="6"/>
        <v/>
      </c>
      <c r="AI30" s="883" t="str">
        <f t="shared" si="13"/>
        <v/>
      </c>
      <c r="AJ30" s="883"/>
      <c r="AK30" s="900" t="str">
        <f t="shared" si="7"/>
        <v/>
      </c>
      <c r="AL30" s="900"/>
      <c r="AM30" s="901" t="str">
        <f t="shared" si="8"/>
        <v/>
      </c>
      <c r="AN30" s="901"/>
      <c r="AO30" s="73">
        <f t="shared" si="14"/>
        <v>0</v>
      </c>
      <c r="AP30" s="74">
        <f t="shared" si="15"/>
        <v>0</v>
      </c>
      <c r="AQ30" s="75">
        <f t="shared" si="16"/>
        <v>450</v>
      </c>
      <c r="AR30" s="76">
        <f t="shared" si="17"/>
        <v>0</v>
      </c>
      <c r="AS30" s="77">
        <f t="shared" si="9"/>
        <v>0</v>
      </c>
      <c r="AT30" s="76">
        <f t="shared" si="18"/>
        <v>3</v>
      </c>
      <c r="AU30" s="78">
        <f t="shared" si="10"/>
        <v>3</v>
      </c>
      <c r="AV30" s="5">
        <f t="shared" si="11"/>
        <v>450</v>
      </c>
      <c r="AW30" s="104">
        <f t="shared" si="19"/>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12"/>
        <v>450</v>
      </c>
      <c r="R31" s="935"/>
      <c r="S31" s="936"/>
      <c r="T31" s="937"/>
      <c r="U31" s="938"/>
      <c r="V31" s="939"/>
      <c r="W31" s="940"/>
      <c r="X31" s="941"/>
      <c r="Y31" s="939"/>
      <c r="Z31" s="941"/>
      <c r="AA31" s="556"/>
      <c r="AB31" s="563"/>
      <c r="AC31" s="560" t="str">
        <f t="shared" si="3"/>
        <v/>
      </c>
      <c r="AD31" s="564"/>
      <c r="AE31" s="561"/>
      <c r="AF31" s="562">
        <f t="shared" si="5"/>
        <v>0</v>
      </c>
      <c r="AG31" s="72"/>
      <c r="AH31" s="109" t="str">
        <f t="shared" si="6"/>
        <v/>
      </c>
      <c r="AI31" s="883" t="str">
        <f t="shared" si="13"/>
        <v/>
      </c>
      <c r="AJ31" s="883"/>
      <c r="AK31" s="900" t="str">
        <f t="shared" si="7"/>
        <v/>
      </c>
      <c r="AL31" s="900"/>
      <c r="AM31" s="901" t="str">
        <f t="shared" si="8"/>
        <v/>
      </c>
      <c r="AN31" s="901"/>
      <c r="AO31" s="73">
        <f t="shared" si="14"/>
        <v>0</v>
      </c>
      <c r="AP31" s="74">
        <f t="shared" si="15"/>
        <v>0</v>
      </c>
      <c r="AQ31" s="75">
        <f t="shared" si="16"/>
        <v>450</v>
      </c>
      <c r="AR31" s="76">
        <f t="shared" si="17"/>
        <v>0</v>
      </c>
      <c r="AS31" s="77">
        <f t="shared" si="9"/>
        <v>0</v>
      </c>
      <c r="AT31" s="76">
        <f t="shared" si="18"/>
        <v>3</v>
      </c>
      <c r="AU31" s="78">
        <f t="shared" si="10"/>
        <v>3</v>
      </c>
      <c r="AV31" s="5">
        <f t="shared" si="11"/>
        <v>450</v>
      </c>
      <c r="AW31" s="104">
        <f t="shared" si="19"/>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12"/>
        <v>450</v>
      </c>
      <c r="R32" s="935"/>
      <c r="S32" s="936"/>
      <c r="T32" s="937"/>
      <c r="U32" s="938"/>
      <c r="V32" s="939"/>
      <c r="W32" s="940"/>
      <c r="X32" s="941"/>
      <c r="Y32" s="939"/>
      <c r="Z32" s="941"/>
      <c r="AA32" s="556"/>
      <c r="AB32" s="563"/>
      <c r="AC32" s="560" t="str">
        <f t="shared" si="3"/>
        <v/>
      </c>
      <c r="AD32" s="564"/>
      <c r="AE32" s="561"/>
      <c r="AF32" s="562">
        <f t="shared" si="5"/>
        <v>0</v>
      </c>
      <c r="AG32" s="72"/>
      <c r="AH32" s="109" t="str">
        <f t="shared" si="6"/>
        <v/>
      </c>
      <c r="AI32" s="883" t="str">
        <f t="shared" si="13"/>
        <v/>
      </c>
      <c r="AJ32" s="883"/>
      <c r="AK32" s="900" t="str">
        <f t="shared" si="7"/>
        <v/>
      </c>
      <c r="AL32" s="900"/>
      <c r="AM32" s="901" t="str">
        <f t="shared" si="8"/>
        <v/>
      </c>
      <c r="AN32" s="901"/>
      <c r="AO32" s="73">
        <f t="shared" si="14"/>
        <v>0</v>
      </c>
      <c r="AP32" s="74">
        <f t="shared" si="15"/>
        <v>0</v>
      </c>
      <c r="AQ32" s="75">
        <f t="shared" si="16"/>
        <v>450</v>
      </c>
      <c r="AR32" s="76">
        <f t="shared" si="17"/>
        <v>0</v>
      </c>
      <c r="AS32" s="77">
        <f t="shared" si="9"/>
        <v>0</v>
      </c>
      <c r="AT32" s="76">
        <f t="shared" si="18"/>
        <v>3</v>
      </c>
      <c r="AU32" s="78">
        <f t="shared" si="10"/>
        <v>3</v>
      </c>
      <c r="AV32" s="5">
        <f t="shared" si="11"/>
        <v>450</v>
      </c>
      <c r="AW32" s="104">
        <f t="shared" si="19"/>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12"/>
        <v>450</v>
      </c>
      <c r="R33" s="917"/>
      <c r="S33" s="918"/>
      <c r="T33" s="919"/>
      <c r="U33" s="920"/>
      <c r="V33" s="921"/>
      <c r="W33" s="922"/>
      <c r="X33" s="923"/>
      <c r="Y33" s="921"/>
      <c r="Z33" s="923"/>
      <c r="AA33" s="557"/>
      <c r="AB33" s="565"/>
      <c r="AC33" s="560" t="str">
        <f t="shared" si="3"/>
        <v/>
      </c>
      <c r="AD33" s="566"/>
      <c r="AE33" s="561"/>
      <c r="AF33" s="567">
        <f t="shared" si="5"/>
        <v>0</v>
      </c>
      <c r="AG33" s="83"/>
      <c r="AH33" s="109" t="str">
        <f t="shared" si="6"/>
        <v/>
      </c>
      <c r="AI33" s="883" t="str">
        <f t="shared" ref="AI33" si="20">IF(B33&lt;&gt;0,ROUND(AE33*Q33,0),"")</f>
        <v/>
      </c>
      <c r="AJ33" s="883"/>
      <c r="AK33" s="900" t="str">
        <f t="shared" si="7"/>
        <v/>
      </c>
      <c r="AL33" s="900"/>
      <c r="AM33" s="901" t="str">
        <f t="shared" si="8"/>
        <v/>
      </c>
      <c r="AN33" s="901"/>
      <c r="AO33" s="73">
        <f t="shared" si="14"/>
        <v>0</v>
      </c>
      <c r="AP33" s="74">
        <f t="shared" si="15"/>
        <v>0</v>
      </c>
      <c r="AQ33" s="75">
        <f t="shared" si="16"/>
        <v>450</v>
      </c>
      <c r="AR33" s="76">
        <f t="shared" si="17"/>
        <v>0</v>
      </c>
      <c r="AS33" s="77">
        <f t="shared" si="9"/>
        <v>0</v>
      </c>
      <c r="AT33" s="76">
        <f t="shared" si="18"/>
        <v>3</v>
      </c>
      <c r="AU33" s="78">
        <f t="shared" si="10"/>
        <v>3</v>
      </c>
      <c r="AV33" s="5">
        <f t="shared" si="11"/>
        <v>450</v>
      </c>
      <c r="AW33" s="104">
        <f t="shared" si="19"/>
        <v>0</v>
      </c>
    </row>
    <row r="34" spans="1:49" s="69" customFormat="1" ht="24.75" customHeight="1" x14ac:dyDescent="0.2">
      <c r="A34" s="84"/>
      <c r="B34" s="480" t="s">
        <v>281</v>
      </c>
      <c r="C34" s="84"/>
      <c r="D34" s="84"/>
      <c r="E34" s="84"/>
      <c r="F34" s="84"/>
      <c r="G34" s="85">
        <f>20-COUNTBLANK(B14:B33)</f>
        <v>7</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30607</v>
      </c>
      <c r="Z34" s="904"/>
      <c r="AA34" s="558">
        <f t="shared" ref="AA34:AG34" si="21">SUM(AA14:AA33)</f>
        <v>0</v>
      </c>
      <c r="AB34" s="568">
        <f t="shared" si="21"/>
        <v>0</v>
      </c>
      <c r="AC34" s="569">
        <f t="shared" si="21"/>
        <v>-74.666666666666487</v>
      </c>
      <c r="AD34" s="569">
        <f t="shared" si="21"/>
        <v>6.6666666499999998</v>
      </c>
      <c r="AE34" s="570">
        <f t="shared" si="21"/>
        <v>68.015555555555551</v>
      </c>
      <c r="AF34" s="571">
        <f t="shared" si="21"/>
        <v>1.5555538889081788E-2</v>
      </c>
      <c r="AG34" s="89">
        <f t="shared" si="21"/>
        <v>0</v>
      </c>
      <c r="AH34" s="90"/>
      <c r="AI34" s="90"/>
      <c r="AJ34" s="90"/>
      <c r="AK34" s="90"/>
      <c r="AL34" s="91"/>
      <c r="AM34" s="91"/>
      <c r="AN34" s="91"/>
      <c r="AO34" s="68"/>
      <c r="AS34" s="70"/>
      <c r="AW34" s="104">
        <f>SUM(AW14:AW33)</f>
        <v>7</v>
      </c>
    </row>
    <row r="35" spans="1:49" s="94" customFormat="1" ht="16.5" customHeight="1" x14ac:dyDescent="0.2">
      <c r="A35" s="481"/>
      <c r="B35" s="481" t="s">
        <v>54</v>
      </c>
      <c r="C35" s="481"/>
      <c r="D35" s="106"/>
      <c r="E35" s="106"/>
      <c r="F35" s="106"/>
      <c r="G35" s="106"/>
      <c r="H35" s="838">
        <f>COUNTIF(AF14:AF33,"&lt;0")</f>
        <v>3</v>
      </c>
      <c r="I35" s="838"/>
      <c r="J35" s="106" t="s">
        <v>55</v>
      </c>
      <c r="K35" s="106"/>
      <c r="L35" s="106"/>
      <c r="M35" s="839">
        <f>SUMIF(AW14:AW33,"&lt;0")</f>
        <v>-1</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0</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H35:I35"/>
    <mergeCell ref="M35:P35"/>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 ref="A3:C3"/>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D10:E10"/>
    <mergeCell ref="I10:J10"/>
    <mergeCell ref="S10:AA10"/>
    <mergeCell ref="AB10:AF10"/>
    <mergeCell ref="AH10:AJ10"/>
    <mergeCell ref="B11:G11"/>
    <mergeCell ref="H11:I11"/>
    <mergeCell ref="J11:L11"/>
    <mergeCell ref="M11:N11"/>
    <mergeCell ref="O11:P11"/>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A40:AN40"/>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s>
  <conditionalFormatting sqref="A14:A33">
    <cfRule type="expression" dxfId="3699" priority="6" stopIfTrue="1">
      <formula>B14=""</formula>
    </cfRule>
  </conditionalFormatting>
  <conditionalFormatting sqref="AE14:AE33">
    <cfRule type="expression" dxfId="3698" priority="7" stopIfTrue="1">
      <formula>AND((OR(S14,V14,Y14)&lt;&gt;0),AE14=0)</formula>
    </cfRule>
    <cfRule type="expression" dxfId="3697" priority="8" stopIfTrue="1">
      <formula>AND((OR(S14,V14,Y14)&lt;&gt;0),AE14&lt;&gt;0)</formula>
    </cfRule>
  </conditionalFormatting>
  <conditionalFormatting sqref="Q14:R33">
    <cfRule type="expression" dxfId="3696" priority="9" stopIfTrue="1">
      <formula>B14=""</formula>
    </cfRule>
  </conditionalFormatting>
  <conditionalFormatting sqref="AC14:AC33">
    <cfRule type="expression" dxfId="3695" priority="10" stopIfTrue="1">
      <formula>(AD14+AC14)&gt;=0</formula>
    </cfRule>
  </conditionalFormatting>
  <conditionalFormatting sqref="AI14:AJ33">
    <cfRule type="expression" dxfId="3694" priority="11" stopIfTrue="1">
      <formula>IF(AI14&lt;&gt;ROUND(S14*$AF$1+V14+Y14,2),1)</formula>
    </cfRule>
    <cfRule type="cellIs" dxfId="3693" priority="12" stopIfTrue="1" operator="equal">
      <formula>0</formula>
    </cfRule>
  </conditionalFormatting>
  <conditionalFormatting sqref="Y25:Z33">
    <cfRule type="expression" dxfId="3692" priority="13" stopIfTrue="1">
      <formula>IF((AND($Y25=0,$S25=0,$V25=0,$AE25&lt;&gt;0)),"истина")</formula>
    </cfRule>
    <cfRule type="expression" dxfId="3691" priority="14" stopIfTrue="1">
      <formula>($V25+$Y25)&lt;&gt;$AI25</formula>
    </cfRule>
  </conditionalFormatting>
  <conditionalFormatting sqref="S15:U33">
    <cfRule type="expression" dxfId="3690" priority="15" stopIfTrue="1">
      <formula>IF((AND($S15=0,$V15=0,$Y15=0,$AE15&lt;&gt;0)),"истина")</formula>
    </cfRule>
    <cfRule type="cellIs" dxfId="3689" priority="16" stopIfTrue="1" operator="lessThan">
      <formula>0</formula>
    </cfRule>
  </conditionalFormatting>
  <conditionalFormatting sqref="V25:X33">
    <cfRule type="expression" dxfId="3688" priority="17" stopIfTrue="1">
      <formula>IF((AND($V25=0,$Y25=0,$S25=0,$AE25&lt;&gt;0)),"истина")</formula>
    </cfRule>
    <cfRule type="expression" dxfId="3687" priority="18" stopIfTrue="1">
      <formula>($V25+$Y25)&lt;&gt;$AI25</formula>
    </cfRule>
    <cfRule type="cellIs" dxfId="3686" priority="19" stopIfTrue="1" operator="lessThan">
      <formula>0</formula>
    </cfRule>
  </conditionalFormatting>
  <conditionalFormatting sqref="I10:J10">
    <cfRule type="cellIs" dxfId="3685" priority="20" stopIfTrue="1" operator="notEqual">
      <formula>$A$10</formula>
    </cfRule>
    <cfRule type="cellIs" dxfId="3684" priority="21" stopIfTrue="1" operator="equal">
      <formula>0</formula>
    </cfRule>
  </conditionalFormatting>
  <conditionalFormatting sqref="D10:E10 AK13:AL13 AH14:AH33 AM14:AN33">
    <cfRule type="cellIs" dxfId="3683" priority="22" stopIfTrue="1" operator="equal">
      <formula>0</formula>
    </cfRule>
  </conditionalFormatting>
  <conditionalFormatting sqref="AH3:AN3 AH1:AN1">
    <cfRule type="cellIs" dxfId="3682" priority="23" stopIfTrue="1" operator="equal">
      <formula>0</formula>
    </cfRule>
  </conditionalFormatting>
  <conditionalFormatting sqref="S34:AG34 AF14:AF33">
    <cfRule type="cellIs" dxfId="3681" priority="24" stopIfTrue="1" operator="equal">
      <formula>0</formula>
    </cfRule>
  </conditionalFormatting>
  <conditionalFormatting sqref="S14:U14">
    <cfRule type="expression" dxfId="3680" priority="27" stopIfTrue="1">
      <formula>IF((AND($S$14=0,$V$14=0,$Y$14=0,$AE$14&lt;&gt;0)),"истина")</formula>
    </cfRule>
    <cfRule type="cellIs" dxfId="3679" priority="28" stopIfTrue="1" operator="lessThan">
      <formula>0</formula>
    </cfRule>
  </conditionalFormatting>
  <conditionalFormatting sqref="G34 D8:E9 AK14:AL33">
    <cfRule type="cellIs" dxfId="3678" priority="32" stopIfTrue="1" operator="equal">
      <formula>0</formula>
    </cfRule>
  </conditionalFormatting>
  <conditionalFormatting sqref="AL8:AL9">
    <cfRule type="cellIs" dxfId="3677" priority="33" stopIfTrue="1" operator="equal">
      <formula>0</formula>
    </cfRule>
  </conditionalFormatting>
  <conditionalFormatting sqref="AM8:AN8">
    <cfRule type="expression" dxfId="3676" priority="34" stopIfTrue="1">
      <formula>$AL$8=0</formula>
    </cfRule>
  </conditionalFormatting>
  <conditionalFormatting sqref="AM9:AN9">
    <cfRule type="expression" dxfId="3675" priority="35" stopIfTrue="1">
      <formula>$AL$9=0</formula>
    </cfRule>
  </conditionalFormatting>
  <conditionalFormatting sqref="A8:C8">
    <cfRule type="expression" dxfId="3674" priority="36" stopIfTrue="1">
      <formula>$D$8=0</formula>
    </cfRule>
    <cfRule type="cellIs" dxfId="3673" priority="37" stopIfTrue="1" operator="equal">
      <formula>0</formula>
    </cfRule>
  </conditionalFormatting>
  <conditionalFormatting sqref="A9:C9">
    <cfRule type="expression" dxfId="3672" priority="38" stopIfTrue="1">
      <formula>$D$9=0</formula>
    </cfRule>
    <cfRule type="cellIs" dxfId="3671" priority="39" stopIfTrue="1" operator="equal">
      <formula>0</formula>
    </cfRule>
  </conditionalFormatting>
  <conditionalFormatting sqref="F9">
    <cfRule type="expression" dxfId="3670" priority="40" stopIfTrue="1">
      <formula>$D$9=0</formula>
    </cfRule>
  </conditionalFormatting>
  <conditionalFormatting sqref="F8">
    <cfRule type="expression" dxfId="3669" priority="41" stopIfTrue="1">
      <formula>$D$8=0</formula>
    </cfRule>
  </conditionalFormatting>
  <conditionalFormatting sqref="G8:AK9 BA7:CE8">
    <cfRule type="cellIs" dxfId="3668" priority="42" stopIfTrue="1" operator="equal">
      <formula>""</formula>
    </cfRule>
  </conditionalFormatting>
  <conditionalFormatting sqref="Y14:Z24">
    <cfRule type="expression" dxfId="3667" priority="1" stopIfTrue="1">
      <formula>IF((AND($Y14=0,$S14=0,$V14=0,$AE14&lt;&gt;0)),"истина")</formula>
    </cfRule>
    <cfRule type="expression" dxfId="3666" priority="2" stopIfTrue="1">
      <formula>($V14+$Y14)&lt;&gt;$AI14</formula>
    </cfRule>
  </conditionalFormatting>
  <conditionalFormatting sqref="V14:X24">
    <cfRule type="expression" dxfId="3665" priority="3" stopIfTrue="1">
      <formula>IF((AND($V14=0,$Y14=0,$S14=0,$AE14&lt;&gt;0)),"истина")</formula>
    </cfRule>
    <cfRule type="expression" dxfId="3664" priority="4" stopIfTrue="1">
      <formula>($V14+$Y14)&lt;&gt;$AI14</formula>
    </cfRule>
    <cfRule type="cellIs" dxfId="3663"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2050"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2051"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2052"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2053"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2054"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2055"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2056"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2057"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2058"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2059"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2060"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2061"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2062"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2063"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2064"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2065"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62">
    <tabColor rgb="FF92D050"/>
    <pageSetUpPr fitToPage="1"/>
  </sheetPr>
  <dimension ref="A1:CE147"/>
  <sheetViews>
    <sheetView showGridLines="0" zoomScale="120" zoomScaleNormal="120" workbookViewId="0">
      <selection activeCell="J16" sqref="J16:L16"/>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v>2061</v>
      </c>
      <c r="B1" s="969"/>
      <c r="C1" s="969"/>
      <c r="D1" s="555"/>
      <c r="E1" s="966">
        <v>1</v>
      </c>
      <c r="F1" s="966"/>
      <c r="G1" s="966"/>
      <c r="H1" s="966"/>
      <c r="J1" s="970">
        <v>44296</v>
      </c>
      <c r="K1" s="970"/>
      <c r="L1" s="970"/>
      <c r="M1" s="970">
        <v>44405</v>
      </c>
      <c r="N1" s="970"/>
      <c r="O1" s="970"/>
      <c r="P1" s="3"/>
      <c r="Q1" s="3"/>
      <c r="R1" s="964" t="s">
        <v>353</v>
      </c>
      <c r="S1" s="964"/>
      <c r="T1" s="964"/>
      <c r="U1" s="964"/>
      <c r="V1" s="964"/>
      <c r="W1" s="964"/>
      <c r="Y1" s="971">
        <v>1</v>
      </c>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v>0.41666666666666669</v>
      </c>
      <c r="AH2" s="859" t="s">
        <v>12</v>
      </c>
      <c r="AI2" s="859"/>
      <c r="AJ2" s="859"/>
      <c r="AK2" s="859"/>
      <c r="AL2" s="859"/>
      <c r="AM2" s="859"/>
      <c r="AN2" s="859"/>
      <c r="AO2" s="14" t="b">
        <v>1</v>
      </c>
      <c r="AP2" s="15" t="b">
        <v>0</v>
      </c>
      <c r="AQ2" s="15" t="b">
        <v>1</v>
      </c>
      <c r="AR2" s="15" t="b">
        <v>0</v>
      </c>
      <c r="AS2" s="15" t="b">
        <v>0</v>
      </c>
      <c r="AT2" s="15" t="b">
        <v>0</v>
      </c>
      <c r="AU2" s="15" t="b">
        <v>0</v>
      </c>
      <c r="AV2" s="15">
        <f>COUNTIF(AO2:AU2,TRUE)</f>
        <v>2</v>
      </c>
    </row>
    <row r="3" spans="1:83" ht="12.75" customHeight="1" x14ac:dyDescent="0.2">
      <c r="A3" s="979" t="s">
        <v>659</v>
      </c>
      <c r="B3" s="979"/>
      <c r="C3" s="979"/>
      <c r="D3" s="555"/>
      <c r="E3" s="980" t="s">
        <v>660</v>
      </c>
      <c r="F3" s="980"/>
      <c r="G3" s="980"/>
      <c r="H3" s="980"/>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t="str">
        <f>IF(AO2=TRUE,"M",0)</f>
        <v>M</v>
      </c>
      <c r="AP3" s="19">
        <f>IF(AP2=TRUE,"Tu",0)</f>
        <v>0</v>
      </c>
      <c r="AQ3" s="19" t="str">
        <f>IF(AQ2=TRUE,"W",0)</f>
        <v>W</v>
      </c>
      <c r="AR3" s="19">
        <f>IF(AR2=TRUE,"Th",0)</f>
        <v>0</v>
      </c>
      <c r="AS3" s="19">
        <f>IF(AS2=TRUE,"F",0)</f>
        <v>0</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X</v>
      </c>
      <c r="BC7" s="33" t="str">
        <f>IF($I$7=$AO$3,"X","")&amp;IF($I$7=$AP$3,"X","")&amp;IF($I$7=$AQ$3,"X","")&amp;IF($I$7=$AR$3,"X","")&amp;IF($I$7=$AS$3,"X","")&amp;IF($I$7=$AT$3,"X","")&amp;IF($I$7=$AU$3,"X","")</f>
        <v/>
      </c>
      <c r="BD7" s="33" t="str">
        <f>IF($J$7=$AO$3,"X","")&amp;IF($J$7=$AP$3,"X","")&amp;IF($J$7=$AQ$3,"X","")&amp;IF($J$7=$AR$3,"X","")&amp;IF($J$7=$AS$3,"X","")&amp;IF($J$7=$AT$3,"X","")&amp;IF($J$7=$AU$3,"X","")</f>
        <v>X</v>
      </c>
      <c r="BE7" s="33" t="str">
        <f>IF($K$7=$AO$3,"X","")&amp;IF($K$7=$AP$3,"X","")&amp;IF($K$7=$AQ$3,"X","")&amp;IF($K$7=$AR$3,"X","")&amp;IF($K$7=$AS$3,"X","")&amp;IF($K$7=$AT$3,"X","")&amp;IF($K$7=$AU$3,"X","")</f>
        <v/>
      </c>
      <c r="BF7" s="33" t="str">
        <f>IF($L$7=$AO$3,"X","")&amp;IF($L$7=$AP$3,"X","")&amp;IF($L$7=$AQ$3,"X","")&amp;IF($L$7=$AR$3,"X","")&amp;IF($L$7=$AS$3,"X","")&amp;IF($L$7=$AT$3,"X","")&amp;IF($L$7=$AU$3,"X","")</f>
        <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X</v>
      </c>
      <c r="BJ7" s="33" t="str">
        <f>IF($P$7=$AO$3,"X","")&amp;IF($P$7=$AP$3,"X","")&amp;IF($P$7=$AQ$3,"X","")&amp;IF($P$7=$AR$3,"X","")&amp;IF($P$7=$AS$3,"X","")&amp;IF($P$7=$AT$3,"X","")&amp;IF($P$7=$AU$3,"X","")</f>
        <v/>
      </c>
      <c r="BK7" s="33" t="str">
        <f>IF($Q$7=$AO$3,"X","")&amp;IF($Q$7=$AP$3,"X","")&amp;IF($Q$7=$AQ$3,"X","")&amp;IF($Q$7=$AR$3,"X","")&amp;IF($Q$7=$AS$3,"X","")&amp;IF($Q$7=$AT$3,"X","")&amp;IF($Q$7=$AU$3,"X","")</f>
        <v>X</v>
      </c>
      <c r="BL7" s="33" t="str">
        <f>IF($R$7=$AO$3,"X","")&amp;IF($R$7=$AP$3,"X","")&amp;IF($R$7=$AQ$3,"X","")&amp;IF($R$7=$AR$3,"X","")&amp;IF($R$7=$AS$3,"X","")&amp;IF($R$7=$AT$3,"X","")&amp;IF($R$7=$AU$3,"X","")</f>
        <v/>
      </c>
      <c r="BM7" s="33" t="str">
        <f>IF($S$7=$AO$3,"X","")&amp;IF($S$7=$AP$3,"X","")&amp;IF($S$7=$AQ$3,"X","")&amp;IF($S$7=$AR$3,"X","")&amp;IF($S$7=$AS$3,"X","")&amp;IF($S$7=$AT$3,"X","")&amp;IF($S$7=$AU$3,"X","")</f>
        <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X</v>
      </c>
      <c r="BQ7" s="33" t="str">
        <f>IF($W$7=$AO$3,"X","")&amp;IF($W$7=$AP$3,"X","")&amp;IF($W$7=$AQ$3,"X","")&amp;IF($W$7=$AR$3,"X","")&amp;IF($W$7=$AS$3,"X","")&amp;IF($W$7=$AT$3,"X","")&amp;IF($W$7=$AU$3,"X","")</f>
        <v/>
      </c>
      <c r="BR7" s="33" t="str">
        <f>IF($X$7=$AO$3,"X","")&amp;IF($X$7=$AP$3,"X","")&amp;IF($X$7=$AQ$3,"X","")&amp;IF($X$7=$AR$3,"X","")&amp;IF($X$7=$AS$3,"X","")&amp;IF($X$7=$AT$3,"X","")&amp;IF($X$7=$AU$3,"X","")</f>
        <v>X</v>
      </c>
      <c r="BS7" s="33" t="str">
        <f>IF($Y$7=$AO$3,"X","")&amp;IF($Y$7=$AP$3,"X","")&amp;IF($Y$7=$AQ$3,"X","")&amp;IF($Y$7=$AR$3,"X","")&amp;IF($Y$7=$AS$3,"X","")&amp;IF($Y$7=$AT$3,"X","")&amp;IF($Y$7=$AU$3,"X","")</f>
        <v/>
      </c>
      <c r="BT7" s="33" t="str">
        <f>IF($Z$7=$AO$3,"X","")&amp;IF($Z$7=$AP$3,"X","")&amp;IF($Z$7=$AQ$3,"X","")&amp;IF($Z$7=$AR$3,"X","")&amp;IF($Z$7=$AS$3,"X","")&amp;IF($Z$7=$AT$3,"X","")&amp;IF($Z$7=$AU$3,"X","")</f>
        <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X</v>
      </c>
      <c r="BX7" s="33" t="str">
        <f>IF($AD$7=$AO$3,"X","")&amp;IF($AD$7=$AP$3,"X","")&amp;IF($AD$7=$AQ$3,"X","")&amp;IF($AD$7=$AR$3,"X","")&amp;IF($AD$7=$AS$3,"X","")&amp;IF($AD$7=$AT$3,"X","")&amp;IF($AD$7=$AU$3,"X","")</f>
        <v/>
      </c>
      <c r="BY7" s="33" t="str">
        <f>IF($AE$7=$AO$3,"X","")&amp;IF($AE$7=$AP$3,"X","")&amp;IF($AE$7=$AQ$3,"X","")&amp;IF($AE$7=$AR$3,"X","")&amp;IF($AE$7=$AS$3,"X","")&amp;IF($AE$7=$AT$3,"X","")&amp;IF($AE$7=$AU$3,"X","")</f>
        <v>X</v>
      </c>
      <c r="BZ7" s="33" t="str">
        <f>IF($AF$7=$AO$3,"X","")&amp;IF($AF$7=$AP$3,"X","")&amp;IF($AF$7=$AQ$3,"X","")&amp;IF($AF$7=$AR$3,"X","")&amp;IF($AF$7=$AS$3,"X","")&amp;IF($AF$7=$AT$3,"X","")&amp;IF($AF$7=$AU$3,"X","")</f>
        <v/>
      </c>
      <c r="CA7" s="33" t="str">
        <f>IF($AG$7=$AO$3,"X","")&amp;IF($AG$7=$AP$3,"X","")&amp;IF($AG$7=$AQ$3,"X","")&amp;IF($AG$7=$AR$3,"X","")&amp;IF($AG$7=$AS$3,"X","")&amp;IF($AG$7=$AT$3,"X","")&amp;IF($AG$7=$AU$3,"X","")</f>
        <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X</v>
      </c>
      <c r="CE7" s="33" t="str">
        <f>IF($AK$7=$AO$3,"X","")&amp;IF($AK$7=$AP$3,"X","")&amp;IF($AK$7=$AQ$3,"X","")&amp;IF($AK$7=$AR$3,"X","")&amp;IF($AK$7=$AS$3,"X","")&amp;IF($AK$7=$AT$3,"X","")&amp;IF($AK$7=$AU$3,"X","")</f>
        <v/>
      </c>
    </row>
    <row r="8" spans="1:83" ht="12.75" customHeight="1" x14ac:dyDescent="0.2">
      <c r="A8" s="977" t="str">
        <f>R1</f>
        <v>Van Schalkwyk Barbara</v>
      </c>
      <c r="B8" s="977"/>
      <c r="C8" s="977"/>
      <c r="D8" s="978">
        <f>Y1*AL8</f>
        <v>9</v>
      </c>
      <c r="E8" s="978"/>
      <c r="F8" s="34" t="s">
        <v>21</v>
      </c>
      <c r="G8" s="35" t="str">
        <f>IF($G$7=$AO$3,"X","")&amp;IF($G$7=$AP$3,"X","")&amp;IF($G$7=$AQ$3,"X","")&amp;IF($G$7=$AR$3,"X","")&amp;IF($G$7=$AS$3,"X","")&amp;IF($G$7=$AT$3,"X","")&amp;IF($G$7=$AU$3,"X","")</f>
        <v/>
      </c>
      <c r="H8" s="35" t="str">
        <f>IF($H$7=$AO$3,"X","")&amp;IF($H$7=$AP$3,"X","")&amp;IF($H$7=$AQ$3,"X","")&amp;IF($H$7=$AR$3,"X","")&amp;IF($H$7=$AS$3,"X","")&amp;IF($H$7=$AT$3,"X","")&amp;IF($H$7=$AU$3,"X","")</f>
        <v>X</v>
      </c>
      <c r="I8" s="35" t="str">
        <f>IF($I$7=$AO$3,"X","")&amp;IF($I$7=$AP$3,"X","")&amp;IF($I$7=$AQ$3,"X","")&amp;IF($I$7=$AR$3,"X","")&amp;IF($I$7=$AS$3,"X","")&amp;IF($I$7=$AT$3,"X","")&amp;IF($I$7=$AU$3,"X","")</f>
        <v/>
      </c>
      <c r="J8" s="35" t="str">
        <f>IF($J$7=$AO$3,"X","")&amp;IF($J$7=$AP$3,"X","")&amp;IF($J$7=$AQ$3,"X","")&amp;IF($J$7=$AR$3,"X","")&amp;IF($J$7=$AS$3,"X","")&amp;IF($J$7=$AT$3,"X","")&amp;IF($J$7=$AU$3,"X","")</f>
        <v>X</v>
      </c>
      <c r="K8" s="35" t="str">
        <f>IF($K$7=$AO$3,"X","")&amp;IF($K$7=$AP$3,"X","")&amp;IF($K$7=$AQ$3,"X","")&amp;IF($K$7=$AR$3,"X","")&amp;IF($K$7=$AS$3,"X","")&amp;IF($K$7=$AT$3,"X","")&amp;IF($K$7=$AU$3,"X","")</f>
        <v/>
      </c>
      <c r="L8" s="35" t="str">
        <f>IF($L$7=$AO$3,"X","")&amp;IF($L$7=$AP$3,"X","")&amp;IF($L$7=$AQ$3,"X","")&amp;IF($L$7=$AR$3,"X","")&amp;IF($L$7=$AS$3,"X","")&amp;IF($L$7=$AT$3,"X","")&amp;IF($L$7=$AU$3,"X","")</f>
        <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X</v>
      </c>
      <c r="P8" s="35" t="str">
        <f>IF($P$7=$AO$3,"X","")&amp;IF($P$7=$AP$3,"X","")&amp;IF($P$7=$AQ$3,"X","")&amp;IF($P$7=$AR$3,"X","")&amp;IF($P$7=$AS$3,"X","")&amp;IF($P$7=$AT$3,"X","")&amp;IF($P$7=$AU$3,"X","")</f>
        <v/>
      </c>
      <c r="Q8" s="35" t="str">
        <f>IF($Q$7=$AO$3,"X","")&amp;IF($Q$7=$AP$3,"X","")&amp;IF($Q$7=$AQ$3,"X","")&amp;IF($Q$7=$AR$3,"X","")&amp;IF($Q$7=$AS$3,"X","")&amp;IF($Q$7=$AT$3,"X","")&amp;IF($Q$7=$AU$3,"X","")</f>
        <v>X</v>
      </c>
      <c r="R8" s="35" t="str">
        <f>IF($R$7=$AO$3,"X","")&amp;IF($R$7=$AP$3,"X","")&amp;IF($R$7=$AQ$3,"X","")&amp;IF($R$7=$AR$3,"X","")&amp;IF($R$7=$AS$3,"X","")&amp;IF($R$7=$AT$3,"X","")&amp;IF($R$7=$AU$3,"X","")</f>
        <v/>
      </c>
      <c r="S8" s="35" t="str">
        <f>IF($S$7=$AO$3,"X","")&amp;IF($S$7=$AP$3,"X","")&amp;IF($S$7=$AQ$3,"X","")&amp;IF($S$7=$AR$3,"X","")&amp;IF($S$7=$AS$3,"X","")&amp;IF($S$7=$AT$3,"X","")&amp;IF($S$7=$AU$3,"X","")</f>
        <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X</v>
      </c>
      <c r="W8" s="35" t="str">
        <f>IF($W$7=$AO$3,"X","")&amp;IF($W$7=$AP$3,"X","")&amp;IF($W$7=$AQ$3,"X","")&amp;IF($W$7=$AR$3,"X","")&amp;IF($W$7=$AS$3,"X","")&amp;IF($W$7=$AT$3,"X","")&amp;IF($W$7=$AU$3,"X","")</f>
        <v/>
      </c>
      <c r="X8" s="35" t="str">
        <f>IF($X$7=$AO$3,"X","")&amp;IF($X$7=$AP$3,"X","")&amp;IF($X$7=$AQ$3,"X","")&amp;IF($X$7=$AR$3,"X","")&amp;IF($X$7=$AS$3,"X","")&amp;IF($X$7=$AT$3,"X","")&amp;IF($X$7=$AU$3,"X","")</f>
        <v>X</v>
      </c>
      <c r="Y8" s="35" t="str">
        <f>IF($Y$7=$AO$3,"X","")&amp;IF($Y$7=$AP$3,"X","")&amp;IF($Y$7=$AQ$3,"X","")&amp;IF($Y$7=$AR$3,"X","")&amp;IF($Y$7=$AS$3,"X","")&amp;IF($Y$7=$AT$3,"X","")&amp;IF($Y$7=$AU$3,"X","")</f>
        <v/>
      </c>
      <c r="Z8" s="35" t="str">
        <f>IF($Z$7=$AO$3,"X","")&amp;IF($Z$7=$AP$3,"X","")&amp;IF($Z$7=$AQ$3,"X","")&amp;IF($Z$7=$AR$3,"X","")&amp;IF($Z$7=$AS$3,"X","")&amp;IF($Z$7=$AT$3,"X","")&amp;IF($Z$7=$AU$3,"X","")</f>
        <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X</v>
      </c>
      <c r="AD8" s="35" t="str">
        <f>IF($AD$7=$AO$3,"X","")&amp;IF($AD$7=$AP$3,"X","")&amp;IF($AD$7=$AQ$3,"X","")&amp;IF($AD$7=$AR$3,"X","")&amp;IF($AD$7=$AS$3,"X","")&amp;IF($AD$7=$AT$3,"X","")&amp;IF($AD$7=$AU$3,"X","")</f>
        <v/>
      </c>
      <c r="AE8" s="35" t="str">
        <f>IF($AE$7=$AO$3,"X","")&amp;IF($AE$7=$AP$3,"X","")&amp;IF($AE$7=$AQ$3,"X","")&amp;IF($AE$7=$AR$3,"X","")&amp;IF($AE$7=$AS$3,"X","")&amp;IF($AE$7=$AT$3,"X","")&amp;IF($AE$7=$AU$3,"X","")</f>
        <v>X</v>
      </c>
      <c r="AF8" s="35" t="str">
        <f>IF($AF$7=$AO$3,"X","")&amp;IF($AF$7=$AP$3,"X","")&amp;IF($AF$7=$AQ$3,"X","")&amp;IF($AF$7=$AR$3,"X","")&amp;IF($AF$7=$AS$3,"X","")&amp;IF($AF$7=$AT$3,"X","")&amp;IF($AF$7=$AU$3,"X","")</f>
        <v/>
      </c>
      <c r="AG8" s="35" t="str">
        <f>IF($AG$7=$AO$3,"X","")&amp;IF($AG$7=$AP$3,"X","")&amp;IF($AG$7=$AQ$3,"X","")&amp;IF($AG$7=$AR$3,"X","")&amp;IF($AG$7=$AS$3,"X","")&amp;IF($AG$7=$AT$3,"X","")&amp;IF($AG$7=$AU$3,"X","")</f>
        <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X</v>
      </c>
      <c r="AK8" s="35" t="str">
        <f>IF($AK$7=$AO$3,"X","")&amp;IF($AK$7=$AP$3,"X","")&amp;IF($AK$7=$AQ$3,"X","")&amp;IF($AK$7=$AR$3,"X","")&amp;IF($AK$7=$AS$3,"X","")&amp;IF($AK$7=$AT$3,"X","")&amp;IF($AK$7=$AU$3,"X","")</f>
        <v/>
      </c>
      <c r="AL8" s="30">
        <f>COUNTIF(G8:AK8,"X")</f>
        <v>9</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9</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t="s">
        <v>658</v>
      </c>
      <c r="C14" s="925"/>
      <c r="D14" s="925"/>
      <c r="E14" s="925"/>
      <c r="F14" s="925"/>
      <c r="G14" s="926"/>
      <c r="H14" s="927"/>
      <c r="I14" s="928"/>
      <c r="J14" s="981">
        <v>44296</v>
      </c>
      <c r="K14" s="982"/>
      <c r="L14" s="982"/>
      <c r="M14" s="932"/>
      <c r="N14" s="933"/>
      <c r="O14" s="932"/>
      <c r="P14" s="933"/>
      <c r="Q14" s="934">
        <f t="shared" ref="Q14:Q33" si="2">AV14</f>
        <v>2061</v>
      </c>
      <c r="R14" s="935"/>
      <c r="S14" s="936"/>
      <c r="T14" s="937"/>
      <c r="U14" s="938"/>
      <c r="V14" s="939">
        <f>4122+2061+4122+2061</f>
        <v>12366</v>
      </c>
      <c r="W14" s="940"/>
      <c r="X14" s="941"/>
      <c r="Y14" s="939"/>
      <c r="Z14" s="941"/>
      <c r="AA14" s="556"/>
      <c r="AB14" s="559">
        <v>-6</v>
      </c>
      <c r="AC14" s="560">
        <f t="shared" ref="AC14:AC33" si="3">IF(B14&lt;&gt;"",-$I$10,"")</f>
        <v>0</v>
      </c>
      <c r="AD14" s="561"/>
      <c r="AE14" s="561">
        <f>V14/Q14</f>
        <v>6</v>
      </c>
      <c r="AF14" s="562">
        <f t="shared" ref="AF14:AF33" si="4">SUM(AB14:AE14)</f>
        <v>0</v>
      </c>
      <c r="AG14" s="72"/>
      <c r="AH14" s="109">
        <f t="shared" ref="AH14:AH33" si="5">IF(B14&lt;&gt;"",AV14,"")</f>
        <v>2061</v>
      </c>
      <c r="AI14" s="883">
        <f>IF(B14&lt;&gt;0,ROUND(AE14*Q14,0),"")</f>
        <v>12366</v>
      </c>
      <c r="AJ14" s="883"/>
      <c r="AK14" s="900">
        <f t="shared" ref="AK14:AK33" si="6">IF(B14&lt;&gt;0,ROUND(AI14*$AF$1,2),"")</f>
        <v>0</v>
      </c>
      <c r="AL14" s="900"/>
      <c r="AM14" s="901" t="str">
        <f t="shared" ref="AM14:AM33" si="7">IF(AND(AC14&gt;0,AC14&lt;&gt;""),"ложь","")</f>
        <v/>
      </c>
      <c r="AN14" s="901"/>
      <c r="AO14" s="73">
        <f>IF(ROUND($A$1-$A$1*M14,4)=$A$1,0,ROUND($A$1-$A$1*M14,4))</f>
        <v>0</v>
      </c>
      <c r="AP14" s="74">
        <f>IF(ROUND($A$1-$A$1*O14,4)=$A$1,0,ROUND($A$1-$A$1*O14,4))</f>
        <v>0</v>
      </c>
      <c r="AQ14" s="75">
        <f>ROUND($A$1-((M14+O14)*$A$1),4)</f>
        <v>2061</v>
      </c>
      <c r="AR14" s="76">
        <f>IF(AO14&gt;0,1,0)</f>
        <v>0</v>
      </c>
      <c r="AS14" s="77">
        <f t="shared" ref="AS14:AS33" si="8">IF(AP14&gt;0,2,0)</f>
        <v>0</v>
      </c>
      <c r="AT14" s="76">
        <f>IF(AQ14&gt;0,3,0)</f>
        <v>3</v>
      </c>
      <c r="AU14" s="78">
        <f t="shared" ref="AU14:AU33" si="9">AR14+AS14+AT14</f>
        <v>3</v>
      </c>
      <c r="AV14" s="5">
        <f t="shared" ref="AV14:AV33" si="10">IF(AU14=4,AO14,0)+IF(AU14=5,AP14,0)+IF(AU14=6,AQ14,0)+IF(AU14=3,$A$1,0)</f>
        <v>2061</v>
      </c>
      <c r="AW14" s="104">
        <f>ROUND(AF14*Q14,0)</f>
        <v>0</v>
      </c>
    </row>
    <row r="15" spans="1:83" s="69" customFormat="1" ht="18" customHeight="1" x14ac:dyDescent="0.2">
      <c r="A15" s="71">
        <v>2</v>
      </c>
      <c r="B15" s="924"/>
      <c r="C15" s="925"/>
      <c r="D15" s="925"/>
      <c r="E15" s="925"/>
      <c r="F15" s="925"/>
      <c r="G15" s="926"/>
      <c r="H15" s="927"/>
      <c r="I15" s="928"/>
      <c r="J15" s="929"/>
      <c r="K15" s="930"/>
      <c r="L15" s="931"/>
      <c r="M15" s="932"/>
      <c r="N15" s="933"/>
      <c r="O15" s="932"/>
      <c r="P15" s="933"/>
      <c r="Q15" s="934">
        <f t="shared" si="2"/>
        <v>2061</v>
      </c>
      <c r="R15" s="935"/>
      <c r="S15" s="936"/>
      <c r="T15" s="937"/>
      <c r="U15" s="938"/>
      <c r="V15" s="939"/>
      <c r="W15" s="940"/>
      <c r="X15" s="941"/>
      <c r="Y15" s="939"/>
      <c r="Z15" s="941"/>
      <c r="AA15" s="556"/>
      <c r="AB15" s="563"/>
      <c r="AC15" s="560" t="str">
        <f t="shared" si="3"/>
        <v/>
      </c>
      <c r="AD15" s="564"/>
      <c r="AE15" s="561"/>
      <c r="AF15" s="562">
        <f t="shared" si="4"/>
        <v>0</v>
      </c>
      <c r="AG15" s="72"/>
      <c r="AH15" s="109" t="str">
        <f t="shared" si="5"/>
        <v/>
      </c>
      <c r="AI15" s="883" t="str">
        <f t="shared" ref="AI15:AI33" si="11">IF(B15&lt;&gt;0,ROUND(AE15*Q15,0),"")</f>
        <v/>
      </c>
      <c r="AJ15" s="883"/>
      <c r="AK15" s="900" t="str">
        <f t="shared" si="6"/>
        <v/>
      </c>
      <c r="AL15" s="900"/>
      <c r="AM15" s="901" t="str">
        <f t="shared" si="7"/>
        <v/>
      </c>
      <c r="AN15" s="901"/>
      <c r="AO15" s="73">
        <f t="shared" ref="AO15:AO33" si="12">IF(ROUND($A$1-$A$1*M15,4)=$A$1,0,ROUND($A$1-$A$1*M15,4))</f>
        <v>0</v>
      </c>
      <c r="AP15" s="74">
        <f t="shared" ref="AP15:AP33" si="13">IF(ROUND($A$1-$A$1*O15,4)=$A$1,0,ROUND($A$1-$A$1*O15,4))</f>
        <v>0</v>
      </c>
      <c r="AQ15" s="75">
        <f t="shared" ref="AQ15:AQ33" si="14">ROUND($A$1-((M15+O15)*$A$1),4)</f>
        <v>2061</v>
      </c>
      <c r="AR15" s="76">
        <f t="shared" ref="AR15:AR33" si="15">IF(AO15&gt;0,1,0)</f>
        <v>0</v>
      </c>
      <c r="AS15" s="77">
        <f t="shared" si="8"/>
        <v>0</v>
      </c>
      <c r="AT15" s="76">
        <f t="shared" ref="AT15:AT33" si="16">IF(AQ15&gt;0,3,0)</f>
        <v>3</v>
      </c>
      <c r="AU15" s="78">
        <f t="shared" si="9"/>
        <v>3</v>
      </c>
      <c r="AV15" s="5">
        <f t="shared" si="10"/>
        <v>2061</v>
      </c>
      <c r="AW15" s="104">
        <f t="shared" ref="AW15:AW33" si="17">ROUND(AF15*Q15,0)</f>
        <v>0</v>
      </c>
    </row>
    <row r="16" spans="1:83" s="69" customFormat="1" ht="18" customHeight="1" x14ac:dyDescent="0.2">
      <c r="A16" s="71">
        <v>3</v>
      </c>
      <c r="B16" s="924"/>
      <c r="C16" s="925"/>
      <c r="D16" s="925"/>
      <c r="E16" s="925"/>
      <c r="F16" s="925"/>
      <c r="G16" s="926"/>
      <c r="H16" s="927"/>
      <c r="I16" s="928"/>
      <c r="J16" s="929"/>
      <c r="K16" s="930"/>
      <c r="L16" s="931"/>
      <c r="M16" s="932"/>
      <c r="N16" s="933"/>
      <c r="O16" s="932"/>
      <c r="P16" s="933"/>
      <c r="Q16" s="934">
        <f t="shared" si="2"/>
        <v>2061</v>
      </c>
      <c r="R16" s="935"/>
      <c r="S16" s="936"/>
      <c r="T16" s="937"/>
      <c r="U16" s="938"/>
      <c r="V16" s="939"/>
      <c r="W16" s="940"/>
      <c r="X16" s="941"/>
      <c r="Y16" s="939"/>
      <c r="Z16" s="941"/>
      <c r="AA16" s="556"/>
      <c r="AB16" s="563"/>
      <c r="AC16" s="560" t="str">
        <f t="shared" si="3"/>
        <v/>
      </c>
      <c r="AD16" s="564"/>
      <c r="AE16" s="561"/>
      <c r="AF16" s="562">
        <f t="shared" si="4"/>
        <v>0</v>
      </c>
      <c r="AG16" s="72"/>
      <c r="AH16" s="109" t="str">
        <f t="shared" si="5"/>
        <v/>
      </c>
      <c r="AI16" s="883" t="str">
        <f t="shared" si="11"/>
        <v/>
      </c>
      <c r="AJ16" s="883"/>
      <c r="AK16" s="900" t="str">
        <f t="shared" si="6"/>
        <v/>
      </c>
      <c r="AL16" s="900"/>
      <c r="AM16" s="901" t="str">
        <f t="shared" si="7"/>
        <v/>
      </c>
      <c r="AN16" s="901"/>
      <c r="AO16" s="73">
        <f t="shared" si="12"/>
        <v>0</v>
      </c>
      <c r="AP16" s="74">
        <f t="shared" si="13"/>
        <v>0</v>
      </c>
      <c r="AQ16" s="75">
        <f t="shared" si="14"/>
        <v>2061</v>
      </c>
      <c r="AR16" s="76">
        <f t="shared" si="15"/>
        <v>0</v>
      </c>
      <c r="AS16" s="77">
        <f t="shared" si="8"/>
        <v>0</v>
      </c>
      <c r="AT16" s="76">
        <f t="shared" si="16"/>
        <v>3</v>
      </c>
      <c r="AU16" s="78">
        <f t="shared" si="9"/>
        <v>3</v>
      </c>
      <c r="AV16" s="5">
        <f t="shared" si="10"/>
        <v>2061</v>
      </c>
      <c r="AW16" s="104">
        <f t="shared" si="17"/>
        <v>0</v>
      </c>
    </row>
    <row r="17" spans="1:49" s="69" customFormat="1" ht="18" customHeight="1" x14ac:dyDescent="0.2">
      <c r="A17" s="71">
        <v>4</v>
      </c>
      <c r="B17" s="924"/>
      <c r="C17" s="925"/>
      <c r="D17" s="925"/>
      <c r="E17" s="925"/>
      <c r="F17" s="925"/>
      <c r="G17" s="926"/>
      <c r="H17" s="927"/>
      <c r="I17" s="928"/>
      <c r="J17" s="929"/>
      <c r="K17" s="930"/>
      <c r="L17" s="931"/>
      <c r="M17" s="932"/>
      <c r="N17" s="933"/>
      <c r="O17" s="932"/>
      <c r="P17" s="933"/>
      <c r="Q17" s="934">
        <f t="shared" si="2"/>
        <v>2061</v>
      </c>
      <c r="R17" s="935"/>
      <c r="S17" s="936"/>
      <c r="T17" s="937"/>
      <c r="U17" s="938"/>
      <c r="V17" s="939"/>
      <c r="W17" s="940"/>
      <c r="X17" s="941"/>
      <c r="Y17" s="939"/>
      <c r="Z17" s="941"/>
      <c r="AA17" s="556"/>
      <c r="AB17" s="563"/>
      <c r="AC17" s="560" t="str">
        <f t="shared" si="3"/>
        <v/>
      </c>
      <c r="AD17" s="564"/>
      <c r="AE17" s="561"/>
      <c r="AF17" s="562">
        <f t="shared" si="4"/>
        <v>0</v>
      </c>
      <c r="AG17" s="72"/>
      <c r="AH17" s="109" t="str">
        <f t="shared" si="5"/>
        <v/>
      </c>
      <c r="AI17" s="883" t="str">
        <f t="shared" si="11"/>
        <v/>
      </c>
      <c r="AJ17" s="883"/>
      <c r="AK17" s="900" t="str">
        <f t="shared" si="6"/>
        <v/>
      </c>
      <c r="AL17" s="900"/>
      <c r="AM17" s="901" t="str">
        <f t="shared" si="7"/>
        <v/>
      </c>
      <c r="AN17" s="901"/>
      <c r="AO17" s="73">
        <f t="shared" si="12"/>
        <v>0</v>
      </c>
      <c r="AP17" s="74">
        <f t="shared" si="13"/>
        <v>0</v>
      </c>
      <c r="AQ17" s="75">
        <f t="shared" si="14"/>
        <v>2061</v>
      </c>
      <c r="AR17" s="76">
        <f t="shared" si="15"/>
        <v>0</v>
      </c>
      <c r="AS17" s="77">
        <f t="shared" si="8"/>
        <v>0</v>
      </c>
      <c r="AT17" s="76">
        <f t="shared" si="16"/>
        <v>3</v>
      </c>
      <c r="AU17" s="78">
        <f t="shared" si="9"/>
        <v>3</v>
      </c>
      <c r="AV17" s="5">
        <f t="shared" si="10"/>
        <v>2061</v>
      </c>
      <c r="AW17" s="104">
        <f t="shared" si="17"/>
        <v>0</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2061</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2061</v>
      </c>
      <c r="AR18" s="76">
        <f t="shared" si="15"/>
        <v>0</v>
      </c>
      <c r="AS18" s="77">
        <f t="shared" si="8"/>
        <v>0</v>
      </c>
      <c r="AT18" s="76">
        <f t="shared" si="16"/>
        <v>3</v>
      </c>
      <c r="AU18" s="78">
        <f t="shared" si="9"/>
        <v>3</v>
      </c>
      <c r="AV18" s="5">
        <f t="shared" si="10"/>
        <v>2061</v>
      </c>
      <c r="AW18" s="104">
        <f t="shared" si="17"/>
        <v>0</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2061</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2061</v>
      </c>
      <c r="AR19" s="76">
        <f t="shared" si="15"/>
        <v>0</v>
      </c>
      <c r="AS19" s="77">
        <f t="shared" si="8"/>
        <v>0</v>
      </c>
      <c r="AT19" s="76">
        <f t="shared" si="16"/>
        <v>3</v>
      </c>
      <c r="AU19" s="78">
        <f t="shared" si="9"/>
        <v>3</v>
      </c>
      <c r="AV19" s="5">
        <f t="shared" si="10"/>
        <v>2061</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2061</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2061</v>
      </c>
      <c r="AR20" s="76">
        <f t="shared" si="15"/>
        <v>0</v>
      </c>
      <c r="AS20" s="77">
        <f t="shared" si="8"/>
        <v>0</v>
      </c>
      <c r="AT20" s="76">
        <f t="shared" si="16"/>
        <v>3</v>
      </c>
      <c r="AU20" s="78">
        <f t="shared" si="9"/>
        <v>3</v>
      </c>
      <c r="AV20" s="5">
        <f t="shared" si="10"/>
        <v>2061</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2061</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2061</v>
      </c>
      <c r="AR21" s="76">
        <f t="shared" si="15"/>
        <v>0</v>
      </c>
      <c r="AS21" s="77">
        <f t="shared" si="8"/>
        <v>0</v>
      </c>
      <c r="AT21" s="76">
        <f t="shared" si="16"/>
        <v>3</v>
      </c>
      <c r="AU21" s="78">
        <f t="shared" si="9"/>
        <v>3</v>
      </c>
      <c r="AV21" s="5">
        <f t="shared" si="10"/>
        <v>2061</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2061</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2061</v>
      </c>
      <c r="AR22" s="76">
        <f t="shared" si="15"/>
        <v>0</v>
      </c>
      <c r="AS22" s="77">
        <f t="shared" si="8"/>
        <v>0</v>
      </c>
      <c r="AT22" s="76">
        <f t="shared" si="16"/>
        <v>3</v>
      </c>
      <c r="AU22" s="78">
        <f t="shared" si="9"/>
        <v>3</v>
      </c>
      <c r="AV22" s="5">
        <f t="shared" si="10"/>
        <v>2061</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2061</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2061</v>
      </c>
      <c r="AR23" s="76">
        <f t="shared" si="15"/>
        <v>0</v>
      </c>
      <c r="AS23" s="77">
        <f t="shared" si="8"/>
        <v>0</v>
      </c>
      <c r="AT23" s="76">
        <f t="shared" si="16"/>
        <v>3</v>
      </c>
      <c r="AU23" s="78">
        <f t="shared" si="9"/>
        <v>3</v>
      </c>
      <c r="AV23" s="5">
        <f t="shared" si="10"/>
        <v>2061</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2061</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2061</v>
      </c>
      <c r="AR24" s="76">
        <f t="shared" si="15"/>
        <v>0</v>
      </c>
      <c r="AS24" s="77">
        <f t="shared" si="8"/>
        <v>0</v>
      </c>
      <c r="AT24" s="76">
        <f t="shared" si="16"/>
        <v>3</v>
      </c>
      <c r="AU24" s="78">
        <f t="shared" si="9"/>
        <v>3</v>
      </c>
      <c r="AV24" s="5">
        <f t="shared" si="10"/>
        <v>2061</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2061</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2061</v>
      </c>
      <c r="AR25" s="76">
        <f t="shared" si="15"/>
        <v>0</v>
      </c>
      <c r="AS25" s="77">
        <f t="shared" si="8"/>
        <v>0</v>
      </c>
      <c r="AT25" s="76">
        <f t="shared" si="16"/>
        <v>3</v>
      </c>
      <c r="AU25" s="78">
        <f t="shared" si="9"/>
        <v>3</v>
      </c>
      <c r="AV25" s="5">
        <f t="shared" si="10"/>
        <v>2061</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2061</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2061</v>
      </c>
      <c r="AR26" s="76">
        <f t="shared" si="15"/>
        <v>0</v>
      </c>
      <c r="AS26" s="77">
        <f t="shared" si="8"/>
        <v>0</v>
      </c>
      <c r="AT26" s="76">
        <f t="shared" si="16"/>
        <v>3</v>
      </c>
      <c r="AU26" s="78">
        <f t="shared" si="9"/>
        <v>3</v>
      </c>
      <c r="AV26" s="5">
        <f t="shared" si="10"/>
        <v>2061</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2061</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2061</v>
      </c>
      <c r="AR27" s="76">
        <f t="shared" si="15"/>
        <v>0</v>
      </c>
      <c r="AS27" s="77">
        <f t="shared" si="8"/>
        <v>0</v>
      </c>
      <c r="AT27" s="76">
        <f t="shared" si="16"/>
        <v>3</v>
      </c>
      <c r="AU27" s="78">
        <f t="shared" si="9"/>
        <v>3</v>
      </c>
      <c r="AV27" s="5">
        <f t="shared" si="10"/>
        <v>2061</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2061</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2061</v>
      </c>
      <c r="AR28" s="76">
        <f t="shared" si="15"/>
        <v>0</v>
      </c>
      <c r="AS28" s="77">
        <f t="shared" si="8"/>
        <v>0</v>
      </c>
      <c r="AT28" s="76">
        <f t="shared" si="16"/>
        <v>3</v>
      </c>
      <c r="AU28" s="78">
        <f t="shared" si="9"/>
        <v>3</v>
      </c>
      <c r="AV28" s="5">
        <f t="shared" si="10"/>
        <v>2061</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2061</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2061</v>
      </c>
      <c r="AR29" s="76">
        <f t="shared" si="15"/>
        <v>0</v>
      </c>
      <c r="AS29" s="77">
        <f t="shared" si="8"/>
        <v>0</v>
      </c>
      <c r="AT29" s="76">
        <f t="shared" si="16"/>
        <v>3</v>
      </c>
      <c r="AU29" s="78">
        <f t="shared" si="9"/>
        <v>3</v>
      </c>
      <c r="AV29" s="5">
        <f t="shared" si="10"/>
        <v>2061</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2061</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2061</v>
      </c>
      <c r="AR30" s="76">
        <f t="shared" si="15"/>
        <v>0</v>
      </c>
      <c r="AS30" s="77">
        <f t="shared" si="8"/>
        <v>0</v>
      </c>
      <c r="AT30" s="76">
        <f t="shared" si="16"/>
        <v>3</v>
      </c>
      <c r="AU30" s="78">
        <f t="shared" si="9"/>
        <v>3</v>
      </c>
      <c r="AV30" s="5">
        <f t="shared" si="10"/>
        <v>2061</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2061</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2061</v>
      </c>
      <c r="AR31" s="76">
        <f t="shared" si="15"/>
        <v>0</v>
      </c>
      <c r="AS31" s="77">
        <f t="shared" si="8"/>
        <v>0</v>
      </c>
      <c r="AT31" s="76">
        <f t="shared" si="16"/>
        <v>3</v>
      </c>
      <c r="AU31" s="78">
        <f t="shared" si="9"/>
        <v>3</v>
      </c>
      <c r="AV31" s="5">
        <f t="shared" si="10"/>
        <v>2061</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2061</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2061</v>
      </c>
      <c r="AR32" s="76">
        <f t="shared" si="15"/>
        <v>0</v>
      </c>
      <c r="AS32" s="77">
        <f t="shared" si="8"/>
        <v>0</v>
      </c>
      <c r="AT32" s="76">
        <f t="shared" si="16"/>
        <v>3</v>
      </c>
      <c r="AU32" s="78">
        <f t="shared" si="9"/>
        <v>3</v>
      </c>
      <c r="AV32" s="5">
        <f t="shared" si="10"/>
        <v>2061</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2061</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2061</v>
      </c>
      <c r="AR33" s="76">
        <f t="shared" si="15"/>
        <v>0</v>
      </c>
      <c r="AS33" s="77">
        <f t="shared" si="8"/>
        <v>0</v>
      </c>
      <c r="AT33" s="76">
        <f t="shared" si="16"/>
        <v>3</v>
      </c>
      <c r="AU33" s="78">
        <f t="shared" si="9"/>
        <v>3</v>
      </c>
      <c r="AV33" s="5">
        <f t="shared" si="10"/>
        <v>2061</v>
      </c>
      <c r="AW33" s="104">
        <f t="shared" si="17"/>
        <v>0</v>
      </c>
    </row>
    <row r="34" spans="1:49" s="69" customFormat="1" ht="24.75" customHeight="1" x14ac:dyDescent="0.2">
      <c r="A34" s="84"/>
      <c r="B34" s="480" t="s">
        <v>281</v>
      </c>
      <c r="C34" s="84"/>
      <c r="D34" s="84"/>
      <c r="E34" s="84"/>
      <c r="F34" s="84"/>
      <c r="G34" s="554">
        <f>20-COUNTBLANK(B14:B33)</f>
        <v>1</v>
      </c>
      <c r="H34" s="86" t="s">
        <v>50</v>
      </c>
      <c r="I34" s="84"/>
      <c r="J34" s="835"/>
      <c r="K34" s="835"/>
      <c r="L34" s="835"/>
      <c r="M34" s="835"/>
      <c r="N34" s="835"/>
      <c r="O34" s="836" t="s">
        <v>23</v>
      </c>
      <c r="P34" s="836"/>
      <c r="Q34" s="835"/>
      <c r="R34" s="837"/>
      <c r="S34" s="902">
        <f>SUM(S14:U33)</f>
        <v>0</v>
      </c>
      <c r="T34" s="903"/>
      <c r="U34" s="904"/>
      <c r="V34" s="905">
        <f>SUM(V14:X33)</f>
        <v>12366</v>
      </c>
      <c r="W34" s="903"/>
      <c r="X34" s="904"/>
      <c r="Y34" s="905">
        <f>SUM(Y14:Z33)</f>
        <v>0</v>
      </c>
      <c r="Z34" s="904"/>
      <c r="AA34" s="558">
        <f t="shared" ref="AA34:AG34" si="18">SUM(AA14:AA33)</f>
        <v>0</v>
      </c>
      <c r="AB34" s="568">
        <f t="shared" si="18"/>
        <v>-6</v>
      </c>
      <c r="AC34" s="569">
        <f t="shared" si="18"/>
        <v>0</v>
      </c>
      <c r="AD34" s="569">
        <f t="shared" si="18"/>
        <v>0</v>
      </c>
      <c r="AE34" s="570">
        <f t="shared" si="18"/>
        <v>6</v>
      </c>
      <c r="AF34" s="571">
        <f t="shared" si="18"/>
        <v>0</v>
      </c>
      <c r="AG34" s="89">
        <f t="shared" si="18"/>
        <v>0</v>
      </c>
      <c r="AH34" s="90"/>
      <c r="AI34" s="90"/>
      <c r="AJ34" s="90"/>
      <c r="AK34" s="90"/>
      <c r="AL34" s="91"/>
      <c r="AM34" s="91"/>
      <c r="AN34" s="91"/>
      <c r="AO34" s="68"/>
      <c r="AS34" s="70"/>
      <c r="AW34" s="104">
        <f>SUM(AW14:AW33)</f>
        <v>0</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0</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3662" priority="6" stopIfTrue="1">
      <formula>B14=""</formula>
    </cfRule>
  </conditionalFormatting>
  <conditionalFormatting sqref="AE14:AE33">
    <cfRule type="expression" dxfId="3661" priority="7" stopIfTrue="1">
      <formula>AND((OR(S14,V14,Y14)&lt;&gt;0),AE14=0)</formula>
    </cfRule>
    <cfRule type="expression" dxfId="3660" priority="8" stopIfTrue="1">
      <formula>AND((OR(S14,V14,Y14)&lt;&gt;0),AE14&lt;&gt;0)</formula>
    </cfRule>
  </conditionalFormatting>
  <conditionalFormatting sqref="Q14:R33">
    <cfRule type="expression" dxfId="3659" priority="9" stopIfTrue="1">
      <formula>B14=""</formula>
    </cfRule>
  </conditionalFormatting>
  <conditionalFormatting sqref="AC14:AC33">
    <cfRule type="expression" dxfId="3658" priority="10" stopIfTrue="1">
      <formula>(AD14+AC14)&gt;=0</formula>
    </cfRule>
  </conditionalFormatting>
  <conditionalFormatting sqref="AI14:AJ33">
    <cfRule type="expression" dxfId="3657" priority="11" stopIfTrue="1">
      <formula>IF(AI14&lt;&gt;ROUND(S14*$AF$1+V14+Y14,2),1)</formula>
    </cfRule>
    <cfRule type="cellIs" dxfId="3656" priority="12" stopIfTrue="1" operator="equal">
      <formula>0</formula>
    </cfRule>
  </conditionalFormatting>
  <conditionalFormatting sqref="Y25:Z33">
    <cfRule type="expression" dxfId="3655" priority="13" stopIfTrue="1">
      <formula>IF((AND($Y25=0,$S25=0,$V25=0,$AE25&lt;&gt;0)),"истина")</formula>
    </cfRule>
    <cfRule type="expression" dxfId="3654" priority="14" stopIfTrue="1">
      <formula>($V25+$Y25)&lt;&gt;$AI25</formula>
    </cfRule>
  </conditionalFormatting>
  <conditionalFormatting sqref="S15:U33">
    <cfRule type="expression" dxfId="3653" priority="15" stopIfTrue="1">
      <formula>IF((AND($S15=0,$V15=0,$Y15=0,$AE15&lt;&gt;0)),"истина")</formula>
    </cfRule>
    <cfRule type="cellIs" dxfId="3652" priority="16" stopIfTrue="1" operator="lessThan">
      <formula>0</formula>
    </cfRule>
  </conditionalFormatting>
  <conditionalFormatting sqref="V25:X33">
    <cfRule type="expression" dxfId="3651" priority="17" stopIfTrue="1">
      <formula>IF((AND($V25=0,$Y25=0,$S25=0,$AE25&lt;&gt;0)),"истина")</formula>
    </cfRule>
    <cfRule type="expression" dxfId="3650" priority="18" stopIfTrue="1">
      <formula>($V25+$Y25)&lt;&gt;$AI25</formula>
    </cfRule>
    <cfRule type="cellIs" dxfId="3649" priority="19" stopIfTrue="1" operator="lessThan">
      <formula>0</formula>
    </cfRule>
  </conditionalFormatting>
  <conditionalFormatting sqref="I10:J10">
    <cfRule type="cellIs" dxfId="3648" priority="20" stopIfTrue="1" operator="notEqual">
      <formula>$A$10</formula>
    </cfRule>
    <cfRule type="cellIs" dxfId="3647" priority="21" stopIfTrue="1" operator="equal">
      <formula>0</formula>
    </cfRule>
  </conditionalFormatting>
  <conditionalFormatting sqref="D10:E10 AK13:AL13 AH14:AH33 AM14:AN33">
    <cfRule type="cellIs" dxfId="3646" priority="22" stopIfTrue="1" operator="equal">
      <formula>0</formula>
    </cfRule>
  </conditionalFormatting>
  <conditionalFormatting sqref="AH3:AN3 AH1:AN1">
    <cfRule type="cellIs" dxfId="3645" priority="23" stopIfTrue="1" operator="equal">
      <formula>0</formula>
    </cfRule>
  </conditionalFormatting>
  <conditionalFormatting sqref="S34:AG34 AF14:AF33">
    <cfRule type="cellIs" dxfId="3644" priority="24" stopIfTrue="1" operator="equal">
      <formula>0</formula>
    </cfRule>
  </conditionalFormatting>
  <conditionalFormatting sqref="S14:U14">
    <cfRule type="expression" dxfId="3643" priority="25" stopIfTrue="1">
      <formula>IF((AND($S$14=0,$V$14=0,$Y$14=0,$AE$14&lt;&gt;0)),"истина")</formula>
    </cfRule>
    <cfRule type="cellIs" dxfId="3642" priority="26" stopIfTrue="1" operator="lessThan">
      <formula>0</formula>
    </cfRule>
  </conditionalFormatting>
  <conditionalFormatting sqref="G34 D8:E9 AK14:AL33">
    <cfRule type="cellIs" dxfId="3641" priority="27" stopIfTrue="1" operator="equal">
      <formula>0</formula>
    </cfRule>
  </conditionalFormatting>
  <conditionalFormatting sqref="AL8:AL9">
    <cfRule type="cellIs" dxfId="3640" priority="28" stopIfTrue="1" operator="equal">
      <formula>0</formula>
    </cfRule>
  </conditionalFormatting>
  <conditionalFormatting sqref="AM8:AN8">
    <cfRule type="expression" dxfId="3639" priority="29" stopIfTrue="1">
      <formula>$AL$8=0</formula>
    </cfRule>
  </conditionalFormatting>
  <conditionalFormatting sqref="AM9:AN9">
    <cfRule type="expression" dxfId="3638" priority="30" stopIfTrue="1">
      <formula>$AL$9=0</formula>
    </cfRule>
  </conditionalFormatting>
  <conditionalFormatting sqref="A8:C8">
    <cfRule type="expression" dxfId="3637" priority="31" stopIfTrue="1">
      <formula>$D$8=0</formula>
    </cfRule>
    <cfRule type="cellIs" dxfId="3636" priority="32" stopIfTrue="1" operator="equal">
      <formula>0</formula>
    </cfRule>
  </conditionalFormatting>
  <conditionalFormatting sqref="A9:C9">
    <cfRule type="expression" dxfId="3635" priority="33" stopIfTrue="1">
      <formula>$D$9=0</formula>
    </cfRule>
    <cfRule type="cellIs" dxfId="3634" priority="34" stopIfTrue="1" operator="equal">
      <formula>0</formula>
    </cfRule>
  </conditionalFormatting>
  <conditionalFormatting sqref="F9">
    <cfRule type="expression" dxfId="3633" priority="35" stopIfTrue="1">
      <formula>$D$9=0</formula>
    </cfRule>
  </conditionalFormatting>
  <conditionalFormatting sqref="F8">
    <cfRule type="expression" dxfId="3632" priority="36" stopIfTrue="1">
      <formula>$D$8=0</formula>
    </cfRule>
  </conditionalFormatting>
  <conditionalFormatting sqref="G8:AK9 BA7:CE8">
    <cfRule type="cellIs" dxfId="3631" priority="37" stopIfTrue="1" operator="equal">
      <formula>""</formula>
    </cfRule>
  </conditionalFormatting>
  <conditionalFormatting sqref="Y14:Z24">
    <cfRule type="expression" dxfId="3630" priority="1" stopIfTrue="1">
      <formula>IF((AND($Y14=0,$S14=0,$V14=0,$AE14&lt;&gt;0)),"истина")</formula>
    </cfRule>
    <cfRule type="expression" dxfId="3629" priority="2" stopIfTrue="1">
      <formula>($V14+$Y14)&lt;&gt;$AI14</formula>
    </cfRule>
  </conditionalFormatting>
  <conditionalFormatting sqref="V14:X24">
    <cfRule type="expression" dxfId="3628" priority="3" stopIfTrue="1">
      <formula>IF((AND($V14=0,$Y14=0,$S14=0,$AE14&lt;&gt;0)),"истина")</formula>
    </cfRule>
    <cfRule type="expression" dxfId="3627" priority="4" stopIfTrue="1">
      <formula>($V14+$Y14)&lt;&gt;$AI14</formula>
    </cfRule>
    <cfRule type="cellIs" dxfId="3626"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289"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12290"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12291"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12292"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12293"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12294"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12295"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12296"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12297"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12298"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12299"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12300"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12301"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12302"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12303"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12304"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12305"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63">
    <tabColor rgb="FF92D050"/>
    <pageSetUpPr fitToPage="1"/>
  </sheetPr>
  <dimension ref="A1:CE147"/>
  <sheetViews>
    <sheetView showGridLines="0" zoomScale="120" zoomScaleNormal="120" workbookViewId="0">
      <selection activeCell="A3" sqref="A3:C3"/>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v>549</v>
      </c>
      <c r="B1" s="969"/>
      <c r="C1" s="969"/>
      <c r="D1" s="555"/>
      <c r="E1" s="966">
        <v>10</v>
      </c>
      <c r="F1" s="966"/>
      <c r="G1" s="966"/>
      <c r="H1" s="966"/>
      <c r="J1" s="983">
        <v>44348</v>
      </c>
      <c r="K1" s="983"/>
      <c r="L1" s="983"/>
      <c r="M1" s="970">
        <v>44439</v>
      </c>
      <c r="N1" s="970"/>
      <c r="O1" s="970"/>
      <c r="P1" s="3"/>
      <c r="Q1" s="3"/>
      <c r="R1" s="964" t="s">
        <v>353</v>
      </c>
      <c r="S1" s="964"/>
      <c r="T1" s="964"/>
      <c r="U1" s="964"/>
      <c r="V1" s="964"/>
      <c r="W1" s="964"/>
      <c r="Y1" s="971">
        <v>1.6666666666666667</v>
      </c>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v>0.60416666666666663</v>
      </c>
      <c r="AH2" s="859" t="s">
        <v>12</v>
      </c>
      <c r="AI2" s="859"/>
      <c r="AJ2" s="859"/>
      <c r="AK2" s="859"/>
      <c r="AL2" s="859"/>
      <c r="AM2" s="859"/>
      <c r="AN2" s="859"/>
      <c r="AO2" s="14" t="b">
        <v>0</v>
      </c>
      <c r="AP2" s="15" t="b">
        <v>1</v>
      </c>
      <c r="AQ2" s="15" t="b">
        <v>0</v>
      </c>
      <c r="AR2" s="15" t="b">
        <v>1</v>
      </c>
      <c r="AS2" s="15" t="b">
        <v>0</v>
      </c>
      <c r="AT2" s="15" t="b">
        <v>0</v>
      </c>
      <c r="AU2" s="15" t="b">
        <v>0</v>
      </c>
      <c r="AV2" s="15">
        <f>COUNTIF(AO2:AU2,TRUE)</f>
        <v>2</v>
      </c>
    </row>
    <row r="3" spans="1:83" ht="12.75" customHeight="1" x14ac:dyDescent="0.2">
      <c r="A3" s="979" t="s">
        <v>352</v>
      </c>
      <c r="B3" s="979"/>
      <c r="C3" s="979"/>
      <c r="D3" s="555"/>
      <c r="E3" s="980" t="s">
        <v>354</v>
      </c>
      <c r="F3" s="980"/>
      <c r="G3" s="980"/>
      <c r="H3" s="980"/>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f>IF(AO2=TRUE,"M",0)</f>
        <v>0</v>
      </c>
      <c r="AP3" s="19" t="str">
        <f>IF(AP2=TRUE,"Tu",0)</f>
        <v>Tu</v>
      </c>
      <c r="AQ3" s="19">
        <f>IF(AQ2=TRUE,"W",0)</f>
        <v>0</v>
      </c>
      <c r="AR3" s="19" t="str">
        <f>IF(AR2=TRUE,"Th",0)</f>
        <v>Th</v>
      </c>
      <c r="AS3" s="19">
        <f>IF(AS2=TRUE,"F",0)</f>
        <v>0</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
      </c>
      <c r="BC7" s="33" t="str">
        <f>IF($I$7=$AO$3,"X","")&amp;IF($I$7=$AP$3,"X","")&amp;IF($I$7=$AQ$3,"X","")&amp;IF($I$7=$AR$3,"X","")&amp;IF($I$7=$AS$3,"X","")&amp;IF($I$7=$AT$3,"X","")&amp;IF($I$7=$AU$3,"X","")</f>
        <v>X</v>
      </c>
      <c r="BD7" s="33" t="str">
        <f>IF($J$7=$AO$3,"X","")&amp;IF($J$7=$AP$3,"X","")&amp;IF($J$7=$AQ$3,"X","")&amp;IF($J$7=$AR$3,"X","")&amp;IF($J$7=$AS$3,"X","")&amp;IF($J$7=$AT$3,"X","")&amp;IF($J$7=$AU$3,"X","")</f>
        <v/>
      </c>
      <c r="BE7" s="33" t="str">
        <f>IF($K$7=$AO$3,"X","")&amp;IF($K$7=$AP$3,"X","")&amp;IF($K$7=$AQ$3,"X","")&amp;IF($K$7=$AR$3,"X","")&amp;IF($K$7=$AS$3,"X","")&amp;IF($K$7=$AT$3,"X","")&amp;IF($K$7=$AU$3,"X","")</f>
        <v>X</v>
      </c>
      <c r="BF7" s="33" t="str">
        <f>IF($L$7=$AO$3,"X","")&amp;IF($L$7=$AP$3,"X","")&amp;IF($L$7=$AQ$3,"X","")&amp;IF($L$7=$AR$3,"X","")&amp;IF($L$7=$AS$3,"X","")&amp;IF($L$7=$AT$3,"X","")&amp;IF($L$7=$AU$3,"X","")</f>
        <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
      </c>
      <c r="BJ7" s="33" t="str">
        <f>IF($P$7=$AO$3,"X","")&amp;IF($P$7=$AP$3,"X","")&amp;IF($P$7=$AQ$3,"X","")&amp;IF($P$7=$AR$3,"X","")&amp;IF($P$7=$AS$3,"X","")&amp;IF($P$7=$AT$3,"X","")&amp;IF($P$7=$AU$3,"X","")</f>
        <v>X</v>
      </c>
      <c r="BK7" s="33" t="str">
        <f>IF($Q$7=$AO$3,"X","")&amp;IF($Q$7=$AP$3,"X","")&amp;IF($Q$7=$AQ$3,"X","")&amp;IF($Q$7=$AR$3,"X","")&amp;IF($Q$7=$AS$3,"X","")&amp;IF($Q$7=$AT$3,"X","")&amp;IF($Q$7=$AU$3,"X","")</f>
        <v/>
      </c>
      <c r="BL7" s="33" t="str">
        <f>IF($R$7=$AO$3,"X","")&amp;IF($R$7=$AP$3,"X","")&amp;IF($R$7=$AQ$3,"X","")&amp;IF($R$7=$AR$3,"X","")&amp;IF($R$7=$AS$3,"X","")&amp;IF($R$7=$AT$3,"X","")&amp;IF($R$7=$AU$3,"X","")</f>
        <v>X</v>
      </c>
      <c r="BM7" s="33" t="str">
        <f>IF($S$7=$AO$3,"X","")&amp;IF($S$7=$AP$3,"X","")&amp;IF($S$7=$AQ$3,"X","")&amp;IF($S$7=$AR$3,"X","")&amp;IF($S$7=$AS$3,"X","")&amp;IF($S$7=$AT$3,"X","")&amp;IF($S$7=$AU$3,"X","")</f>
        <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
      </c>
      <c r="BQ7" s="33" t="str">
        <f>IF($W$7=$AO$3,"X","")&amp;IF($W$7=$AP$3,"X","")&amp;IF($W$7=$AQ$3,"X","")&amp;IF($W$7=$AR$3,"X","")&amp;IF($W$7=$AS$3,"X","")&amp;IF($W$7=$AT$3,"X","")&amp;IF($W$7=$AU$3,"X","")</f>
        <v>X</v>
      </c>
      <c r="BR7" s="33" t="str">
        <f>IF($X$7=$AO$3,"X","")&amp;IF($X$7=$AP$3,"X","")&amp;IF($X$7=$AQ$3,"X","")&amp;IF($X$7=$AR$3,"X","")&amp;IF($X$7=$AS$3,"X","")&amp;IF($X$7=$AT$3,"X","")&amp;IF($X$7=$AU$3,"X","")</f>
        <v/>
      </c>
      <c r="BS7" s="33" t="str">
        <f>IF($Y$7=$AO$3,"X","")&amp;IF($Y$7=$AP$3,"X","")&amp;IF($Y$7=$AQ$3,"X","")&amp;IF($Y$7=$AR$3,"X","")&amp;IF($Y$7=$AS$3,"X","")&amp;IF($Y$7=$AT$3,"X","")&amp;IF($Y$7=$AU$3,"X","")</f>
        <v>X</v>
      </c>
      <c r="BT7" s="33" t="str">
        <f>IF($Z$7=$AO$3,"X","")&amp;IF($Z$7=$AP$3,"X","")&amp;IF($Z$7=$AQ$3,"X","")&amp;IF($Z$7=$AR$3,"X","")&amp;IF($Z$7=$AS$3,"X","")&amp;IF($Z$7=$AT$3,"X","")&amp;IF($Z$7=$AU$3,"X","")</f>
        <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
      </c>
      <c r="BX7" s="33" t="str">
        <f>IF($AD$7=$AO$3,"X","")&amp;IF($AD$7=$AP$3,"X","")&amp;IF($AD$7=$AQ$3,"X","")&amp;IF($AD$7=$AR$3,"X","")&amp;IF($AD$7=$AS$3,"X","")&amp;IF($AD$7=$AT$3,"X","")&amp;IF($AD$7=$AU$3,"X","")</f>
        <v>X</v>
      </c>
      <c r="BY7" s="33" t="str">
        <f>IF($AE$7=$AO$3,"X","")&amp;IF($AE$7=$AP$3,"X","")&amp;IF($AE$7=$AQ$3,"X","")&amp;IF($AE$7=$AR$3,"X","")&amp;IF($AE$7=$AS$3,"X","")&amp;IF($AE$7=$AT$3,"X","")&amp;IF($AE$7=$AU$3,"X","")</f>
        <v/>
      </c>
      <c r="BZ7" s="33" t="str">
        <f>IF($AF$7=$AO$3,"X","")&amp;IF($AF$7=$AP$3,"X","")&amp;IF($AF$7=$AQ$3,"X","")&amp;IF($AF$7=$AR$3,"X","")&amp;IF($AF$7=$AS$3,"X","")&amp;IF($AF$7=$AT$3,"X","")&amp;IF($AF$7=$AU$3,"X","")</f>
        <v>X</v>
      </c>
      <c r="CA7" s="33" t="str">
        <f>IF($AG$7=$AO$3,"X","")&amp;IF($AG$7=$AP$3,"X","")&amp;IF($AG$7=$AQ$3,"X","")&amp;IF($AG$7=$AR$3,"X","")&amp;IF($AG$7=$AS$3,"X","")&amp;IF($AG$7=$AT$3,"X","")&amp;IF($AG$7=$AU$3,"X","")</f>
        <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
      </c>
      <c r="CE7" s="33" t="str">
        <f>IF($AK$7=$AO$3,"X","")&amp;IF($AK$7=$AP$3,"X","")&amp;IF($AK$7=$AQ$3,"X","")&amp;IF($AK$7=$AR$3,"X","")&amp;IF($AK$7=$AS$3,"X","")&amp;IF($AK$7=$AT$3,"X","")&amp;IF($AK$7=$AU$3,"X","")</f>
        <v>X</v>
      </c>
    </row>
    <row r="8" spans="1:83" ht="12.75" customHeight="1" x14ac:dyDescent="0.2">
      <c r="A8" s="977" t="str">
        <f>R1</f>
        <v>Van Schalkwyk Barbara</v>
      </c>
      <c r="B8" s="977"/>
      <c r="C8" s="977"/>
      <c r="D8" s="978">
        <f>Y1*AL8</f>
        <v>15</v>
      </c>
      <c r="E8" s="978"/>
      <c r="F8" s="34" t="s">
        <v>21</v>
      </c>
      <c r="G8" s="35" t="str">
        <f>IF($G$7=$AO$3,"X","")&amp;IF($G$7=$AP$3,"X","")&amp;IF($G$7=$AQ$3,"X","")&amp;IF($G$7=$AR$3,"X","")&amp;IF($G$7=$AS$3,"X","")&amp;IF($G$7=$AT$3,"X","")&amp;IF($G$7=$AU$3,"X","")</f>
        <v/>
      </c>
      <c r="H8" s="35" t="str">
        <f>IF($H$7=$AO$3,"X","")&amp;IF($H$7=$AP$3,"X","")&amp;IF($H$7=$AQ$3,"X","")&amp;IF($H$7=$AR$3,"X","")&amp;IF($H$7=$AS$3,"X","")&amp;IF($H$7=$AT$3,"X","")&amp;IF($H$7=$AU$3,"X","")</f>
        <v/>
      </c>
      <c r="I8" s="35" t="str">
        <f>IF($I$7=$AO$3,"X","")&amp;IF($I$7=$AP$3,"X","")&amp;IF($I$7=$AQ$3,"X","")&amp;IF($I$7=$AR$3,"X","")&amp;IF($I$7=$AS$3,"X","")&amp;IF($I$7=$AT$3,"X","")&amp;IF($I$7=$AU$3,"X","")</f>
        <v>X</v>
      </c>
      <c r="J8" s="35" t="str">
        <f>IF($J$7=$AO$3,"X","")&amp;IF($J$7=$AP$3,"X","")&amp;IF($J$7=$AQ$3,"X","")&amp;IF($J$7=$AR$3,"X","")&amp;IF($J$7=$AS$3,"X","")&amp;IF($J$7=$AT$3,"X","")&amp;IF($J$7=$AU$3,"X","")</f>
        <v/>
      </c>
      <c r="K8" s="35" t="str">
        <f>IF($K$7=$AO$3,"X","")&amp;IF($K$7=$AP$3,"X","")&amp;IF($K$7=$AQ$3,"X","")&amp;IF($K$7=$AR$3,"X","")&amp;IF($K$7=$AS$3,"X","")&amp;IF($K$7=$AT$3,"X","")&amp;IF($K$7=$AU$3,"X","")</f>
        <v>X</v>
      </c>
      <c r="L8" s="35" t="str">
        <f>IF($L$7=$AO$3,"X","")&amp;IF($L$7=$AP$3,"X","")&amp;IF($L$7=$AQ$3,"X","")&amp;IF($L$7=$AR$3,"X","")&amp;IF($L$7=$AS$3,"X","")&amp;IF($L$7=$AT$3,"X","")&amp;IF($L$7=$AU$3,"X","")</f>
        <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
      </c>
      <c r="P8" s="35" t="str">
        <f>IF($P$7=$AO$3,"X","")&amp;IF($P$7=$AP$3,"X","")&amp;IF($P$7=$AQ$3,"X","")&amp;IF($P$7=$AR$3,"X","")&amp;IF($P$7=$AS$3,"X","")&amp;IF($P$7=$AT$3,"X","")&amp;IF($P$7=$AU$3,"X","")</f>
        <v>X</v>
      </c>
      <c r="Q8" s="35" t="str">
        <f>IF($Q$7=$AO$3,"X","")&amp;IF($Q$7=$AP$3,"X","")&amp;IF($Q$7=$AQ$3,"X","")&amp;IF($Q$7=$AR$3,"X","")&amp;IF($Q$7=$AS$3,"X","")&amp;IF($Q$7=$AT$3,"X","")&amp;IF($Q$7=$AU$3,"X","")</f>
        <v/>
      </c>
      <c r="R8" s="35" t="str">
        <f>IF($R$7=$AO$3,"X","")&amp;IF($R$7=$AP$3,"X","")&amp;IF($R$7=$AQ$3,"X","")&amp;IF($R$7=$AR$3,"X","")&amp;IF($R$7=$AS$3,"X","")&amp;IF($R$7=$AT$3,"X","")&amp;IF($R$7=$AU$3,"X","")</f>
        <v>X</v>
      </c>
      <c r="S8" s="35" t="str">
        <f>IF($S$7=$AO$3,"X","")&amp;IF($S$7=$AP$3,"X","")&amp;IF($S$7=$AQ$3,"X","")&amp;IF($S$7=$AR$3,"X","")&amp;IF($S$7=$AS$3,"X","")&amp;IF($S$7=$AT$3,"X","")&amp;IF($S$7=$AU$3,"X","")</f>
        <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
      </c>
      <c r="W8" s="35" t="str">
        <f>IF($W$7=$AO$3,"X","")&amp;IF($W$7=$AP$3,"X","")&amp;IF($W$7=$AQ$3,"X","")&amp;IF($W$7=$AR$3,"X","")&amp;IF($W$7=$AS$3,"X","")&amp;IF($W$7=$AT$3,"X","")&amp;IF($W$7=$AU$3,"X","")</f>
        <v>X</v>
      </c>
      <c r="X8" s="35" t="str">
        <f>IF($X$7=$AO$3,"X","")&amp;IF($X$7=$AP$3,"X","")&amp;IF($X$7=$AQ$3,"X","")&amp;IF($X$7=$AR$3,"X","")&amp;IF($X$7=$AS$3,"X","")&amp;IF($X$7=$AT$3,"X","")&amp;IF($X$7=$AU$3,"X","")</f>
        <v/>
      </c>
      <c r="Y8" s="35" t="str">
        <f>IF($Y$7=$AO$3,"X","")&amp;IF($Y$7=$AP$3,"X","")&amp;IF($Y$7=$AQ$3,"X","")&amp;IF($Y$7=$AR$3,"X","")&amp;IF($Y$7=$AS$3,"X","")&amp;IF($Y$7=$AT$3,"X","")&amp;IF($Y$7=$AU$3,"X","")</f>
        <v>X</v>
      </c>
      <c r="Z8" s="35" t="str">
        <f>IF($Z$7=$AO$3,"X","")&amp;IF($Z$7=$AP$3,"X","")&amp;IF($Z$7=$AQ$3,"X","")&amp;IF($Z$7=$AR$3,"X","")&amp;IF($Z$7=$AS$3,"X","")&amp;IF($Z$7=$AT$3,"X","")&amp;IF($Z$7=$AU$3,"X","")</f>
        <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
      </c>
      <c r="AD8" s="35" t="str">
        <f>IF($AD$7=$AO$3,"X","")&amp;IF($AD$7=$AP$3,"X","")&amp;IF($AD$7=$AQ$3,"X","")&amp;IF($AD$7=$AR$3,"X","")&amp;IF($AD$7=$AS$3,"X","")&amp;IF($AD$7=$AT$3,"X","")&amp;IF($AD$7=$AU$3,"X","")</f>
        <v>X</v>
      </c>
      <c r="AE8" s="35" t="str">
        <f>IF($AE$7=$AO$3,"X","")&amp;IF($AE$7=$AP$3,"X","")&amp;IF($AE$7=$AQ$3,"X","")&amp;IF($AE$7=$AR$3,"X","")&amp;IF($AE$7=$AS$3,"X","")&amp;IF($AE$7=$AT$3,"X","")&amp;IF($AE$7=$AU$3,"X","")</f>
        <v/>
      </c>
      <c r="AF8" s="35" t="str">
        <f>IF($AF$7=$AO$3,"X","")&amp;IF($AF$7=$AP$3,"X","")&amp;IF($AF$7=$AQ$3,"X","")&amp;IF($AF$7=$AR$3,"X","")&amp;IF($AF$7=$AS$3,"X","")&amp;IF($AF$7=$AT$3,"X","")&amp;IF($AF$7=$AU$3,"X","")</f>
        <v>X</v>
      </c>
      <c r="AG8" s="35" t="str">
        <f>IF($AG$7=$AO$3,"X","")&amp;IF($AG$7=$AP$3,"X","")&amp;IF($AG$7=$AQ$3,"X","")&amp;IF($AG$7=$AR$3,"X","")&amp;IF($AG$7=$AS$3,"X","")&amp;IF($AG$7=$AT$3,"X","")&amp;IF($AG$7=$AU$3,"X","")</f>
        <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
      </c>
      <c r="AK8" s="35" t="str">
        <f>IF($AK$7=$AO$3,"X","")&amp;IF($AK$7=$AP$3,"X","")&amp;IF($AK$7=$AQ$3,"X","")&amp;IF($AK$7=$AR$3,"X","")&amp;IF($AK$7=$AS$3,"X","")&amp;IF($AK$7=$AT$3,"X","")&amp;IF($AK$7=$AU$3,"X","")</f>
        <v>X</v>
      </c>
      <c r="AL8" s="30">
        <f>COUNTIF(G8:AK8,"X")</f>
        <v>9</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14.999999999999941</v>
      </c>
      <c r="C10" s="39" t="s">
        <v>23</v>
      </c>
      <c r="D10" s="948">
        <f>SUM(D8:E9)</f>
        <v>15</v>
      </c>
      <c r="E10" s="948"/>
      <c r="F10" s="99" t="s">
        <v>53</v>
      </c>
      <c r="H10" s="41"/>
      <c r="I10" s="949">
        <f>9*1.66666666666666</f>
        <v>14.999999999999941</v>
      </c>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t="s">
        <v>351</v>
      </c>
      <c r="C14" s="925"/>
      <c r="D14" s="925"/>
      <c r="E14" s="925"/>
      <c r="F14" s="925"/>
      <c r="G14" s="926"/>
      <c r="H14" s="927"/>
      <c r="I14" s="928"/>
      <c r="J14" s="984">
        <v>44348</v>
      </c>
      <c r="K14" s="985"/>
      <c r="L14" s="986"/>
      <c r="M14" s="932"/>
      <c r="N14" s="933"/>
      <c r="O14" s="932">
        <v>0.05</v>
      </c>
      <c r="P14" s="933"/>
      <c r="Q14" s="934">
        <f t="shared" ref="Q14:Q33" si="2">AV14</f>
        <v>521.54999999999995</v>
      </c>
      <c r="R14" s="935"/>
      <c r="S14" s="936"/>
      <c r="T14" s="937"/>
      <c r="U14" s="938"/>
      <c r="V14" s="939"/>
      <c r="W14" s="940"/>
      <c r="X14" s="941"/>
      <c r="Y14" s="939"/>
      <c r="Z14" s="941"/>
      <c r="AA14" s="556"/>
      <c r="AB14" s="559">
        <v>15.007190106415567</v>
      </c>
      <c r="AC14" s="560">
        <f t="shared" ref="AC14:AC33" si="3">IF(B14&lt;&gt;"",-$I$10,"")</f>
        <v>-14.999999999999941</v>
      </c>
      <c r="AD14" s="561"/>
      <c r="AE14" s="561"/>
      <c r="AF14" s="562">
        <f t="shared" ref="AF14:AF33" si="4">SUM(AB14:AE14)</f>
        <v>7.1901064156261185E-3</v>
      </c>
      <c r="AG14" s="72"/>
      <c r="AH14" s="109">
        <f t="shared" ref="AH14:AH33" si="5">IF(B14&lt;&gt;"",AV14,"")</f>
        <v>521.54999999999995</v>
      </c>
      <c r="AI14" s="883">
        <f>IF(B14&lt;&gt;0,ROUND(AE14*Q14,0),"")</f>
        <v>0</v>
      </c>
      <c r="AJ14" s="883"/>
      <c r="AK14" s="900">
        <f t="shared" ref="AK14:AK33" si="6">IF(B14&lt;&gt;0,ROUND(AI14*$AF$1,2),"")</f>
        <v>0</v>
      </c>
      <c r="AL14" s="900"/>
      <c r="AM14" s="901" t="str">
        <f t="shared" ref="AM14:AM33" si="7">IF(AND(AC14&gt;0,AC14&lt;&gt;""),"ложь","")</f>
        <v/>
      </c>
      <c r="AN14" s="901"/>
      <c r="AO14" s="73">
        <f>IF(ROUND($A$1-$A$1*M14,4)=$A$1,0,ROUND($A$1-$A$1*M14,4))</f>
        <v>0</v>
      </c>
      <c r="AP14" s="74">
        <f>IF(ROUND($A$1-$A$1*O14,4)=$A$1,0,ROUND($A$1-$A$1*O14,4))</f>
        <v>521.54999999999995</v>
      </c>
      <c r="AQ14" s="75">
        <f>ROUND($A$1-((M14+O14)*$A$1),4)</f>
        <v>521.54999999999995</v>
      </c>
      <c r="AR14" s="76">
        <f>IF(AO14&gt;0,1,0)</f>
        <v>0</v>
      </c>
      <c r="AS14" s="77">
        <f t="shared" ref="AS14:AS33" si="8">IF(AP14&gt;0,2,0)</f>
        <v>2</v>
      </c>
      <c r="AT14" s="76">
        <f>IF(AQ14&gt;0,3,0)</f>
        <v>3</v>
      </c>
      <c r="AU14" s="78">
        <f t="shared" ref="AU14:AU33" si="9">AR14+AS14+AT14</f>
        <v>5</v>
      </c>
      <c r="AV14" s="5">
        <f t="shared" ref="AV14:AV33" si="10">IF(AU14=4,AO14,0)+IF(AU14=5,AP14,0)+IF(AU14=6,AQ14,0)+IF(AU14=3,$A$1,0)</f>
        <v>521.54999999999995</v>
      </c>
      <c r="AW14" s="104">
        <f>ROUND(AF14*Q14,0)</f>
        <v>4</v>
      </c>
    </row>
    <row r="15" spans="1:83" s="69" customFormat="1" ht="18" customHeight="1" x14ac:dyDescent="0.2">
      <c r="A15" s="71">
        <v>2</v>
      </c>
      <c r="B15" s="924" t="s">
        <v>355</v>
      </c>
      <c r="C15" s="925"/>
      <c r="D15" s="925"/>
      <c r="E15" s="925"/>
      <c r="F15" s="925"/>
      <c r="G15" s="926"/>
      <c r="H15" s="927"/>
      <c r="I15" s="928"/>
      <c r="J15" s="984">
        <v>44348</v>
      </c>
      <c r="K15" s="985"/>
      <c r="L15" s="986"/>
      <c r="M15" s="932"/>
      <c r="N15" s="933"/>
      <c r="O15" s="932"/>
      <c r="P15" s="933"/>
      <c r="Q15" s="934">
        <f t="shared" si="2"/>
        <v>549</v>
      </c>
      <c r="R15" s="935"/>
      <c r="S15" s="936"/>
      <c r="T15" s="937"/>
      <c r="U15" s="938"/>
      <c r="V15" s="939">
        <v>8235</v>
      </c>
      <c r="W15" s="940"/>
      <c r="X15" s="941"/>
      <c r="Y15" s="939"/>
      <c r="Z15" s="941"/>
      <c r="AA15" s="556"/>
      <c r="AB15" s="563">
        <v>1.0119409033091387E-3</v>
      </c>
      <c r="AC15" s="560">
        <f t="shared" si="3"/>
        <v>-14.999999999999941</v>
      </c>
      <c r="AD15" s="564"/>
      <c r="AE15" s="561">
        <f>V15/Q15</f>
        <v>15</v>
      </c>
      <c r="AF15" s="562">
        <f t="shared" si="4"/>
        <v>1.0119409033677584E-3</v>
      </c>
      <c r="AG15" s="72"/>
      <c r="AH15" s="109">
        <f t="shared" si="5"/>
        <v>549</v>
      </c>
      <c r="AI15" s="883">
        <f t="shared" ref="AI15:AI33" si="11">IF(B15&lt;&gt;0,ROUND(AE15*Q15,0),"")</f>
        <v>8235</v>
      </c>
      <c r="AJ15" s="883"/>
      <c r="AK15" s="900">
        <f t="shared" si="6"/>
        <v>0</v>
      </c>
      <c r="AL15" s="900"/>
      <c r="AM15" s="901" t="str">
        <f t="shared" si="7"/>
        <v/>
      </c>
      <c r="AN15" s="901"/>
      <c r="AO15" s="73">
        <f t="shared" ref="AO15:AO33" si="12">IF(ROUND($A$1-$A$1*M15,4)=$A$1,0,ROUND($A$1-$A$1*M15,4))</f>
        <v>0</v>
      </c>
      <c r="AP15" s="74">
        <f t="shared" ref="AP15:AP33" si="13">IF(ROUND($A$1-$A$1*O15,4)=$A$1,0,ROUND($A$1-$A$1*O15,4))</f>
        <v>0</v>
      </c>
      <c r="AQ15" s="75">
        <f t="shared" ref="AQ15:AQ33" si="14">ROUND($A$1-((M15+O15)*$A$1),4)</f>
        <v>549</v>
      </c>
      <c r="AR15" s="76">
        <f t="shared" ref="AR15:AR33" si="15">IF(AO15&gt;0,1,0)</f>
        <v>0</v>
      </c>
      <c r="AS15" s="77">
        <f t="shared" si="8"/>
        <v>0</v>
      </c>
      <c r="AT15" s="76">
        <f t="shared" ref="AT15:AT33" si="16">IF(AQ15&gt;0,3,0)</f>
        <v>3</v>
      </c>
      <c r="AU15" s="78">
        <f t="shared" si="9"/>
        <v>3</v>
      </c>
      <c r="AV15" s="5">
        <f t="shared" si="10"/>
        <v>549</v>
      </c>
      <c r="AW15" s="104">
        <f t="shared" ref="AW15:AW33" si="17">ROUND(AF15*Q15,0)</f>
        <v>1</v>
      </c>
    </row>
    <row r="16" spans="1:83" s="69" customFormat="1" ht="18" customHeight="1" x14ac:dyDescent="0.2">
      <c r="A16" s="71">
        <v>3</v>
      </c>
      <c r="B16" s="924" t="s">
        <v>365</v>
      </c>
      <c r="C16" s="925"/>
      <c r="D16" s="925"/>
      <c r="E16" s="925"/>
      <c r="F16" s="925"/>
      <c r="G16" s="926"/>
      <c r="H16" s="927"/>
      <c r="I16" s="928"/>
      <c r="J16" s="984">
        <v>44362</v>
      </c>
      <c r="K16" s="985"/>
      <c r="L16" s="986"/>
      <c r="M16" s="932"/>
      <c r="N16" s="933"/>
      <c r="O16" s="932">
        <v>7.0000000000000007E-2</v>
      </c>
      <c r="P16" s="933"/>
      <c r="Q16" s="934">
        <f t="shared" si="2"/>
        <v>510.57</v>
      </c>
      <c r="R16" s="935"/>
      <c r="S16" s="936"/>
      <c r="T16" s="937"/>
      <c r="U16" s="938"/>
      <c r="V16" s="939"/>
      <c r="W16" s="940"/>
      <c r="X16" s="941"/>
      <c r="Y16" s="939">
        <v>4258</v>
      </c>
      <c r="Z16" s="941"/>
      <c r="AA16" s="556"/>
      <c r="AB16" s="563">
        <v>1.0119409033091387E-3</v>
      </c>
      <c r="AC16" s="560">
        <f t="shared" si="3"/>
        <v>-14.999999999999941</v>
      </c>
      <c r="AD16" s="564">
        <f>4*1.66666666666666</f>
        <v>6.6666666666666403</v>
      </c>
      <c r="AE16" s="561">
        <f>Y16/Q16</f>
        <v>8.3396987680435597</v>
      </c>
      <c r="AF16" s="562">
        <f t="shared" si="4"/>
        <v>7.3773756135668833E-3</v>
      </c>
      <c r="AG16" s="72"/>
      <c r="AH16" s="109">
        <f t="shared" si="5"/>
        <v>510.57</v>
      </c>
      <c r="AI16" s="883">
        <f t="shared" si="11"/>
        <v>4258</v>
      </c>
      <c r="AJ16" s="883"/>
      <c r="AK16" s="900">
        <f t="shared" si="6"/>
        <v>0</v>
      </c>
      <c r="AL16" s="900"/>
      <c r="AM16" s="901" t="str">
        <f t="shared" si="7"/>
        <v/>
      </c>
      <c r="AN16" s="901"/>
      <c r="AO16" s="73">
        <f t="shared" si="12"/>
        <v>0</v>
      </c>
      <c r="AP16" s="74">
        <f t="shared" si="13"/>
        <v>510.57</v>
      </c>
      <c r="AQ16" s="75">
        <f t="shared" si="14"/>
        <v>510.57</v>
      </c>
      <c r="AR16" s="76">
        <f t="shared" si="15"/>
        <v>0</v>
      </c>
      <c r="AS16" s="77">
        <f t="shared" si="8"/>
        <v>2</v>
      </c>
      <c r="AT16" s="76">
        <f t="shared" si="16"/>
        <v>3</v>
      </c>
      <c r="AU16" s="78">
        <f t="shared" si="9"/>
        <v>5</v>
      </c>
      <c r="AV16" s="5">
        <f t="shared" si="10"/>
        <v>510.57</v>
      </c>
      <c r="AW16" s="104">
        <f t="shared" si="17"/>
        <v>4</v>
      </c>
    </row>
    <row r="17" spans="1:49" s="69" customFormat="1" ht="18" customHeight="1" x14ac:dyDescent="0.2">
      <c r="A17" s="71">
        <v>4</v>
      </c>
      <c r="B17" s="924" t="s">
        <v>746</v>
      </c>
      <c r="C17" s="925"/>
      <c r="D17" s="925"/>
      <c r="E17" s="925"/>
      <c r="F17" s="925"/>
      <c r="G17" s="926"/>
      <c r="H17" s="927"/>
      <c r="I17" s="928"/>
      <c r="J17" s="929" t="s">
        <v>754</v>
      </c>
      <c r="K17" s="930"/>
      <c r="L17" s="931"/>
      <c r="M17" s="932"/>
      <c r="N17" s="933"/>
      <c r="O17" s="932"/>
      <c r="P17" s="933"/>
      <c r="Q17" s="934">
        <f t="shared" si="2"/>
        <v>549</v>
      </c>
      <c r="R17" s="935"/>
      <c r="S17" s="936"/>
      <c r="T17" s="937"/>
      <c r="U17" s="938"/>
      <c r="V17" s="939">
        <v>7318</v>
      </c>
      <c r="W17" s="940"/>
      <c r="X17" s="941"/>
      <c r="Y17" s="939"/>
      <c r="Z17" s="941"/>
      <c r="AA17" s="556"/>
      <c r="AB17" s="563"/>
      <c r="AC17" s="560">
        <f t="shared" si="3"/>
        <v>-14.999999999999941</v>
      </c>
      <c r="AD17" s="564">
        <f>1*1.666666</f>
        <v>1.666666</v>
      </c>
      <c r="AE17" s="561">
        <f>V17/Q17</f>
        <v>13.329690346083789</v>
      </c>
      <c r="AF17" s="562">
        <f t="shared" si="4"/>
        <v>-3.6436539161535109E-3</v>
      </c>
      <c r="AG17" s="72"/>
      <c r="AH17" s="109">
        <f t="shared" si="5"/>
        <v>549</v>
      </c>
      <c r="AI17" s="883">
        <f t="shared" si="11"/>
        <v>7318</v>
      </c>
      <c r="AJ17" s="883"/>
      <c r="AK17" s="900">
        <f t="shared" si="6"/>
        <v>0</v>
      </c>
      <c r="AL17" s="900"/>
      <c r="AM17" s="901" t="str">
        <f t="shared" si="7"/>
        <v/>
      </c>
      <c r="AN17" s="901"/>
      <c r="AO17" s="73">
        <f t="shared" si="12"/>
        <v>0</v>
      </c>
      <c r="AP17" s="74">
        <f t="shared" si="13"/>
        <v>0</v>
      </c>
      <c r="AQ17" s="75">
        <f t="shared" si="14"/>
        <v>549</v>
      </c>
      <c r="AR17" s="76">
        <f t="shared" si="15"/>
        <v>0</v>
      </c>
      <c r="AS17" s="77">
        <f t="shared" si="8"/>
        <v>0</v>
      </c>
      <c r="AT17" s="76">
        <f t="shared" si="16"/>
        <v>3</v>
      </c>
      <c r="AU17" s="78">
        <f t="shared" si="9"/>
        <v>3</v>
      </c>
      <c r="AV17" s="5">
        <f t="shared" si="10"/>
        <v>549</v>
      </c>
      <c r="AW17" s="104">
        <f t="shared" si="17"/>
        <v>-2</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549</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549</v>
      </c>
      <c r="AR18" s="76">
        <f t="shared" si="15"/>
        <v>0</v>
      </c>
      <c r="AS18" s="77">
        <f t="shared" si="8"/>
        <v>0</v>
      </c>
      <c r="AT18" s="76">
        <f t="shared" si="16"/>
        <v>3</v>
      </c>
      <c r="AU18" s="78">
        <f t="shared" si="9"/>
        <v>3</v>
      </c>
      <c r="AV18" s="5">
        <f t="shared" si="10"/>
        <v>549</v>
      </c>
      <c r="AW18" s="104">
        <f t="shared" si="17"/>
        <v>0</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549</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549</v>
      </c>
      <c r="AR19" s="76">
        <f t="shared" si="15"/>
        <v>0</v>
      </c>
      <c r="AS19" s="77">
        <f t="shared" si="8"/>
        <v>0</v>
      </c>
      <c r="AT19" s="76">
        <f t="shared" si="16"/>
        <v>3</v>
      </c>
      <c r="AU19" s="78">
        <f t="shared" si="9"/>
        <v>3</v>
      </c>
      <c r="AV19" s="5">
        <f t="shared" si="10"/>
        <v>549</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549</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549</v>
      </c>
      <c r="AR20" s="76">
        <f t="shared" si="15"/>
        <v>0</v>
      </c>
      <c r="AS20" s="77">
        <f t="shared" si="8"/>
        <v>0</v>
      </c>
      <c r="AT20" s="76">
        <f t="shared" si="16"/>
        <v>3</v>
      </c>
      <c r="AU20" s="78">
        <f t="shared" si="9"/>
        <v>3</v>
      </c>
      <c r="AV20" s="5">
        <f t="shared" si="10"/>
        <v>549</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549</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549</v>
      </c>
      <c r="AR21" s="76">
        <f t="shared" si="15"/>
        <v>0</v>
      </c>
      <c r="AS21" s="77">
        <f t="shared" si="8"/>
        <v>0</v>
      </c>
      <c r="AT21" s="76">
        <f t="shared" si="16"/>
        <v>3</v>
      </c>
      <c r="AU21" s="78">
        <f t="shared" si="9"/>
        <v>3</v>
      </c>
      <c r="AV21" s="5">
        <f t="shared" si="10"/>
        <v>549</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549</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549</v>
      </c>
      <c r="AR22" s="76">
        <f t="shared" si="15"/>
        <v>0</v>
      </c>
      <c r="AS22" s="77">
        <f t="shared" si="8"/>
        <v>0</v>
      </c>
      <c r="AT22" s="76">
        <f t="shared" si="16"/>
        <v>3</v>
      </c>
      <c r="AU22" s="78">
        <f t="shared" si="9"/>
        <v>3</v>
      </c>
      <c r="AV22" s="5">
        <f t="shared" si="10"/>
        <v>549</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549</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549</v>
      </c>
      <c r="AR23" s="76">
        <f t="shared" si="15"/>
        <v>0</v>
      </c>
      <c r="AS23" s="77">
        <f t="shared" si="8"/>
        <v>0</v>
      </c>
      <c r="AT23" s="76">
        <f t="shared" si="16"/>
        <v>3</v>
      </c>
      <c r="AU23" s="78">
        <f t="shared" si="9"/>
        <v>3</v>
      </c>
      <c r="AV23" s="5">
        <f t="shared" si="10"/>
        <v>549</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549</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549</v>
      </c>
      <c r="AR24" s="76">
        <f t="shared" si="15"/>
        <v>0</v>
      </c>
      <c r="AS24" s="77">
        <f t="shared" si="8"/>
        <v>0</v>
      </c>
      <c r="AT24" s="76">
        <f t="shared" si="16"/>
        <v>3</v>
      </c>
      <c r="AU24" s="78">
        <f t="shared" si="9"/>
        <v>3</v>
      </c>
      <c r="AV24" s="5">
        <f t="shared" si="10"/>
        <v>549</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549</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549</v>
      </c>
      <c r="AR25" s="76">
        <f t="shared" si="15"/>
        <v>0</v>
      </c>
      <c r="AS25" s="77">
        <f t="shared" si="8"/>
        <v>0</v>
      </c>
      <c r="AT25" s="76">
        <f t="shared" si="16"/>
        <v>3</v>
      </c>
      <c r="AU25" s="78">
        <f t="shared" si="9"/>
        <v>3</v>
      </c>
      <c r="AV25" s="5">
        <f t="shared" si="10"/>
        <v>549</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549</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549</v>
      </c>
      <c r="AR26" s="76">
        <f t="shared" si="15"/>
        <v>0</v>
      </c>
      <c r="AS26" s="77">
        <f t="shared" si="8"/>
        <v>0</v>
      </c>
      <c r="AT26" s="76">
        <f t="shared" si="16"/>
        <v>3</v>
      </c>
      <c r="AU26" s="78">
        <f t="shared" si="9"/>
        <v>3</v>
      </c>
      <c r="AV26" s="5">
        <f t="shared" si="10"/>
        <v>549</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549</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549</v>
      </c>
      <c r="AR27" s="76">
        <f t="shared" si="15"/>
        <v>0</v>
      </c>
      <c r="AS27" s="77">
        <f t="shared" si="8"/>
        <v>0</v>
      </c>
      <c r="AT27" s="76">
        <f t="shared" si="16"/>
        <v>3</v>
      </c>
      <c r="AU27" s="78">
        <f t="shared" si="9"/>
        <v>3</v>
      </c>
      <c r="AV27" s="5">
        <f t="shared" si="10"/>
        <v>549</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549</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549</v>
      </c>
      <c r="AR28" s="76">
        <f t="shared" si="15"/>
        <v>0</v>
      </c>
      <c r="AS28" s="77">
        <f t="shared" si="8"/>
        <v>0</v>
      </c>
      <c r="AT28" s="76">
        <f t="shared" si="16"/>
        <v>3</v>
      </c>
      <c r="AU28" s="78">
        <f t="shared" si="9"/>
        <v>3</v>
      </c>
      <c r="AV28" s="5">
        <f t="shared" si="10"/>
        <v>549</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549</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549</v>
      </c>
      <c r="AR29" s="76">
        <f t="shared" si="15"/>
        <v>0</v>
      </c>
      <c r="AS29" s="77">
        <f t="shared" si="8"/>
        <v>0</v>
      </c>
      <c r="AT29" s="76">
        <f t="shared" si="16"/>
        <v>3</v>
      </c>
      <c r="AU29" s="78">
        <f t="shared" si="9"/>
        <v>3</v>
      </c>
      <c r="AV29" s="5">
        <f t="shared" si="10"/>
        <v>549</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549</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549</v>
      </c>
      <c r="AR30" s="76">
        <f t="shared" si="15"/>
        <v>0</v>
      </c>
      <c r="AS30" s="77">
        <f t="shared" si="8"/>
        <v>0</v>
      </c>
      <c r="AT30" s="76">
        <f t="shared" si="16"/>
        <v>3</v>
      </c>
      <c r="AU30" s="78">
        <f t="shared" si="9"/>
        <v>3</v>
      </c>
      <c r="AV30" s="5">
        <f t="shared" si="10"/>
        <v>549</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549</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549</v>
      </c>
      <c r="AR31" s="76">
        <f t="shared" si="15"/>
        <v>0</v>
      </c>
      <c r="AS31" s="77">
        <f t="shared" si="8"/>
        <v>0</v>
      </c>
      <c r="AT31" s="76">
        <f t="shared" si="16"/>
        <v>3</v>
      </c>
      <c r="AU31" s="78">
        <f t="shared" si="9"/>
        <v>3</v>
      </c>
      <c r="AV31" s="5">
        <f t="shared" si="10"/>
        <v>549</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549</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549</v>
      </c>
      <c r="AR32" s="76">
        <f t="shared" si="15"/>
        <v>0</v>
      </c>
      <c r="AS32" s="77">
        <f t="shared" si="8"/>
        <v>0</v>
      </c>
      <c r="AT32" s="76">
        <f t="shared" si="16"/>
        <v>3</v>
      </c>
      <c r="AU32" s="78">
        <f t="shared" si="9"/>
        <v>3</v>
      </c>
      <c r="AV32" s="5">
        <f t="shared" si="10"/>
        <v>549</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549</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549</v>
      </c>
      <c r="AR33" s="76">
        <f t="shared" si="15"/>
        <v>0</v>
      </c>
      <c r="AS33" s="77">
        <f t="shared" si="8"/>
        <v>0</v>
      </c>
      <c r="AT33" s="76">
        <f t="shared" si="16"/>
        <v>3</v>
      </c>
      <c r="AU33" s="78">
        <f t="shared" si="9"/>
        <v>3</v>
      </c>
      <c r="AV33" s="5">
        <f t="shared" si="10"/>
        <v>549</v>
      </c>
      <c r="AW33" s="104">
        <f t="shared" si="17"/>
        <v>0</v>
      </c>
    </row>
    <row r="34" spans="1:49" s="69" customFormat="1" ht="24.75" customHeight="1" x14ac:dyDescent="0.2">
      <c r="A34" s="84"/>
      <c r="B34" s="480" t="s">
        <v>281</v>
      </c>
      <c r="C34" s="84"/>
      <c r="D34" s="84"/>
      <c r="E34" s="84"/>
      <c r="F34" s="84"/>
      <c r="G34" s="554">
        <f>20-COUNTBLANK(B14:B33)</f>
        <v>4</v>
      </c>
      <c r="H34" s="86" t="s">
        <v>50</v>
      </c>
      <c r="I34" s="84"/>
      <c r="J34" s="835"/>
      <c r="K34" s="835"/>
      <c r="L34" s="835"/>
      <c r="M34" s="835"/>
      <c r="N34" s="835"/>
      <c r="O34" s="836" t="s">
        <v>23</v>
      </c>
      <c r="P34" s="836"/>
      <c r="Q34" s="835"/>
      <c r="R34" s="837"/>
      <c r="S34" s="902">
        <f>SUM(S14:U33)</f>
        <v>0</v>
      </c>
      <c r="T34" s="903"/>
      <c r="U34" s="904"/>
      <c r="V34" s="905">
        <f>SUM(V14:X33)</f>
        <v>15553</v>
      </c>
      <c r="W34" s="903"/>
      <c r="X34" s="904"/>
      <c r="Y34" s="905">
        <f>SUM(Y14:Z33)</f>
        <v>4258</v>
      </c>
      <c r="Z34" s="904"/>
      <c r="AA34" s="558">
        <f t="shared" ref="AA34:AG34" si="18">SUM(AA14:AA33)</f>
        <v>0</v>
      </c>
      <c r="AB34" s="568">
        <f t="shared" si="18"/>
        <v>15.009213988222186</v>
      </c>
      <c r="AC34" s="569">
        <f t="shared" si="18"/>
        <v>-59.999999999999766</v>
      </c>
      <c r="AD34" s="569">
        <f t="shared" si="18"/>
        <v>8.3333326666666405</v>
      </c>
      <c r="AE34" s="570">
        <f t="shared" si="18"/>
        <v>36.669389114127348</v>
      </c>
      <c r="AF34" s="571">
        <f t="shared" si="18"/>
        <v>1.1935769016407249E-2</v>
      </c>
      <c r="AG34" s="89">
        <f t="shared" si="18"/>
        <v>0</v>
      </c>
      <c r="AH34" s="90"/>
      <c r="AI34" s="90"/>
      <c r="AJ34" s="90"/>
      <c r="AK34" s="90"/>
      <c r="AL34" s="91"/>
      <c r="AM34" s="91"/>
      <c r="AN34" s="91"/>
      <c r="AO34" s="68"/>
      <c r="AS34" s="70"/>
      <c r="AW34" s="104">
        <f>SUM(AW14:AW33)</f>
        <v>7</v>
      </c>
    </row>
    <row r="35" spans="1:49" s="94" customFormat="1" ht="16.5" customHeight="1" x14ac:dyDescent="0.2">
      <c r="A35" s="481"/>
      <c r="B35" s="481" t="s">
        <v>54</v>
      </c>
      <c r="C35" s="481"/>
      <c r="D35" s="106"/>
      <c r="E35" s="106"/>
      <c r="F35" s="106"/>
      <c r="G35" s="106"/>
      <c r="H35" s="838">
        <f>COUNTIF(AF14:AF33,"&lt;0")</f>
        <v>1</v>
      </c>
      <c r="I35" s="838"/>
      <c r="J35" s="106" t="s">
        <v>55</v>
      </c>
      <c r="K35" s="106"/>
      <c r="L35" s="106"/>
      <c r="M35" s="839">
        <f>SUMIF(AW14:AW33,"&lt;0")</f>
        <v>-2</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320.49462365591535</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3625" priority="6" stopIfTrue="1">
      <formula>B14=""</formula>
    </cfRule>
  </conditionalFormatting>
  <conditionalFormatting sqref="AE14:AE33">
    <cfRule type="expression" dxfId="3624" priority="7" stopIfTrue="1">
      <formula>AND((OR(S14,V14,Y14)&lt;&gt;0),AE14=0)</formula>
    </cfRule>
    <cfRule type="expression" dxfId="3623" priority="8" stopIfTrue="1">
      <formula>AND((OR(S14,V14,Y14)&lt;&gt;0),AE14&lt;&gt;0)</formula>
    </cfRule>
  </conditionalFormatting>
  <conditionalFormatting sqref="Q14:R33">
    <cfRule type="expression" dxfId="3622" priority="9" stopIfTrue="1">
      <formula>B14=""</formula>
    </cfRule>
  </conditionalFormatting>
  <conditionalFormatting sqref="AC14:AC33">
    <cfRule type="expression" dxfId="3621" priority="10" stopIfTrue="1">
      <formula>(AD14+AC14)&gt;=0</formula>
    </cfRule>
  </conditionalFormatting>
  <conditionalFormatting sqref="AI14:AJ33">
    <cfRule type="expression" dxfId="3620" priority="11" stopIfTrue="1">
      <formula>IF(AI14&lt;&gt;ROUND(S14*$AF$1+V14+Y14,2),1)</formula>
    </cfRule>
    <cfRule type="cellIs" dxfId="3619" priority="12" stopIfTrue="1" operator="equal">
      <formula>0</formula>
    </cfRule>
  </conditionalFormatting>
  <conditionalFormatting sqref="Y25:Z33">
    <cfRule type="expression" dxfId="3618" priority="13" stopIfTrue="1">
      <formula>IF((AND($Y25=0,$S25=0,$V25=0,$AE25&lt;&gt;0)),"истина")</formula>
    </cfRule>
    <cfRule type="expression" dxfId="3617" priority="14" stopIfTrue="1">
      <formula>($V25+$Y25)&lt;&gt;$AI25</formula>
    </cfRule>
  </conditionalFormatting>
  <conditionalFormatting sqref="S15:U33">
    <cfRule type="expression" dxfId="3616" priority="15" stopIfTrue="1">
      <formula>IF((AND($S15=0,$V15=0,$Y15=0,$AE15&lt;&gt;0)),"истина")</formula>
    </cfRule>
    <cfRule type="cellIs" dxfId="3615" priority="16" stopIfTrue="1" operator="lessThan">
      <formula>0</formula>
    </cfRule>
  </conditionalFormatting>
  <conditionalFormatting sqref="V25:X33">
    <cfRule type="expression" dxfId="3614" priority="17" stopIfTrue="1">
      <formula>IF((AND($V25=0,$Y25=0,$S25=0,$AE25&lt;&gt;0)),"истина")</formula>
    </cfRule>
    <cfRule type="expression" dxfId="3613" priority="18" stopIfTrue="1">
      <formula>($V25+$Y25)&lt;&gt;$AI25</formula>
    </cfRule>
    <cfRule type="cellIs" dxfId="3612" priority="19" stopIfTrue="1" operator="lessThan">
      <formula>0</formula>
    </cfRule>
  </conditionalFormatting>
  <conditionalFormatting sqref="I10:J10">
    <cfRule type="cellIs" dxfId="3611" priority="20" stopIfTrue="1" operator="notEqual">
      <formula>$A$10</formula>
    </cfRule>
    <cfRule type="cellIs" dxfId="3610" priority="21" stopIfTrue="1" operator="equal">
      <formula>0</formula>
    </cfRule>
  </conditionalFormatting>
  <conditionalFormatting sqref="D10:E10 AK13:AL13 AH14:AH33 AM14:AN33">
    <cfRule type="cellIs" dxfId="3609" priority="22" stopIfTrue="1" operator="equal">
      <formula>0</formula>
    </cfRule>
  </conditionalFormatting>
  <conditionalFormatting sqref="AH3:AN3 AH1:AN1">
    <cfRule type="cellIs" dxfId="3608" priority="23" stopIfTrue="1" operator="equal">
      <formula>0</formula>
    </cfRule>
  </conditionalFormatting>
  <conditionalFormatting sqref="S34:AG34 AF14:AF33">
    <cfRule type="cellIs" dxfId="3607" priority="24" stopIfTrue="1" operator="equal">
      <formula>0</formula>
    </cfRule>
  </conditionalFormatting>
  <conditionalFormatting sqref="S14:U14">
    <cfRule type="expression" dxfId="3606" priority="25" stopIfTrue="1">
      <formula>IF((AND($S$14=0,$V$14=0,$Y$14=0,$AE$14&lt;&gt;0)),"истина")</formula>
    </cfRule>
    <cfRule type="cellIs" dxfId="3605" priority="26" stopIfTrue="1" operator="lessThan">
      <formula>0</formula>
    </cfRule>
  </conditionalFormatting>
  <conditionalFormatting sqref="G34 D8:E9 AK14:AL33">
    <cfRule type="cellIs" dxfId="3604" priority="27" stopIfTrue="1" operator="equal">
      <formula>0</formula>
    </cfRule>
  </conditionalFormatting>
  <conditionalFormatting sqref="AL8:AL9">
    <cfRule type="cellIs" dxfId="3603" priority="28" stopIfTrue="1" operator="equal">
      <formula>0</formula>
    </cfRule>
  </conditionalFormatting>
  <conditionalFormatting sqref="AM8:AN8">
    <cfRule type="expression" dxfId="3602" priority="29" stopIfTrue="1">
      <formula>$AL$8=0</formula>
    </cfRule>
  </conditionalFormatting>
  <conditionalFormatting sqref="AM9:AN9">
    <cfRule type="expression" dxfId="3601" priority="30" stopIfTrue="1">
      <formula>$AL$9=0</formula>
    </cfRule>
  </conditionalFormatting>
  <conditionalFormatting sqref="A8:C8">
    <cfRule type="expression" dxfId="3600" priority="31" stopIfTrue="1">
      <formula>$D$8=0</formula>
    </cfRule>
    <cfRule type="cellIs" dxfId="3599" priority="32" stopIfTrue="1" operator="equal">
      <formula>0</formula>
    </cfRule>
  </conditionalFormatting>
  <conditionalFormatting sqref="A9:C9">
    <cfRule type="expression" dxfId="3598" priority="33" stopIfTrue="1">
      <formula>$D$9=0</formula>
    </cfRule>
    <cfRule type="cellIs" dxfId="3597" priority="34" stopIfTrue="1" operator="equal">
      <formula>0</formula>
    </cfRule>
  </conditionalFormatting>
  <conditionalFormatting sqref="F9">
    <cfRule type="expression" dxfId="3596" priority="35" stopIfTrue="1">
      <formula>$D$9=0</formula>
    </cfRule>
  </conditionalFormatting>
  <conditionalFormatting sqref="F8">
    <cfRule type="expression" dxfId="3595" priority="36" stopIfTrue="1">
      <formula>$D$8=0</formula>
    </cfRule>
  </conditionalFormatting>
  <conditionalFormatting sqref="G8:AK9 BA7:CE8">
    <cfRule type="cellIs" dxfId="3594" priority="37" stopIfTrue="1" operator="equal">
      <formula>""</formula>
    </cfRule>
  </conditionalFormatting>
  <conditionalFormatting sqref="Y14:Z24">
    <cfRule type="expression" dxfId="3593" priority="1" stopIfTrue="1">
      <formula>IF((AND($Y14=0,$S14=0,$V14=0,$AE14&lt;&gt;0)),"истина")</formula>
    </cfRule>
    <cfRule type="expression" dxfId="3592" priority="2" stopIfTrue="1">
      <formula>($V14+$Y14)&lt;&gt;$AI14</formula>
    </cfRule>
  </conditionalFormatting>
  <conditionalFormatting sqref="V14:X24">
    <cfRule type="expression" dxfId="3591" priority="3" stopIfTrue="1">
      <formula>IF((AND($V14=0,$Y14=0,$S14=0,$AE14&lt;&gt;0)),"истина")</formula>
    </cfRule>
    <cfRule type="expression" dxfId="3590" priority="4" stopIfTrue="1">
      <formula>($V14+$Y14)&lt;&gt;$AI14</formula>
    </cfRule>
    <cfRule type="cellIs" dxfId="3589"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3"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13314"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13315"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13316"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13317"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13318"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13319"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13320"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13321"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13322"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13323"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13324"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13325"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13326"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13327"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13328"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13329"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64">
    <tabColor rgb="FF92D050"/>
    <pageSetUpPr fitToPage="1"/>
  </sheetPr>
  <dimension ref="A1:CE147"/>
  <sheetViews>
    <sheetView showGridLines="0" zoomScale="120" zoomScaleNormal="120" workbookViewId="0">
      <selection activeCell="D7" sqref="D7"/>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v>2061</v>
      </c>
      <c r="B1" s="969"/>
      <c r="C1" s="969"/>
      <c r="D1" s="555"/>
      <c r="E1" s="966">
        <v>1</v>
      </c>
      <c r="F1" s="966"/>
      <c r="G1" s="966"/>
      <c r="H1" s="966"/>
      <c r="J1" s="970">
        <v>44442</v>
      </c>
      <c r="K1" s="970"/>
      <c r="L1" s="970"/>
      <c r="M1" s="970"/>
      <c r="N1" s="970"/>
      <c r="O1" s="970"/>
      <c r="P1" s="3"/>
      <c r="Q1" s="3"/>
      <c r="R1" s="964" t="s">
        <v>668</v>
      </c>
      <c r="S1" s="964"/>
      <c r="T1" s="964"/>
      <c r="U1" s="964"/>
      <c r="V1" s="964"/>
      <c r="W1" s="964"/>
      <c r="Y1" s="971">
        <v>2</v>
      </c>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v>0.41666666666666669</v>
      </c>
      <c r="AH2" s="859" t="s">
        <v>12</v>
      </c>
      <c r="AI2" s="859"/>
      <c r="AJ2" s="859"/>
      <c r="AK2" s="859"/>
      <c r="AL2" s="859"/>
      <c r="AM2" s="859"/>
      <c r="AN2" s="859"/>
      <c r="AO2" s="14" t="b">
        <v>0</v>
      </c>
      <c r="AP2" s="15" t="b">
        <v>0</v>
      </c>
      <c r="AQ2" s="15" t="b">
        <v>0</v>
      </c>
      <c r="AR2" s="15" t="b">
        <v>0</v>
      </c>
      <c r="AS2" s="15" t="b">
        <v>1</v>
      </c>
      <c r="AT2" s="15" t="b">
        <v>0</v>
      </c>
      <c r="AU2" s="15" t="b">
        <v>0</v>
      </c>
      <c r="AV2" s="15">
        <f>COUNTIF(AO2:AU2,TRUE)</f>
        <v>1</v>
      </c>
    </row>
    <row r="3" spans="1:83" ht="12.75" customHeight="1" x14ac:dyDescent="0.2">
      <c r="A3" s="972" t="s">
        <v>756</v>
      </c>
      <c r="B3" s="972"/>
      <c r="C3" s="972"/>
      <c r="D3" s="555"/>
      <c r="E3" s="980" t="s">
        <v>662</v>
      </c>
      <c r="F3" s="980"/>
      <c r="G3" s="980"/>
      <c r="H3" s="980"/>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f>IF(AO2=TRUE,"M",0)</f>
        <v>0</v>
      </c>
      <c r="AP3" s="19">
        <f>IF(AP2=TRUE,"Tu",0)</f>
        <v>0</v>
      </c>
      <c r="AQ3" s="19">
        <f>IF(AQ2=TRUE,"W",0)</f>
        <v>0</v>
      </c>
      <c r="AR3" s="19">
        <f>IF(AR2=TRUE,"Th",0)</f>
        <v>0</v>
      </c>
      <c r="AS3" s="19" t="str">
        <f>IF(AS2=TRUE,"F",0)</f>
        <v>F</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
      </c>
      <c r="BC7" s="33" t="str">
        <f>IF($I$7=$AO$3,"X","")&amp;IF($I$7=$AP$3,"X","")&amp;IF($I$7=$AQ$3,"X","")&amp;IF($I$7=$AR$3,"X","")&amp;IF($I$7=$AS$3,"X","")&amp;IF($I$7=$AT$3,"X","")&amp;IF($I$7=$AU$3,"X","")</f>
        <v/>
      </c>
      <c r="BD7" s="33" t="str">
        <f>IF($J$7=$AO$3,"X","")&amp;IF($J$7=$AP$3,"X","")&amp;IF($J$7=$AQ$3,"X","")&amp;IF($J$7=$AR$3,"X","")&amp;IF($J$7=$AS$3,"X","")&amp;IF($J$7=$AT$3,"X","")&amp;IF($J$7=$AU$3,"X","")</f>
        <v/>
      </c>
      <c r="BE7" s="33" t="str">
        <f>IF($K$7=$AO$3,"X","")&amp;IF($K$7=$AP$3,"X","")&amp;IF($K$7=$AQ$3,"X","")&amp;IF($K$7=$AR$3,"X","")&amp;IF($K$7=$AS$3,"X","")&amp;IF($K$7=$AT$3,"X","")&amp;IF($K$7=$AU$3,"X","")</f>
        <v/>
      </c>
      <c r="BF7" s="33" t="str">
        <f>IF($L$7=$AO$3,"X","")&amp;IF($L$7=$AP$3,"X","")&amp;IF($L$7=$AQ$3,"X","")&amp;IF($L$7=$AR$3,"X","")&amp;IF($L$7=$AS$3,"X","")&amp;IF($L$7=$AT$3,"X","")&amp;IF($L$7=$AU$3,"X","")</f>
        <v>X</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
      </c>
      <c r="BJ7" s="33" t="str">
        <f>IF($P$7=$AO$3,"X","")&amp;IF($P$7=$AP$3,"X","")&amp;IF($P$7=$AQ$3,"X","")&amp;IF($P$7=$AR$3,"X","")&amp;IF($P$7=$AS$3,"X","")&amp;IF($P$7=$AT$3,"X","")&amp;IF($P$7=$AU$3,"X","")</f>
        <v/>
      </c>
      <c r="BK7" s="33" t="str">
        <f>IF($Q$7=$AO$3,"X","")&amp;IF($Q$7=$AP$3,"X","")&amp;IF($Q$7=$AQ$3,"X","")&amp;IF($Q$7=$AR$3,"X","")&amp;IF($Q$7=$AS$3,"X","")&amp;IF($Q$7=$AT$3,"X","")&amp;IF($Q$7=$AU$3,"X","")</f>
        <v/>
      </c>
      <c r="BL7" s="33" t="str">
        <f>IF($R$7=$AO$3,"X","")&amp;IF($R$7=$AP$3,"X","")&amp;IF($R$7=$AQ$3,"X","")&amp;IF($R$7=$AR$3,"X","")&amp;IF($R$7=$AS$3,"X","")&amp;IF($R$7=$AT$3,"X","")&amp;IF($R$7=$AU$3,"X","")</f>
        <v/>
      </c>
      <c r="BM7" s="33" t="str">
        <f>IF($S$7=$AO$3,"X","")&amp;IF($S$7=$AP$3,"X","")&amp;IF($S$7=$AQ$3,"X","")&amp;IF($S$7=$AR$3,"X","")&amp;IF($S$7=$AS$3,"X","")&amp;IF($S$7=$AT$3,"X","")&amp;IF($S$7=$AU$3,"X","")</f>
        <v>X</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
      </c>
      <c r="BQ7" s="33" t="str">
        <f>IF($W$7=$AO$3,"X","")&amp;IF($W$7=$AP$3,"X","")&amp;IF($W$7=$AQ$3,"X","")&amp;IF($W$7=$AR$3,"X","")&amp;IF($W$7=$AS$3,"X","")&amp;IF($W$7=$AT$3,"X","")&amp;IF($W$7=$AU$3,"X","")</f>
        <v/>
      </c>
      <c r="BR7" s="33" t="str">
        <f>IF($X$7=$AO$3,"X","")&amp;IF($X$7=$AP$3,"X","")&amp;IF($X$7=$AQ$3,"X","")&amp;IF($X$7=$AR$3,"X","")&amp;IF($X$7=$AS$3,"X","")&amp;IF($X$7=$AT$3,"X","")&amp;IF($X$7=$AU$3,"X","")</f>
        <v/>
      </c>
      <c r="BS7" s="33" t="str">
        <f>IF($Y$7=$AO$3,"X","")&amp;IF($Y$7=$AP$3,"X","")&amp;IF($Y$7=$AQ$3,"X","")&amp;IF($Y$7=$AR$3,"X","")&amp;IF($Y$7=$AS$3,"X","")&amp;IF($Y$7=$AT$3,"X","")&amp;IF($Y$7=$AU$3,"X","")</f>
        <v/>
      </c>
      <c r="BT7" s="33" t="str">
        <f>IF($Z$7=$AO$3,"X","")&amp;IF($Z$7=$AP$3,"X","")&amp;IF($Z$7=$AQ$3,"X","")&amp;IF($Z$7=$AR$3,"X","")&amp;IF($Z$7=$AS$3,"X","")&amp;IF($Z$7=$AT$3,"X","")&amp;IF($Z$7=$AU$3,"X","")</f>
        <v>X</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
      </c>
      <c r="BX7" s="33" t="str">
        <f>IF($AD$7=$AO$3,"X","")&amp;IF($AD$7=$AP$3,"X","")&amp;IF($AD$7=$AQ$3,"X","")&amp;IF($AD$7=$AR$3,"X","")&amp;IF($AD$7=$AS$3,"X","")&amp;IF($AD$7=$AT$3,"X","")&amp;IF($AD$7=$AU$3,"X","")</f>
        <v/>
      </c>
      <c r="BY7" s="33" t="str">
        <f>IF($AE$7=$AO$3,"X","")&amp;IF($AE$7=$AP$3,"X","")&amp;IF($AE$7=$AQ$3,"X","")&amp;IF($AE$7=$AR$3,"X","")&amp;IF($AE$7=$AS$3,"X","")&amp;IF($AE$7=$AT$3,"X","")&amp;IF($AE$7=$AU$3,"X","")</f>
        <v/>
      </c>
      <c r="BZ7" s="33" t="str">
        <f>IF($AF$7=$AO$3,"X","")&amp;IF($AF$7=$AP$3,"X","")&amp;IF($AF$7=$AQ$3,"X","")&amp;IF($AF$7=$AR$3,"X","")&amp;IF($AF$7=$AS$3,"X","")&amp;IF($AF$7=$AT$3,"X","")&amp;IF($AF$7=$AU$3,"X","")</f>
        <v/>
      </c>
      <c r="CA7" s="33" t="str">
        <f>IF($AG$7=$AO$3,"X","")&amp;IF($AG$7=$AP$3,"X","")&amp;IF($AG$7=$AQ$3,"X","")&amp;IF($AG$7=$AR$3,"X","")&amp;IF($AG$7=$AS$3,"X","")&amp;IF($AG$7=$AT$3,"X","")&amp;IF($AG$7=$AU$3,"X","")</f>
        <v>X</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
      </c>
      <c r="CE7" s="33" t="str">
        <f>IF($AK$7=$AO$3,"X","")&amp;IF($AK$7=$AP$3,"X","")&amp;IF($AK$7=$AQ$3,"X","")&amp;IF($AK$7=$AR$3,"X","")&amp;IF($AK$7=$AS$3,"X","")&amp;IF($AK$7=$AT$3,"X","")&amp;IF($AK$7=$AU$3,"X","")</f>
        <v/>
      </c>
    </row>
    <row r="8" spans="1:83" ht="12.75" customHeight="1" x14ac:dyDescent="0.2">
      <c r="A8" s="977" t="str">
        <f>R1</f>
        <v>Ellis Zachary</v>
      </c>
      <c r="B8" s="977"/>
      <c r="C8" s="977"/>
      <c r="D8" s="978">
        <f>Y1*AL8</f>
        <v>8</v>
      </c>
      <c r="E8" s="978"/>
      <c r="F8" s="34" t="s">
        <v>21</v>
      </c>
      <c r="G8" s="35" t="str">
        <f>IF($G$7=$AO$3,"X","")&amp;IF($G$7=$AP$3,"X","")&amp;IF($G$7=$AQ$3,"X","")&amp;IF($G$7=$AR$3,"X","")&amp;IF($G$7=$AS$3,"X","")&amp;IF($G$7=$AT$3,"X","")&amp;IF($G$7=$AU$3,"X","")</f>
        <v/>
      </c>
      <c r="H8" s="35" t="str">
        <f>IF($H$7=$AO$3,"X","")&amp;IF($H$7=$AP$3,"X","")&amp;IF($H$7=$AQ$3,"X","")&amp;IF($H$7=$AR$3,"X","")&amp;IF($H$7=$AS$3,"X","")&amp;IF($H$7=$AT$3,"X","")&amp;IF($H$7=$AU$3,"X","")</f>
        <v/>
      </c>
      <c r="I8" s="35" t="str">
        <f>IF($I$7=$AO$3,"X","")&amp;IF($I$7=$AP$3,"X","")&amp;IF($I$7=$AQ$3,"X","")&amp;IF($I$7=$AR$3,"X","")&amp;IF($I$7=$AS$3,"X","")&amp;IF($I$7=$AT$3,"X","")&amp;IF($I$7=$AU$3,"X","")</f>
        <v/>
      </c>
      <c r="J8" s="35" t="str">
        <f>IF($J$7=$AO$3,"X","")&amp;IF($J$7=$AP$3,"X","")&amp;IF($J$7=$AQ$3,"X","")&amp;IF($J$7=$AR$3,"X","")&amp;IF($J$7=$AS$3,"X","")&amp;IF($J$7=$AT$3,"X","")&amp;IF($J$7=$AU$3,"X","")</f>
        <v/>
      </c>
      <c r="K8" s="35" t="str">
        <f>IF($K$7=$AO$3,"X","")&amp;IF($K$7=$AP$3,"X","")&amp;IF($K$7=$AQ$3,"X","")&amp;IF($K$7=$AR$3,"X","")&amp;IF($K$7=$AS$3,"X","")&amp;IF($K$7=$AT$3,"X","")&amp;IF($K$7=$AU$3,"X","")</f>
        <v/>
      </c>
      <c r="L8" s="35" t="str">
        <f>IF($L$7=$AO$3,"X","")&amp;IF($L$7=$AP$3,"X","")&amp;IF($L$7=$AQ$3,"X","")&amp;IF($L$7=$AR$3,"X","")&amp;IF($L$7=$AS$3,"X","")&amp;IF($L$7=$AT$3,"X","")&amp;IF($L$7=$AU$3,"X","")</f>
        <v>X</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
      </c>
      <c r="P8" s="35" t="str">
        <f>IF($P$7=$AO$3,"X","")&amp;IF($P$7=$AP$3,"X","")&amp;IF($P$7=$AQ$3,"X","")&amp;IF($P$7=$AR$3,"X","")&amp;IF($P$7=$AS$3,"X","")&amp;IF($P$7=$AT$3,"X","")&amp;IF($P$7=$AU$3,"X","")</f>
        <v/>
      </c>
      <c r="Q8" s="35" t="str">
        <f>IF($Q$7=$AO$3,"X","")&amp;IF($Q$7=$AP$3,"X","")&amp;IF($Q$7=$AQ$3,"X","")&amp;IF($Q$7=$AR$3,"X","")&amp;IF($Q$7=$AS$3,"X","")&amp;IF($Q$7=$AT$3,"X","")&amp;IF($Q$7=$AU$3,"X","")</f>
        <v/>
      </c>
      <c r="R8" s="35" t="str">
        <f>IF($R$7=$AO$3,"X","")&amp;IF($R$7=$AP$3,"X","")&amp;IF($R$7=$AQ$3,"X","")&amp;IF($R$7=$AR$3,"X","")&amp;IF($R$7=$AS$3,"X","")&amp;IF($R$7=$AT$3,"X","")&amp;IF($R$7=$AU$3,"X","")</f>
        <v/>
      </c>
      <c r="S8" s="35" t="str">
        <f>IF($S$7=$AO$3,"X","")&amp;IF($S$7=$AP$3,"X","")&amp;IF($S$7=$AQ$3,"X","")&amp;IF($S$7=$AR$3,"X","")&amp;IF($S$7=$AS$3,"X","")&amp;IF($S$7=$AT$3,"X","")&amp;IF($S$7=$AU$3,"X","")</f>
        <v>X</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
      </c>
      <c r="W8" s="35" t="str">
        <f>IF($W$7=$AO$3,"X","")&amp;IF($W$7=$AP$3,"X","")&amp;IF($W$7=$AQ$3,"X","")&amp;IF($W$7=$AR$3,"X","")&amp;IF($W$7=$AS$3,"X","")&amp;IF($W$7=$AT$3,"X","")&amp;IF($W$7=$AU$3,"X","")</f>
        <v/>
      </c>
      <c r="X8" s="35" t="str">
        <f>IF($X$7=$AO$3,"X","")&amp;IF($X$7=$AP$3,"X","")&amp;IF($X$7=$AQ$3,"X","")&amp;IF($X$7=$AR$3,"X","")&amp;IF($X$7=$AS$3,"X","")&amp;IF($X$7=$AT$3,"X","")&amp;IF($X$7=$AU$3,"X","")</f>
        <v/>
      </c>
      <c r="Y8" s="35" t="str">
        <f>IF($Y$7=$AO$3,"X","")&amp;IF($Y$7=$AP$3,"X","")&amp;IF($Y$7=$AQ$3,"X","")&amp;IF($Y$7=$AR$3,"X","")&amp;IF($Y$7=$AS$3,"X","")&amp;IF($Y$7=$AT$3,"X","")&amp;IF($Y$7=$AU$3,"X","")</f>
        <v/>
      </c>
      <c r="Z8" s="35" t="str">
        <f>IF($Z$7=$AO$3,"X","")&amp;IF($Z$7=$AP$3,"X","")&amp;IF($Z$7=$AQ$3,"X","")&amp;IF($Z$7=$AR$3,"X","")&amp;IF($Z$7=$AS$3,"X","")&amp;IF($Z$7=$AT$3,"X","")&amp;IF($Z$7=$AU$3,"X","")</f>
        <v>X</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
      </c>
      <c r="AD8" s="35" t="str">
        <f>IF($AD$7=$AO$3,"X","")&amp;IF($AD$7=$AP$3,"X","")&amp;IF($AD$7=$AQ$3,"X","")&amp;IF($AD$7=$AR$3,"X","")&amp;IF($AD$7=$AS$3,"X","")&amp;IF($AD$7=$AT$3,"X","")&amp;IF($AD$7=$AU$3,"X","")</f>
        <v/>
      </c>
      <c r="AE8" s="35" t="str">
        <f>IF($AE$7=$AO$3,"X","")&amp;IF($AE$7=$AP$3,"X","")&amp;IF($AE$7=$AQ$3,"X","")&amp;IF($AE$7=$AR$3,"X","")&amp;IF($AE$7=$AS$3,"X","")&amp;IF($AE$7=$AT$3,"X","")&amp;IF($AE$7=$AU$3,"X","")</f>
        <v/>
      </c>
      <c r="AF8" s="35" t="str">
        <f>IF($AF$7=$AO$3,"X","")&amp;IF($AF$7=$AP$3,"X","")&amp;IF($AF$7=$AQ$3,"X","")&amp;IF($AF$7=$AR$3,"X","")&amp;IF($AF$7=$AS$3,"X","")&amp;IF($AF$7=$AT$3,"X","")&amp;IF($AF$7=$AU$3,"X","")</f>
        <v/>
      </c>
      <c r="AG8" s="35" t="str">
        <f>IF($AG$7=$AO$3,"X","")&amp;IF($AG$7=$AP$3,"X","")&amp;IF($AG$7=$AQ$3,"X","")&amp;IF($AG$7=$AR$3,"X","")&amp;IF($AG$7=$AS$3,"X","")&amp;IF($AG$7=$AT$3,"X","")&amp;IF($AG$7=$AU$3,"X","")</f>
        <v>X</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
      </c>
      <c r="AK8" s="35" t="str">
        <f>IF($AK$7=$AO$3,"X","")&amp;IF($AK$7=$AP$3,"X","")&amp;IF($AK$7=$AQ$3,"X","")&amp;IF($AK$7=$AR$3,"X","")&amp;IF($AK$7=$AS$3,"X","")&amp;IF($AK$7=$AT$3,"X","")&amp;IF($AK$7=$AU$3,"X","")</f>
        <v/>
      </c>
      <c r="AL8" s="30">
        <f>COUNTIF(G8:AK8,"X")</f>
        <v>4</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8</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87"/>
      <c r="C14" s="987"/>
      <c r="D14" s="987"/>
      <c r="E14" s="987"/>
      <c r="F14" s="987"/>
      <c r="G14" s="987"/>
      <c r="H14" s="927"/>
      <c r="I14" s="928"/>
      <c r="J14" s="981"/>
      <c r="K14" s="982"/>
      <c r="L14" s="982"/>
      <c r="M14" s="932"/>
      <c r="N14" s="933"/>
      <c r="O14" s="932"/>
      <c r="P14" s="933"/>
      <c r="Q14" s="934">
        <f t="shared" ref="Q14:Q33" si="2">AV14</f>
        <v>2061</v>
      </c>
      <c r="R14" s="935"/>
      <c r="S14" s="936"/>
      <c r="T14" s="937"/>
      <c r="U14" s="938"/>
      <c r="V14" s="939"/>
      <c r="W14" s="940"/>
      <c r="X14" s="941"/>
      <c r="Y14" s="939"/>
      <c r="Z14" s="941"/>
      <c r="AA14" s="556"/>
      <c r="AB14" s="559"/>
      <c r="AC14" s="560" t="str">
        <f t="shared" ref="AC14:AC33" si="3">IF(B14&lt;&gt;"",-$I$10,"")</f>
        <v/>
      </c>
      <c r="AD14" s="561"/>
      <c r="AE14" s="561"/>
      <c r="AF14" s="562">
        <f t="shared" ref="AF14:AF33" si="4">SUM(AB14:AE14)</f>
        <v>0</v>
      </c>
      <c r="AG14" s="72"/>
      <c r="AH14" s="109" t="str">
        <f t="shared" ref="AH14:AH33" si="5">IF(B14&lt;&gt;"",AV14,"")</f>
        <v/>
      </c>
      <c r="AI14" s="883" t="str">
        <f>IF(B14&lt;&gt;0,ROUND(AE14*Q14,0),"")</f>
        <v/>
      </c>
      <c r="AJ14" s="883"/>
      <c r="AK14" s="900" t="str">
        <f t="shared" ref="AK14:AK33" si="6">IF(B14&lt;&gt;0,ROUND(AI14*$AF$1,2),"")</f>
        <v/>
      </c>
      <c r="AL14" s="900"/>
      <c r="AM14" s="901" t="str">
        <f t="shared" ref="AM14:AM33" si="7">IF(AND(AC14&gt;0,AC14&lt;&gt;""),"ложь","")</f>
        <v/>
      </c>
      <c r="AN14" s="901"/>
      <c r="AO14" s="73">
        <f>IF(ROUND($A$1-$A$1*M14,4)=$A$1,0,ROUND($A$1-$A$1*M14,4))</f>
        <v>0</v>
      </c>
      <c r="AP14" s="74">
        <f>IF(ROUND($A$1-$A$1*O14,4)=$A$1,0,ROUND($A$1-$A$1*O14,4))</f>
        <v>0</v>
      </c>
      <c r="AQ14" s="75">
        <f>ROUND($A$1-((M14+O14)*$A$1),4)</f>
        <v>2061</v>
      </c>
      <c r="AR14" s="76">
        <f>IF(AO14&gt;0,1,0)</f>
        <v>0</v>
      </c>
      <c r="AS14" s="77">
        <f t="shared" ref="AS14:AS33" si="8">IF(AP14&gt;0,2,0)</f>
        <v>0</v>
      </c>
      <c r="AT14" s="76">
        <f>IF(AQ14&gt;0,3,0)</f>
        <v>3</v>
      </c>
      <c r="AU14" s="78">
        <f t="shared" ref="AU14:AU33" si="9">AR14+AS14+AT14</f>
        <v>3</v>
      </c>
      <c r="AV14" s="5">
        <f t="shared" ref="AV14:AV33" si="10">IF(AU14=4,AO14,0)+IF(AU14=5,AP14,0)+IF(AU14=6,AQ14,0)+IF(AU14=3,$A$1,0)</f>
        <v>2061</v>
      </c>
      <c r="AW14" s="104">
        <f>ROUND(AF14*Q14,0)</f>
        <v>0</v>
      </c>
    </row>
    <row r="15" spans="1:83" s="69" customFormat="1" ht="18" customHeight="1" x14ac:dyDescent="0.2">
      <c r="A15" s="71">
        <v>2</v>
      </c>
      <c r="B15" s="924"/>
      <c r="C15" s="925"/>
      <c r="D15" s="925"/>
      <c r="E15" s="925"/>
      <c r="F15" s="925"/>
      <c r="G15" s="926"/>
      <c r="H15" s="927"/>
      <c r="I15" s="928"/>
      <c r="J15" s="929"/>
      <c r="K15" s="930"/>
      <c r="L15" s="931"/>
      <c r="M15" s="932"/>
      <c r="N15" s="933"/>
      <c r="O15" s="932"/>
      <c r="P15" s="933"/>
      <c r="Q15" s="934">
        <f t="shared" si="2"/>
        <v>2061</v>
      </c>
      <c r="R15" s="935"/>
      <c r="S15" s="936"/>
      <c r="T15" s="937"/>
      <c r="U15" s="938"/>
      <c r="V15" s="939"/>
      <c r="W15" s="940"/>
      <c r="X15" s="941"/>
      <c r="Y15" s="939"/>
      <c r="Z15" s="941"/>
      <c r="AA15" s="556"/>
      <c r="AB15" s="563"/>
      <c r="AC15" s="560" t="str">
        <f t="shared" si="3"/>
        <v/>
      </c>
      <c r="AD15" s="564"/>
      <c r="AE15" s="561"/>
      <c r="AF15" s="562">
        <f t="shared" si="4"/>
        <v>0</v>
      </c>
      <c r="AG15" s="72"/>
      <c r="AH15" s="109" t="str">
        <f t="shared" si="5"/>
        <v/>
      </c>
      <c r="AI15" s="883" t="str">
        <f t="shared" ref="AI15:AI33" si="11">IF(B15&lt;&gt;0,ROUND(AE15*Q15,0),"")</f>
        <v/>
      </c>
      <c r="AJ15" s="883"/>
      <c r="AK15" s="900" t="str">
        <f t="shared" si="6"/>
        <v/>
      </c>
      <c r="AL15" s="900"/>
      <c r="AM15" s="901" t="str">
        <f t="shared" si="7"/>
        <v/>
      </c>
      <c r="AN15" s="901"/>
      <c r="AO15" s="73">
        <f t="shared" ref="AO15:AO33" si="12">IF(ROUND($A$1-$A$1*M15,4)=$A$1,0,ROUND($A$1-$A$1*M15,4))</f>
        <v>0</v>
      </c>
      <c r="AP15" s="74">
        <f t="shared" ref="AP15:AP33" si="13">IF(ROUND($A$1-$A$1*O15,4)=$A$1,0,ROUND($A$1-$A$1*O15,4))</f>
        <v>0</v>
      </c>
      <c r="AQ15" s="75">
        <f t="shared" ref="AQ15:AQ33" si="14">ROUND($A$1-((M15+O15)*$A$1),4)</f>
        <v>2061</v>
      </c>
      <c r="AR15" s="76">
        <f t="shared" ref="AR15:AR33" si="15">IF(AO15&gt;0,1,0)</f>
        <v>0</v>
      </c>
      <c r="AS15" s="77">
        <f t="shared" si="8"/>
        <v>0</v>
      </c>
      <c r="AT15" s="76">
        <f t="shared" ref="AT15:AT33" si="16">IF(AQ15&gt;0,3,0)</f>
        <v>3</v>
      </c>
      <c r="AU15" s="78">
        <f t="shared" si="9"/>
        <v>3</v>
      </c>
      <c r="AV15" s="5">
        <f t="shared" si="10"/>
        <v>2061</v>
      </c>
      <c r="AW15" s="104">
        <f t="shared" ref="AW15:AW33" si="17">ROUND(AF15*Q15,0)</f>
        <v>0</v>
      </c>
    </row>
    <row r="16" spans="1:83" s="69" customFormat="1" ht="18" customHeight="1" x14ac:dyDescent="0.2">
      <c r="A16" s="71">
        <v>3</v>
      </c>
      <c r="B16" s="924"/>
      <c r="C16" s="925"/>
      <c r="D16" s="925"/>
      <c r="E16" s="925"/>
      <c r="F16" s="925"/>
      <c r="G16" s="926"/>
      <c r="H16" s="927"/>
      <c r="I16" s="928"/>
      <c r="J16" s="929"/>
      <c r="K16" s="930"/>
      <c r="L16" s="931"/>
      <c r="M16" s="932"/>
      <c r="N16" s="933"/>
      <c r="O16" s="932"/>
      <c r="P16" s="933"/>
      <c r="Q16" s="934">
        <f t="shared" si="2"/>
        <v>2061</v>
      </c>
      <c r="R16" s="935"/>
      <c r="S16" s="936"/>
      <c r="T16" s="937"/>
      <c r="U16" s="938"/>
      <c r="V16" s="939"/>
      <c r="W16" s="940"/>
      <c r="X16" s="941"/>
      <c r="Y16" s="939"/>
      <c r="Z16" s="941"/>
      <c r="AA16" s="556"/>
      <c r="AB16" s="563"/>
      <c r="AC16" s="560" t="str">
        <f t="shared" si="3"/>
        <v/>
      </c>
      <c r="AD16" s="564"/>
      <c r="AE16" s="561"/>
      <c r="AF16" s="562">
        <f t="shared" si="4"/>
        <v>0</v>
      </c>
      <c r="AG16" s="72"/>
      <c r="AH16" s="109" t="str">
        <f t="shared" si="5"/>
        <v/>
      </c>
      <c r="AI16" s="883" t="str">
        <f t="shared" si="11"/>
        <v/>
      </c>
      <c r="AJ16" s="883"/>
      <c r="AK16" s="900" t="str">
        <f t="shared" si="6"/>
        <v/>
      </c>
      <c r="AL16" s="900"/>
      <c r="AM16" s="901" t="str">
        <f t="shared" si="7"/>
        <v/>
      </c>
      <c r="AN16" s="901"/>
      <c r="AO16" s="73">
        <f t="shared" si="12"/>
        <v>0</v>
      </c>
      <c r="AP16" s="74">
        <f t="shared" si="13"/>
        <v>0</v>
      </c>
      <c r="AQ16" s="75">
        <f t="shared" si="14"/>
        <v>2061</v>
      </c>
      <c r="AR16" s="76">
        <f t="shared" si="15"/>
        <v>0</v>
      </c>
      <c r="AS16" s="77">
        <f t="shared" si="8"/>
        <v>0</v>
      </c>
      <c r="AT16" s="76">
        <f t="shared" si="16"/>
        <v>3</v>
      </c>
      <c r="AU16" s="78">
        <f t="shared" si="9"/>
        <v>3</v>
      </c>
      <c r="AV16" s="5">
        <f t="shared" si="10"/>
        <v>2061</v>
      </c>
      <c r="AW16" s="104">
        <f t="shared" si="17"/>
        <v>0</v>
      </c>
    </row>
    <row r="17" spans="1:49" s="69" customFormat="1" ht="18" customHeight="1" x14ac:dyDescent="0.2">
      <c r="A17" s="71">
        <v>4</v>
      </c>
      <c r="B17" s="924"/>
      <c r="C17" s="925"/>
      <c r="D17" s="925"/>
      <c r="E17" s="925"/>
      <c r="F17" s="925"/>
      <c r="G17" s="926"/>
      <c r="H17" s="927"/>
      <c r="I17" s="928"/>
      <c r="J17" s="929"/>
      <c r="K17" s="930"/>
      <c r="L17" s="931"/>
      <c r="M17" s="932"/>
      <c r="N17" s="933"/>
      <c r="O17" s="932"/>
      <c r="P17" s="933"/>
      <c r="Q17" s="934">
        <f t="shared" si="2"/>
        <v>2061</v>
      </c>
      <c r="R17" s="935"/>
      <c r="S17" s="936"/>
      <c r="T17" s="937"/>
      <c r="U17" s="938"/>
      <c r="V17" s="939"/>
      <c r="W17" s="940"/>
      <c r="X17" s="941"/>
      <c r="Y17" s="939"/>
      <c r="Z17" s="941"/>
      <c r="AA17" s="556"/>
      <c r="AB17" s="563"/>
      <c r="AC17" s="560" t="str">
        <f t="shared" si="3"/>
        <v/>
      </c>
      <c r="AD17" s="564"/>
      <c r="AE17" s="561"/>
      <c r="AF17" s="562">
        <f t="shared" si="4"/>
        <v>0</v>
      </c>
      <c r="AG17" s="72"/>
      <c r="AH17" s="109" t="str">
        <f t="shared" si="5"/>
        <v/>
      </c>
      <c r="AI17" s="883" t="str">
        <f t="shared" si="11"/>
        <v/>
      </c>
      <c r="AJ17" s="883"/>
      <c r="AK17" s="900" t="str">
        <f t="shared" si="6"/>
        <v/>
      </c>
      <c r="AL17" s="900"/>
      <c r="AM17" s="901" t="str">
        <f t="shared" si="7"/>
        <v/>
      </c>
      <c r="AN17" s="901"/>
      <c r="AO17" s="73">
        <f t="shared" si="12"/>
        <v>0</v>
      </c>
      <c r="AP17" s="74">
        <f t="shared" si="13"/>
        <v>0</v>
      </c>
      <c r="AQ17" s="75">
        <f t="shared" si="14"/>
        <v>2061</v>
      </c>
      <c r="AR17" s="76">
        <f t="shared" si="15"/>
        <v>0</v>
      </c>
      <c r="AS17" s="77">
        <f t="shared" si="8"/>
        <v>0</v>
      </c>
      <c r="AT17" s="76">
        <f t="shared" si="16"/>
        <v>3</v>
      </c>
      <c r="AU17" s="78">
        <f t="shared" si="9"/>
        <v>3</v>
      </c>
      <c r="AV17" s="5">
        <f t="shared" si="10"/>
        <v>2061</v>
      </c>
      <c r="AW17" s="104">
        <f t="shared" si="17"/>
        <v>0</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2061</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2061</v>
      </c>
      <c r="AR18" s="76">
        <f t="shared" si="15"/>
        <v>0</v>
      </c>
      <c r="AS18" s="77">
        <f t="shared" si="8"/>
        <v>0</v>
      </c>
      <c r="AT18" s="76">
        <f t="shared" si="16"/>
        <v>3</v>
      </c>
      <c r="AU18" s="78">
        <f t="shared" si="9"/>
        <v>3</v>
      </c>
      <c r="AV18" s="5">
        <f t="shared" si="10"/>
        <v>2061</v>
      </c>
      <c r="AW18" s="104">
        <f t="shared" si="17"/>
        <v>0</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2061</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2061</v>
      </c>
      <c r="AR19" s="76">
        <f t="shared" si="15"/>
        <v>0</v>
      </c>
      <c r="AS19" s="77">
        <f t="shared" si="8"/>
        <v>0</v>
      </c>
      <c r="AT19" s="76">
        <f t="shared" si="16"/>
        <v>3</v>
      </c>
      <c r="AU19" s="78">
        <f t="shared" si="9"/>
        <v>3</v>
      </c>
      <c r="AV19" s="5">
        <f t="shared" si="10"/>
        <v>2061</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2061</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2061</v>
      </c>
      <c r="AR20" s="76">
        <f t="shared" si="15"/>
        <v>0</v>
      </c>
      <c r="AS20" s="77">
        <f t="shared" si="8"/>
        <v>0</v>
      </c>
      <c r="AT20" s="76">
        <f t="shared" si="16"/>
        <v>3</v>
      </c>
      <c r="AU20" s="78">
        <f t="shared" si="9"/>
        <v>3</v>
      </c>
      <c r="AV20" s="5">
        <f t="shared" si="10"/>
        <v>2061</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2061</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2061</v>
      </c>
      <c r="AR21" s="76">
        <f t="shared" si="15"/>
        <v>0</v>
      </c>
      <c r="AS21" s="77">
        <f t="shared" si="8"/>
        <v>0</v>
      </c>
      <c r="AT21" s="76">
        <f t="shared" si="16"/>
        <v>3</v>
      </c>
      <c r="AU21" s="78">
        <f t="shared" si="9"/>
        <v>3</v>
      </c>
      <c r="AV21" s="5">
        <f t="shared" si="10"/>
        <v>2061</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2061</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2061</v>
      </c>
      <c r="AR22" s="76">
        <f t="shared" si="15"/>
        <v>0</v>
      </c>
      <c r="AS22" s="77">
        <f t="shared" si="8"/>
        <v>0</v>
      </c>
      <c r="AT22" s="76">
        <f t="shared" si="16"/>
        <v>3</v>
      </c>
      <c r="AU22" s="78">
        <f t="shared" si="9"/>
        <v>3</v>
      </c>
      <c r="AV22" s="5">
        <f t="shared" si="10"/>
        <v>2061</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2061</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2061</v>
      </c>
      <c r="AR23" s="76">
        <f t="shared" si="15"/>
        <v>0</v>
      </c>
      <c r="AS23" s="77">
        <f t="shared" si="8"/>
        <v>0</v>
      </c>
      <c r="AT23" s="76">
        <f t="shared" si="16"/>
        <v>3</v>
      </c>
      <c r="AU23" s="78">
        <f t="shared" si="9"/>
        <v>3</v>
      </c>
      <c r="AV23" s="5">
        <f t="shared" si="10"/>
        <v>2061</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2061</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2061</v>
      </c>
      <c r="AR24" s="76">
        <f t="shared" si="15"/>
        <v>0</v>
      </c>
      <c r="AS24" s="77">
        <f t="shared" si="8"/>
        <v>0</v>
      </c>
      <c r="AT24" s="76">
        <f t="shared" si="16"/>
        <v>3</v>
      </c>
      <c r="AU24" s="78">
        <f t="shared" si="9"/>
        <v>3</v>
      </c>
      <c r="AV24" s="5">
        <f t="shared" si="10"/>
        <v>2061</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2061</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2061</v>
      </c>
      <c r="AR25" s="76">
        <f t="shared" si="15"/>
        <v>0</v>
      </c>
      <c r="AS25" s="77">
        <f t="shared" si="8"/>
        <v>0</v>
      </c>
      <c r="AT25" s="76">
        <f t="shared" si="16"/>
        <v>3</v>
      </c>
      <c r="AU25" s="78">
        <f t="shared" si="9"/>
        <v>3</v>
      </c>
      <c r="AV25" s="5">
        <f t="shared" si="10"/>
        <v>2061</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2061</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2061</v>
      </c>
      <c r="AR26" s="76">
        <f t="shared" si="15"/>
        <v>0</v>
      </c>
      <c r="AS26" s="77">
        <f t="shared" si="8"/>
        <v>0</v>
      </c>
      <c r="AT26" s="76">
        <f t="shared" si="16"/>
        <v>3</v>
      </c>
      <c r="AU26" s="78">
        <f t="shared" si="9"/>
        <v>3</v>
      </c>
      <c r="AV26" s="5">
        <f t="shared" si="10"/>
        <v>2061</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2061</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2061</v>
      </c>
      <c r="AR27" s="76">
        <f t="shared" si="15"/>
        <v>0</v>
      </c>
      <c r="AS27" s="77">
        <f t="shared" si="8"/>
        <v>0</v>
      </c>
      <c r="AT27" s="76">
        <f t="shared" si="16"/>
        <v>3</v>
      </c>
      <c r="AU27" s="78">
        <f t="shared" si="9"/>
        <v>3</v>
      </c>
      <c r="AV27" s="5">
        <f t="shared" si="10"/>
        <v>2061</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2061</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2061</v>
      </c>
      <c r="AR28" s="76">
        <f t="shared" si="15"/>
        <v>0</v>
      </c>
      <c r="AS28" s="77">
        <f t="shared" si="8"/>
        <v>0</v>
      </c>
      <c r="AT28" s="76">
        <f t="shared" si="16"/>
        <v>3</v>
      </c>
      <c r="AU28" s="78">
        <f t="shared" si="9"/>
        <v>3</v>
      </c>
      <c r="AV28" s="5">
        <f t="shared" si="10"/>
        <v>2061</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2061</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2061</v>
      </c>
      <c r="AR29" s="76">
        <f t="shared" si="15"/>
        <v>0</v>
      </c>
      <c r="AS29" s="77">
        <f t="shared" si="8"/>
        <v>0</v>
      </c>
      <c r="AT29" s="76">
        <f t="shared" si="16"/>
        <v>3</v>
      </c>
      <c r="AU29" s="78">
        <f t="shared" si="9"/>
        <v>3</v>
      </c>
      <c r="AV29" s="5">
        <f t="shared" si="10"/>
        <v>2061</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2061</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2061</v>
      </c>
      <c r="AR30" s="76">
        <f t="shared" si="15"/>
        <v>0</v>
      </c>
      <c r="AS30" s="77">
        <f t="shared" si="8"/>
        <v>0</v>
      </c>
      <c r="AT30" s="76">
        <f t="shared" si="16"/>
        <v>3</v>
      </c>
      <c r="AU30" s="78">
        <f t="shared" si="9"/>
        <v>3</v>
      </c>
      <c r="AV30" s="5">
        <f t="shared" si="10"/>
        <v>2061</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2061</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2061</v>
      </c>
      <c r="AR31" s="76">
        <f t="shared" si="15"/>
        <v>0</v>
      </c>
      <c r="AS31" s="77">
        <f t="shared" si="8"/>
        <v>0</v>
      </c>
      <c r="AT31" s="76">
        <f t="shared" si="16"/>
        <v>3</v>
      </c>
      <c r="AU31" s="78">
        <f t="shared" si="9"/>
        <v>3</v>
      </c>
      <c r="AV31" s="5">
        <f t="shared" si="10"/>
        <v>2061</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2061</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2061</v>
      </c>
      <c r="AR32" s="76">
        <f t="shared" si="15"/>
        <v>0</v>
      </c>
      <c r="AS32" s="77">
        <f t="shared" si="8"/>
        <v>0</v>
      </c>
      <c r="AT32" s="76">
        <f t="shared" si="16"/>
        <v>3</v>
      </c>
      <c r="AU32" s="78">
        <f t="shared" si="9"/>
        <v>3</v>
      </c>
      <c r="AV32" s="5">
        <f t="shared" si="10"/>
        <v>2061</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2061</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2061</v>
      </c>
      <c r="AR33" s="76">
        <f t="shared" si="15"/>
        <v>0</v>
      </c>
      <c r="AS33" s="77">
        <f t="shared" si="8"/>
        <v>0</v>
      </c>
      <c r="AT33" s="76">
        <f t="shared" si="16"/>
        <v>3</v>
      </c>
      <c r="AU33" s="78">
        <f t="shared" si="9"/>
        <v>3</v>
      </c>
      <c r="AV33" s="5">
        <f t="shared" si="10"/>
        <v>2061</v>
      </c>
      <c r="AW33" s="104">
        <f t="shared" si="17"/>
        <v>0</v>
      </c>
    </row>
    <row r="34" spans="1:49" s="69" customFormat="1" ht="24.75" customHeight="1" x14ac:dyDescent="0.2">
      <c r="A34" s="84"/>
      <c r="B34" s="480" t="s">
        <v>281</v>
      </c>
      <c r="C34" s="84"/>
      <c r="D34" s="84"/>
      <c r="E34" s="84"/>
      <c r="F34" s="84"/>
      <c r="G34" s="554">
        <f>20-COUNTBLANK(B14:B33)</f>
        <v>0</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0</v>
      </c>
      <c r="Z34" s="904"/>
      <c r="AA34" s="558">
        <f t="shared" ref="AA34:AG34" si="18">SUM(AA14:AA33)</f>
        <v>0</v>
      </c>
      <c r="AB34" s="568">
        <f t="shared" si="18"/>
        <v>0</v>
      </c>
      <c r="AC34" s="569">
        <f t="shared" si="18"/>
        <v>0</v>
      </c>
      <c r="AD34" s="569">
        <f t="shared" si="18"/>
        <v>0</v>
      </c>
      <c r="AE34" s="570">
        <f t="shared" si="18"/>
        <v>0</v>
      </c>
      <c r="AF34" s="571">
        <f t="shared" si="18"/>
        <v>0</v>
      </c>
      <c r="AG34" s="89">
        <f t="shared" si="18"/>
        <v>0</v>
      </c>
      <c r="AH34" s="90"/>
      <c r="AI34" s="90"/>
      <c r="AJ34" s="90"/>
      <c r="AK34" s="90"/>
      <c r="AL34" s="91"/>
      <c r="AM34" s="91"/>
      <c r="AN34" s="91"/>
      <c r="AO34" s="68"/>
      <c r="AS34" s="70"/>
      <c r="AW34" s="104">
        <f>SUM(AW14:AW33)</f>
        <v>0</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0</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3588" priority="6" stopIfTrue="1">
      <formula>B14=""</formula>
    </cfRule>
  </conditionalFormatting>
  <conditionalFormatting sqref="AE14:AE33">
    <cfRule type="expression" dxfId="3587" priority="7" stopIfTrue="1">
      <formula>AND((OR(S14,V14,Y14)&lt;&gt;0),AE14=0)</formula>
    </cfRule>
    <cfRule type="expression" dxfId="3586" priority="8" stopIfTrue="1">
      <formula>AND((OR(S14,V14,Y14)&lt;&gt;0),AE14&lt;&gt;0)</formula>
    </cfRule>
  </conditionalFormatting>
  <conditionalFormatting sqref="Q14:R33">
    <cfRule type="expression" dxfId="3585" priority="9" stopIfTrue="1">
      <formula>B14=""</formula>
    </cfRule>
  </conditionalFormatting>
  <conditionalFormatting sqref="AC14:AC33">
    <cfRule type="expression" dxfId="3584" priority="10" stopIfTrue="1">
      <formula>(AD14+AC14)&gt;=0</formula>
    </cfRule>
  </conditionalFormatting>
  <conditionalFormatting sqref="AI14:AJ33">
    <cfRule type="expression" dxfId="3583" priority="11" stopIfTrue="1">
      <formula>IF(AI14&lt;&gt;ROUND(S14*$AF$1+V14+Y14,2),1)</formula>
    </cfRule>
    <cfRule type="cellIs" dxfId="3582" priority="12" stopIfTrue="1" operator="equal">
      <formula>0</formula>
    </cfRule>
  </conditionalFormatting>
  <conditionalFormatting sqref="Y25:Z33">
    <cfRule type="expression" dxfId="3581" priority="13" stopIfTrue="1">
      <formula>IF((AND($Y25=0,$S25=0,$V25=0,$AE25&lt;&gt;0)),"истина")</formula>
    </cfRule>
    <cfRule type="expression" dxfId="3580" priority="14" stopIfTrue="1">
      <formula>($V25+$Y25)&lt;&gt;$AI25</formula>
    </cfRule>
  </conditionalFormatting>
  <conditionalFormatting sqref="S15:U33">
    <cfRule type="expression" dxfId="3579" priority="15" stopIfTrue="1">
      <formula>IF((AND($S15=0,$V15=0,$Y15=0,$AE15&lt;&gt;0)),"истина")</formula>
    </cfRule>
    <cfRule type="cellIs" dxfId="3578" priority="16" stopIfTrue="1" operator="lessThan">
      <formula>0</formula>
    </cfRule>
  </conditionalFormatting>
  <conditionalFormatting sqref="V25:X33">
    <cfRule type="expression" dxfId="3577" priority="17" stopIfTrue="1">
      <formula>IF((AND($V25=0,$Y25=0,$S25=0,$AE25&lt;&gt;0)),"истина")</formula>
    </cfRule>
    <cfRule type="expression" dxfId="3576" priority="18" stopIfTrue="1">
      <formula>($V25+$Y25)&lt;&gt;$AI25</formula>
    </cfRule>
    <cfRule type="cellIs" dxfId="3575" priority="19" stopIfTrue="1" operator="lessThan">
      <formula>0</formula>
    </cfRule>
  </conditionalFormatting>
  <conditionalFormatting sqref="I10:J10">
    <cfRule type="cellIs" dxfId="3574" priority="20" stopIfTrue="1" operator="notEqual">
      <formula>$A$10</formula>
    </cfRule>
    <cfRule type="cellIs" dxfId="3573" priority="21" stopIfTrue="1" operator="equal">
      <formula>0</formula>
    </cfRule>
  </conditionalFormatting>
  <conditionalFormatting sqref="D10:E10 AK13:AL13 AH14:AH33 AM14:AN33">
    <cfRule type="cellIs" dxfId="3572" priority="22" stopIfTrue="1" operator="equal">
      <formula>0</formula>
    </cfRule>
  </conditionalFormatting>
  <conditionalFormatting sqref="AH3:AN3 AH1:AN1">
    <cfRule type="cellIs" dxfId="3571" priority="23" stopIfTrue="1" operator="equal">
      <formula>0</formula>
    </cfRule>
  </conditionalFormatting>
  <conditionalFormatting sqref="S34:AG34 AF14:AF33">
    <cfRule type="cellIs" dxfId="3570" priority="24" stopIfTrue="1" operator="equal">
      <formula>0</formula>
    </cfRule>
  </conditionalFormatting>
  <conditionalFormatting sqref="S14:U14">
    <cfRule type="expression" dxfId="3569" priority="25" stopIfTrue="1">
      <formula>IF((AND($S$14=0,$V$14=0,$Y$14=0,$AE$14&lt;&gt;0)),"истина")</formula>
    </cfRule>
    <cfRule type="cellIs" dxfId="3568" priority="26" stopIfTrue="1" operator="lessThan">
      <formula>0</formula>
    </cfRule>
  </conditionalFormatting>
  <conditionalFormatting sqref="G34 D8:E9 AK14:AL33">
    <cfRule type="cellIs" dxfId="3567" priority="27" stopIfTrue="1" operator="equal">
      <formula>0</formula>
    </cfRule>
  </conditionalFormatting>
  <conditionalFormatting sqref="AL8:AL9">
    <cfRule type="cellIs" dxfId="3566" priority="28" stopIfTrue="1" operator="equal">
      <formula>0</formula>
    </cfRule>
  </conditionalFormatting>
  <conditionalFormatting sqref="AM8:AN8">
    <cfRule type="expression" dxfId="3565" priority="29" stopIfTrue="1">
      <formula>$AL$8=0</formula>
    </cfRule>
  </conditionalFormatting>
  <conditionalFormatting sqref="AM9:AN9">
    <cfRule type="expression" dxfId="3564" priority="30" stopIfTrue="1">
      <formula>$AL$9=0</formula>
    </cfRule>
  </conditionalFormatting>
  <conditionalFormatting sqref="A8:C8">
    <cfRule type="expression" dxfId="3563" priority="31" stopIfTrue="1">
      <formula>$D$8=0</formula>
    </cfRule>
    <cfRule type="cellIs" dxfId="3562" priority="32" stopIfTrue="1" operator="equal">
      <formula>0</formula>
    </cfRule>
  </conditionalFormatting>
  <conditionalFormatting sqref="A9:C9">
    <cfRule type="expression" dxfId="3561" priority="33" stopIfTrue="1">
      <formula>$D$9=0</formula>
    </cfRule>
    <cfRule type="cellIs" dxfId="3560" priority="34" stopIfTrue="1" operator="equal">
      <formula>0</formula>
    </cfRule>
  </conditionalFormatting>
  <conditionalFormatting sqref="F9">
    <cfRule type="expression" dxfId="3559" priority="35" stopIfTrue="1">
      <formula>$D$9=0</formula>
    </cfRule>
  </conditionalFormatting>
  <conditionalFormatting sqref="F8">
    <cfRule type="expression" dxfId="3558" priority="36" stopIfTrue="1">
      <formula>$D$8=0</formula>
    </cfRule>
  </conditionalFormatting>
  <conditionalFormatting sqref="G8:AK9 BA7:CE8">
    <cfRule type="cellIs" dxfId="3557" priority="37" stopIfTrue="1" operator="equal">
      <formula>""</formula>
    </cfRule>
  </conditionalFormatting>
  <conditionalFormatting sqref="Y14:Z24">
    <cfRule type="expression" dxfId="3556" priority="1" stopIfTrue="1">
      <formula>IF((AND($Y14=0,$S14=0,$V14=0,$AE14&lt;&gt;0)),"истина")</formula>
    </cfRule>
    <cfRule type="expression" dxfId="3555" priority="2" stopIfTrue="1">
      <formula>($V14+$Y14)&lt;&gt;$AI14</formula>
    </cfRule>
  </conditionalFormatting>
  <conditionalFormatting sqref="V14:X24">
    <cfRule type="expression" dxfId="3554" priority="3" stopIfTrue="1">
      <formula>IF((AND($V14=0,$Y14=0,$S14=0,$AE14&lt;&gt;0)),"истина")</formula>
    </cfRule>
    <cfRule type="expression" dxfId="3553" priority="4" stopIfTrue="1">
      <formula>($V14+$Y14)&lt;&gt;$AI14</formula>
    </cfRule>
    <cfRule type="cellIs" dxfId="3552"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337"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14338"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14339"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14340"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14341"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14342"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14343"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14344"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14345"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14346"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14347"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14348"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14349"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14350"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14351"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14352"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14353"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65">
    <tabColor rgb="FF92D050"/>
    <pageSetUpPr fitToPage="1"/>
  </sheetPr>
  <dimension ref="A1:CE147"/>
  <sheetViews>
    <sheetView showGridLines="0" zoomScale="120" zoomScaleNormal="120" workbookViewId="0">
      <selection activeCell="V23" sqref="V23:X23"/>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v>2264</v>
      </c>
      <c r="B1" s="969"/>
      <c r="C1" s="969"/>
      <c r="D1" s="555"/>
      <c r="E1" s="966">
        <v>1</v>
      </c>
      <c r="F1" s="966"/>
      <c r="G1" s="966"/>
      <c r="H1" s="966"/>
      <c r="J1" s="970">
        <v>44396</v>
      </c>
      <c r="K1" s="970"/>
      <c r="L1" s="970"/>
      <c r="M1" s="970">
        <v>44419</v>
      </c>
      <c r="N1" s="970"/>
      <c r="O1" s="970"/>
      <c r="P1" s="3"/>
      <c r="Q1" s="3"/>
      <c r="R1" s="964" t="s">
        <v>353</v>
      </c>
      <c r="S1" s="964"/>
      <c r="T1" s="964"/>
      <c r="U1" s="964"/>
      <c r="V1" s="964"/>
      <c r="W1" s="964"/>
      <c r="Y1" s="971">
        <v>1</v>
      </c>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v>0.79166666666666663</v>
      </c>
      <c r="AH2" s="859" t="s">
        <v>12</v>
      </c>
      <c r="AI2" s="859"/>
      <c r="AJ2" s="859"/>
      <c r="AK2" s="859"/>
      <c r="AL2" s="859"/>
      <c r="AM2" s="859"/>
      <c r="AN2" s="859"/>
      <c r="AO2" s="14" t="b">
        <v>0</v>
      </c>
      <c r="AP2" s="15" t="b">
        <v>0</v>
      </c>
      <c r="AQ2" s="15" t="b">
        <v>1</v>
      </c>
      <c r="AR2" s="15" t="b">
        <v>0</v>
      </c>
      <c r="AS2" s="15" t="b">
        <v>0</v>
      </c>
      <c r="AT2" s="15" t="b">
        <v>0</v>
      </c>
      <c r="AU2" s="15" t="b">
        <v>0</v>
      </c>
      <c r="AV2" s="15">
        <f>COUNTIF(AO2:AU2,TRUE)</f>
        <v>1</v>
      </c>
    </row>
    <row r="3" spans="1:83" ht="12.75" customHeight="1" x14ac:dyDescent="0.2">
      <c r="A3" s="979" t="s">
        <v>663</v>
      </c>
      <c r="B3" s="979"/>
      <c r="C3" s="979"/>
      <c r="D3" s="555"/>
      <c r="E3" s="980" t="s">
        <v>664</v>
      </c>
      <c r="F3" s="980"/>
      <c r="G3" s="980"/>
      <c r="H3" s="980"/>
      <c r="J3" s="965" t="s">
        <v>300</v>
      </c>
      <c r="K3" s="965"/>
      <c r="L3" s="965"/>
      <c r="M3" s="965"/>
      <c r="N3" s="965"/>
      <c r="O3" s="965"/>
      <c r="P3" s="965"/>
      <c r="Q3" s="965"/>
      <c r="R3" s="964" t="s">
        <v>353</v>
      </c>
      <c r="S3" s="964"/>
      <c r="T3" s="964"/>
      <c r="U3" s="964"/>
      <c r="V3" s="964"/>
      <c r="W3" s="964"/>
      <c r="Y3" s="966">
        <v>2</v>
      </c>
      <c r="Z3" s="966"/>
      <c r="AA3" s="11"/>
      <c r="AB3" s="11"/>
      <c r="AC3" s="11"/>
      <c r="AD3" s="11"/>
      <c r="AE3" s="16"/>
      <c r="AF3" s="17" t="s">
        <v>13</v>
      </c>
      <c r="AG3" s="5"/>
      <c r="AH3" s="862">
        <f>I5</f>
        <v>44409</v>
      </c>
      <c r="AI3" s="862"/>
      <c r="AJ3" s="862"/>
      <c r="AK3" s="862"/>
      <c r="AL3" s="862"/>
      <c r="AM3" s="862"/>
      <c r="AN3" s="862"/>
      <c r="AO3" s="18">
        <f>IF(AO2=TRUE,"M",0)</f>
        <v>0</v>
      </c>
      <c r="AP3" s="19">
        <f>IF(AP2=TRUE,"Tu",0)</f>
        <v>0</v>
      </c>
      <c r="AQ3" s="19" t="str">
        <f>IF(AQ2=TRUE,"W",0)</f>
        <v>W</v>
      </c>
      <c r="AR3" s="19">
        <f>IF(AR2=TRUE,"Th",0)</f>
        <v>0</v>
      </c>
      <c r="AS3" s="19">
        <f>IF(AS2=TRUE,"F",0)</f>
        <v>0</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1</v>
      </c>
      <c r="AP4" s="15" t="b">
        <v>0</v>
      </c>
      <c r="AQ4" s="15" t="b">
        <v>0</v>
      </c>
      <c r="AR4" s="15" t="b">
        <v>0</v>
      </c>
      <c r="AS4" s="15" t="b">
        <v>0</v>
      </c>
      <c r="AT4" s="15" t="b">
        <v>0</v>
      </c>
      <c r="AU4" s="15" t="b">
        <v>0</v>
      </c>
      <c r="AV4" s="15">
        <f>COUNTIF(AO4:AU4,TRUE)</f>
        <v>1</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t="str">
        <f>IF(AO4=TRUE,"M",0)</f>
        <v>M</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
      </c>
      <c r="BC7" s="33" t="str">
        <f>IF($I$7=$AO$3,"X","")&amp;IF($I$7=$AP$3,"X","")&amp;IF($I$7=$AQ$3,"X","")&amp;IF($I$7=$AR$3,"X","")&amp;IF($I$7=$AS$3,"X","")&amp;IF($I$7=$AT$3,"X","")&amp;IF($I$7=$AU$3,"X","")</f>
        <v/>
      </c>
      <c r="BD7" s="33" t="str">
        <f>IF($J$7=$AO$3,"X","")&amp;IF($J$7=$AP$3,"X","")&amp;IF($J$7=$AQ$3,"X","")&amp;IF($J$7=$AR$3,"X","")&amp;IF($J$7=$AS$3,"X","")&amp;IF($J$7=$AT$3,"X","")&amp;IF($J$7=$AU$3,"X","")</f>
        <v>X</v>
      </c>
      <c r="BE7" s="33" t="str">
        <f>IF($K$7=$AO$3,"X","")&amp;IF($K$7=$AP$3,"X","")&amp;IF($K$7=$AQ$3,"X","")&amp;IF($K$7=$AR$3,"X","")&amp;IF($K$7=$AS$3,"X","")&amp;IF($K$7=$AT$3,"X","")&amp;IF($K$7=$AU$3,"X","")</f>
        <v/>
      </c>
      <c r="BF7" s="33" t="str">
        <f>IF($L$7=$AO$3,"X","")&amp;IF($L$7=$AP$3,"X","")&amp;IF($L$7=$AQ$3,"X","")&amp;IF($L$7=$AR$3,"X","")&amp;IF($L$7=$AS$3,"X","")&amp;IF($L$7=$AT$3,"X","")&amp;IF($L$7=$AU$3,"X","")</f>
        <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
      </c>
      <c r="BJ7" s="33" t="str">
        <f>IF($P$7=$AO$3,"X","")&amp;IF($P$7=$AP$3,"X","")&amp;IF($P$7=$AQ$3,"X","")&amp;IF($P$7=$AR$3,"X","")&amp;IF($P$7=$AS$3,"X","")&amp;IF($P$7=$AT$3,"X","")&amp;IF($P$7=$AU$3,"X","")</f>
        <v/>
      </c>
      <c r="BK7" s="33" t="str">
        <f>IF($Q$7=$AO$3,"X","")&amp;IF($Q$7=$AP$3,"X","")&amp;IF($Q$7=$AQ$3,"X","")&amp;IF($Q$7=$AR$3,"X","")&amp;IF($Q$7=$AS$3,"X","")&amp;IF($Q$7=$AT$3,"X","")&amp;IF($Q$7=$AU$3,"X","")</f>
        <v>X</v>
      </c>
      <c r="BL7" s="33" t="str">
        <f>IF($R$7=$AO$3,"X","")&amp;IF($R$7=$AP$3,"X","")&amp;IF($R$7=$AQ$3,"X","")&amp;IF($R$7=$AR$3,"X","")&amp;IF($R$7=$AS$3,"X","")&amp;IF($R$7=$AT$3,"X","")&amp;IF($R$7=$AU$3,"X","")</f>
        <v/>
      </c>
      <c r="BM7" s="33" t="str">
        <f>IF($S$7=$AO$3,"X","")&amp;IF($S$7=$AP$3,"X","")&amp;IF($S$7=$AQ$3,"X","")&amp;IF($S$7=$AR$3,"X","")&amp;IF($S$7=$AS$3,"X","")&amp;IF($S$7=$AT$3,"X","")&amp;IF($S$7=$AU$3,"X","")</f>
        <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
      </c>
      <c r="BQ7" s="33" t="str">
        <f>IF($W$7=$AO$3,"X","")&amp;IF($W$7=$AP$3,"X","")&amp;IF($W$7=$AQ$3,"X","")&amp;IF($W$7=$AR$3,"X","")&amp;IF($W$7=$AS$3,"X","")&amp;IF($W$7=$AT$3,"X","")&amp;IF($W$7=$AU$3,"X","")</f>
        <v/>
      </c>
      <c r="BR7" s="33" t="str">
        <f>IF($X$7=$AO$3,"X","")&amp;IF($X$7=$AP$3,"X","")&amp;IF($X$7=$AQ$3,"X","")&amp;IF($X$7=$AR$3,"X","")&amp;IF($X$7=$AS$3,"X","")&amp;IF($X$7=$AT$3,"X","")&amp;IF($X$7=$AU$3,"X","")</f>
        <v>X</v>
      </c>
      <c r="BS7" s="33" t="str">
        <f>IF($Y$7=$AO$3,"X","")&amp;IF($Y$7=$AP$3,"X","")&amp;IF($Y$7=$AQ$3,"X","")&amp;IF($Y$7=$AR$3,"X","")&amp;IF($Y$7=$AS$3,"X","")&amp;IF($Y$7=$AT$3,"X","")&amp;IF($Y$7=$AU$3,"X","")</f>
        <v/>
      </c>
      <c r="BT7" s="33" t="str">
        <f>IF($Z$7=$AO$3,"X","")&amp;IF($Z$7=$AP$3,"X","")&amp;IF($Z$7=$AQ$3,"X","")&amp;IF($Z$7=$AR$3,"X","")&amp;IF($Z$7=$AS$3,"X","")&amp;IF($Z$7=$AT$3,"X","")&amp;IF($Z$7=$AU$3,"X","")</f>
        <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
      </c>
      <c r="BX7" s="33" t="str">
        <f>IF($AD$7=$AO$3,"X","")&amp;IF($AD$7=$AP$3,"X","")&amp;IF($AD$7=$AQ$3,"X","")&amp;IF($AD$7=$AR$3,"X","")&amp;IF($AD$7=$AS$3,"X","")&amp;IF($AD$7=$AT$3,"X","")&amp;IF($AD$7=$AU$3,"X","")</f>
        <v/>
      </c>
      <c r="BY7" s="33" t="str">
        <f>IF($AE$7=$AO$3,"X","")&amp;IF($AE$7=$AP$3,"X","")&amp;IF($AE$7=$AQ$3,"X","")&amp;IF($AE$7=$AR$3,"X","")&amp;IF($AE$7=$AS$3,"X","")&amp;IF($AE$7=$AT$3,"X","")&amp;IF($AE$7=$AU$3,"X","")</f>
        <v>X</v>
      </c>
      <c r="BZ7" s="33" t="str">
        <f>IF($AF$7=$AO$3,"X","")&amp;IF($AF$7=$AP$3,"X","")&amp;IF($AF$7=$AQ$3,"X","")&amp;IF($AF$7=$AR$3,"X","")&amp;IF($AF$7=$AS$3,"X","")&amp;IF($AF$7=$AT$3,"X","")&amp;IF($AF$7=$AU$3,"X","")</f>
        <v/>
      </c>
      <c r="CA7" s="33" t="str">
        <f>IF($AG$7=$AO$3,"X","")&amp;IF($AG$7=$AP$3,"X","")&amp;IF($AG$7=$AQ$3,"X","")&amp;IF($AG$7=$AR$3,"X","")&amp;IF($AG$7=$AS$3,"X","")&amp;IF($AG$7=$AT$3,"X","")&amp;IF($AG$7=$AU$3,"X","")</f>
        <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
      </c>
      <c r="CE7" s="33" t="str">
        <f>IF($AK$7=$AO$3,"X","")&amp;IF($AK$7=$AP$3,"X","")&amp;IF($AK$7=$AQ$3,"X","")&amp;IF($AK$7=$AR$3,"X","")&amp;IF($AK$7=$AS$3,"X","")&amp;IF($AK$7=$AT$3,"X","")&amp;IF($AK$7=$AU$3,"X","")</f>
        <v/>
      </c>
    </row>
    <row r="8" spans="1:83" ht="12.75" customHeight="1" x14ac:dyDescent="0.2">
      <c r="A8" s="977" t="str">
        <f>R1</f>
        <v>Van Schalkwyk Barbara</v>
      </c>
      <c r="B8" s="977"/>
      <c r="C8" s="977"/>
      <c r="D8" s="978">
        <f>Y1*AL8</f>
        <v>4</v>
      </c>
      <c r="E8" s="978"/>
      <c r="F8" s="34" t="s">
        <v>21</v>
      </c>
      <c r="G8" s="35" t="str">
        <f>IF($G$7=$AO$3,"X","")&amp;IF($G$7=$AP$3,"X","")&amp;IF($G$7=$AQ$3,"X","")&amp;IF($G$7=$AR$3,"X","")&amp;IF($G$7=$AS$3,"X","")&amp;IF($G$7=$AT$3,"X","")&amp;IF($G$7=$AU$3,"X","")</f>
        <v/>
      </c>
      <c r="H8" s="35" t="str">
        <f>IF($H$7=$AO$3,"X","")&amp;IF($H$7=$AP$3,"X","")&amp;IF($H$7=$AQ$3,"X","")&amp;IF($H$7=$AR$3,"X","")&amp;IF($H$7=$AS$3,"X","")&amp;IF($H$7=$AT$3,"X","")&amp;IF($H$7=$AU$3,"X","")</f>
        <v/>
      </c>
      <c r="I8" s="35" t="str">
        <f>IF($I$7=$AO$3,"X","")&amp;IF($I$7=$AP$3,"X","")&amp;IF($I$7=$AQ$3,"X","")&amp;IF($I$7=$AR$3,"X","")&amp;IF($I$7=$AS$3,"X","")&amp;IF($I$7=$AT$3,"X","")&amp;IF($I$7=$AU$3,"X","")</f>
        <v/>
      </c>
      <c r="J8" s="35" t="str">
        <f>IF($J$7=$AO$3,"X","")&amp;IF($J$7=$AP$3,"X","")&amp;IF($J$7=$AQ$3,"X","")&amp;IF($J$7=$AR$3,"X","")&amp;IF($J$7=$AS$3,"X","")&amp;IF($J$7=$AT$3,"X","")&amp;IF($J$7=$AU$3,"X","")</f>
        <v>X</v>
      </c>
      <c r="K8" s="35" t="str">
        <f>IF($K$7=$AO$3,"X","")&amp;IF($K$7=$AP$3,"X","")&amp;IF($K$7=$AQ$3,"X","")&amp;IF($K$7=$AR$3,"X","")&amp;IF($K$7=$AS$3,"X","")&amp;IF($K$7=$AT$3,"X","")&amp;IF($K$7=$AU$3,"X","")</f>
        <v/>
      </c>
      <c r="L8" s="35" t="str">
        <f>IF($L$7=$AO$3,"X","")&amp;IF($L$7=$AP$3,"X","")&amp;IF($L$7=$AQ$3,"X","")&amp;IF($L$7=$AR$3,"X","")&amp;IF($L$7=$AS$3,"X","")&amp;IF($L$7=$AT$3,"X","")&amp;IF($L$7=$AU$3,"X","")</f>
        <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
      </c>
      <c r="P8" s="35" t="str">
        <f>IF($P$7=$AO$3,"X","")&amp;IF($P$7=$AP$3,"X","")&amp;IF($P$7=$AQ$3,"X","")&amp;IF($P$7=$AR$3,"X","")&amp;IF($P$7=$AS$3,"X","")&amp;IF($P$7=$AT$3,"X","")&amp;IF($P$7=$AU$3,"X","")</f>
        <v/>
      </c>
      <c r="Q8" s="35" t="str">
        <f>IF($Q$7=$AO$3,"X","")&amp;IF($Q$7=$AP$3,"X","")&amp;IF($Q$7=$AQ$3,"X","")&amp;IF($Q$7=$AR$3,"X","")&amp;IF($Q$7=$AS$3,"X","")&amp;IF($Q$7=$AT$3,"X","")&amp;IF($Q$7=$AU$3,"X","")</f>
        <v>X</v>
      </c>
      <c r="R8" s="35" t="str">
        <f>IF($R$7=$AO$3,"X","")&amp;IF($R$7=$AP$3,"X","")&amp;IF($R$7=$AQ$3,"X","")&amp;IF($R$7=$AR$3,"X","")&amp;IF($R$7=$AS$3,"X","")&amp;IF($R$7=$AT$3,"X","")&amp;IF($R$7=$AU$3,"X","")</f>
        <v/>
      </c>
      <c r="S8" s="35" t="str">
        <f>IF($S$7=$AO$3,"X","")&amp;IF($S$7=$AP$3,"X","")&amp;IF($S$7=$AQ$3,"X","")&amp;IF($S$7=$AR$3,"X","")&amp;IF($S$7=$AS$3,"X","")&amp;IF($S$7=$AT$3,"X","")&amp;IF($S$7=$AU$3,"X","")</f>
        <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
      </c>
      <c r="W8" s="35" t="str">
        <f>IF($W$7=$AO$3,"X","")&amp;IF($W$7=$AP$3,"X","")&amp;IF($W$7=$AQ$3,"X","")&amp;IF($W$7=$AR$3,"X","")&amp;IF($W$7=$AS$3,"X","")&amp;IF($W$7=$AT$3,"X","")&amp;IF($W$7=$AU$3,"X","")</f>
        <v/>
      </c>
      <c r="X8" s="35" t="str">
        <f>IF($X$7=$AO$3,"X","")&amp;IF($X$7=$AP$3,"X","")&amp;IF($X$7=$AQ$3,"X","")&amp;IF($X$7=$AR$3,"X","")&amp;IF($X$7=$AS$3,"X","")&amp;IF($X$7=$AT$3,"X","")&amp;IF($X$7=$AU$3,"X","")</f>
        <v>X</v>
      </c>
      <c r="Y8" s="35" t="str">
        <f>IF($Y$7=$AO$3,"X","")&amp;IF($Y$7=$AP$3,"X","")&amp;IF($Y$7=$AQ$3,"X","")&amp;IF($Y$7=$AR$3,"X","")&amp;IF($Y$7=$AS$3,"X","")&amp;IF($Y$7=$AT$3,"X","")&amp;IF($Y$7=$AU$3,"X","")</f>
        <v/>
      </c>
      <c r="Z8" s="35" t="str">
        <f>IF($Z$7=$AO$3,"X","")&amp;IF($Z$7=$AP$3,"X","")&amp;IF($Z$7=$AQ$3,"X","")&amp;IF($Z$7=$AR$3,"X","")&amp;IF($Z$7=$AS$3,"X","")&amp;IF($Z$7=$AT$3,"X","")&amp;IF($Z$7=$AU$3,"X","")</f>
        <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
      </c>
      <c r="AD8" s="35" t="str">
        <f>IF($AD$7=$AO$3,"X","")&amp;IF($AD$7=$AP$3,"X","")&amp;IF($AD$7=$AQ$3,"X","")&amp;IF($AD$7=$AR$3,"X","")&amp;IF($AD$7=$AS$3,"X","")&amp;IF($AD$7=$AT$3,"X","")&amp;IF($AD$7=$AU$3,"X","")</f>
        <v/>
      </c>
      <c r="AE8" s="35" t="str">
        <f>IF($AE$7=$AO$3,"X","")&amp;IF($AE$7=$AP$3,"X","")&amp;IF($AE$7=$AQ$3,"X","")&amp;IF($AE$7=$AR$3,"X","")&amp;IF($AE$7=$AS$3,"X","")&amp;IF($AE$7=$AT$3,"X","")&amp;IF($AE$7=$AU$3,"X","")</f>
        <v>X</v>
      </c>
      <c r="AF8" s="35" t="str">
        <f>IF($AF$7=$AO$3,"X","")&amp;IF($AF$7=$AP$3,"X","")&amp;IF($AF$7=$AQ$3,"X","")&amp;IF($AF$7=$AR$3,"X","")&amp;IF($AF$7=$AS$3,"X","")&amp;IF($AF$7=$AT$3,"X","")&amp;IF($AF$7=$AU$3,"X","")</f>
        <v/>
      </c>
      <c r="AG8" s="35" t="str">
        <f>IF($AG$7=$AO$3,"X","")&amp;IF($AG$7=$AP$3,"X","")&amp;IF($AG$7=$AQ$3,"X","")&amp;IF($AG$7=$AR$3,"X","")&amp;IF($AG$7=$AS$3,"X","")&amp;IF($AG$7=$AT$3,"X","")&amp;IF($AG$7=$AU$3,"X","")</f>
        <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
      </c>
      <c r="AK8" s="35" t="str">
        <f>IF($AK$7=$AO$3,"X","")&amp;IF($AK$7=$AP$3,"X","")&amp;IF($AK$7=$AQ$3,"X","")&amp;IF($AK$7=$AR$3,"X","")&amp;IF($AK$7=$AS$3,"X","")&amp;IF($AK$7=$AT$3,"X","")&amp;IF($AK$7=$AU$3,"X","")</f>
        <v/>
      </c>
      <c r="AL8" s="30">
        <f>COUNTIF(G8:AK8,"X")</f>
        <v>4</v>
      </c>
      <c r="AM8" s="957" t="s">
        <v>22</v>
      </c>
      <c r="AN8" s="957"/>
      <c r="AO8" s="3"/>
      <c r="BA8" s="33" t="str">
        <f>IF($G$7=$AO$5,"X","")&amp;IF($G$7=$AP$5,"X","")&amp;IF($G$7=$AQ$5,"X","")&amp;IF($G$7=$AR$5,"X","")&amp;IF($G$7=$AS$5,"X","")&amp;IF($G$7=$AT$5,"X","")&amp;IF($G$7=$AU$5,"X","")</f>
        <v/>
      </c>
      <c r="BB8" s="33" t="str">
        <f>IF($H$7=$AO$5,"X","")&amp;IF($H$7=$AP$5,"X","")&amp;IF($H$7=$AQ$5,"X","")&amp;IF($H$7=$AR$5,"X","")&amp;IF($H$7=$AS$5,"X","")&amp;IF($H$7=$AT$5,"X","")&amp;IF($H$7=$AU$5,"X","")</f>
        <v>X</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X</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X</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X</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X</v>
      </c>
      <c r="CE8" s="33" t="str">
        <f>IF($AK$7=$AO$5,"X","")&amp;IF($AK$7=$AP$5,"X","")&amp;IF($AK$7=$AQ$5,"X","")&amp;IF($AK$7=$AR$5,"X","")&amp;IF($AK$7=$AS$5,"X","")&amp;IF($AK$7=$AT$5,"X","")&amp;IF($AK$7=$AU$5,"X","")</f>
        <v/>
      </c>
    </row>
    <row r="9" spans="1:83" ht="12.75" customHeight="1" x14ac:dyDescent="0.2">
      <c r="A9" s="958" t="str">
        <f>R3</f>
        <v>Van Schalkwyk Barbara</v>
      </c>
      <c r="B9" s="958"/>
      <c r="C9" s="958"/>
      <c r="D9" s="959">
        <f>Y3*AL9</f>
        <v>10</v>
      </c>
      <c r="E9" s="959"/>
      <c r="F9" s="34" t="s">
        <v>21</v>
      </c>
      <c r="G9" s="35" t="str">
        <f>IF($G$7=$AO$5,"X","")&amp;IF($G$7=$AP$5,"X","")&amp;IF($G$7=$AQ$5,"X","")&amp;IF($G$7=$AR$5,"X","")&amp;IF($G$7=$AS$5,"X","")&amp;IF($G$7=$AT$5,"X","")&amp;IF($G$7=$AU$5,"X","")</f>
        <v/>
      </c>
      <c r="H9" s="35" t="str">
        <f>IF($H$7=$AO$5,"X","")&amp;IF($H$7=$AP$5,"X","")&amp;IF($H$7=$AQ$5,"X","")&amp;IF($H$7=$AR$5,"X","")&amp;IF($H$7=$AS$5,"X","")&amp;IF($H$7=$AT$5,"X","")&amp;IF($H$7=$AU$5,"X","")</f>
        <v>X</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X</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X</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X</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X</v>
      </c>
      <c r="AK9" s="36" t="str">
        <f>IF($AK$7=$AO$5,"X","")&amp;IF($AK$7=$AP$5,"X","")&amp;IF($AK$7=$AQ$5,"X","")&amp;IF($AK$7=$AR$5,"X","")&amp;IF($AK$7=$AS$5,"X","")&amp;IF($AK$7=$AT$5,"X","")&amp;IF($AK$7=$AU$5,"X","")</f>
        <v/>
      </c>
      <c r="AL9" s="37">
        <f>COUNTIF(G9:AK9,"X")</f>
        <v>5</v>
      </c>
      <c r="AM9" s="960" t="s">
        <v>22</v>
      </c>
      <c r="AN9" s="960"/>
      <c r="AO9" s="3"/>
    </row>
    <row r="10" spans="1:83" ht="12.75" customHeight="1" x14ac:dyDescent="0.2">
      <c r="A10" s="38">
        <f>-MIN(AC14:AC33)</f>
        <v>6</v>
      </c>
      <c r="C10" s="39" t="s">
        <v>23</v>
      </c>
      <c r="D10" s="948">
        <f>SUM(D8:E9)</f>
        <v>14</v>
      </c>
      <c r="E10" s="948"/>
      <c r="F10" s="99" t="s">
        <v>53</v>
      </c>
      <c r="H10" s="41"/>
      <c r="I10" s="949">
        <f>6</f>
        <v>6</v>
      </c>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87" t="s">
        <v>665</v>
      </c>
      <c r="C14" s="987"/>
      <c r="D14" s="987"/>
      <c r="E14" s="987"/>
      <c r="F14" s="987"/>
      <c r="G14" s="987"/>
      <c r="H14" s="927"/>
      <c r="I14" s="928"/>
      <c r="J14" s="981">
        <v>44396</v>
      </c>
      <c r="K14" s="982"/>
      <c r="L14" s="982"/>
      <c r="M14" s="932"/>
      <c r="N14" s="933"/>
      <c r="O14" s="932"/>
      <c r="P14" s="933"/>
      <c r="Q14" s="934">
        <f t="shared" ref="Q14:Q33" si="2">AV14</f>
        <v>2264</v>
      </c>
      <c r="R14" s="935"/>
      <c r="S14" s="936"/>
      <c r="T14" s="937"/>
      <c r="U14" s="938"/>
      <c r="V14" s="939"/>
      <c r="W14" s="940"/>
      <c r="X14" s="941"/>
      <c r="Y14" s="939"/>
      <c r="Z14" s="941"/>
      <c r="AA14" s="556"/>
      <c r="AB14" s="559">
        <v>6</v>
      </c>
      <c r="AC14" s="560">
        <f t="shared" ref="AC14:AC33" si="3">IF(B14&lt;&gt;"",-$I$10,"")</f>
        <v>-6</v>
      </c>
      <c r="AD14" s="561"/>
      <c r="AE14" s="561"/>
      <c r="AF14" s="562">
        <f t="shared" ref="AF14:AF33" si="4">SUM(AB14:AE14)</f>
        <v>0</v>
      </c>
      <c r="AG14" s="72"/>
      <c r="AH14" s="109">
        <f t="shared" ref="AH14:AH33" si="5">IF(B14&lt;&gt;"",AV14,"")</f>
        <v>2264</v>
      </c>
      <c r="AI14" s="883">
        <f>IF(B14&lt;&gt;0,ROUND(AE14*Q14,0),"")</f>
        <v>0</v>
      </c>
      <c r="AJ14" s="883"/>
      <c r="AK14" s="900">
        <f t="shared" ref="AK14:AK33" si="6">IF(B14&lt;&gt;0,ROUND(AI14*$AF$1,2),"")</f>
        <v>0</v>
      </c>
      <c r="AL14" s="900"/>
      <c r="AM14" s="901" t="str">
        <f t="shared" ref="AM14:AM33" si="7">IF(AND(AC14&gt;0,AC14&lt;&gt;""),"ложь","")</f>
        <v/>
      </c>
      <c r="AN14" s="901"/>
      <c r="AO14" s="73">
        <f>IF(ROUND($A$1-$A$1*M14,4)=$A$1,0,ROUND($A$1-$A$1*M14,4))</f>
        <v>0</v>
      </c>
      <c r="AP14" s="74">
        <f>IF(ROUND($A$1-$A$1*O14,4)=$A$1,0,ROUND($A$1-$A$1*O14,4))</f>
        <v>0</v>
      </c>
      <c r="AQ14" s="75">
        <f>ROUND($A$1-((M14+O14)*$A$1),4)</f>
        <v>2264</v>
      </c>
      <c r="AR14" s="76">
        <f>IF(AO14&gt;0,1,0)</f>
        <v>0</v>
      </c>
      <c r="AS14" s="77">
        <f t="shared" ref="AS14:AS33" si="8">IF(AP14&gt;0,2,0)</f>
        <v>0</v>
      </c>
      <c r="AT14" s="76">
        <f>IF(AQ14&gt;0,3,0)</f>
        <v>3</v>
      </c>
      <c r="AU14" s="78">
        <f t="shared" ref="AU14:AU33" si="9">AR14+AS14+AT14</f>
        <v>3</v>
      </c>
      <c r="AV14" s="5">
        <f t="shared" ref="AV14:AV33" si="10">IF(AU14=4,AO14,0)+IF(AU14=5,AP14,0)+IF(AU14=6,AQ14,0)+IF(AU14=3,$A$1,0)</f>
        <v>2264</v>
      </c>
      <c r="AW14" s="104">
        <f>ROUND(AF14*Q14,0)</f>
        <v>0</v>
      </c>
    </row>
    <row r="15" spans="1:83" s="69" customFormat="1" ht="18" customHeight="1" x14ac:dyDescent="0.2">
      <c r="A15" s="71">
        <v>2</v>
      </c>
      <c r="B15" s="924"/>
      <c r="C15" s="925"/>
      <c r="D15" s="925"/>
      <c r="E15" s="925"/>
      <c r="F15" s="925"/>
      <c r="G15" s="926"/>
      <c r="H15" s="927"/>
      <c r="I15" s="928"/>
      <c r="J15" s="929"/>
      <c r="K15" s="930"/>
      <c r="L15" s="931"/>
      <c r="M15" s="932"/>
      <c r="N15" s="933"/>
      <c r="O15" s="932"/>
      <c r="P15" s="933"/>
      <c r="Q15" s="934">
        <f t="shared" si="2"/>
        <v>2264</v>
      </c>
      <c r="R15" s="935"/>
      <c r="S15" s="936"/>
      <c r="T15" s="937"/>
      <c r="U15" s="938"/>
      <c r="V15" s="939"/>
      <c r="W15" s="940"/>
      <c r="X15" s="941"/>
      <c r="Y15" s="939"/>
      <c r="Z15" s="941"/>
      <c r="AA15" s="556"/>
      <c r="AB15" s="563"/>
      <c r="AC15" s="560" t="str">
        <f t="shared" si="3"/>
        <v/>
      </c>
      <c r="AD15" s="564"/>
      <c r="AE15" s="561"/>
      <c r="AF15" s="562">
        <f t="shared" si="4"/>
        <v>0</v>
      </c>
      <c r="AG15" s="72"/>
      <c r="AH15" s="109" t="str">
        <f t="shared" si="5"/>
        <v/>
      </c>
      <c r="AI15" s="883" t="str">
        <f t="shared" ref="AI15:AI33" si="11">IF(B15&lt;&gt;0,ROUND(AE15*Q15,0),"")</f>
        <v/>
      </c>
      <c r="AJ15" s="883"/>
      <c r="AK15" s="900" t="str">
        <f t="shared" si="6"/>
        <v/>
      </c>
      <c r="AL15" s="900"/>
      <c r="AM15" s="901" t="str">
        <f t="shared" si="7"/>
        <v/>
      </c>
      <c r="AN15" s="901"/>
      <c r="AO15" s="73">
        <f t="shared" ref="AO15:AO33" si="12">IF(ROUND($A$1-$A$1*M15,4)=$A$1,0,ROUND($A$1-$A$1*M15,4))</f>
        <v>0</v>
      </c>
      <c r="AP15" s="74">
        <f t="shared" ref="AP15:AP33" si="13">IF(ROUND($A$1-$A$1*O15,4)=$A$1,0,ROUND($A$1-$A$1*O15,4))</f>
        <v>0</v>
      </c>
      <c r="AQ15" s="75">
        <f t="shared" ref="AQ15:AQ33" si="14">ROUND($A$1-((M15+O15)*$A$1),4)</f>
        <v>2264</v>
      </c>
      <c r="AR15" s="76">
        <f t="shared" ref="AR15:AR33" si="15">IF(AO15&gt;0,1,0)</f>
        <v>0</v>
      </c>
      <c r="AS15" s="77">
        <f t="shared" si="8"/>
        <v>0</v>
      </c>
      <c r="AT15" s="76">
        <f t="shared" ref="AT15:AT33" si="16">IF(AQ15&gt;0,3,0)</f>
        <v>3</v>
      </c>
      <c r="AU15" s="78">
        <f t="shared" si="9"/>
        <v>3</v>
      </c>
      <c r="AV15" s="5">
        <f t="shared" si="10"/>
        <v>2264</v>
      </c>
      <c r="AW15" s="104">
        <f t="shared" ref="AW15:AW33" si="17">ROUND(AF15*Q15,0)</f>
        <v>0</v>
      </c>
    </row>
    <row r="16" spans="1:83" s="69" customFormat="1" ht="18" customHeight="1" x14ac:dyDescent="0.2">
      <c r="A16" s="71">
        <v>3</v>
      </c>
      <c r="B16" s="924"/>
      <c r="C16" s="925"/>
      <c r="D16" s="925"/>
      <c r="E16" s="925"/>
      <c r="F16" s="925"/>
      <c r="G16" s="926"/>
      <c r="H16" s="927"/>
      <c r="I16" s="928"/>
      <c r="J16" s="929"/>
      <c r="K16" s="930"/>
      <c r="L16" s="931"/>
      <c r="M16" s="932"/>
      <c r="N16" s="933"/>
      <c r="O16" s="932"/>
      <c r="P16" s="933"/>
      <c r="Q16" s="934">
        <f t="shared" si="2"/>
        <v>2264</v>
      </c>
      <c r="R16" s="935"/>
      <c r="S16" s="936"/>
      <c r="T16" s="937"/>
      <c r="U16" s="938"/>
      <c r="V16" s="939"/>
      <c r="W16" s="940"/>
      <c r="X16" s="941"/>
      <c r="Y16" s="939"/>
      <c r="Z16" s="941"/>
      <c r="AA16" s="556"/>
      <c r="AB16" s="563"/>
      <c r="AC16" s="560" t="str">
        <f t="shared" si="3"/>
        <v/>
      </c>
      <c r="AD16" s="564"/>
      <c r="AE16" s="561"/>
      <c r="AF16" s="562">
        <f t="shared" si="4"/>
        <v>0</v>
      </c>
      <c r="AG16" s="72"/>
      <c r="AH16" s="109" t="str">
        <f t="shared" si="5"/>
        <v/>
      </c>
      <c r="AI16" s="883" t="str">
        <f t="shared" si="11"/>
        <v/>
      </c>
      <c r="AJ16" s="883"/>
      <c r="AK16" s="900" t="str">
        <f t="shared" si="6"/>
        <v/>
      </c>
      <c r="AL16" s="900"/>
      <c r="AM16" s="901" t="str">
        <f t="shared" si="7"/>
        <v/>
      </c>
      <c r="AN16" s="901"/>
      <c r="AO16" s="73">
        <f t="shared" si="12"/>
        <v>0</v>
      </c>
      <c r="AP16" s="74">
        <f t="shared" si="13"/>
        <v>0</v>
      </c>
      <c r="AQ16" s="75">
        <f t="shared" si="14"/>
        <v>2264</v>
      </c>
      <c r="AR16" s="76">
        <f t="shared" si="15"/>
        <v>0</v>
      </c>
      <c r="AS16" s="77">
        <f t="shared" si="8"/>
        <v>0</v>
      </c>
      <c r="AT16" s="76">
        <f t="shared" si="16"/>
        <v>3</v>
      </c>
      <c r="AU16" s="78">
        <f t="shared" si="9"/>
        <v>3</v>
      </c>
      <c r="AV16" s="5">
        <f t="shared" si="10"/>
        <v>2264</v>
      </c>
      <c r="AW16" s="104">
        <f t="shared" si="17"/>
        <v>0</v>
      </c>
    </row>
    <row r="17" spans="1:49" s="69" customFormat="1" ht="18" customHeight="1" x14ac:dyDescent="0.2">
      <c r="A17" s="71">
        <v>4</v>
      </c>
      <c r="B17" s="924"/>
      <c r="C17" s="925"/>
      <c r="D17" s="925"/>
      <c r="E17" s="925"/>
      <c r="F17" s="925"/>
      <c r="G17" s="926"/>
      <c r="H17" s="927"/>
      <c r="I17" s="928"/>
      <c r="J17" s="929"/>
      <c r="K17" s="930"/>
      <c r="L17" s="931"/>
      <c r="M17" s="932"/>
      <c r="N17" s="933"/>
      <c r="O17" s="932"/>
      <c r="P17" s="933"/>
      <c r="Q17" s="934">
        <f t="shared" si="2"/>
        <v>2264</v>
      </c>
      <c r="R17" s="935"/>
      <c r="S17" s="936"/>
      <c r="T17" s="937"/>
      <c r="U17" s="938"/>
      <c r="V17" s="939"/>
      <c r="W17" s="940"/>
      <c r="X17" s="941"/>
      <c r="Y17" s="939"/>
      <c r="Z17" s="941"/>
      <c r="AA17" s="556"/>
      <c r="AB17" s="563"/>
      <c r="AC17" s="560" t="str">
        <f t="shared" si="3"/>
        <v/>
      </c>
      <c r="AD17" s="564"/>
      <c r="AE17" s="561"/>
      <c r="AF17" s="562">
        <f t="shared" si="4"/>
        <v>0</v>
      </c>
      <c r="AG17" s="72"/>
      <c r="AH17" s="109" t="str">
        <f t="shared" si="5"/>
        <v/>
      </c>
      <c r="AI17" s="883" t="str">
        <f t="shared" si="11"/>
        <v/>
      </c>
      <c r="AJ17" s="883"/>
      <c r="AK17" s="900" t="str">
        <f t="shared" si="6"/>
        <v/>
      </c>
      <c r="AL17" s="900"/>
      <c r="AM17" s="901" t="str">
        <f t="shared" si="7"/>
        <v/>
      </c>
      <c r="AN17" s="901"/>
      <c r="AO17" s="73">
        <f t="shared" si="12"/>
        <v>0</v>
      </c>
      <c r="AP17" s="74">
        <f t="shared" si="13"/>
        <v>0</v>
      </c>
      <c r="AQ17" s="75">
        <f t="shared" si="14"/>
        <v>2264</v>
      </c>
      <c r="AR17" s="76">
        <f t="shared" si="15"/>
        <v>0</v>
      </c>
      <c r="AS17" s="77">
        <f t="shared" si="8"/>
        <v>0</v>
      </c>
      <c r="AT17" s="76">
        <f t="shared" si="16"/>
        <v>3</v>
      </c>
      <c r="AU17" s="78">
        <f t="shared" si="9"/>
        <v>3</v>
      </c>
      <c r="AV17" s="5">
        <f t="shared" si="10"/>
        <v>2264</v>
      </c>
      <c r="AW17" s="104">
        <f t="shared" si="17"/>
        <v>0</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2264</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2264</v>
      </c>
      <c r="AR18" s="76">
        <f t="shared" si="15"/>
        <v>0</v>
      </c>
      <c r="AS18" s="77">
        <f t="shared" si="8"/>
        <v>0</v>
      </c>
      <c r="AT18" s="76">
        <f t="shared" si="16"/>
        <v>3</v>
      </c>
      <c r="AU18" s="78">
        <f t="shared" si="9"/>
        <v>3</v>
      </c>
      <c r="AV18" s="5">
        <f t="shared" si="10"/>
        <v>2264</v>
      </c>
      <c r="AW18" s="104">
        <f t="shared" si="17"/>
        <v>0</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2264</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2264</v>
      </c>
      <c r="AR19" s="76">
        <f t="shared" si="15"/>
        <v>0</v>
      </c>
      <c r="AS19" s="77">
        <f t="shared" si="8"/>
        <v>0</v>
      </c>
      <c r="AT19" s="76">
        <f t="shared" si="16"/>
        <v>3</v>
      </c>
      <c r="AU19" s="78">
        <f t="shared" si="9"/>
        <v>3</v>
      </c>
      <c r="AV19" s="5">
        <f t="shared" si="10"/>
        <v>2264</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2264</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2264</v>
      </c>
      <c r="AR20" s="76">
        <f t="shared" si="15"/>
        <v>0</v>
      </c>
      <c r="AS20" s="77">
        <f t="shared" si="8"/>
        <v>0</v>
      </c>
      <c r="AT20" s="76">
        <f t="shared" si="16"/>
        <v>3</v>
      </c>
      <c r="AU20" s="78">
        <f t="shared" si="9"/>
        <v>3</v>
      </c>
      <c r="AV20" s="5">
        <f t="shared" si="10"/>
        <v>2264</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2264</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2264</v>
      </c>
      <c r="AR21" s="76">
        <f t="shared" si="15"/>
        <v>0</v>
      </c>
      <c r="AS21" s="77">
        <f t="shared" si="8"/>
        <v>0</v>
      </c>
      <c r="AT21" s="76">
        <f t="shared" si="16"/>
        <v>3</v>
      </c>
      <c r="AU21" s="78">
        <f t="shared" si="9"/>
        <v>3</v>
      </c>
      <c r="AV21" s="5">
        <f t="shared" si="10"/>
        <v>2264</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2264</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2264</v>
      </c>
      <c r="AR22" s="76">
        <f t="shared" si="15"/>
        <v>0</v>
      </c>
      <c r="AS22" s="77">
        <f t="shared" si="8"/>
        <v>0</v>
      </c>
      <c r="AT22" s="76">
        <f t="shared" si="16"/>
        <v>3</v>
      </c>
      <c r="AU22" s="78">
        <f t="shared" si="9"/>
        <v>3</v>
      </c>
      <c r="AV22" s="5">
        <f t="shared" si="10"/>
        <v>2264</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2264</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2264</v>
      </c>
      <c r="AR23" s="76">
        <f t="shared" si="15"/>
        <v>0</v>
      </c>
      <c r="AS23" s="77">
        <f t="shared" si="8"/>
        <v>0</v>
      </c>
      <c r="AT23" s="76">
        <f t="shared" si="16"/>
        <v>3</v>
      </c>
      <c r="AU23" s="78">
        <f t="shared" si="9"/>
        <v>3</v>
      </c>
      <c r="AV23" s="5">
        <f t="shared" si="10"/>
        <v>2264</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2264</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2264</v>
      </c>
      <c r="AR24" s="76">
        <f t="shared" si="15"/>
        <v>0</v>
      </c>
      <c r="AS24" s="77">
        <f t="shared" si="8"/>
        <v>0</v>
      </c>
      <c r="AT24" s="76">
        <f t="shared" si="16"/>
        <v>3</v>
      </c>
      <c r="AU24" s="78">
        <f t="shared" si="9"/>
        <v>3</v>
      </c>
      <c r="AV24" s="5">
        <f t="shared" si="10"/>
        <v>2264</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2264</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2264</v>
      </c>
      <c r="AR25" s="76">
        <f t="shared" si="15"/>
        <v>0</v>
      </c>
      <c r="AS25" s="77">
        <f t="shared" si="8"/>
        <v>0</v>
      </c>
      <c r="AT25" s="76">
        <f t="shared" si="16"/>
        <v>3</v>
      </c>
      <c r="AU25" s="78">
        <f t="shared" si="9"/>
        <v>3</v>
      </c>
      <c r="AV25" s="5">
        <f t="shared" si="10"/>
        <v>2264</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2264</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2264</v>
      </c>
      <c r="AR26" s="76">
        <f t="shared" si="15"/>
        <v>0</v>
      </c>
      <c r="AS26" s="77">
        <f t="shared" si="8"/>
        <v>0</v>
      </c>
      <c r="AT26" s="76">
        <f t="shared" si="16"/>
        <v>3</v>
      </c>
      <c r="AU26" s="78">
        <f t="shared" si="9"/>
        <v>3</v>
      </c>
      <c r="AV26" s="5">
        <f t="shared" si="10"/>
        <v>2264</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2264</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2264</v>
      </c>
      <c r="AR27" s="76">
        <f t="shared" si="15"/>
        <v>0</v>
      </c>
      <c r="AS27" s="77">
        <f t="shared" si="8"/>
        <v>0</v>
      </c>
      <c r="AT27" s="76">
        <f t="shared" si="16"/>
        <v>3</v>
      </c>
      <c r="AU27" s="78">
        <f t="shared" si="9"/>
        <v>3</v>
      </c>
      <c r="AV27" s="5">
        <f t="shared" si="10"/>
        <v>2264</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2264</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2264</v>
      </c>
      <c r="AR28" s="76">
        <f t="shared" si="15"/>
        <v>0</v>
      </c>
      <c r="AS28" s="77">
        <f t="shared" si="8"/>
        <v>0</v>
      </c>
      <c r="AT28" s="76">
        <f t="shared" si="16"/>
        <v>3</v>
      </c>
      <c r="AU28" s="78">
        <f t="shared" si="9"/>
        <v>3</v>
      </c>
      <c r="AV28" s="5">
        <f t="shared" si="10"/>
        <v>2264</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2264</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2264</v>
      </c>
      <c r="AR29" s="76">
        <f t="shared" si="15"/>
        <v>0</v>
      </c>
      <c r="AS29" s="77">
        <f t="shared" si="8"/>
        <v>0</v>
      </c>
      <c r="AT29" s="76">
        <f t="shared" si="16"/>
        <v>3</v>
      </c>
      <c r="AU29" s="78">
        <f t="shared" si="9"/>
        <v>3</v>
      </c>
      <c r="AV29" s="5">
        <f t="shared" si="10"/>
        <v>2264</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2264</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2264</v>
      </c>
      <c r="AR30" s="76">
        <f t="shared" si="15"/>
        <v>0</v>
      </c>
      <c r="AS30" s="77">
        <f t="shared" si="8"/>
        <v>0</v>
      </c>
      <c r="AT30" s="76">
        <f t="shared" si="16"/>
        <v>3</v>
      </c>
      <c r="AU30" s="78">
        <f t="shared" si="9"/>
        <v>3</v>
      </c>
      <c r="AV30" s="5">
        <f t="shared" si="10"/>
        <v>2264</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2264</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2264</v>
      </c>
      <c r="AR31" s="76">
        <f t="shared" si="15"/>
        <v>0</v>
      </c>
      <c r="AS31" s="77">
        <f t="shared" si="8"/>
        <v>0</v>
      </c>
      <c r="AT31" s="76">
        <f t="shared" si="16"/>
        <v>3</v>
      </c>
      <c r="AU31" s="78">
        <f t="shared" si="9"/>
        <v>3</v>
      </c>
      <c r="AV31" s="5">
        <f t="shared" si="10"/>
        <v>2264</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2264</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2264</v>
      </c>
      <c r="AR32" s="76">
        <f t="shared" si="15"/>
        <v>0</v>
      </c>
      <c r="AS32" s="77">
        <f t="shared" si="8"/>
        <v>0</v>
      </c>
      <c r="AT32" s="76">
        <f t="shared" si="16"/>
        <v>3</v>
      </c>
      <c r="AU32" s="78">
        <f t="shared" si="9"/>
        <v>3</v>
      </c>
      <c r="AV32" s="5">
        <f t="shared" si="10"/>
        <v>2264</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2264</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2264</v>
      </c>
      <c r="AR33" s="76">
        <f t="shared" si="15"/>
        <v>0</v>
      </c>
      <c r="AS33" s="77">
        <f t="shared" si="8"/>
        <v>0</v>
      </c>
      <c r="AT33" s="76">
        <f t="shared" si="16"/>
        <v>3</v>
      </c>
      <c r="AU33" s="78">
        <f t="shared" si="9"/>
        <v>3</v>
      </c>
      <c r="AV33" s="5">
        <f t="shared" si="10"/>
        <v>2264</v>
      </c>
      <c r="AW33" s="104">
        <f t="shared" si="17"/>
        <v>0</v>
      </c>
    </row>
    <row r="34" spans="1:49" s="69" customFormat="1" ht="24.75" customHeight="1" x14ac:dyDescent="0.2">
      <c r="A34" s="84"/>
      <c r="B34" s="480" t="s">
        <v>281</v>
      </c>
      <c r="C34" s="84"/>
      <c r="D34" s="84"/>
      <c r="E34" s="84"/>
      <c r="F34" s="84"/>
      <c r="G34" s="554">
        <f>20-COUNTBLANK(B14:B33)</f>
        <v>1</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0</v>
      </c>
      <c r="Z34" s="904"/>
      <c r="AA34" s="558">
        <f t="shared" ref="AA34:AG34" si="18">SUM(AA14:AA33)</f>
        <v>0</v>
      </c>
      <c r="AB34" s="568">
        <f t="shared" si="18"/>
        <v>6</v>
      </c>
      <c r="AC34" s="569">
        <f t="shared" si="18"/>
        <v>-6</v>
      </c>
      <c r="AD34" s="569">
        <f t="shared" si="18"/>
        <v>0</v>
      </c>
      <c r="AE34" s="570">
        <f t="shared" si="18"/>
        <v>0</v>
      </c>
      <c r="AF34" s="571">
        <f t="shared" si="18"/>
        <v>0</v>
      </c>
      <c r="AG34" s="89">
        <f t="shared" si="18"/>
        <v>0</v>
      </c>
      <c r="AH34" s="90"/>
      <c r="AI34" s="90"/>
      <c r="AJ34" s="90"/>
      <c r="AK34" s="90"/>
      <c r="AL34" s="91"/>
      <c r="AM34" s="91"/>
      <c r="AN34" s="91"/>
      <c r="AO34" s="68"/>
      <c r="AS34" s="70"/>
      <c r="AW34" s="104">
        <f>SUM(AW14:AW33)</f>
        <v>0</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0</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3551" priority="6" stopIfTrue="1">
      <formula>B14=""</formula>
    </cfRule>
  </conditionalFormatting>
  <conditionalFormatting sqref="AE14:AE33">
    <cfRule type="expression" dxfId="3550" priority="7" stopIfTrue="1">
      <formula>AND((OR(S14,V14,Y14)&lt;&gt;0),AE14=0)</formula>
    </cfRule>
    <cfRule type="expression" dxfId="3549" priority="8" stopIfTrue="1">
      <formula>AND((OR(S14,V14,Y14)&lt;&gt;0),AE14&lt;&gt;0)</formula>
    </cfRule>
  </conditionalFormatting>
  <conditionalFormatting sqref="Q14:R33">
    <cfRule type="expression" dxfId="3548" priority="9" stopIfTrue="1">
      <formula>B14=""</formula>
    </cfRule>
  </conditionalFormatting>
  <conditionalFormatting sqref="AC14:AC33">
    <cfRule type="expression" dxfId="3547" priority="10" stopIfTrue="1">
      <formula>(AD14+AC14)&gt;=0</formula>
    </cfRule>
  </conditionalFormatting>
  <conditionalFormatting sqref="AI14:AJ33">
    <cfRule type="expression" dxfId="3546" priority="11" stopIfTrue="1">
      <formula>IF(AI14&lt;&gt;ROUND(S14*$AF$1+V14+Y14,2),1)</formula>
    </cfRule>
    <cfRule type="cellIs" dxfId="3545" priority="12" stopIfTrue="1" operator="equal">
      <formula>0</formula>
    </cfRule>
  </conditionalFormatting>
  <conditionalFormatting sqref="Y25:Z33">
    <cfRule type="expression" dxfId="3544" priority="13" stopIfTrue="1">
      <formula>IF((AND($Y25=0,$S25=0,$V25=0,$AE25&lt;&gt;0)),"истина")</formula>
    </cfRule>
    <cfRule type="expression" dxfId="3543" priority="14" stopIfTrue="1">
      <formula>($V25+$Y25)&lt;&gt;$AI25</formula>
    </cfRule>
  </conditionalFormatting>
  <conditionalFormatting sqref="S15:U33">
    <cfRule type="expression" dxfId="3542" priority="15" stopIfTrue="1">
      <formula>IF((AND($S15=0,$V15=0,$Y15=0,$AE15&lt;&gt;0)),"истина")</formula>
    </cfRule>
    <cfRule type="cellIs" dxfId="3541" priority="16" stopIfTrue="1" operator="lessThan">
      <formula>0</formula>
    </cfRule>
  </conditionalFormatting>
  <conditionalFormatting sqref="V25:X33">
    <cfRule type="expression" dxfId="3540" priority="17" stopIfTrue="1">
      <formula>IF((AND($V25=0,$Y25=0,$S25=0,$AE25&lt;&gt;0)),"истина")</formula>
    </cfRule>
    <cfRule type="expression" dxfId="3539" priority="18" stopIfTrue="1">
      <formula>($V25+$Y25)&lt;&gt;$AI25</formula>
    </cfRule>
    <cfRule type="cellIs" dxfId="3538" priority="19" stopIfTrue="1" operator="lessThan">
      <formula>0</formula>
    </cfRule>
  </conditionalFormatting>
  <conditionalFormatting sqref="I10:J10">
    <cfRule type="cellIs" dxfId="3537" priority="20" stopIfTrue="1" operator="notEqual">
      <formula>$A$10</formula>
    </cfRule>
    <cfRule type="cellIs" dxfId="3536" priority="21" stopIfTrue="1" operator="equal">
      <formula>0</formula>
    </cfRule>
  </conditionalFormatting>
  <conditionalFormatting sqref="D10:E10 AK13:AL13 AH14:AH33 AM14:AN33">
    <cfRule type="cellIs" dxfId="3535" priority="22" stopIfTrue="1" operator="equal">
      <formula>0</formula>
    </cfRule>
  </conditionalFormatting>
  <conditionalFormatting sqref="AH3:AN3 AH1:AN1">
    <cfRule type="cellIs" dxfId="3534" priority="23" stopIfTrue="1" operator="equal">
      <formula>0</formula>
    </cfRule>
  </conditionalFormatting>
  <conditionalFormatting sqref="S34:AG34 AF14:AF33">
    <cfRule type="cellIs" dxfId="3533" priority="24" stopIfTrue="1" operator="equal">
      <formula>0</formula>
    </cfRule>
  </conditionalFormatting>
  <conditionalFormatting sqref="S14:U14">
    <cfRule type="expression" dxfId="3532" priority="25" stopIfTrue="1">
      <formula>IF((AND($S$14=0,$V$14=0,$Y$14=0,$AE$14&lt;&gt;0)),"истина")</formula>
    </cfRule>
    <cfRule type="cellIs" dxfId="3531" priority="26" stopIfTrue="1" operator="lessThan">
      <formula>0</formula>
    </cfRule>
  </conditionalFormatting>
  <conditionalFormatting sqref="G34 D8:E9 AK14:AL33">
    <cfRule type="cellIs" dxfId="3530" priority="27" stopIfTrue="1" operator="equal">
      <formula>0</formula>
    </cfRule>
  </conditionalFormatting>
  <conditionalFormatting sqref="AL8:AL9">
    <cfRule type="cellIs" dxfId="3529" priority="28" stopIfTrue="1" operator="equal">
      <formula>0</formula>
    </cfRule>
  </conditionalFormatting>
  <conditionalFormatting sqref="AM8:AN8">
    <cfRule type="expression" dxfId="3528" priority="29" stopIfTrue="1">
      <formula>$AL$8=0</formula>
    </cfRule>
  </conditionalFormatting>
  <conditionalFormatting sqref="AM9:AN9">
    <cfRule type="expression" dxfId="3527" priority="30" stopIfTrue="1">
      <formula>$AL$9=0</formula>
    </cfRule>
  </conditionalFormatting>
  <conditionalFormatting sqref="A8:C8">
    <cfRule type="expression" dxfId="3526" priority="31" stopIfTrue="1">
      <formula>$D$8=0</formula>
    </cfRule>
    <cfRule type="cellIs" dxfId="3525" priority="32" stopIfTrue="1" operator="equal">
      <formula>0</formula>
    </cfRule>
  </conditionalFormatting>
  <conditionalFormatting sqref="A9:C9">
    <cfRule type="expression" dxfId="3524" priority="33" stopIfTrue="1">
      <formula>$D$9=0</formula>
    </cfRule>
    <cfRule type="cellIs" dxfId="3523" priority="34" stopIfTrue="1" operator="equal">
      <formula>0</formula>
    </cfRule>
  </conditionalFormatting>
  <conditionalFormatting sqref="F9">
    <cfRule type="expression" dxfId="3522" priority="35" stopIfTrue="1">
      <formula>$D$9=0</formula>
    </cfRule>
  </conditionalFormatting>
  <conditionalFormatting sqref="F8">
    <cfRule type="expression" dxfId="3521" priority="36" stopIfTrue="1">
      <formula>$D$8=0</formula>
    </cfRule>
  </conditionalFormatting>
  <conditionalFormatting sqref="G8:AK9 BA7:CE8">
    <cfRule type="cellIs" dxfId="3520" priority="37" stopIfTrue="1" operator="equal">
      <formula>""</formula>
    </cfRule>
  </conditionalFormatting>
  <conditionalFormatting sqref="Y14:Z24">
    <cfRule type="expression" dxfId="3519" priority="1" stopIfTrue="1">
      <formula>IF((AND($Y14=0,$S14=0,$V14=0,$AE14&lt;&gt;0)),"истина")</formula>
    </cfRule>
    <cfRule type="expression" dxfId="3518" priority="2" stopIfTrue="1">
      <formula>($V14+$Y14)&lt;&gt;$AI14</formula>
    </cfRule>
  </conditionalFormatting>
  <conditionalFormatting sqref="V14:X24">
    <cfRule type="expression" dxfId="3517" priority="3" stopIfTrue="1">
      <formula>IF((AND($V14=0,$Y14=0,$S14=0,$AE14&lt;&gt;0)),"истина")</formula>
    </cfRule>
    <cfRule type="expression" dxfId="3516" priority="4" stopIfTrue="1">
      <formula>($V14+$Y14)&lt;&gt;$AI14</formula>
    </cfRule>
    <cfRule type="cellIs" dxfId="3515"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361"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15362"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15363"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15364"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15365"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15366"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15367"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15368"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15369"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15370"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15371"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15372"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15373"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15374"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15375"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15376"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15377"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66">
    <tabColor rgb="FF92D050"/>
    <pageSetUpPr fitToPage="1"/>
  </sheetPr>
  <dimension ref="A1:CE147"/>
  <sheetViews>
    <sheetView showGridLines="0" zoomScale="120" zoomScaleNormal="120" workbookViewId="0">
      <selection activeCell="B14" sqref="B14:G14"/>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v>2061</v>
      </c>
      <c r="B1" s="969"/>
      <c r="C1" s="969"/>
      <c r="D1" s="555"/>
      <c r="E1" s="966">
        <v>1</v>
      </c>
      <c r="F1" s="966"/>
      <c r="G1" s="966"/>
      <c r="H1" s="966"/>
      <c r="J1" s="970">
        <v>44397</v>
      </c>
      <c r="K1" s="970"/>
      <c r="L1" s="970"/>
      <c r="M1" s="970">
        <v>44439</v>
      </c>
      <c r="N1" s="970"/>
      <c r="O1" s="970"/>
      <c r="P1" s="3"/>
      <c r="Q1" s="3"/>
      <c r="R1" s="964" t="s">
        <v>668</v>
      </c>
      <c r="S1" s="964"/>
      <c r="T1" s="964"/>
      <c r="U1" s="964"/>
      <c r="V1" s="964"/>
      <c r="W1" s="964"/>
      <c r="Y1" s="971">
        <v>1</v>
      </c>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v>0.72916666666666663</v>
      </c>
      <c r="AH2" s="859" t="s">
        <v>12</v>
      </c>
      <c r="AI2" s="859"/>
      <c r="AJ2" s="859"/>
      <c r="AK2" s="859"/>
      <c r="AL2" s="859"/>
      <c r="AM2" s="859"/>
      <c r="AN2" s="859"/>
      <c r="AO2" s="14" t="b">
        <v>0</v>
      </c>
      <c r="AP2" s="15" t="b">
        <v>1</v>
      </c>
      <c r="AQ2" s="15" t="b">
        <v>0</v>
      </c>
      <c r="AR2" s="15" t="b">
        <v>1</v>
      </c>
      <c r="AS2" s="15" t="b">
        <v>0</v>
      </c>
      <c r="AT2" s="15" t="b">
        <v>0</v>
      </c>
      <c r="AU2" s="15" t="b">
        <v>0</v>
      </c>
      <c r="AV2" s="15">
        <f>COUNTIF(AO2:AU2,TRUE)</f>
        <v>2</v>
      </c>
    </row>
    <row r="3" spans="1:83" ht="12.75" customHeight="1" x14ac:dyDescent="0.2">
      <c r="A3" s="979" t="s">
        <v>666</v>
      </c>
      <c r="B3" s="979"/>
      <c r="C3" s="979"/>
      <c r="D3" s="555"/>
      <c r="E3" s="980" t="s">
        <v>667</v>
      </c>
      <c r="F3" s="980"/>
      <c r="G3" s="980"/>
      <c r="H3" s="980"/>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f>IF(AO2=TRUE,"M",0)</f>
        <v>0</v>
      </c>
      <c r="AP3" s="19" t="str">
        <f>IF(AP2=TRUE,"Tu",0)</f>
        <v>Tu</v>
      </c>
      <c r="AQ3" s="19">
        <f>IF(AQ2=TRUE,"W",0)</f>
        <v>0</v>
      </c>
      <c r="AR3" s="19" t="str">
        <f>IF(AR2=TRUE,"Th",0)</f>
        <v>Th</v>
      </c>
      <c r="AS3" s="19">
        <f>IF(AS2=TRUE,"F",0)</f>
        <v>0</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
      </c>
      <c r="BC7" s="33" t="str">
        <f>IF($I$7=$AO$3,"X","")&amp;IF($I$7=$AP$3,"X","")&amp;IF($I$7=$AQ$3,"X","")&amp;IF($I$7=$AR$3,"X","")&amp;IF($I$7=$AS$3,"X","")&amp;IF($I$7=$AT$3,"X","")&amp;IF($I$7=$AU$3,"X","")</f>
        <v>X</v>
      </c>
      <c r="BD7" s="33" t="str">
        <f>IF($J$7=$AO$3,"X","")&amp;IF($J$7=$AP$3,"X","")&amp;IF($J$7=$AQ$3,"X","")&amp;IF($J$7=$AR$3,"X","")&amp;IF($J$7=$AS$3,"X","")&amp;IF($J$7=$AT$3,"X","")&amp;IF($J$7=$AU$3,"X","")</f>
        <v/>
      </c>
      <c r="BE7" s="33" t="str">
        <f>IF($K$7=$AO$3,"X","")&amp;IF($K$7=$AP$3,"X","")&amp;IF($K$7=$AQ$3,"X","")&amp;IF($K$7=$AR$3,"X","")&amp;IF($K$7=$AS$3,"X","")&amp;IF($K$7=$AT$3,"X","")&amp;IF($K$7=$AU$3,"X","")</f>
        <v>X</v>
      </c>
      <c r="BF7" s="33" t="str">
        <f>IF($L$7=$AO$3,"X","")&amp;IF($L$7=$AP$3,"X","")&amp;IF($L$7=$AQ$3,"X","")&amp;IF($L$7=$AR$3,"X","")&amp;IF($L$7=$AS$3,"X","")&amp;IF($L$7=$AT$3,"X","")&amp;IF($L$7=$AU$3,"X","")</f>
        <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
      </c>
      <c r="BJ7" s="33" t="str">
        <f>IF($P$7=$AO$3,"X","")&amp;IF($P$7=$AP$3,"X","")&amp;IF($P$7=$AQ$3,"X","")&amp;IF($P$7=$AR$3,"X","")&amp;IF($P$7=$AS$3,"X","")&amp;IF($P$7=$AT$3,"X","")&amp;IF($P$7=$AU$3,"X","")</f>
        <v>X</v>
      </c>
      <c r="BK7" s="33" t="str">
        <f>IF($Q$7=$AO$3,"X","")&amp;IF($Q$7=$AP$3,"X","")&amp;IF($Q$7=$AQ$3,"X","")&amp;IF($Q$7=$AR$3,"X","")&amp;IF($Q$7=$AS$3,"X","")&amp;IF($Q$7=$AT$3,"X","")&amp;IF($Q$7=$AU$3,"X","")</f>
        <v/>
      </c>
      <c r="BL7" s="33" t="str">
        <f>IF($R$7=$AO$3,"X","")&amp;IF($R$7=$AP$3,"X","")&amp;IF($R$7=$AQ$3,"X","")&amp;IF($R$7=$AR$3,"X","")&amp;IF($R$7=$AS$3,"X","")&amp;IF($R$7=$AT$3,"X","")&amp;IF($R$7=$AU$3,"X","")</f>
        <v>X</v>
      </c>
      <c r="BM7" s="33" t="str">
        <f>IF($S$7=$AO$3,"X","")&amp;IF($S$7=$AP$3,"X","")&amp;IF($S$7=$AQ$3,"X","")&amp;IF($S$7=$AR$3,"X","")&amp;IF($S$7=$AS$3,"X","")&amp;IF($S$7=$AT$3,"X","")&amp;IF($S$7=$AU$3,"X","")</f>
        <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
      </c>
      <c r="BQ7" s="33" t="str">
        <f>IF($W$7=$AO$3,"X","")&amp;IF($W$7=$AP$3,"X","")&amp;IF($W$7=$AQ$3,"X","")&amp;IF($W$7=$AR$3,"X","")&amp;IF($W$7=$AS$3,"X","")&amp;IF($W$7=$AT$3,"X","")&amp;IF($W$7=$AU$3,"X","")</f>
        <v>X</v>
      </c>
      <c r="BR7" s="33" t="str">
        <f>IF($X$7=$AO$3,"X","")&amp;IF($X$7=$AP$3,"X","")&amp;IF($X$7=$AQ$3,"X","")&amp;IF($X$7=$AR$3,"X","")&amp;IF($X$7=$AS$3,"X","")&amp;IF($X$7=$AT$3,"X","")&amp;IF($X$7=$AU$3,"X","")</f>
        <v/>
      </c>
      <c r="BS7" s="33" t="str">
        <f>IF($Y$7=$AO$3,"X","")&amp;IF($Y$7=$AP$3,"X","")&amp;IF($Y$7=$AQ$3,"X","")&amp;IF($Y$7=$AR$3,"X","")&amp;IF($Y$7=$AS$3,"X","")&amp;IF($Y$7=$AT$3,"X","")&amp;IF($Y$7=$AU$3,"X","")</f>
        <v>X</v>
      </c>
      <c r="BT7" s="33" t="str">
        <f>IF($Z$7=$AO$3,"X","")&amp;IF($Z$7=$AP$3,"X","")&amp;IF($Z$7=$AQ$3,"X","")&amp;IF($Z$7=$AR$3,"X","")&amp;IF($Z$7=$AS$3,"X","")&amp;IF($Z$7=$AT$3,"X","")&amp;IF($Z$7=$AU$3,"X","")</f>
        <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
      </c>
      <c r="BX7" s="33" t="str">
        <f>IF($AD$7=$AO$3,"X","")&amp;IF($AD$7=$AP$3,"X","")&amp;IF($AD$7=$AQ$3,"X","")&amp;IF($AD$7=$AR$3,"X","")&amp;IF($AD$7=$AS$3,"X","")&amp;IF($AD$7=$AT$3,"X","")&amp;IF($AD$7=$AU$3,"X","")</f>
        <v>X</v>
      </c>
      <c r="BY7" s="33" t="str">
        <f>IF($AE$7=$AO$3,"X","")&amp;IF($AE$7=$AP$3,"X","")&amp;IF($AE$7=$AQ$3,"X","")&amp;IF($AE$7=$AR$3,"X","")&amp;IF($AE$7=$AS$3,"X","")&amp;IF($AE$7=$AT$3,"X","")&amp;IF($AE$7=$AU$3,"X","")</f>
        <v/>
      </c>
      <c r="BZ7" s="33" t="str">
        <f>IF($AF$7=$AO$3,"X","")&amp;IF($AF$7=$AP$3,"X","")&amp;IF($AF$7=$AQ$3,"X","")&amp;IF($AF$7=$AR$3,"X","")&amp;IF($AF$7=$AS$3,"X","")&amp;IF($AF$7=$AT$3,"X","")&amp;IF($AF$7=$AU$3,"X","")</f>
        <v>X</v>
      </c>
      <c r="CA7" s="33" t="str">
        <f>IF($AG$7=$AO$3,"X","")&amp;IF($AG$7=$AP$3,"X","")&amp;IF($AG$7=$AQ$3,"X","")&amp;IF($AG$7=$AR$3,"X","")&amp;IF($AG$7=$AS$3,"X","")&amp;IF($AG$7=$AT$3,"X","")&amp;IF($AG$7=$AU$3,"X","")</f>
        <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
      </c>
      <c r="CE7" s="33" t="str">
        <f>IF($AK$7=$AO$3,"X","")&amp;IF($AK$7=$AP$3,"X","")&amp;IF($AK$7=$AQ$3,"X","")&amp;IF($AK$7=$AR$3,"X","")&amp;IF($AK$7=$AS$3,"X","")&amp;IF($AK$7=$AT$3,"X","")&amp;IF($AK$7=$AU$3,"X","")</f>
        <v>X</v>
      </c>
    </row>
    <row r="8" spans="1:83" ht="12.75" customHeight="1" x14ac:dyDescent="0.2">
      <c r="A8" s="977" t="str">
        <f>R1</f>
        <v>Ellis Zachary</v>
      </c>
      <c r="B8" s="977"/>
      <c r="C8" s="977"/>
      <c r="D8" s="978">
        <f>Y1*AL8</f>
        <v>9</v>
      </c>
      <c r="E8" s="978"/>
      <c r="F8" s="34" t="s">
        <v>21</v>
      </c>
      <c r="G8" s="35" t="str">
        <f>IF($G$7=$AO$3,"X","")&amp;IF($G$7=$AP$3,"X","")&amp;IF($G$7=$AQ$3,"X","")&amp;IF($G$7=$AR$3,"X","")&amp;IF($G$7=$AS$3,"X","")&amp;IF($G$7=$AT$3,"X","")&amp;IF($G$7=$AU$3,"X","")</f>
        <v/>
      </c>
      <c r="H8" s="35" t="str">
        <f>IF($H$7=$AO$3,"X","")&amp;IF($H$7=$AP$3,"X","")&amp;IF($H$7=$AQ$3,"X","")&amp;IF($H$7=$AR$3,"X","")&amp;IF($H$7=$AS$3,"X","")&amp;IF($H$7=$AT$3,"X","")&amp;IF($H$7=$AU$3,"X","")</f>
        <v/>
      </c>
      <c r="I8" s="35" t="str">
        <f>IF($I$7=$AO$3,"X","")&amp;IF($I$7=$AP$3,"X","")&amp;IF($I$7=$AQ$3,"X","")&amp;IF($I$7=$AR$3,"X","")&amp;IF($I$7=$AS$3,"X","")&amp;IF($I$7=$AT$3,"X","")&amp;IF($I$7=$AU$3,"X","")</f>
        <v>X</v>
      </c>
      <c r="J8" s="35" t="str">
        <f>IF($J$7=$AO$3,"X","")&amp;IF($J$7=$AP$3,"X","")&amp;IF($J$7=$AQ$3,"X","")&amp;IF($J$7=$AR$3,"X","")&amp;IF($J$7=$AS$3,"X","")&amp;IF($J$7=$AT$3,"X","")&amp;IF($J$7=$AU$3,"X","")</f>
        <v/>
      </c>
      <c r="K8" s="35" t="str">
        <f>IF($K$7=$AO$3,"X","")&amp;IF($K$7=$AP$3,"X","")&amp;IF($K$7=$AQ$3,"X","")&amp;IF($K$7=$AR$3,"X","")&amp;IF($K$7=$AS$3,"X","")&amp;IF($K$7=$AT$3,"X","")&amp;IF($K$7=$AU$3,"X","")</f>
        <v>X</v>
      </c>
      <c r="L8" s="35" t="str">
        <f>IF($L$7=$AO$3,"X","")&amp;IF($L$7=$AP$3,"X","")&amp;IF($L$7=$AQ$3,"X","")&amp;IF($L$7=$AR$3,"X","")&amp;IF($L$7=$AS$3,"X","")&amp;IF($L$7=$AT$3,"X","")&amp;IF($L$7=$AU$3,"X","")</f>
        <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
      </c>
      <c r="P8" s="35" t="str">
        <f>IF($P$7=$AO$3,"X","")&amp;IF($P$7=$AP$3,"X","")&amp;IF($P$7=$AQ$3,"X","")&amp;IF($P$7=$AR$3,"X","")&amp;IF($P$7=$AS$3,"X","")&amp;IF($P$7=$AT$3,"X","")&amp;IF($P$7=$AU$3,"X","")</f>
        <v>X</v>
      </c>
      <c r="Q8" s="35" t="str">
        <f>IF($Q$7=$AO$3,"X","")&amp;IF($Q$7=$AP$3,"X","")&amp;IF($Q$7=$AQ$3,"X","")&amp;IF($Q$7=$AR$3,"X","")&amp;IF($Q$7=$AS$3,"X","")&amp;IF($Q$7=$AT$3,"X","")&amp;IF($Q$7=$AU$3,"X","")</f>
        <v/>
      </c>
      <c r="R8" s="35" t="str">
        <f>IF($R$7=$AO$3,"X","")&amp;IF($R$7=$AP$3,"X","")&amp;IF($R$7=$AQ$3,"X","")&amp;IF($R$7=$AR$3,"X","")&amp;IF($R$7=$AS$3,"X","")&amp;IF($R$7=$AT$3,"X","")&amp;IF($R$7=$AU$3,"X","")</f>
        <v>X</v>
      </c>
      <c r="S8" s="35" t="str">
        <f>IF($S$7=$AO$3,"X","")&amp;IF($S$7=$AP$3,"X","")&amp;IF($S$7=$AQ$3,"X","")&amp;IF($S$7=$AR$3,"X","")&amp;IF($S$7=$AS$3,"X","")&amp;IF($S$7=$AT$3,"X","")&amp;IF($S$7=$AU$3,"X","")</f>
        <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
      </c>
      <c r="W8" s="35" t="str">
        <f>IF($W$7=$AO$3,"X","")&amp;IF($W$7=$AP$3,"X","")&amp;IF($W$7=$AQ$3,"X","")&amp;IF($W$7=$AR$3,"X","")&amp;IF($W$7=$AS$3,"X","")&amp;IF($W$7=$AT$3,"X","")&amp;IF($W$7=$AU$3,"X","")</f>
        <v>X</v>
      </c>
      <c r="X8" s="35" t="str">
        <f>IF($X$7=$AO$3,"X","")&amp;IF($X$7=$AP$3,"X","")&amp;IF($X$7=$AQ$3,"X","")&amp;IF($X$7=$AR$3,"X","")&amp;IF($X$7=$AS$3,"X","")&amp;IF($X$7=$AT$3,"X","")&amp;IF($X$7=$AU$3,"X","")</f>
        <v/>
      </c>
      <c r="Y8" s="35" t="str">
        <f>IF($Y$7=$AO$3,"X","")&amp;IF($Y$7=$AP$3,"X","")&amp;IF($Y$7=$AQ$3,"X","")&amp;IF($Y$7=$AR$3,"X","")&amp;IF($Y$7=$AS$3,"X","")&amp;IF($Y$7=$AT$3,"X","")&amp;IF($Y$7=$AU$3,"X","")</f>
        <v>X</v>
      </c>
      <c r="Z8" s="35" t="str">
        <f>IF($Z$7=$AO$3,"X","")&amp;IF($Z$7=$AP$3,"X","")&amp;IF($Z$7=$AQ$3,"X","")&amp;IF($Z$7=$AR$3,"X","")&amp;IF($Z$7=$AS$3,"X","")&amp;IF($Z$7=$AT$3,"X","")&amp;IF($Z$7=$AU$3,"X","")</f>
        <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
      </c>
      <c r="AD8" s="35" t="str">
        <f>IF($AD$7=$AO$3,"X","")&amp;IF($AD$7=$AP$3,"X","")&amp;IF($AD$7=$AQ$3,"X","")&amp;IF($AD$7=$AR$3,"X","")&amp;IF($AD$7=$AS$3,"X","")&amp;IF($AD$7=$AT$3,"X","")&amp;IF($AD$7=$AU$3,"X","")</f>
        <v>X</v>
      </c>
      <c r="AE8" s="35" t="str">
        <f>IF($AE$7=$AO$3,"X","")&amp;IF($AE$7=$AP$3,"X","")&amp;IF($AE$7=$AQ$3,"X","")&amp;IF($AE$7=$AR$3,"X","")&amp;IF($AE$7=$AS$3,"X","")&amp;IF($AE$7=$AT$3,"X","")&amp;IF($AE$7=$AU$3,"X","")</f>
        <v/>
      </c>
      <c r="AF8" s="35" t="str">
        <f>IF($AF$7=$AO$3,"X","")&amp;IF($AF$7=$AP$3,"X","")&amp;IF($AF$7=$AQ$3,"X","")&amp;IF($AF$7=$AR$3,"X","")&amp;IF($AF$7=$AS$3,"X","")&amp;IF($AF$7=$AT$3,"X","")&amp;IF($AF$7=$AU$3,"X","")</f>
        <v>X</v>
      </c>
      <c r="AG8" s="35" t="str">
        <f>IF($AG$7=$AO$3,"X","")&amp;IF($AG$7=$AP$3,"X","")&amp;IF($AG$7=$AQ$3,"X","")&amp;IF($AG$7=$AR$3,"X","")&amp;IF($AG$7=$AS$3,"X","")&amp;IF($AG$7=$AT$3,"X","")&amp;IF($AG$7=$AU$3,"X","")</f>
        <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
      </c>
      <c r="AK8" s="35" t="str">
        <f>IF($AK$7=$AO$3,"X","")&amp;IF($AK$7=$AP$3,"X","")&amp;IF($AK$7=$AQ$3,"X","")&amp;IF($AK$7=$AR$3,"X","")&amp;IF($AK$7=$AS$3,"X","")&amp;IF($AK$7=$AT$3,"X","")&amp;IF($AK$7=$AU$3,"X","")</f>
        <v>X</v>
      </c>
      <c r="AL8" s="30">
        <f>COUNTIF(G8:AK8,"X")</f>
        <v>9</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9</v>
      </c>
      <c r="C10" s="39" t="s">
        <v>23</v>
      </c>
      <c r="D10" s="948">
        <f>SUM(D8:E9)</f>
        <v>9</v>
      </c>
      <c r="E10" s="948"/>
      <c r="F10" s="99" t="s">
        <v>53</v>
      </c>
      <c r="H10" s="41"/>
      <c r="I10" s="949">
        <f>9*1</f>
        <v>9</v>
      </c>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87" t="s">
        <v>669</v>
      </c>
      <c r="C14" s="987"/>
      <c r="D14" s="987"/>
      <c r="E14" s="987"/>
      <c r="F14" s="987"/>
      <c r="G14" s="987"/>
      <c r="H14" s="927"/>
      <c r="I14" s="928"/>
      <c r="J14" s="981">
        <v>44397</v>
      </c>
      <c r="K14" s="982"/>
      <c r="L14" s="982"/>
      <c r="M14" s="932">
        <v>0.2</v>
      </c>
      <c r="N14" s="933"/>
      <c r="O14" s="932"/>
      <c r="P14" s="933"/>
      <c r="Q14" s="934">
        <f t="shared" ref="Q14:Q33" si="2">AV14</f>
        <v>1648.8</v>
      </c>
      <c r="R14" s="935"/>
      <c r="S14" s="936"/>
      <c r="T14" s="937"/>
      <c r="U14" s="938"/>
      <c r="V14" s="939"/>
      <c r="W14" s="940"/>
      <c r="X14" s="941"/>
      <c r="Y14" s="939"/>
      <c r="Z14" s="941"/>
      <c r="AA14" s="556"/>
      <c r="AB14" s="559">
        <v>8.9997573993207176</v>
      </c>
      <c r="AC14" s="560">
        <f t="shared" ref="AC14:AC33" si="3">IF(B14&lt;&gt;"",-$I$10,"")</f>
        <v>-9</v>
      </c>
      <c r="AD14" s="561"/>
      <c r="AE14" s="561"/>
      <c r="AF14" s="562">
        <f t="shared" ref="AF14:AF33" si="4">SUM(AB14:AE14)</f>
        <v>-2.4260067928238982E-4</v>
      </c>
      <c r="AG14" s="72"/>
      <c r="AH14" s="109">
        <f t="shared" ref="AH14:AH33" si="5">IF(B14&lt;&gt;"",AV14,"")</f>
        <v>1648.8</v>
      </c>
      <c r="AI14" s="883">
        <f>IF(B14&lt;&gt;0,ROUND(AE14*Q14,0),"")</f>
        <v>0</v>
      </c>
      <c r="AJ14" s="883"/>
      <c r="AK14" s="900">
        <f t="shared" ref="AK14:AK33" si="6">IF(B14&lt;&gt;0,ROUND(AI14*$AF$1,2),"")</f>
        <v>0</v>
      </c>
      <c r="AL14" s="900"/>
      <c r="AM14" s="901" t="str">
        <f t="shared" ref="AM14:AM33" si="7">IF(AND(AC14&gt;0,AC14&lt;&gt;""),"ложь","")</f>
        <v/>
      </c>
      <c r="AN14" s="901"/>
      <c r="AO14" s="73">
        <f>IF(ROUND($A$1-$A$1*M14,4)=$A$1,0,ROUND($A$1-$A$1*M14,4))</f>
        <v>1648.8</v>
      </c>
      <c r="AP14" s="74">
        <f>IF(ROUND($A$1-$A$1*O14,4)=$A$1,0,ROUND($A$1-$A$1*O14,4))</f>
        <v>0</v>
      </c>
      <c r="AQ14" s="75">
        <f>ROUND($A$1-((M14+O14)*$A$1),4)</f>
        <v>1648.8</v>
      </c>
      <c r="AR14" s="76">
        <f>IF(AO14&gt;0,1,0)</f>
        <v>1</v>
      </c>
      <c r="AS14" s="77">
        <f t="shared" ref="AS14:AS33" si="8">IF(AP14&gt;0,2,0)</f>
        <v>0</v>
      </c>
      <c r="AT14" s="76">
        <f>IF(AQ14&gt;0,3,0)</f>
        <v>3</v>
      </c>
      <c r="AU14" s="78">
        <f t="shared" ref="AU14:AU33" si="9">AR14+AS14+AT14</f>
        <v>4</v>
      </c>
      <c r="AV14" s="5">
        <f t="shared" ref="AV14:AV33" si="10">IF(AU14=4,AO14,0)+IF(AU14=5,AP14,0)+IF(AU14=6,AQ14,0)+IF(AU14=3,$A$1,0)</f>
        <v>1648.8</v>
      </c>
      <c r="AW14" s="104">
        <f>ROUND(AF14*Q14,0)</f>
        <v>0</v>
      </c>
    </row>
    <row r="15" spans="1:83" s="69" customFormat="1" ht="18" customHeight="1" x14ac:dyDescent="0.2">
      <c r="A15" s="71">
        <v>2</v>
      </c>
      <c r="B15" s="924"/>
      <c r="C15" s="925"/>
      <c r="D15" s="925"/>
      <c r="E15" s="925"/>
      <c r="F15" s="925"/>
      <c r="G15" s="926"/>
      <c r="H15" s="927"/>
      <c r="I15" s="928"/>
      <c r="J15" s="929"/>
      <c r="K15" s="930"/>
      <c r="L15" s="931"/>
      <c r="M15" s="932"/>
      <c r="N15" s="933"/>
      <c r="O15" s="932"/>
      <c r="P15" s="933"/>
      <c r="Q15" s="934">
        <f t="shared" si="2"/>
        <v>2061</v>
      </c>
      <c r="R15" s="935"/>
      <c r="S15" s="936"/>
      <c r="T15" s="937"/>
      <c r="U15" s="938"/>
      <c r="V15" s="939"/>
      <c r="W15" s="940"/>
      <c r="X15" s="941"/>
      <c r="Y15" s="939"/>
      <c r="Z15" s="941"/>
      <c r="AA15" s="556"/>
      <c r="AB15" s="563"/>
      <c r="AC15" s="560" t="str">
        <f t="shared" si="3"/>
        <v/>
      </c>
      <c r="AD15" s="564"/>
      <c r="AE15" s="561"/>
      <c r="AF15" s="562">
        <f t="shared" si="4"/>
        <v>0</v>
      </c>
      <c r="AG15" s="72"/>
      <c r="AH15" s="109" t="str">
        <f t="shared" si="5"/>
        <v/>
      </c>
      <c r="AI15" s="883" t="str">
        <f t="shared" ref="AI15:AI33" si="11">IF(B15&lt;&gt;0,ROUND(AE15*Q15,0),"")</f>
        <v/>
      </c>
      <c r="AJ15" s="883"/>
      <c r="AK15" s="900" t="str">
        <f t="shared" si="6"/>
        <v/>
      </c>
      <c r="AL15" s="900"/>
      <c r="AM15" s="901" t="str">
        <f t="shared" si="7"/>
        <v/>
      </c>
      <c r="AN15" s="901"/>
      <c r="AO15" s="73">
        <f t="shared" ref="AO15:AO33" si="12">IF(ROUND($A$1-$A$1*M15,4)=$A$1,0,ROUND($A$1-$A$1*M15,4))</f>
        <v>0</v>
      </c>
      <c r="AP15" s="74">
        <f t="shared" ref="AP15:AP33" si="13">IF(ROUND($A$1-$A$1*O15,4)=$A$1,0,ROUND($A$1-$A$1*O15,4))</f>
        <v>0</v>
      </c>
      <c r="AQ15" s="75">
        <f t="shared" ref="AQ15:AQ33" si="14">ROUND($A$1-((M15+O15)*$A$1),4)</f>
        <v>2061</v>
      </c>
      <c r="AR15" s="76">
        <f t="shared" ref="AR15:AR33" si="15">IF(AO15&gt;0,1,0)</f>
        <v>0</v>
      </c>
      <c r="AS15" s="77">
        <f t="shared" si="8"/>
        <v>0</v>
      </c>
      <c r="AT15" s="76">
        <f t="shared" ref="AT15:AT33" si="16">IF(AQ15&gt;0,3,0)</f>
        <v>3</v>
      </c>
      <c r="AU15" s="78">
        <f t="shared" si="9"/>
        <v>3</v>
      </c>
      <c r="AV15" s="5">
        <f t="shared" si="10"/>
        <v>2061</v>
      </c>
      <c r="AW15" s="104">
        <f t="shared" ref="AW15:AW33" si="17">ROUND(AF15*Q15,0)</f>
        <v>0</v>
      </c>
    </row>
    <row r="16" spans="1:83" s="69" customFormat="1" ht="18" customHeight="1" x14ac:dyDescent="0.2">
      <c r="A16" s="71">
        <v>3</v>
      </c>
      <c r="B16" s="924"/>
      <c r="C16" s="925"/>
      <c r="D16" s="925"/>
      <c r="E16" s="925"/>
      <c r="F16" s="925"/>
      <c r="G16" s="926"/>
      <c r="H16" s="927"/>
      <c r="I16" s="928"/>
      <c r="J16" s="929"/>
      <c r="K16" s="930"/>
      <c r="L16" s="931"/>
      <c r="M16" s="932"/>
      <c r="N16" s="933"/>
      <c r="O16" s="932"/>
      <c r="P16" s="933"/>
      <c r="Q16" s="934">
        <f t="shared" si="2"/>
        <v>2061</v>
      </c>
      <c r="R16" s="935"/>
      <c r="S16" s="936"/>
      <c r="T16" s="937"/>
      <c r="U16" s="938"/>
      <c r="V16" s="939"/>
      <c r="W16" s="940"/>
      <c r="X16" s="941"/>
      <c r="Y16" s="939"/>
      <c r="Z16" s="941"/>
      <c r="AA16" s="556"/>
      <c r="AB16" s="563"/>
      <c r="AC16" s="560" t="str">
        <f t="shared" si="3"/>
        <v/>
      </c>
      <c r="AD16" s="564"/>
      <c r="AE16" s="561"/>
      <c r="AF16" s="562">
        <f t="shared" si="4"/>
        <v>0</v>
      </c>
      <c r="AG16" s="72"/>
      <c r="AH16" s="109" t="str">
        <f t="shared" si="5"/>
        <v/>
      </c>
      <c r="AI16" s="883" t="str">
        <f t="shared" si="11"/>
        <v/>
      </c>
      <c r="AJ16" s="883"/>
      <c r="AK16" s="900" t="str">
        <f t="shared" si="6"/>
        <v/>
      </c>
      <c r="AL16" s="900"/>
      <c r="AM16" s="901" t="str">
        <f t="shared" si="7"/>
        <v/>
      </c>
      <c r="AN16" s="901"/>
      <c r="AO16" s="73">
        <f t="shared" si="12"/>
        <v>0</v>
      </c>
      <c r="AP16" s="74">
        <f t="shared" si="13"/>
        <v>0</v>
      </c>
      <c r="AQ16" s="75">
        <f t="shared" si="14"/>
        <v>2061</v>
      </c>
      <c r="AR16" s="76">
        <f t="shared" si="15"/>
        <v>0</v>
      </c>
      <c r="AS16" s="77">
        <f t="shared" si="8"/>
        <v>0</v>
      </c>
      <c r="AT16" s="76">
        <f t="shared" si="16"/>
        <v>3</v>
      </c>
      <c r="AU16" s="78">
        <f t="shared" si="9"/>
        <v>3</v>
      </c>
      <c r="AV16" s="5">
        <f t="shared" si="10"/>
        <v>2061</v>
      </c>
      <c r="AW16" s="104">
        <f t="shared" si="17"/>
        <v>0</v>
      </c>
    </row>
    <row r="17" spans="1:49" s="69" customFormat="1" ht="18" customHeight="1" x14ac:dyDescent="0.2">
      <c r="A17" s="71">
        <v>4</v>
      </c>
      <c r="B17" s="924"/>
      <c r="C17" s="925"/>
      <c r="D17" s="925"/>
      <c r="E17" s="925"/>
      <c r="F17" s="925"/>
      <c r="G17" s="926"/>
      <c r="H17" s="927"/>
      <c r="I17" s="928"/>
      <c r="J17" s="929"/>
      <c r="K17" s="930"/>
      <c r="L17" s="931"/>
      <c r="M17" s="932"/>
      <c r="N17" s="933"/>
      <c r="O17" s="932"/>
      <c r="P17" s="933"/>
      <c r="Q17" s="934">
        <f t="shared" si="2"/>
        <v>2061</v>
      </c>
      <c r="R17" s="935"/>
      <c r="S17" s="936"/>
      <c r="T17" s="937"/>
      <c r="U17" s="938"/>
      <c r="V17" s="939"/>
      <c r="W17" s="940"/>
      <c r="X17" s="941"/>
      <c r="Y17" s="939"/>
      <c r="Z17" s="941"/>
      <c r="AA17" s="556"/>
      <c r="AB17" s="563"/>
      <c r="AC17" s="560" t="str">
        <f t="shared" si="3"/>
        <v/>
      </c>
      <c r="AD17" s="564"/>
      <c r="AE17" s="561"/>
      <c r="AF17" s="562">
        <f t="shared" si="4"/>
        <v>0</v>
      </c>
      <c r="AG17" s="72"/>
      <c r="AH17" s="109" t="str">
        <f t="shared" si="5"/>
        <v/>
      </c>
      <c r="AI17" s="883" t="str">
        <f t="shared" si="11"/>
        <v/>
      </c>
      <c r="AJ17" s="883"/>
      <c r="AK17" s="900" t="str">
        <f t="shared" si="6"/>
        <v/>
      </c>
      <c r="AL17" s="900"/>
      <c r="AM17" s="901" t="str">
        <f t="shared" si="7"/>
        <v/>
      </c>
      <c r="AN17" s="901"/>
      <c r="AO17" s="73">
        <f t="shared" si="12"/>
        <v>0</v>
      </c>
      <c r="AP17" s="74">
        <f t="shared" si="13"/>
        <v>0</v>
      </c>
      <c r="AQ17" s="75">
        <f t="shared" si="14"/>
        <v>2061</v>
      </c>
      <c r="AR17" s="76">
        <f t="shared" si="15"/>
        <v>0</v>
      </c>
      <c r="AS17" s="77">
        <f t="shared" si="8"/>
        <v>0</v>
      </c>
      <c r="AT17" s="76">
        <f t="shared" si="16"/>
        <v>3</v>
      </c>
      <c r="AU17" s="78">
        <f t="shared" si="9"/>
        <v>3</v>
      </c>
      <c r="AV17" s="5">
        <f t="shared" si="10"/>
        <v>2061</v>
      </c>
      <c r="AW17" s="104">
        <f t="shared" si="17"/>
        <v>0</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2061</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2061</v>
      </c>
      <c r="AR18" s="76">
        <f t="shared" si="15"/>
        <v>0</v>
      </c>
      <c r="AS18" s="77">
        <f t="shared" si="8"/>
        <v>0</v>
      </c>
      <c r="AT18" s="76">
        <f t="shared" si="16"/>
        <v>3</v>
      </c>
      <c r="AU18" s="78">
        <f t="shared" si="9"/>
        <v>3</v>
      </c>
      <c r="AV18" s="5">
        <f t="shared" si="10"/>
        <v>2061</v>
      </c>
      <c r="AW18" s="104">
        <f t="shared" si="17"/>
        <v>0</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2061</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2061</v>
      </c>
      <c r="AR19" s="76">
        <f t="shared" si="15"/>
        <v>0</v>
      </c>
      <c r="AS19" s="77">
        <f t="shared" si="8"/>
        <v>0</v>
      </c>
      <c r="AT19" s="76">
        <f t="shared" si="16"/>
        <v>3</v>
      </c>
      <c r="AU19" s="78">
        <f t="shared" si="9"/>
        <v>3</v>
      </c>
      <c r="AV19" s="5">
        <f t="shared" si="10"/>
        <v>2061</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2061</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2061</v>
      </c>
      <c r="AR20" s="76">
        <f t="shared" si="15"/>
        <v>0</v>
      </c>
      <c r="AS20" s="77">
        <f t="shared" si="8"/>
        <v>0</v>
      </c>
      <c r="AT20" s="76">
        <f t="shared" si="16"/>
        <v>3</v>
      </c>
      <c r="AU20" s="78">
        <f t="shared" si="9"/>
        <v>3</v>
      </c>
      <c r="AV20" s="5">
        <f t="shared" si="10"/>
        <v>2061</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2061</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2061</v>
      </c>
      <c r="AR21" s="76">
        <f t="shared" si="15"/>
        <v>0</v>
      </c>
      <c r="AS21" s="77">
        <f t="shared" si="8"/>
        <v>0</v>
      </c>
      <c r="AT21" s="76">
        <f t="shared" si="16"/>
        <v>3</v>
      </c>
      <c r="AU21" s="78">
        <f t="shared" si="9"/>
        <v>3</v>
      </c>
      <c r="AV21" s="5">
        <f t="shared" si="10"/>
        <v>2061</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2061</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2061</v>
      </c>
      <c r="AR22" s="76">
        <f t="shared" si="15"/>
        <v>0</v>
      </c>
      <c r="AS22" s="77">
        <f t="shared" si="8"/>
        <v>0</v>
      </c>
      <c r="AT22" s="76">
        <f t="shared" si="16"/>
        <v>3</v>
      </c>
      <c r="AU22" s="78">
        <f t="shared" si="9"/>
        <v>3</v>
      </c>
      <c r="AV22" s="5">
        <f t="shared" si="10"/>
        <v>2061</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2061</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2061</v>
      </c>
      <c r="AR23" s="76">
        <f t="shared" si="15"/>
        <v>0</v>
      </c>
      <c r="AS23" s="77">
        <f t="shared" si="8"/>
        <v>0</v>
      </c>
      <c r="AT23" s="76">
        <f t="shared" si="16"/>
        <v>3</v>
      </c>
      <c r="AU23" s="78">
        <f t="shared" si="9"/>
        <v>3</v>
      </c>
      <c r="AV23" s="5">
        <f t="shared" si="10"/>
        <v>2061</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2061</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2061</v>
      </c>
      <c r="AR24" s="76">
        <f t="shared" si="15"/>
        <v>0</v>
      </c>
      <c r="AS24" s="77">
        <f t="shared" si="8"/>
        <v>0</v>
      </c>
      <c r="AT24" s="76">
        <f t="shared" si="16"/>
        <v>3</v>
      </c>
      <c r="AU24" s="78">
        <f t="shared" si="9"/>
        <v>3</v>
      </c>
      <c r="AV24" s="5">
        <f t="shared" si="10"/>
        <v>2061</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2061</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2061</v>
      </c>
      <c r="AR25" s="76">
        <f t="shared" si="15"/>
        <v>0</v>
      </c>
      <c r="AS25" s="77">
        <f t="shared" si="8"/>
        <v>0</v>
      </c>
      <c r="AT25" s="76">
        <f t="shared" si="16"/>
        <v>3</v>
      </c>
      <c r="AU25" s="78">
        <f t="shared" si="9"/>
        <v>3</v>
      </c>
      <c r="AV25" s="5">
        <f t="shared" si="10"/>
        <v>2061</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2061</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2061</v>
      </c>
      <c r="AR26" s="76">
        <f t="shared" si="15"/>
        <v>0</v>
      </c>
      <c r="AS26" s="77">
        <f t="shared" si="8"/>
        <v>0</v>
      </c>
      <c r="AT26" s="76">
        <f t="shared" si="16"/>
        <v>3</v>
      </c>
      <c r="AU26" s="78">
        <f t="shared" si="9"/>
        <v>3</v>
      </c>
      <c r="AV26" s="5">
        <f t="shared" si="10"/>
        <v>2061</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2061</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2061</v>
      </c>
      <c r="AR27" s="76">
        <f t="shared" si="15"/>
        <v>0</v>
      </c>
      <c r="AS27" s="77">
        <f t="shared" si="8"/>
        <v>0</v>
      </c>
      <c r="AT27" s="76">
        <f t="shared" si="16"/>
        <v>3</v>
      </c>
      <c r="AU27" s="78">
        <f t="shared" si="9"/>
        <v>3</v>
      </c>
      <c r="AV27" s="5">
        <f t="shared" si="10"/>
        <v>2061</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2061</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2061</v>
      </c>
      <c r="AR28" s="76">
        <f t="shared" si="15"/>
        <v>0</v>
      </c>
      <c r="AS28" s="77">
        <f t="shared" si="8"/>
        <v>0</v>
      </c>
      <c r="AT28" s="76">
        <f t="shared" si="16"/>
        <v>3</v>
      </c>
      <c r="AU28" s="78">
        <f t="shared" si="9"/>
        <v>3</v>
      </c>
      <c r="AV28" s="5">
        <f t="shared" si="10"/>
        <v>2061</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2061</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2061</v>
      </c>
      <c r="AR29" s="76">
        <f t="shared" si="15"/>
        <v>0</v>
      </c>
      <c r="AS29" s="77">
        <f t="shared" si="8"/>
        <v>0</v>
      </c>
      <c r="AT29" s="76">
        <f t="shared" si="16"/>
        <v>3</v>
      </c>
      <c r="AU29" s="78">
        <f t="shared" si="9"/>
        <v>3</v>
      </c>
      <c r="AV29" s="5">
        <f t="shared" si="10"/>
        <v>2061</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2061</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2061</v>
      </c>
      <c r="AR30" s="76">
        <f t="shared" si="15"/>
        <v>0</v>
      </c>
      <c r="AS30" s="77">
        <f t="shared" si="8"/>
        <v>0</v>
      </c>
      <c r="AT30" s="76">
        <f t="shared" si="16"/>
        <v>3</v>
      </c>
      <c r="AU30" s="78">
        <f t="shared" si="9"/>
        <v>3</v>
      </c>
      <c r="AV30" s="5">
        <f t="shared" si="10"/>
        <v>2061</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2061</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2061</v>
      </c>
      <c r="AR31" s="76">
        <f t="shared" si="15"/>
        <v>0</v>
      </c>
      <c r="AS31" s="77">
        <f t="shared" si="8"/>
        <v>0</v>
      </c>
      <c r="AT31" s="76">
        <f t="shared" si="16"/>
        <v>3</v>
      </c>
      <c r="AU31" s="78">
        <f t="shared" si="9"/>
        <v>3</v>
      </c>
      <c r="AV31" s="5">
        <f t="shared" si="10"/>
        <v>2061</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2061</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2061</v>
      </c>
      <c r="AR32" s="76">
        <f t="shared" si="15"/>
        <v>0</v>
      </c>
      <c r="AS32" s="77">
        <f t="shared" si="8"/>
        <v>0</v>
      </c>
      <c r="AT32" s="76">
        <f t="shared" si="16"/>
        <v>3</v>
      </c>
      <c r="AU32" s="78">
        <f t="shared" si="9"/>
        <v>3</v>
      </c>
      <c r="AV32" s="5">
        <f t="shared" si="10"/>
        <v>2061</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2061</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2061</v>
      </c>
      <c r="AR33" s="76">
        <f t="shared" si="15"/>
        <v>0</v>
      </c>
      <c r="AS33" s="77">
        <f t="shared" si="8"/>
        <v>0</v>
      </c>
      <c r="AT33" s="76">
        <f t="shared" si="16"/>
        <v>3</v>
      </c>
      <c r="AU33" s="78">
        <f t="shared" si="9"/>
        <v>3</v>
      </c>
      <c r="AV33" s="5">
        <f t="shared" si="10"/>
        <v>2061</v>
      </c>
      <c r="AW33" s="104">
        <f t="shared" si="17"/>
        <v>0</v>
      </c>
    </row>
    <row r="34" spans="1:49" s="69" customFormat="1" ht="24.75" customHeight="1" x14ac:dyDescent="0.2">
      <c r="A34" s="84"/>
      <c r="B34" s="480" t="s">
        <v>281</v>
      </c>
      <c r="C34" s="84"/>
      <c r="D34" s="84"/>
      <c r="E34" s="84"/>
      <c r="F34" s="84"/>
      <c r="G34" s="554">
        <f>20-COUNTBLANK(B14:B33)</f>
        <v>1</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0</v>
      </c>
      <c r="Z34" s="904"/>
      <c r="AA34" s="558">
        <f t="shared" ref="AA34:AG34" si="18">SUM(AA14:AA33)</f>
        <v>0</v>
      </c>
      <c r="AB34" s="568">
        <f t="shared" si="18"/>
        <v>8.9997573993207176</v>
      </c>
      <c r="AC34" s="569">
        <f t="shared" si="18"/>
        <v>-9</v>
      </c>
      <c r="AD34" s="569">
        <f t="shared" si="18"/>
        <v>0</v>
      </c>
      <c r="AE34" s="570">
        <f t="shared" si="18"/>
        <v>0</v>
      </c>
      <c r="AF34" s="571">
        <f t="shared" si="18"/>
        <v>-2.4260067928238982E-4</v>
      </c>
      <c r="AG34" s="89">
        <f t="shared" si="18"/>
        <v>0</v>
      </c>
      <c r="AH34" s="90"/>
      <c r="AI34" s="90"/>
      <c r="AJ34" s="90"/>
      <c r="AK34" s="90"/>
      <c r="AL34" s="91"/>
      <c r="AM34" s="91"/>
      <c r="AN34" s="91"/>
      <c r="AO34" s="68"/>
      <c r="AS34" s="70"/>
      <c r="AW34" s="104">
        <f>SUM(AW14:AW33)</f>
        <v>0</v>
      </c>
    </row>
    <row r="35" spans="1:49" s="94" customFormat="1" ht="16.5" customHeight="1" x14ac:dyDescent="0.2">
      <c r="A35" s="481"/>
      <c r="B35" s="481" t="s">
        <v>54</v>
      </c>
      <c r="C35" s="481"/>
      <c r="D35" s="106"/>
      <c r="E35" s="106"/>
      <c r="F35" s="106"/>
      <c r="G35" s="106"/>
      <c r="H35" s="838">
        <f>COUNTIF(AF14:AF33,"&lt;0")</f>
        <v>1</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0</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3514" priority="6" stopIfTrue="1">
      <formula>B14=""</formula>
    </cfRule>
  </conditionalFormatting>
  <conditionalFormatting sqref="AE14:AE33">
    <cfRule type="expression" dxfId="3513" priority="7" stopIfTrue="1">
      <formula>AND((OR(S14,V14,Y14)&lt;&gt;0),AE14=0)</formula>
    </cfRule>
    <cfRule type="expression" dxfId="3512" priority="8" stopIfTrue="1">
      <formula>AND((OR(S14,V14,Y14)&lt;&gt;0),AE14&lt;&gt;0)</formula>
    </cfRule>
  </conditionalFormatting>
  <conditionalFormatting sqref="Q14:R33">
    <cfRule type="expression" dxfId="3511" priority="9" stopIfTrue="1">
      <formula>B14=""</formula>
    </cfRule>
  </conditionalFormatting>
  <conditionalFormatting sqref="AC14:AC33">
    <cfRule type="expression" dxfId="3510" priority="10" stopIfTrue="1">
      <formula>(AD14+AC14)&gt;=0</formula>
    </cfRule>
  </conditionalFormatting>
  <conditionalFormatting sqref="AI14:AJ33">
    <cfRule type="expression" dxfId="3509" priority="11" stopIfTrue="1">
      <formula>IF(AI14&lt;&gt;ROUND(S14*$AF$1+V14+Y14,2),1)</formula>
    </cfRule>
    <cfRule type="cellIs" dxfId="3508" priority="12" stopIfTrue="1" operator="equal">
      <formula>0</formula>
    </cfRule>
  </conditionalFormatting>
  <conditionalFormatting sqref="Y25:Z33">
    <cfRule type="expression" dxfId="3507" priority="13" stopIfTrue="1">
      <formula>IF((AND($Y25=0,$S25=0,$V25=0,$AE25&lt;&gt;0)),"истина")</formula>
    </cfRule>
    <cfRule type="expression" dxfId="3506" priority="14" stopIfTrue="1">
      <formula>($V25+$Y25)&lt;&gt;$AI25</formula>
    </cfRule>
  </conditionalFormatting>
  <conditionalFormatting sqref="S15:U33">
    <cfRule type="expression" dxfId="3505" priority="15" stopIfTrue="1">
      <formula>IF((AND($S15=0,$V15=0,$Y15=0,$AE15&lt;&gt;0)),"истина")</formula>
    </cfRule>
    <cfRule type="cellIs" dxfId="3504" priority="16" stopIfTrue="1" operator="lessThan">
      <formula>0</formula>
    </cfRule>
  </conditionalFormatting>
  <conditionalFormatting sqref="V25:X33">
    <cfRule type="expression" dxfId="3503" priority="17" stopIfTrue="1">
      <formula>IF((AND($V25=0,$Y25=0,$S25=0,$AE25&lt;&gt;0)),"истина")</formula>
    </cfRule>
    <cfRule type="expression" dxfId="3502" priority="18" stopIfTrue="1">
      <formula>($V25+$Y25)&lt;&gt;$AI25</formula>
    </cfRule>
    <cfRule type="cellIs" dxfId="3501" priority="19" stopIfTrue="1" operator="lessThan">
      <formula>0</formula>
    </cfRule>
  </conditionalFormatting>
  <conditionalFormatting sqref="I10:J10">
    <cfRule type="cellIs" dxfId="3500" priority="20" stopIfTrue="1" operator="notEqual">
      <formula>$A$10</formula>
    </cfRule>
    <cfRule type="cellIs" dxfId="3499" priority="21" stopIfTrue="1" operator="equal">
      <formula>0</formula>
    </cfRule>
  </conditionalFormatting>
  <conditionalFormatting sqref="D10:E10 AK13:AL13 AH14:AH33 AM14:AN33">
    <cfRule type="cellIs" dxfId="3498" priority="22" stopIfTrue="1" operator="equal">
      <formula>0</formula>
    </cfRule>
  </conditionalFormatting>
  <conditionalFormatting sqref="AH3:AN3 AH1:AN1">
    <cfRule type="cellIs" dxfId="3497" priority="23" stopIfTrue="1" operator="equal">
      <formula>0</formula>
    </cfRule>
  </conditionalFormatting>
  <conditionalFormatting sqref="S34:AG34 AF14:AF33">
    <cfRule type="cellIs" dxfId="3496" priority="24" stopIfTrue="1" operator="equal">
      <formula>0</formula>
    </cfRule>
  </conditionalFormatting>
  <conditionalFormatting sqref="S14:U14">
    <cfRule type="expression" dxfId="3495" priority="25" stopIfTrue="1">
      <formula>IF((AND($S$14=0,$V$14=0,$Y$14=0,$AE$14&lt;&gt;0)),"истина")</formula>
    </cfRule>
    <cfRule type="cellIs" dxfId="3494" priority="26" stopIfTrue="1" operator="lessThan">
      <formula>0</formula>
    </cfRule>
  </conditionalFormatting>
  <conditionalFormatting sqref="G34 D8:E9 AK14:AL33">
    <cfRule type="cellIs" dxfId="3493" priority="27" stopIfTrue="1" operator="equal">
      <formula>0</formula>
    </cfRule>
  </conditionalFormatting>
  <conditionalFormatting sqref="AL8:AL9">
    <cfRule type="cellIs" dxfId="3492" priority="28" stopIfTrue="1" operator="equal">
      <formula>0</formula>
    </cfRule>
  </conditionalFormatting>
  <conditionalFormatting sqref="AM8:AN8">
    <cfRule type="expression" dxfId="3491" priority="29" stopIfTrue="1">
      <formula>$AL$8=0</formula>
    </cfRule>
  </conditionalFormatting>
  <conditionalFormatting sqref="AM9:AN9">
    <cfRule type="expression" dxfId="3490" priority="30" stopIfTrue="1">
      <formula>$AL$9=0</formula>
    </cfRule>
  </conditionalFormatting>
  <conditionalFormatting sqref="A8:C8">
    <cfRule type="expression" dxfId="3489" priority="31" stopIfTrue="1">
      <formula>$D$8=0</formula>
    </cfRule>
    <cfRule type="cellIs" dxfId="3488" priority="32" stopIfTrue="1" operator="equal">
      <formula>0</formula>
    </cfRule>
  </conditionalFormatting>
  <conditionalFormatting sqref="A9:C9">
    <cfRule type="expression" dxfId="3487" priority="33" stopIfTrue="1">
      <formula>$D$9=0</formula>
    </cfRule>
    <cfRule type="cellIs" dxfId="3486" priority="34" stopIfTrue="1" operator="equal">
      <formula>0</formula>
    </cfRule>
  </conditionalFormatting>
  <conditionalFormatting sqref="F9">
    <cfRule type="expression" dxfId="3485" priority="35" stopIfTrue="1">
      <formula>$D$9=0</formula>
    </cfRule>
  </conditionalFormatting>
  <conditionalFormatting sqref="F8">
    <cfRule type="expression" dxfId="3484" priority="36" stopIfTrue="1">
      <formula>$D$8=0</formula>
    </cfRule>
  </conditionalFormatting>
  <conditionalFormatting sqref="G8:AK9 BA7:CE8">
    <cfRule type="cellIs" dxfId="3483" priority="37" stopIfTrue="1" operator="equal">
      <formula>""</formula>
    </cfRule>
  </conditionalFormatting>
  <conditionalFormatting sqref="Y14:Z24">
    <cfRule type="expression" dxfId="3482" priority="1" stopIfTrue="1">
      <formula>IF((AND($Y14=0,$S14=0,$V14=0,$AE14&lt;&gt;0)),"истина")</formula>
    </cfRule>
    <cfRule type="expression" dxfId="3481" priority="2" stopIfTrue="1">
      <formula>($V14+$Y14)&lt;&gt;$AI14</formula>
    </cfRule>
  </conditionalFormatting>
  <conditionalFormatting sqref="V14:X24">
    <cfRule type="expression" dxfId="3480" priority="3" stopIfTrue="1">
      <formula>IF((AND($V14=0,$Y14=0,$S14=0,$AE14&lt;&gt;0)),"истина")</formula>
    </cfRule>
    <cfRule type="expression" dxfId="3479" priority="4" stopIfTrue="1">
      <formula>($V14+$Y14)&lt;&gt;$AI14</formula>
    </cfRule>
    <cfRule type="cellIs" dxfId="3478"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385"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16386"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16387"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16388"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16389"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16390"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16391"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16392"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16393"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16394"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16395"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16396"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16397"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16398"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16399"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16400"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16401"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67">
    <tabColor rgb="FF92D050"/>
    <pageSetUpPr fitToPage="1"/>
  </sheetPr>
  <dimension ref="A1:CE147"/>
  <sheetViews>
    <sheetView showGridLines="0" zoomScale="120" zoomScaleNormal="120" workbookViewId="0">
      <selection activeCell="R1" sqref="R1:W1"/>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v>2061</v>
      </c>
      <c r="B1" s="969"/>
      <c r="C1" s="969"/>
      <c r="D1" s="555"/>
      <c r="E1" s="966">
        <v>1</v>
      </c>
      <c r="F1" s="966"/>
      <c r="G1" s="966"/>
      <c r="H1" s="966"/>
      <c r="J1" s="970">
        <v>44392</v>
      </c>
      <c r="K1" s="970"/>
      <c r="L1" s="970"/>
      <c r="M1" s="970"/>
      <c r="N1" s="970"/>
      <c r="O1" s="970"/>
      <c r="P1" s="3"/>
      <c r="Q1" s="3"/>
      <c r="R1" s="964" t="s">
        <v>668</v>
      </c>
      <c r="S1" s="964"/>
      <c r="T1" s="964"/>
      <c r="U1" s="964"/>
      <c r="V1" s="964"/>
      <c r="W1" s="964"/>
      <c r="Y1" s="971">
        <v>1</v>
      </c>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v>0.58333333333333337</v>
      </c>
      <c r="AH2" s="859" t="s">
        <v>12</v>
      </c>
      <c r="AI2" s="859"/>
      <c r="AJ2" s="859"/>
      <c r="AK2" s="859"/>
      <c r="AL2" s="859"/>
      <c r="AM2" s="859"/>
      <c r="AN2" s="859"/>
      <c r="AO2" s="14" t="b">
        <v>1</v>
      </c>
      <c r="AP2" s="15" t="b">
        <v>0</v>
      </c>
      <c r="AQ2" s="15" t="b">
        <v>1</v>
      </c>
      <c r="AR2" s="15" t="b">
        <v>0</v>
      </c>
      <c r="AS2" s="15" t="b">
        <v>0</v>
      </c>
      <c r="AT2" s="15" t="b">
        <v>0</v>
      </c>
      <c r="AU2" s="15" t="b">
        <v>0</v>
      </c>
      <c r="AV2" s="15">
        <f>COUNTIF(AO2:AU2,TRUE)</f>
        <v>2</v>
      </c>
    </row>
    <row r="3" spans="1:83" ht="12.75" customHeight="1" x14ac:dyDescent="0.2">
      <c r="A3" s="979" t="s">
        <v>674</v>
      </c>
      <c r="B3" s="979"/>
      <c r="C3" s="979"/>
      <c r="D3" s="555"/>
      <c r="E3" s="980" t="s">
        <v>667</v>
      </c>
      <c r="F3" s="980"/>
      <c r="G3" s="980"/>
      <c r="H3" s="980"/>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t="str">
        <f>IF(AO2=TRUE,"M",0)</f>
        <v>M</v>
      </c>
      <c r="AP3" s="19">
        <f>IF(AP2=TRUE,"Tu",0)</f>
        <v>0</v>
      </c>
      <c r="AQ3" s="19" t="str">
        <f>IF(AQ2=TRUE,"W",0)</f>
        <v>W</v>
      </c>
      <c r="AR3" s="19">
        <f>IF(AR2=TRUE,"Th",0)</f>
        <v>0</v>
      </c>
      <c r="AS3" s="19">
        <f>IF(AS2=TRUE,"F",0)</f>
        <v>0</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X</v>
      </c>
      <c r="BC7" s="33" t="str">
        <f>IF($I$7=$AO$3,"X","")&amp;IF($I$7=$AP$3,"X","")&amp;IF($I$7=$AQ$3,"X","")&amp;IF($I$7=$AR$3,"X","")&amp;IF($I$7=$AS$3,"X","")&amp;IF($I$7=$AT$3,"X","")&amp;IF($I$7=$AU$3,"X","")</f>
        <v/>
      </c>
      <c r="BD7" s="33" t="str">
        <f>IF($J$7=$AO$3,"X","")&amp;IF($J$7=$AP$3,"X","")&amp;IF($J$7=$AQ$3,"X","")&amp;IF($J$7=$AR$3,"X","")&amp;IF($J$7=$AS$3,"X","")&amp;IF($J$7=$AT$3,"X","")&amp;IF($J$7=$AU$3,"X","")</f>
        <v>X</v>
      </c>
      <c r="BE7" s="33" t="str">
        <f>IF($K$7=$AO$3,"X","")&amp;IF($K$7=$AP$3,"X","")&amp;IF($K$7=$AQ$3,"X","")&amp;IF($K$7=$AR$3,"X","")&amp;IF($K$7=$AS$3,"X","")&amp;IF($K$7=$AT$3,"X","")&amp;IF($K$7=$AU$3,"X","")</f>
        <v/>
      </c>
      <c r="BF7" s="33" t="str">
        <f>IF($L$7=$AO$3,"X","")&amp;IF($L$7=$AP$3,"X","")&amp;IF($L$7=$AQ$3,"X","")&amp;IF($L$7=$AR$3,"X","")&amp;IF($L$7=$AS$3,"X","")&amp;IF($L$7=$AT$3,"X","")&amp;IF($L$7=$AU$3,"X","")</f>
        <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X</v>
      </c>
      <c r="BJ7" s="33" t="str">
        <f>IF($P$7=$AO$3,"X","")&amp;IF($P$7=$AP$3,"X","")&amp;IF($P$7=$AQ$3,"X","")&amp;IF($P$7=$AR$3,"X","")&amp;IF($P$7=$AS$3,"X","")&amp;IF($P$7=$AT$3,"X","")&amp;IF($P$7=$AU$3,"X","")</f>
        <v/>
      </c>
      <c r="BK7" s="33" t="str">
        <f>IF($Q$7=$AO$3,"X","")&amp;IF($Q$7=$AP$3,"X","")&amp;IF($Q$7=$AQ$3,"X","")&amp;IF($Q$7=$AR$3,"X","")&amp;IF($Q$7=$AS$3,"X","")&amp;IF($Q$7=$AT$3,"X","")&amp;IF($Q$7=$AU$3,"X","")</f>
        <v>X</v>
      </c>
      <c r="BL7" s="33" t="str">
        <f>IF($R$7=$AO$3,"X","")&amp;IF($R$7=$AP$3,"X","")&amp;IF($R$7=$AQ$3,"X","")&amp;IF($R$7=$AR$3,"X","")&amp;IF($R$7=$AS$3,"X","")&amp;IF($R$7=$AT$3,"X","")&amp;IF($R$7=$AU$3,"X","")</f>
        <v/>
      </c>
      <c r="BM7" s="33" t="str">
        <f>IF($S$7=$AO$3,"X","")&amp;IF($S$7=$AP$3,"X","")&amp;IF($S$7=$AQ$3,"X","")&amp;IF($S$7=$AR$3,"X","")&amp;IF($S$7=$AS$3,"X","")&amp;IF($S$7=$AT$3,"X","")&amp;IF($S$7=$AU$3,"X","")</f>
        <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X</v>
      </c>
      <c r="BQ7" s="33" t="str">
        <f>IF($W$7=$AO$3,"X","")&amp;IF($W$7=$AP$3,"X","")&amp;IF($W$7=$AQ$3,"X","")&amp;IF($W$7=$AR$3,"X","")&amp;IF($W$7=$AS$3,"X","")&amp;IF($W$7=$AT$3,"X","")&amp;IF($W$7=$AU$3,"X","")</f>
        <v/>
      </c>
      <c r="BR7" s="33" t="str">
        <f>IF($X$7=$AO$3,"X","")&amp;IF($X$7=$AP$3,"X","")&amp;IF($X$7=$AQ$3,"X","")&amp;IF($X$7=$AR$3,"X","")&amp;IF($X$7=$AS$3,"X","")&amp;IF($X$7=$AT$3,"X","")&amp;IF($X$7=$AU$3,"X","")</f>
        <v>X</v>
      </c>
      <c r="BS7" s="33" t="str">
        <f>IF($Y$7=$AO$3,"X","")&amp;IF($Y$7=$AP$3,"X","")&amp;IF($Y$7=$AQ$3,"X","")&amp;IF($Y$7=$AR$3,"X","")&amp;IF($Y$7=$AS$3,"X","")&amp;IF($Y$7=$AT$3,"X","")&amp;IF($Y$7=$AU$3,"X","")</f>
        <v/>
      </c>
      <c r="BT7" s="33" t="str">
        <f>IF($Z$7=$AO$3,"X","")&amp;IF($Z$7=$AP$3,"X","")&amp;IF($Z$7=$AQ$3,"X","")&amp;IF($Z$7=$AR$3,"X","")&amp;IF($Z$7=$AS$3,"X","")&amp;IF($Z$7=$AT$3,"X","")&amp;IF($Z$7=$AU$3,"X","")</f>
        <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X</v>
      </c>
      <c r="BX7" s="33" t="str">
        <f>IF($AD$7=$AO$3,"X","")&amp;IF($AD$7=$AP$3,"X","")&amp;IF($AD$7=$AQ$3,"X","")&amp;IF($AD$7=$AR$3,"X","")&amp;IF($AD$7=$AS$3,"X","")&amp;IF($AD$7=$AT$3,"X","")&amp;IF($AD$7=$AU$3,"X","")</f>
        <v/>
      </c>
      <c r="BY7" s="33" t="str">
        <f>IF($AE$7=$AO$3,"X","")&amp;IF($AE$7=$AP$3,"X","")&amp;IF($AE$7=$AQ$3,"X","")&amp;IF($AE$7=$AR$3,"X","")&amp;IF($AE$7=$AS$3,"X","")&amp;IF($AE$7=$AT$3,"X","")&amp;IF($AE$7=$AU$3,"X","")</f>
        <v>X</v>
      </c>
      <c r="BZ7" s="33" t="str">
        <f>IF($AF$7=$AO$3,"X","")&amp;IF($AF$7=$AP$3,"X","")&amp;IF($AF$7=$AQ$3,"X","")&amp;IF($AF$7=$AR$3,"X","")&amp;IF($AF$7=$AS$3,"X","")&amp;IF($AF$7=$AT$3,"X","")&amp;IF($AF$7=$AU$3,"X","")</f>
        <v/>
      </c>
      <c r="CA7" s="33" t="str">
        <f>IF($AG$7=$AO$3,"X","")&amp;IF($AG$7=$AP$3,"X","")&amp;IF($AG$7=$AQ$3,"X","")&amp;IF($AG$7=$AR$3,"X","")&amp;IF($AG$7=$AS$3,"X","")&amp;IF($AG$7=$AT$3,"X","")&amp;IF($AG$7=$AU$3,"X","")</f>
        <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X</v>
      </c>
      <c r="CE7" s="33" t="str">
        <f>IF($AK$7=$AO$3,"X","")&amp;IF($AK$7=$AP$3,"X","")&amp;IF($AK$7=$AQ$3,"X","")&amp;IF($AK$7=$AR$3,"X","")&amp;IF($AK$7=$AS$3,"X","")&amp;IF($AK$7=$AT$3,"X","")&amp;IF($AK$7=$AU$3,"X","")</f>
        <v/>
      </c>
    </row>
    <row r="8" spans="1:83" ht="12.75" customHeight="1" x14ac:dyDescent="0.2">
      <c r="A8" s="977" t="str">
        <f>R1</f>
        <v>Ellis Zachary</v>
      </c>
      <c r="B8" s="977"/>
      <c r="C8" s="977"/>
      <c r="D8" s="978">
        <f>Y1*AL8</f>
        <v>9</v>
      </c>
      <c r="E8" s="978"/>
      <c r="F8" s="34" t="s">
        <v>21</v>
      </c>
      <c r="G8" s="35" t="str">
        <f>IF($G$7=$AO$3,"X","")&amp;IF($G$7=$AP$3,"X","")&amp;IF($G$7=$AQ$3,"X","")&amp;IF($G$7=$AR$3,"X","")&amp;IF($G$7=$AS$3,"X","")&amp;IF($G$7=$AT$3,"X","")&amp;IF($G$7=$AU$3,"X","")</f>
        <v/>
      </c>
      <c r="H8" s="35" t="str">
        <f>IF($H$7=$AO$3,"X","")&amp;IF($H$7=$AP$3,"X","")&amp;IF($H$7=$AQ$3,"X","")&amp;IF($H$7=$AR$3,"X","")&amp;IF($H$7=$AS$3,"X","")&amp;IF($H$7=$AT$3,"X","")&amp;IF($H$7=$AU$3,"X","")</f>
        <v>X</v>
      </c>
      <c r="I8" s="35" t="str">
        <f>IF($I$7=$AO$3,"X","")&amp;IF($I$7=$AP$3,"X","")&amp;IF($I$7=$AQ$3,"X","")&amp;IF($I$7=$AR$3,"X","")&amp;IF($I$7=$AS$3,"X","")&amp;IF($I$7=$AT$3,"X","")&amp;IF($I$7=$AU$3,"X","")</f>
        <v/>
      </c>
      <c r="J8" s="35" t="str">
        <f>IF($J$7=$AO$3,"X","")&amp;IF($J$7=$AP$3,"X","")&amp;IF($J$7=$AQ$3,"X","")&amp;IF($J$7=$AR$3,"X","")&amp;IF($J$7=$AS$3,"X","")&amp;IF($J$7=$AT$3,"X","")&amp;IF($J$7=$AU$3,"X","")</f>
        <v>X</v>
      </c>
      <c r="K8" s="35" t="str">
        <f>IF($K$7=$AO$3,"X","")&amp;IF($K$7=$AP$3,"X","")&amp;IF($K$7=$AQ$3,"X","")&amp;IF($K$7=$AR$3,"X","")&amp;IF($K$7=$AS$3,"X","")&amp;IF($K$7=$AT$3,"X","")&amp;IF($K$7=$AU$3,"X","")</f>
        <v/>
      </c>
      <c r="L8" s="35" t="str">
        <f>IF($L$7=$AO$3,"X","")&amp;IF($L$7=$AP$3,"X","")&amp;IF($L$7=$AQ$3,"X","")&amp;IF($L$7=$AR$3,"X","")&amp;IF($L$7=$AS$3,"X","")&amp;IF($L$7=$AT$3,"X","")&amp;IF($L$7=$AU$3,"X","")</f>
        <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X</v>
      </c>
      <c r="P8" s="35" t="str">
        <f>IF($P$7=$AO$3,"X","")&amp;IF($P$7=$AP$3,"X","")&amp;IF($P$7=$AQ$3,"X","")&amp;IF($P$7=$AR$3,"X","")&amp;IF($P$7=$AS$3,"X","")&amp;IF($P$7=$AT$3,"X","")&amp;IF($P$7=$AU$3,"X","")</f>
        <v/>
      </c>
      <c r="Q8" s="35" t="str">
        <f>IF($Q$7=$AO$3,"X","")&amp;IF($Q$7=$AP$3,"X","")&amp;IF($Q$7=$AQ$3,"X","")&amp;IF($Q$7=$AR$3,"X","")&amp;IF($Q$7=$AS$3,"X","")&amp;IF($Q$7=$AT$3,"X","")&amp;IF($Q$7=$AU$3,"X","")</f>
        <v>X</v>
      </c>
      <c r="R8" s="35" t="str">
        <f>IF($R$7=$AO$3,"X","")&amp;IF($R$7=$AP$3,"X","")&amp;IF($R$7=$AQ$3,"X","")&amp;IF($R$7=$AR$3,"X","")&amp;IF($R$7=$AS$3,"X","")&amp;IF($R$7=$AT$3,"X","")&amp;IF($R$7=$AU$3,"X","")</f>
        <v/>
      </c>
      <c r="S8" s="35" t="str">
        <f>IF($S$7=$AO$3,"X","")&amp;IF($S$7=$AP$3,"X","")&amp;IF($S$7=$AQ$3,"X","")&amp;IF($S$7=$AR$3,"X","")&amp;IF($S$7=$AS$3,"X","")&amp;IF($S$7=$AT$3,"X","")&amp;IF($S$7=$AU$3,"X","")</f>
        <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X</v>
      </c>
      <c r="W8" s="35" t="str">
        <f>IF($W$7=$AO$3,"X","")&amp;IF($W$7=$AP$3,"X","")&amp;IF($W$7=$AQ$3,"X","")&amp;IF($W$7=$AR$3,"X","")&amp;IF($W$7=$AS$3,"X","")&amp;IF($W$7=$AT$3,"X","")&amp;IF($W$7=$AU$3,"X","")</f>
        <v/>
      </c>
      <c r="X8" s="35" t="str">
        <f>IF($X$7=$AO$3,"X","")&amp;IF($X$7=$AP$3,"X","")&amp;IF($X$7=$AQ$3,"X","")&amp;IF($X$7=$AR$3,"X","")&amp;IF($X$7=$AS$3,"X","")&amp;IF($X$7=$AT$3,"X","")&amp;IF($X$7=$AU$3,"X","")</f>
        <v>X</v>
      </c>
      <c r="Y8" s="35" t="str">
        <f>IF($Y$7=$AO$3,"X","")&amp;IF($Y$7=$AP$3,"X","")&amp;IF($Y$7=$AQ$3,"X","")&amp;IF($Y$7=$AR$3,"X","")&amp;IF($Y$7=$AS$3,"X","")&amp;IF($Y$7=$AT$3,"X","")&amp;IF($Y$7=$AU$3,"X","")</f>
        <v/>
      </c>
      <c r="Z8" s="35" t="str">
        <f>IF($Z$7=$AO$3,"X","")&amp;IF($Z$7=$AP$3,"X","")&amp;IF($Z$7=$AQ$3,"X","")&amp;IF($Z$7=$AR$3,"X","")&amp;IF($Z$7=$AS$3,"X","")&amp;IF($Z$7=$AT$3,"X","")&amp;IF($Z$7=$AU$3,"X","")</f>
        <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X</v>
      </c>
      <c r="AD8" s="35" t="str">
        <f>IF($AD$7=$AO$3,"X","")&amp;IF($AD$7=$AP$3,"X","")&amp;IF($AD$7=$AQ$3,"X","")&amp;IF($AD$7=$AR$3,"X","")&amp;IF($AD$7=$AS$3,"X","")&amp;IF($AD$7=$AT$3,"X","")&amp;IF($AD$7=$AU$3,"X","")</f>
        <v/>
      </c>
      <c r="AE8" s="35" t="str">
        <f>IF($AE$7=$AO$3,"X","")&amp;IF($AE$7=$AP$3,"X","")&amp;IF($AE$7=$AQ$3,"X","")&amp;IF($AE$7=$AR$3,"X","")&amp;IF($AE$7=$AS$3,"X","")&amp;IF($AE$7=$AT$3,"X","")&amp;IF($AE$7=$AU$3,"X","")</f>
        <v>X</v>
      </c>
      <c r="AF8" s="35" t="str">
        <f>IF($AF$7=$AO$3,"X","")&amp;IF($AF$7=$AP$3,"X","")&amp;IF($AF$7=$AQ$3,"X","")&amp;IF($AF$7=$AR$3,"X","")&amp;IF($AF$7=$AS$3,"X","")&amp;IF($AF$7=$AT$3,"X","")&amp;IF($AF$7=$AU$3,"X","")</f>
        <v/>
      </c>
      <c r="AG8" s="35" t="str">
        <f>IF($AG$7=$AO$3,"X","")&amp;IF($AG$7=$AP$3,"X","")&amp;IF($AG$7=$AQ$3,"X","")&amp;IF($AG$7=$AR$3,"X","")&amp;IF($AG$7=$AS$3,"X","")&amp;IF($AG$7=$AT$3,"X","")&amp;IF($AG$7=$AU$3,"X","")</f>
        <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X</v>
      </c>
      <c r="AK8" s="35" t="str">
        <f>IF($AK$7=$AO$3,"X","")&amp;IF($AK$7=$AP$3,"X","")&amp;IF($AK$7=$AQ$3,"X","")&amp;IF($AK$7=$AR$3,"X","")&amp;IF($AK$7=$AS$3,"X","")&amp;IF($AK$7=$AT$3,"X","")&amp;IF($AK$7=$AU$3,"X","")</f>
        <v/>
      </c>
      <c r="AL8" s="30">
        <f>COUNTIF(G8:AK8,"X")</f>
        <v>9</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3</v>
      </c>
      <c r="C10" s="39" t="s">
        <v>23</v>
      </c>
      <c r="D10" s="948">
        <f>SUM(D8:E9)</f>
        <v>9</v>
      </c>
      <c r="E10" s="948"/>
      <c r="F10" s="99" t="s">
        <v>53</v>
      </c>
      <c r="H10" s="41"/>
      <c r="I10" s="949">
        <f>3*1</f>
        <v>3</v>
      </c>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87" t="s">
        <v>673</v>
      </c>
      <c r="C14" s="987"/>
      <c r="D14" s="987"/>
      <c r="E14" s="987"/>
      <c r="F14" s="987"/>
      <c r="G14" s="987"/>
      <c r="H14" s="927"/>
      <c r="I14" s="928"/>
      <c r="J14" s="981">
        <v>44392</v>
      </c>
      <c r="K14" s="982"/>
      <c r="L14" s="982"/>
      <c r="M14" s="932">
        <v>0.2</v>
      </c>
      <c r="N14" s="933"/>
      <c r="O14" s="932"/>
      <c r="P14" s="933"/>
      <c r="Q14" s="934">
        <f t="shared" ref="Q14:Q33" si="2">AV14</f>
        <v>1648.8</v>
      </c>
      <c r="R14" s="935"/>
      <c r="S14" s="936"/>
      <c r="T14" s="937"/>
      <c r="U14" s="938"/>
      <c r="V14" s="939">
        <f>6595+3298</f>
        <v>9893</v>
      </c>
      <c r="W14" s="940"/>
      <c r="X14" s="941"/>
      <c r="Y14" s="939"/>
      <c r="Z14" s="941"/>
      <c r="AA14" s="556"/>
      <c r="AB14" s="559">
        <v>-3</v>
      </c>
      <c r="AC14" s="560">
        <f t="shared" ref="AC14:AC33" si="3">IF(B14&lt;&gt;"",-$I$10,"")</f>
        <v>-3</v>
      </c>
      <c r="AD14" s="561"/>
      <c r="AE14" s="561">
        <f>V14/Q14</f>
        <v>6.0001213003396412</v>
      </c>
      <c r="AF14" s="562">
        <f t="shared" ref="AF14:AF33" si="4">SUM(AB14:AE14)</f>
        <v>1.2130033964119491E-4</v>
      </c>
      <c r="AG14" s="72"/>
      <c r="AH14" s="109">
        <f t="shared" ref="AH14:AH33" si="5">IF(B14&lt;&gt;"",AV14,"")</f>
        <v>1648.8</v>
      </c>
      <c r="AI14" s="883">
        <f>IF(B14&lt;&gt;0,ROUND(AE14*Q14,0),"")</f>
        <v>9893</v>
      </c>
      <c r="AJ14" s="883"/>
      <c r="AK14" s="900">
        <f t="shared" ref="AK14:AK33" si="6">IF(B14&lt;&gt;0,ROUND(AI14*$AF$1,2),"")</f>
        <v>0</v>
      </c>
      <c r="AL14" s="900"/>
      <c r="AM14" s="901" t="str">
        <f t="shared" ref="AM14:AM33" si="7">IF(AND(AC14&gt;0,AC14&lt;&gt;""),"ложь","")</f>
        <v/>
      </c>
      <c r="AN14" s="901"/>
      <c r="AO14" s="73">
        <f>IF(ROUND($A$1-$A$1*M14,4)=$A$1,0,ROUND($A$1-$A$1*M14,4))</f>
        <v>1648.8</v>
      </c>
      <c r="AP14" s="74">
        <f>IF(ROUND($A$1-$A$1*O14,4)=$A$1,0,ROUND($A$1-$A$1*O14,4))</f>
        <v>0</v>
      </c>
      <c r="AQ14" s="75">
        <f>ROUND($A$1-((M14+O14)*$A$1),4)</f>
        <v>1648.8</v>
      </c>
      <c r="AR14" s="76">
        <f>IF(AO14&gt;0,1,0)</f>
        <v>1</v>
      </c>
      <c r="AS14" s="77">
        <f t="shared" ref="AS14:AS33" si="8">IF(AP14&gt;0,2,0)</f>
        <v>0</v>
      </c>
      <c r="AT14" s="76">
        <f>IF(AQ14&gt;0,3,0)</f>
        <v>3</v>
      </c>
      <c r="AU14" s="78">
        <f t="shared" ref="AU14:AU33" si="9">AR14+AS14+AT14</f>
        <v>4</v>
      </c>
      <c r="AV14" s="5">
        <f t="shared" ref="AV14:AV33" si="10">IF(AU14=4,AO14,0)+IF(AU14=5,AP14,0)+IF(AU14=6,AQ14,0)+IF(AU14=3,$A$1,0)</f>
        <v>1648.8</v>
      </c>
      <c r="AW14" s="104">
        <f>ROUND(AF14*Q14,0)</f>
        <v>0</v>
      </c>
    </row>
    <row r="15" spans="1:83" s="69" customFormat="1" ht="18" customHeight="1" x14ac:dyDescent="0.2">
      <c r="A15" s="71">
        <v>2</v>
      </c>
      <c r="B15" s="924"/>
      <c r="C15" s="925"/>
      <c r="D15" s="925"/>
      <c r="E15" s="925"/>
      <c r="F15" s="925"/>
      <c r="G15" s="926"/>
      <c r="H15" s="927"/>
      <c r="I15" s="928"/>
      <c r="J15" s="929"/>
      <c r="K15" s="930"/>
      <c r="L15" s="931"/>
      <c r="M15" s="932"/>
      <c r="N15" s="933"/>
      <c r="O15" s="932"/>
      <c r="P15" s="933"/>
      <c r="Q15" s="934">
        <f t="shared" si="2"/>
        <v>2061</v>
      </c>
      <c r="R15" s="935"/>
      <c r="S15" s="936"/>
      <c r="T15" s="937"/>
      <c r="U15" s="938"/>
      <c r="V15" s="939"/>
      <c r="W15" s="940"/>
      <c r="X15" s="941"/>
      <c r="Y15" s="939"/>
      <c r="Z15" s="941"/>
      <c r="AA15" s="556"/>
      <c r="AB15" s="563"/>
      <c r="AC15" s="560" t="str">
        <f t="shared" si="3"/>
        <v/>
      </c>
      <c r="AD15" s="564"/>
      <c r="AE15" s="561"/>
      <c r="AF15" s="562">
        <f t="shared" si="4"/>
        <v>0</v>
      </c>
      <c r="AG15" s="72"/>
      <c r="AH15" s="109" t="str">
        <f t="shared" si="5"/>
        <v/>
      </c>
      <c r="AI15" s="883" t="str">
        <f t="shared" ref="AI15:AI33" si="11">IF(B15&lt;&gt;0,ROUND(AE15*Q15,0),"")</f>
        <v/>
      </c>
      <c r="AJ15" s="883"/>
      <c r="AK15" s="900" t="str">
        <f t="shared" si="6"/>
        <v/>
      </c>
      <c r="AL15" s="900"/>
      <c r="AM15" s="901" t="str">
        <f t="shared" si="7"/>
        <v/>
      </c>
      <c r="AN15" s="901"/>
      <c r="AO15" s="73">
        <f t="shared" ref="AO15:AO33" si="12">IF(ROUND($A$1-$A$1*M15,4)=$A$1,0,ROUND($A$1-$A$1*M15,4))</f>
        <v>0</v>
      </c>
      <c r="AP15" s="74">
        <f t="shared" ref="AP15:AP33" si="13">IF(ROUND($A$1-$A$1*O15,4)=$A$1,0,ROUND($A$1-$A$1*O15,4))</f>
        <v>0</v>
      </c>
      <c r="AQ15" s="75">
        <f t="shared" ref="AQ15:AQ33" si="14">ROUND($A$1-((M15+O15)*$A$1),4)</f>
        <v>2061</v>
      </c>
      <c r="AR15" s="76">
        <f t="shared" ref="AR15:AR33" si="15">IF(AO15&gt;0,1,0)</f>
        <v>0</v>
      </c>
      <c r="AS15" s="77">
        <f t="shared" si="8"/>
        <v>0</v>
      </c>
      <c r="AT15" s="76">
        <f t="shared" ref="AT15:AT33" si="16">IF(AQ15&gt;0,3,0)</f>
        <v>3</v>
      </c>
      <c r="AU15" s="78">
        <f t="shared" si="9"/>
        <v>3</v>
      </c>
      <c r="AV15" s="5">
        <f t="shared" si="10"/>
        <v>2061</v>
      </c>
      <c r="AW15" s="104">
        <f t="shared" ref="AW15:AW33" si="17">ROUND(AF15*Q15,0)</f>
        <v>0</v>
      </c>
    </row>
    <row r="16" spans="1:83" s="69" customFormat="1" ht="18" customHeight="1" x14ac:dyDescent="0.2">
      <c r="A16" s="71">
        <v>3</v>
      </c>
      <c r="B16" s="924"/>
      <c r="C16" s="925"/>
      <c r="D16" s="925"/>
      <c r="E16" s="925"/>
      <c r="F16" s="925"/>
      <c r="G16" s="926"/>
      <c r="H16" s="927"/>
      <c r="I16" s="928"/>
      <c r="J16" s="929"/>
      <c r="K16" s="930"/>
      <c r="L16" s="931"/>
      <c r="M16" s="932"/>
      <c r="N16" s="933"/>
      <c r="O16" s="932"/>
      <c r="P16" s="933"/>
      <c r="Q16" s="934">
        <f t="shared" si="2"/>
        <v>2061</v>
      </c>
      <c r="R16" s="935"/>
      <c r="S16" s="936"/>
      <c r="T16" s="937"/>
      <c r="U16" s="938"/>
      <c r="V16" s="939"/>
      <c r="W16" s="940"/>
      <c r="X16" s="941"/>
      <c r="Y16" s="939"/>
      <c r="Z16" s="941"/>
      <c r="AA16" s="556"/>
      <c r="AB16" s="563"/>
      <c r="AC16" s="560" t="str">
        <f t="shared" si="3"/>
        <v/>
      </c>
      <c r="AD16" s="564"/>
      <c r="AE16" s="561"/>
      <c r="AF16" s="562">
        <f t="shared" si="4"/>
        <v>0</v>
      </c>
      <c r="AG16" s="72"/>
      <c r="AH16" s="109" t="str">
        <f t="shared" si="5"/>
        <v/>
      </c>
      <c r="AI16" s="883" t="str">
        <f t="shared" si="11"/>
        <v/>
      </c>
      <c r="AJ16" s="883"/>
      <c r="AK16" s="900" t="str">
        <f t="shared" si="6"/>
        <v/>
      </c>
      <c r="AL16" s="900"/>
      <c r="AM16" s="901" t="str">
        <f t="shared" si="7"/>
        <v/>
      </c>
      <c r="AN16" s="901"/>
      <c r="AO16" s="73">
        <f t="shared" si="12"/>
        <v>0</v>
      </c>
      <c r="AP16" s="74">
        <f t="shared" si="13"/>
        <v>0</v>
      </c>
      <c r="AQ16" s="75">
        <f t="shared" si="14"/>
        <v>2061</v>
      </c>
      <c r="AR16" s="76">
        <f t="shared" si="15"/>
        <v>0</v>
      </c>
      <c r="AS16" s="77">
        <f t="shared" si="8"/>
        <v>0</v>
      </c>
      <c r="AT16" s="76">
        <f t="shared" si="16"/>
        <v>3</v>
      </c>
      <c r="AU16" s="78">
        <f t="shared" si="9"/>
        <v>3</v>
      </c>
      <c r="AV16" s="5">
        <f t="shared" si="10"/>
        <v>2061</v>
      </c>
      <c r="AW16" s="104">
        <f t="shared" si="17"/>
        <v>0</v>
      </c>
    </row>
    <row r="17" spans="1:49" s="69" customFormat="1" ht="18" customHeight="1" x14ac:dyDescent="0.2">
      <c r="A17" s="71">
        <v>4</v>
      </c>
      <c r="B17" s="924"/>
      <c r="C17" s="925"/>
      <c r="D17" s="925"/>
      <c r="E17" s="925"/>
      <c r="F17" s="925"/>
      <c r="G17" s="926"/>
      <c r="H17" s="927"/>
      <c r="I17" s="928"/>
      <c r="J17" s="929"/>
      <c r="K17" s="930"/>
      <c r="L17" s="931"/>
      <c r="M17" s="932"/>
      <c r="N17" s="933"/>
      <c r="O17" s="932"/>
      <c r="P17" s="933"/>
      <c r="Q17" s="934">
        <f t="shared" si="2"/>
        <v>2061</v>
      </c>
      <c r="R17" s="935"/>
      <c r="S17" s="936"/>
      <c r="T17" s="937"/>
      <c r="U17" s="938"/>
      <c r="V17" s="939"/>
      <c r="W17" s="940"/>
      <c r="X17" s="941"/>
      <c r="Y17" s="939"/>
      <c r="Z17" s="941"/>
      <c r="AA17" s="556"/>
      <c r="AB17" s="563"/>
      <c r="AC17" s="560" t="str">
        <f t="shared" si="3"/>
        <v/>
      </c>
      <c r="AD17" s="564"/>
      <c r="AE17" s="561"/>
      <c r="AF17" s="562">
        <f t="shared" si="4"/>
        <v>0</v>
      </c>
      <c r="AG17" s="72"/>
      <c r="AH17" s="109" t="str">
        <f t="shared" si="5"/>
        <v/>
      </c>
      <c r="AI17" s="883" t="str">
        <f t="shared" si="11"/>
        <v/>
      </c>
      <c r="AJ17" s="883"/>
      <c r="AK17" s="900" t="str">
        <f t="shared" si="6"/>
        <v/>
      </c>
      <c r="AL17" s="900"/>
      <c r="AM17" s="901" t="str">
        <f t="shared" si="7"/>
        <v/>
      </c>
      <c r="AN17" s="901"/>
      <c r="AO17" s="73">
        <f t="shared" si="12"/>
        <v>0</v>
      </c>
      <c r="AP17" s="74">
        <f t="shared" si="13"/>
        <v>0</v>
      </c>
      <c r="AQ17" s="75">
        <f t="shared" si="14"/>
        <v>2061</v>
      </c>
      <c r="AR17" s="76">
        <f t="shared" si="15"/>
        <v>0</v>
      </c>
      <c r="AS17" s="77">
        <f t="shared" si="8"/>
        <v>0</v>
      </c>
      <c r="AT17" s="76">
        <f t="shared" si="16"/>
        <v>3</v>
      </c>
      <c r="AU17" s="78">
        <f t="shared" si="9"/>
        <v>3</v>
      </c>
      <c r="AV17" s="5">
        <f t="shared" si="10"/>
        <v>2061</v>
      </c>
      <c r="AW17" s="104">
        <f t="shared" si="17"/>
        <v>0</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2061</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2061</v>
      </c>
      <c r="AR18" s="76">
        <f t="shared" si="15"/>
        <v>0</v>
      </c>
      <c r="AS18" s="77">
        <f t="shared" si="8"/>
        <v>0</v>
      </c>
      <c r="AT18" s="76">
        <f t="shared" si="16"/>
        <v>3</v>
      </c>
      <c r="AU18" s="78">
        <f t="shared" si="9"/>
        <v>3</v>
      </c>
      <c r="AV18" s="5">
        <f t="shared" si="10"/>
        <v>2061</v>
      </c>
      <c r="AW18" s="104">
        <f t="shared" si="17"/>
        <v>0</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2061</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2061</v>
      </c>
      <c r="AR19" s="76">
        <f t="shared" si="15"/>
        <v>0</v>
      </c>
      <c r="AS19" s="77">
        <f t="shared" si="8"/>
        <v>0</v>
      </c>
      <c r="AT19" s="76">
        <f t="shared" si="16"/>
        <v>3</v>
      </c>
      <c r="AU19" s="78">
        <f t="shared" si="9"/>
        <v>3</v>
      </c>
      <c r="AV19" s="5">
        <f t="shared" si="10"/>
        <v>2061</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2061</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2061</v>
      </c>
      <c r="AR20" s="76">
        <f t="shared" si="15"/>
        <v>0</v>
      </c>
      <c r="AS20" s="77">
        <f t="shared" si="8"/>
        <v>0</v>
      </c>
      <c r="AT20" s="76">
        <f t="shared" si="16"/>
        <v>3</v>
      </c>
      <c r="AU20" s="78">
        <f t="shared" si="9"/>
        <v>3</v>
      </c>
      <c r="AV20" s="5">
        <f t="shared" si="10"/>
        <v>2061</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2061</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2061</v>
      </c>
      <c r="AR21" s="76">
        <f t="shared" si="15"/>
        <v>0</v>
      </c>
      <c r="AS21" s="77">
        <f t="shared" si="8"/>
        <v>0</v>
      </c>
      <c r="AT21" s="76">
        <f t="shared" si="16"/>
        <v>3</v>
      </c>
      <c r="AU21" s="78">
        <f t="shared" si="9"/>
        <v>3</v>
      </c>
      <c r="AV21" s="5">
        <f t="shared" si="10"/>
        <v>2061</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2061</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2061</v>
      </c>
      <c r="AR22" s="76">
        <f t="shared" si="15"/>
        <v>0</v>
      </c>
      <c r="AS22" s="77">
        <f t="shared" si="8"/>
        <v>0</v>
      </c>
      <c r="AT22" s="76">
        <f t="shared" si="16"/>
        <v>3</v>
      </c>
      <c r="AU22" s="78">
        <f t="shared" si="9"/>
        <v>3</v>
      </c>
      <c r="AV22" s="5">
        <f t="shared" si="10"/>
        <v>2061</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2061</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2061</v>
      </c>
      <c r="AR23" s="76">
        <f t="shared" si="15"/>
        <v>0</v>
      </c>
      <c r="AS23" s="77">
        <f t="shared" si="8"/>
        <v>0</v>
      </c>
      <c r="AT23" s="76">
        <f t="shared" si="16"/>
        <v>3</v>
      </c>
      <c r="AU23" s="78">
        <f t="shared" si="9"/>
        <v>3</v>
      </c>
      <c r="AV23" s="5">
        <f t="shared" si="10"/>
        <v>2061</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2061</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2061</v>
      </c>
      <c r="AR24" s="76">
        <f t="shared" si="15"/>
        <v>0</v>
      </c>
      <c r="AS24" s="77">
        <f t="shared" si="8"/>
        <v>0</v>
      </c>
      <c r="AT24" s="76">
        <f t="shared" si="16"/>
        <v>3</v>
      </c>
      <c r="AU24" s="78">
        <f t="shared" si="9"/>
        <v>3</v>
      </c>
      <c r="AV24" s="5">
        <f t="shared" si="10"/>
        <v>2061</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2061</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2061</v>
      </c>
      <c r="AR25" s="76">
        <f t="shared" si="15"/>
        <v>0</v>
      </c>
      <c r="AS25" s="77">
        <f t="shared" si="8"/>
        <v>0</v>
      </c>
      <c r="AT25" s="76">
        <f t="shared" si="16"/>
        <v>3</v>
      </c>
      <c r="AU25" s="78">
        <f t="shared" si="9"/>
        <v>3</v>
      </c>
      <c r="AV25" s="5">
        <f t="shared" si="10"/>
        <v>2061</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2061</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2061</v>
      </c>
      <c r="AR26" s="76">
        <f t="shared" si="15"/>
        <v>0</v>
      </c>
      <c r="AS26" s="77">
        <f t="shared" si="8"/>
        <v>0</v>
      </c>
      <c r="AT26" s="76">
        <f t="shared" si="16"/>
        <v>3</v>
      </c>
      <c r="AU26" s="78">
        <f t="shared" si="9"/>
        <v>3</v>
      </c>
      <c r="AV26" s="5">
        <f t="shared" si="10"/>
        <v>2061</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2061</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2061</v>
      </c>
      <c r="AR27" s="76">
        <f t="shared" si="15"/>
        <v>0</v>
      </c>
      <c r="AS27" s="77">
        <f t="shared" si="8"/>
        <v>0</v>
      </c>
      <c r="AT27" s="76">
        <f t="shared" si="16"/>
        <v>3</v>
      </c>
      <c r="AU27" s="78">
        <f t="shared" si="9"/>
        <v>3</v>
      </c>
      <c r="AV27" s="5">
        <f t="shared" si="10"/>
        <v>2061</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2061</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2061</v>
      </c>
      <c r="AR28" s="76">
        <f t="shared" si="15"/>
        <v>0</v>
      </c>
      <c r="AS28" s="77">
        <f t="shared" si="8"/>
        <v>0</v>
      </c>
      <c r="AT28" s="76">
        <f t="shared" si="16"/>
        <v>3</v>
      </c>
      <c r="AU28" s="78">
        <f t="shared" si="9"/>
        <v>3</v>
      </c>
      <c r="AV28" s="5">
        <f t="shared" si="10"/>
        <v>2061</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2061</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2061</v>
      </c>
      <c r="AR29" s="76">
        <f t="shared" si="15"/>
        <v>0</v>
      </c>
      <c r="AS29" s="77">
        <f t="shared" si="8"/>
        <v>0</v>
      </c>
      <c r="AT29" s="76">
        <f t="shared" si="16"/>
        <v>3</v>
      </c>
      <c r="AU29" s="78">
        <f t="shared" si="9"/>
        <v>3</v>
      </c>
      <c r="AV29" s="5">
        <f t="shared" si="10"/>
        <v>2061</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2061</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2061</v>
      </c>
      <c r="AR30" s="76">
        <f t="shared" si="15"/>
        <v>0</v>
      </c>
      <c r="AS30" s="77">
        <f t="shared" si="8"/>
        <v>0</v>
      </c>
      <c r="AT30" s="76">
        <f t="shared" si="16"/>
        <v>3</v>
      </c>
      <c r="AU30" s="78">
        <f t="shared" si="9"/>
        <v>3</v>
      </c>
      <c r="AV30" s="5">
        <f t="shared" si="10"/>
        <v>2061</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2061</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2061</v>
      </c>
      <c r="AR31" s="76">
        <f t="shared" si="15"/>
        <v>0</v>
      </c>
      <c r="AS31" s="77">
        <f t="shared" si="8"/>
        <v>0</v>
      </c>
      <c r="AT31" s="76">
        <f t="shared" si="16"/>
        <v>3</v>
      </c>
      <c r="AU31" s="78">
        <f t="shared" si="9"/>
        <v>3</v>
      </c>
      <c r="AV31" s="5">
        <f t="shared" si="10"/>
        <v>2061</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2061</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2061</v>
      </c>
      <c r="AR32" s="76">
        <f t="shared" si="15"/>
        <v>0</v>
      </c>
      <c r="AS32" s="77">
        <f t="shared" si="8"/>
        <v>0</v>
      </c>
      <c r="AT32" s="76">
        <f t="shared" si="16"/>
        <v>3</v>
      </c>
      <c r="AU32" s="78">
        <f t="shared" si="9"/>
        <v>3</v>
      </c>
      <c r="AV32" s="5">
        <f t="shared" si="10"/>
        <v>2061</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2061</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2061</v>
      </c>
      <c r="AR33" s="76">
        <f t="shared" si="15"/>
        <v>0</v>
      </c>
      <c r="AS33" s="77">
        <f t="shared" si="8"/>
        <v>0</v>
      </c>
      <c r="AT33" s="76">
        <f t="shared" si="16"/>
        <v>3</v>
      </c>
      <c r="AU33" s="78">
        <f t="shared" si="9"/>
        <v>3</v>
      </c>
      <c r="AV33" s="5">
        <f t="shared" si="10"/>
        <v>2061</v>
      </c>
      <c r="AW33" s="104">
        <f t="shared" si="17"/>
        <v>0</v>
      </c>
    </row>
    <row r="34" spans="1:49" s="69" customFormat="1" ht="24.75" customHeight="1" x14ac:dyDescent="0.2">
      <c r="A34" s="84"/>
      <c r="B34" s="480" t="s">
        <v>281</v>
      </c>
      <c r="C34" s="84"/>
      <c r="D34" s="84"/>
      <c r="E34" s="84"/>
      <c r="F34" s="84"/>
      <c r="G34" s="554">
        <f>20-COUNTBLANK(B14:B33)</f>
        <v>1</v>
      </c>
      <c r="H34" s="86" t="s">
        <v>50</v>
      </c>
      <c r="I34" s="84"/>
      <c r="J34" s="835"/>
      <c r="K34" s="835"/>
      <c r="L34" s="835"/>
      <c r="M34" s="835"/>
      <c r="N34" s="835"/>
      <c r="O34" s="836" t="s">
        <v>23</v>
      </c>
      <c r="P34" s="836"/>
      <c r="Q34" s="835"/>
      <c r="R34" s="837"/>
      <c r="S34" s="902">
        <f>SUM(S14:U33)</f>
        <v>0</v>
      </c>
      <c r="T34" s="903"/>
      <c r="U34" s="904"/>
      <c r="V34" s="905">
        <f>SUM(V14:X33)</f>
        <v>9893</v>
      </c>
      <c r="W34" s="903"/>
      <c r="X34" s="904"/>
      <c r="Y34" s="905">
        <f>SUM(Y14:Z33)</f>
        <v>0</v>
      </c>
      <c r="Z34" s="904"/>
      <c r="AA34" s="558">
        <f t="shared" ref="AA34:AG34" si="18">SUM(AA14:AA33)</f>
        <v>0</v>
      </c>
      <c r="AB34" s="568">
        <f t="shared" si="18"/>
        <v>-3</v>
      </c>
      <c r="AC34" s="569">
        <f t="shared" si="18"/>
        <v>-3</v>
      </c>
      <c r="AD34" s="569">
        <f t="shared" si="18"/>
        <v>0</v>
      </c>
      <c r="AE34" s="570">
        <f t="shared" si="18"/>
        <v>6.0001213003396412</v>
      </c>
      <c r="AF34" s="571">
        <f t="shared" si="18"/>
        <v>1.2130033964119491E-4</v>
      </c>
      <c r="AG34" s="89">
        <f t="shared" si="18"/>
        <v>0</v>
      </c>
      <c r="AH34" s="90"/>
      <c r="AI34" s="90"/>
      <c r="AJ34" s="90"/>
      <c r="AK34" s="90"/>
      <c r="AL34" s="91"/>
      <c r="AM34" s="91"/>
      <c r="AN34" s="91"/>
      <c r="AO34" s="68"/>
      <c r="AS34" s="70"/>
      <c r="AW34" s="104">
        <f>SUM(AW14:AW33)</f>
        <v>0</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2473.25</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3477" priority="6" stopIfTrue="1">
      <formula>B14=""</formula>
    </cfRule>
  </conditionalFormatting>
  <conditionalFormatting sqref="AE14:AE33">
    <cfRule type="expression" dxfId="3476" priority="7" stopIfTrue="1">
      <formula>AND((OR(S14,V14,Y14)&lt;&gt;0),AE14=0)</formula>
    </cfRule>
    <cfRule type="expression" dxfId="3475" priority="8" stopIfTrue="1">
      <formula>AND((OR(S14,V14,Y14)&lt;&gt;0),AE14&lt;&gt;0)</formula>
    </cfRule>
  </conditionalFormatting>
  <conditionalFormatting sqref="Q14:R33">
    <cfRule type="expression" dxfId="3474" priority="9" stopIfTrue="1">
      <formula>B14=""</formula>
    </cfRule>
  </conditionalFormatting>
  <conditionalFormatting sqref="AC14:AC33">
    <cfRule type="expression" dxfId="3473" priority="10" stopIfTrue="1">
      <formula>(AD14+AC14)&gt;=0</formula>
    </cfRule>
  </conditionalFormatting>
  <conditionalFormatting sqref="AI14:AJ33">
    <cfRule type="expression" dxfId="3472" priority="11" stopIfTrue="1">
      <formula>IF(AI14&lt;&gt;ROUND(S14*$AF$1+V14+Y14,2),1)</formula>
    </cfRule>
    <cfRule type="cellIs" dxfId="3471" priority="12" stopIfTrue="1" operator="equal">
      <formula>0</formula>
    </cfRule>
  </conditionalFormatting>
  <conditionalFormatting sqref="Y25:Z33">
    <cfRule type="expression" dxfId="3470" priority="13" stopIfTrue="1">
      <formula>IF((AND($Y25=0,$S25=0,$V25=0,$AE25&lt;&gt;0)),"истина")</formula>
    </cfRule>
    <cfRule type="expression" dxfId="3469" priority="14" stopIfTrue="1">
      <formula>($V25+$Y25)&lt;&gt;$AI25</formula>
    </cfRule>
  </conditionalFormatting>
  <conditionalFormatting sqref="S15:U33">
    <cfRule type="expression" dxfId="3468" priority="15" stopIfTrue="1">
      <formula>IF((AND($S15=0,$V15=0,$Y15=0,$AE15&lt;&gt;0)),"истина")</formula>
    </cfRule>
    <cfRule type="cellIs" dxfId="3467" priority="16" stopIfTrue="1" operator="lessThan">
      <formula>0</formula>
    </cfRule>
  </conditionalFormatting>
  <conditionalFormatting sqref="V25:X33">
    <cfRule type="expression" dxfId="3466" priority="17" stopIfTrue="1">
      <formula>IF((AND($V25=0,$Y25=0,$S25=0,$AE25&lt;&gt;0)),"истина")</formula>
    </cfRule>
    <cfRule type="expression" dxfId="3465" priority="18" stopIfTrue="1">
      <formula>($V25+$Y25)&lt;&gt;$AI25</formula>
    </cfRule>
    <cfRule type="cellIs" dxfId="3464" priority="19" stopIfTrue="1" operator="lessThan">
      <formula>0</formula>
    </cfRule>
  </conditionalFormatting>
  <conditionalFormatting sqref="I10:J10">
    <cfRule type="cellIs" dxfId="3463" priority="20" stopIfTrue="1" operator="notEqual">
      <formula>$A$10</formula>
    </cfRule>
    <cfRule type="cellIs" dxfId="3462" priority="21" stopIfTrue="1" operator="equal">
      <formula>0</formula>
    </cfRule>
  </conditionalFormatting>
  <conditionalFormatting sqref="D10:E10 AK13:AL13 AH14:AH33 AM14:AN33">
    <cfRule type="cellIs" dxfId="3461" priority="22" stopIfTrue="1" operator="equal">
      <formula>0</formula>
    </cfRule>
  </conditionalFormatting>
  <conditionalFormatting sqref="AH3:AN3 AH1:AN1">
    <cfRule type="cellIs" dxfId="3460" priority="23" stopIfTrue="1" operator="equal">
      <formula>0</formula>
    </cfRule>
  </conditionalFormatting>
  <conditionalFormatting sqref="S34:AG34 AF14:AF33">
    <cfRule type="cellIs" dxfId="3459" priority="24" stopIfTrue="1" operator="equal">
      <formula>0</formula>
    </cfRule>
  </conditionalFormatting>
  <conditionalFormatting sqref="S14:U14">
    <cfRule type="expression" dxfId="3458" priority="25" stopIfTrue="1">
      <formula>IF((AND($S$14=0,$V$14=0,$Y$14=0,$AE$14&lt;&gt;0)),"истина")</formula>
    </cfRule>
    <cfRule type="cellIs" dxfId="3457" priority="26" stopIfTrue="1" operator="lessThan">
      <formula>0</formula>
    </cfRule>
  </conditionalFormatting>
  <conditionalFormatting sqref="G34 D8:E9 AK14:AL33">
    <cfRule type="cellIs" dxfId="3456" priority="27" stopIfTrue="1" operator="equal">
      <formula>0</formula>
    </cfRule>
  </conditionalFormatting>
  <conditionalFormatting sqref="AL8:AL9">
    <cfRule type="cellIs" dxfId="3455" priority="28" stopIfTrue="1" operator="equal">
      <formula>0</formula>
    </cfRule>
  </conditionalFormatting>
  <conditionalFormatting sqref="AM8:AN8">
    <cfRule type="expression" dxfId="3454" priority="29" stopIfTrue="1">
      <formula>$AL$8=0</formula>
    </cfRule>
  </conditionalFormatting>
  <conditionalFormatting sqref="AM9:AN9">
    <cfRule type="expression" dxfId="3453" priority="30" stopIfTrue="1">
      <formula>$AL$9=0</formula>
    </cfRule>
  </conditionalFormatting>
  <conditionalFormatting sqref="A8:C8">
    <cfRule type="expression" dxfId="3452" priority="31" stopIfTrue="1">
      <formula>$D$8=0</formula>
    </cfRule>
    <cfRule type="cellIs" dxfId="3451" priority="32" stopIfTrue="1" operator="equal">
      <formula>0</formula>
    </cfRule>
  </conditionalFormatting>
  <conditionalFormatting sqref="A9:C9">
    <cfRule type="expression" dxfId="3450" priority="33" stopIfTrue="1">
      <formula>$D$9=0</formula>
    </cfRule>
    <cfRule type="cellIs" dxfId="3449" priority="34" stopIfTrue="1" operator="equal">
      <formula>0</formula>
    </cfRule>
  </conditionalFormatting>
  <conditionalFormatting sqref="F9">
    <cfRule type="expression" dxfId="3448" priority="35" stopIfTrue="1">
      <formula>$D$9=0</formula>
    </cfRule>
  </conditionalFormatting>
  <conditionalFormatting sqref="F8">
    <cfRule type="expression" dxfId="3447" priority="36" stopIfTrue="1">
      <formula>$D$8=0</formula>
    </cfRule>
  </conditionalFormatting>
  <conditionalFormatting sqref="G8:AK9 BA7:CE8">
    <cfRule type="cellIs" dxfId="3446" priority="37" stopIfTrue="1" operator="equal">
      <formula>""</formula>
    </cfRule>
  </conditionalFormatting>
  <conditionalFormatting sqref="Y14:Z24">
    <cfRule type="expression" dxfId="3445" priority="1" stopIfTrue="1">
      <formula>IF((AND($Y14=0,$S14=0,$V14=0,$AE14&lt;&gt;0)),"истина")</formula>
    </cfRule>
    <cfRule type="expression" dxfId="3444" priority="2" stopIfTrue="1">
      <formula>($V14+$Y14)&lt;&gt;$AI14</formula>
    </cfRule>
  </conditionalFormatting>
  <conditionalFormatting sqref="V14:X24">
    <cfRule type="expression" dxfId="3443" priority="3" stopIfTrue="1">
      <formula>IF((AND($V14=0,$Y14=0,$S14=0,$AE14&lt;&gt;0)),"истина")</formula>
    </cfRule>
    <cfRule type="expression" dxfId="3442" priority="4" stopIfTrue="1">
      <formula>($V14+$Y14)&lt;&gt;$AI14</formula>
    </cfRule>
    <cfRule type="cellIs" dxfId="3441"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17410"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17411"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17412"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17413"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17414"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17415"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17416"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17417"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17418"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17419"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17420"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17421"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17422"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17423"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17424"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17425"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68">
    <tabColor rgb="FF92D050"/>
    <pageSetUpPr fitToPage="1"/>
  </sheetPr>
  <dimension ref="A1:CE147"/>
  <sheetViews>
    <sheetView showGridLines="0" topLeftCell="A7" zoomScale="120" zoomScaleNormal="120" workbookViewId="0">
      <selection activeCell="Y31" sqref="Y31:Z31"/>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v>450</v>
      </c>
      <c r="B1" s="969"/>
      <c r="C1" s="969"/>
      <c r="D1" s="555"/>
      <c r="E1" s="966">
        <v>10</v>
      </c>
      <c r="F1" s="966"/>
      <c r="G1" s="966"/>
      <c r="H1" s="966"/>
      <c r="J1" s="970">
        <v>44412</v>
      </c>
      <c r="K1" s="970"/>
      <c r="L1" s="970"/>
      <c r="M1" s="970">
        <v>44438</v>
      </c>
      <c r="N1" s="970"/>
      <c r="O1" s="970"/>
      <c r="P1" s="3"/>
      <c r="Q1" s="3"/>
      <c r="R1" s="980" t="s">
        <v>679</v>
      </c>
      <c r="S1" s="980"/>
      <c r="T1" s="980"/>
      <c r="U1" s="980"/>
      <c r="V1" s="980"/>
      <c r="W1" s="980"/>
      <c r="Y1" s="971">
        <v>1</v>
      </c>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v>0.5</v>
      </c>
      <c r="AH2" s="859" t="s">
        <v>12</v>
      </c>
      <c r="AI2" s="859"/>
      <c r="AJ2" s="859"/>
      <c r="AK2" s="859"/>
      <c r="AL2" s="859"/>
      <c r="AM2" s="859"/>
      <c r="AN2" s="859"/>
      <c r="AO2" s="14" t="b">
        <v>1</v>
      </c>
      <c r="AP2" s="15" t="b">
        <v>0</v>
      </c>
      <c r="AQ2" s="15" t="b">
        <v>1</v>
      </c>
      <c r="AR2" s="15" t="b">
        <v>0</v>
      </c>
      <c r="AS2" s="15" t="b">
        <v>1</v>
      </c>
      <c r="AT2" s="15" t="b">
        <v>0</v>
      </c>
      <c r="AU2" s="15" t="b">
        <v>0</v>
      </c>
      <c r="AV2" s="15">
        <f>COUNTIF(AO2:AU2,TRUE)</f>
        <v>3</v>
      </c>
    </row>
    <row r="3" spans="1:83" ht="12.75" customHeight="1" x14ac:dyDescent="0.2">
      <c r="A3" s="979" t="s">
        <v>678</v>
      </c>
      <c r="B3" s="979"/>
      <c r="C3" s="979"/>
      <c r="D3" s="555"/>
      <c r="E3" s="964" t="s">
        <v>680</v>
      </c>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t="str">
        <f>IF(AO2=TRUE,"M",0)</f>
        <v>M</v>
      </c>
      <c r="AP3" s="19">
        <f>IF(AP2=TRUE,"Tu",0)</f>
        <v>0</v>
      </c>
      <c r="AQ3" s="19" t="str">
        <f>IF(AQ2=TRUE,"W",0)</f>
        <v>W</v>
      </c>
      <c r="AR3" s="19">
        <f>IF(AR2=TRUE,"Th",0)</f>
        <v>0</v>
      </c>
      <c r="AS3" s="19" t="str">
        <f>IF(AS2=TRUE,"F",0)</f>
        <v>F</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X</v>
      </c>
      <c r="BC7" s="33" t="str">
        <f>IF($I$7=$AO$3,"X","")&amp;IF($I$7=$AP$3,"X","")&amp;IF($I$7=$AQ$3,"X","")&amp;IF($I$7=$AR$3,"X","")&amp;IF($I$7=$AS$3,"X","")&amp;IF($I$7=$AT$3,"X","")&amp;IF($I$7=$AU$3,"X","")</f>
        <v/>
      </c>
      <c r="BD7" s="33" t="str">
        <f>IF($J$7=$AO$3,"X","")&amp;IF($J$7=$AP$3,"X","")&amp;IF($J$7=$AQ$3,"X","")&amp;IF($J$7=$AR$3,"X","")&amp;IF($J$7=$AS$3,"X","")&amp;IF($J$7=$AT$3,"X","")&amp;IF($J$7=$AU$3,"X","")</f>
        <v>X</v>
      </c>
      <c r="BE7" s="33" t="str">
        <f>IF($K$7=$AO$3,"X","")&amp;IF($K$7=$AP$3,"X","")&amp;IF($K$7=$AQ$3,"X","")&amp;IF($K$7=$AR$3,"X","")&amp;IF($K$7=$AS$3,"X","")&amp;IF($K$7=$AT$3,"X","")&amp;IF($K$7=$AU$3,"X","")</f>
        <v/>
      </c>
      <c r="BF7" s="33" t="str">
        <f>IF($L$7=$AO$3,"X","")&amp;IF($L$7=$AP$3,"X","")&amp;IF($L$7=$AQ$3,"X","")&amp;IF($L$7=$AR$3,"X","")&amp;IF($L$7=$AS$3,"X","")&amp;IF($L$7=$AT$3,"X","")&amp;IF($L$7=$AU$3,"X","")</f>
        <v>X</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X</v>
      </c>
      <c r="BJ7" s="33" t="str">
        <f>IF($P$7=$AO$3,"X","")&amp;IF($P$7=$AP$3,"X","")&amp;IF($P$7=$AQ$3,"X","")&amp;IF($P$7=$AR$3,"X","")&amp;IF($P$7=$AS$3,"X","")&amp;IF($P$7=$AT$3,"X","")&amp;IF($P$7=$AU$3,"X","")</f>
        <v/>
      </c>
      <c r="BK7" s="33" t="str">
        <f>IF($Q$7=$AO$3,"X","")&amp;IF($Q$7=$AP$3,"X","")&amp;IF($Q$7=$AQ$3,"X","")&amp;IF($Q$7=$AR$3,"X","")&amp;IF($Q$7=$AS$3,"X","")&amp;IF($Q$7=$AT$3,"X","")&amp;IF($Q$7=$AU$3,"X","")</f>
        <v>X</v>
      </c>
      <c r="BL7" s="33" t="str">
        <f>IF($R$7=$AO$3,"X","")&amp;IF($R$7=$AP$3,"X","")&amp;IF($R$7=$AQ$3,"X","")&amp;IF($R$7=$AR$3,"X","")&amp;IF($R$7=$AS$3,"X","")&amp;IF($R$7=$AT$3,"X","")&amp;IF($R$7=$AU$3,"X","")</f>
        <v/>
      </c>
      <c r="BM7" s="33" t="str">
        <f>IF($S$7=$AO$3,"X","")&amp;IF($S$7=$AP$3,"X","")&amp;IF($S$7=$AQ$3,"X","")&amp;IF($S$7=$AR$3,"X","")&amp;IF($S$7=$AS$3,"X","")&amp;IF($S$7=$AT$3,"X","")&amp;IF($S$7=$AU$3,"X","")</f>
        <v>X</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X</v>
      </c>
      <c r="BQ7" s="33" t="str">
        <f>IF($W$7=$AO$3,"X","")&amp;IF($W$7=$AP$3,"X","")&amp;IF($W$7=$AQ$3,"X","")&amp;IF($W$7=$AR$3,"X","")&amp;IF($W$7=$AS$3,"X","")&amp;IF($W$7=$AT$3,"X","")&amp;IF($W$7=$AU$3,"X","")</f>
        <v/>
      </c>
      <c r="BR7" s="33" t="str">
        <f>IF($X$7=$AO$3,"X","")&amp;IF($X$7=$AP$3,"X","")&amp;IF($X$7=$AQ$3,"X","")&amp;IF($X$7=$AR$3,"X","")&amp;IF($X$7=$AS$3,"X","")&amp;IF($X$7=$AT$3,"X","")&amp;IF($X$7=$AU$3,"X","")</f>
        <v>X</v>
      </c>
      <c r="BS7" s="33" t="str">
        <f>IF($Y$7=$AO$3,"X","")&amp;IF($Y$7=$AP$3,"X","")&amp;IF($Y$7=$AQ$3,"X","")&amp;IF($Y$7=$AR$3,"X","")&amp;IF($Y$7=$AS$3,"X","")&amp;IF($Y$7=$AT$3,"X","")&amp;IF($Y$7=$AU$3,"X","")</f>
        <v/>
      </c>
      <c r="BT7" s="33" t="str">
        <f>IF($Z$7=$AO$3,"X","")&amp;IF($Z$7=$AP$3,"X","")&amp;IF($Z$7=$AQ$3,"X","")&amp;IF($Z$7=$AR$3,"X","")&amp;IF($Z$7=$AS$3,"X","")&amp;IF($Z$7=$AT$3,"X","")&amp;IF($Z$7=$AU$3,"X","")</f>
        <v>X</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X</v>
      </c>
      <c r="BX7" s="33" t="str">
        <f>IF($AD$7=$AO$3,"X","")&amp;IF($AD$7=$AP$3,"X","")&amp;IF($AD$7=$AQ$3,"X","")&amp;IF($AD$7=$AR$3,"X","")&amp;IF($AD$7=$AS$3,"X","")&amp;IF($AD$7=$AT$3,"X","")&amp;IF($AD$7=$AU$3,"X","")</f>
        <v/>
      </c>
      <c r="BY7" s="33" t="str">
        <f>IF($AE$7=$AO$3,"X","")&amp;IF($AE$7=$AP$3,"X","")&amp;IF($AE$7=$AQ$3,"X","")&amp;IF($AE$7=$AR$3,"X","")&amp;IF($AE$7=$AS$3,"X","")&amp;IF($AE$7=$AT$3,"X","")&amp;IF($AE$7=$AU$3,"X","")</f>
        <v>X</v>
      </c>
      <c r="BZ7" s="33" t="str">
        <f>IF($AF$7=$AO$3,"X","")&amp;IF($AF$7=$AP$3,"X","")&amp;IF($AF$7=$AQ$3,"X","")&amp;IF($AF$7=$AR$3,"X","")&amp;IF($AF$7=$AS$3,"X","")&amp;IF($AF$7=$AT$3,"X","")&amp;IF($AF$7=$AU$3,"X","")</f>
        <v/>
      </c>
      <c r="CA7" s="33" t="str">
        <f>IF($AG$7=$AO$3,"X","")&amp;IF($AG$7=$AP$3,"X","")&amp;IF($AG$7=$AQ$3,"X","")&amp;IF($AG$7=$AR$3,"X","")&amp;IF($AG$7=$AS$3,"X","")&amp;IF($AG$7=$AT$3,"X","")&amp;IF($AG$7=$AU$3,"X","")</f>
        <v>X</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X</v>
      </c>
      <c r="CE7" s="33" t="str">
        <f>IF($AK$7=$AO$3,"X","")&amp;IF($AK$7=$AP$3,"X","")&amp;IF($AK$7=$AQ$3,"X","")&amp;IF($AK$7=$AR$3,"X","")&amp;IF($AK$7=$AS$3,"X","")&amp;IF($AK$7=$AT$3,"X","")&amp;IF($AK$7=$AU$3,"X","")</f>
        <v/>
      </c>
    </row>
    <row r="8" spans="1:83" ht="12.75" customHeight="1" x14ac:dyDescent="0.2">
      <c r="A8" s="977" t="e">
        <f>#REF!</f>
        <v>#REF!</v>
      </c>
      <c r="B8" s="977"/>
      <c r="C8" s="977"/>
      <c r="D8" s="978">
        <f>Y1*AL8</f>
        <v>13</v>
      </c>
      <c r="E8" s="978"/>
      <c r="F8" s="34" t="s">
        <v>21</v>
      </c>
      <c r="G8" s="35" t="str">
        <f>IF($G$7=$AO$3,"X","")&amp;IF($G$7=$AP$3,"X","")&amp;IF($G$7=$AQ$3,"X","")&amp;IF($G$7=$AR$3,"X","")&amp;IF($G$7=$AS$3,"X","")&amp;IF($G$7=$AT$3,"X","")&amp;IF($G$7=$AU$3,"X","")</f>
        <v/>
      </c>
      <c r="H8" s="35" t="str">
        <f>IF($H$7=$AO$3,"X","")&amp;IF($H$7=$AP$3,"X","")&amp;IF($H$7=$AQ$3,"X","")&amp;IF($H$7=$AR$3,"X","")&amp;IF($H$7=$AS$3,"X","")&amp;IF($H$7=$AT$3,"X","")&amp;IF($H$7=$AU$3,"X","")</f>
        <v>X</v>
      </c>
      <c r="I8" s="35" t="str">
        <f>IF($I$7=$AO$3,"X","")&amp;IF($I$7=$AP$3,"X","")&amp;IF($I$7=$AQ$3,"X","")&amp;IF($I$7=$AR$3,"X","")&amp;IF($I$7=$AS$3,"X","")&amp;IF($I$7=$AT$3,"X","")&amp;IF($I$7=$AU$3,"X","")</f>
        <v/>
      </c>
      <c r="J8" s="35" t="str">
        <f>IF($J$7=$AO$3,"X","")&amp;IF($J$7=$AP$3,"X","")&amp;IF($J$7=$AQ$3,"X","")&amp;IF($J$7=$AR$3,"X","")&amp;IF($J$7=$AS$3,"X","")&amp;IF($J$7=$AT$3,"X","")&amp;IF($J$7=$AU$3,"X","")</f>
        <v>X</v>
      </c>
      <c r="K8" s="35" t="str">
        <f>IF($K$7=$AO$3,"X","")&amp;IF($K$7=$AP$3,"X","")&amp;IF($K$7=$AQ$3,"X","")&amp;IF($K$7=$AR$3,"X","")&amp;IF($K$7=$AS$3,"X","")&amp;IF($K$7=$AT$3,"X","")&amp;IF($K$7=$AU$3,"X","")</f>
        <v/>
      </c>
      <c r="L8" s="35" t="str">
        <f>IF($L$7=$AO$3,"X","")&amp;IF($L$7=$AP$3,"X","")&amp;IF($L$7=$AQ$3,"X","")&amp;IF($L$7=$AR$3,"X","")&amp;IF($L$7=$AS$3,"X","")&amp;IF($L$7=$AT$3,"X","")&amp;IF($L$7=$AU$3,"X","")</f>
        <v>X</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X</v>
      </c>
      <c r="P8" s="35" t="str">
        <f>IF($P$7=$AO$3,"X","")&amp;IF($P$7=$AP$3,"X","")&amp;IF($P$7=$AQ$3,"X","")&amp;IF($P$7=$AR$3,"X","")&amp;IF($P$7=$AS$3,"X","")&amp;IF($P$7=$AT$3,"X","")&amp;IF($P$7=$AU$3,"X","")</f>
        <v/>
      </c>
      <c r="Q8" s="35" t="str">
        <f>IF($Q$7=$AO$3,"X","")&amp;IF($Q$7=$AP$3,"X","")&amp;IF($Q$7=$AQ$3,"X","")&amp;IF($Q$7=$AR$3,"X","")&amp;IF($Q$7=$AS$3,"X","")&amp;IF($Q$7=$AT$3,"X","")&amp;IF($Q$7=$AU$3,"X","")</f>
        <v>X</v>
      </c>
      <c r="R8" s="35" t="str">
        <f>IF($R$7=$AO$3,"X","")&amp;IF($R$7=$AP$3,"X","")&amp;IF($R$7=$AQ$3,"X","")&amp;IF($R$7=$AR$3,"X","")&amp;IF($R$7=$AS$3,"X","")&amp;IF($R$7=$AT$3,"X","")&amp;IF($R$7=$AU$3,"X","")</f>
        <v/>
      </c>
      <c r="S8" s="35" t="str">
        <f>IF($S$7=$AO$3,"X","")&amp;IF($S$7=$AP$3,"X","")&amp;IF($S$7=$AQ$3,"X","")&amp;IF($S$7=$AR$3,"X","")&amp;IF($S$7=$AS$3,"X","")&amp;IF($S$7=$AT$3,"X","")&amp;IF($S$7=$AU$3,"X","")</f>
        <v>X</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X</v>
      </c>
      <c r="W8" s="35" t="str">
        <f>IF($W$7=$AO$3,"X","")&amp;IF($W$7=$AP$3,"X","")&amp;IF($W$7=$AQ$3,"X","")&amp;IF($W$7=$AR$3,"X","")&amp;IF($W$7=$AS$3,"X","")&amp;IF($W$7=$AT$3,"X","")&amp;IF($W$7=$AU$3,"X","")</f>
        <v/>
      </c>
      <c r="X8" s="35" t="str">
        <f>IF($X$7=$AO$3,"X","")&amp;IF($X$7=$AP$3,"X","")&amp;IF($X$7=$AQ$3,"X","")&amp;IF($X$7=$AR$3,"X","")&amp;IF($X$7=$AS$3,"X","")&amp;IF($X$7=$AT$3,"X","")&amp;IF($X$7=$AU$3,"X","")</f>
        <v>X</v>
      </c>
      <c r="Y8" s="35" t="str">
        <f>IF($Y$7=$AO$3,"X","")&amp;IF($Y$7=$AP$3,"X","")&amp;IF($Y$7=$AQ$3,"X","")&amp;IF($Y$7=$AR$3,"X","")&amp;IF($Y$7=$AS$3,"X","")&amp;IF($Y$7=$AT$3,"X","")&amp;IF($Y$7=$AU$3,"X","")</f>
        <v/>
      </c>
      <c r="Z8" s="35" t="str">
        <f>IF($Z$7=$AO$3,"X","")&amp;IF($Z$7=$AP$3,"X","")&amp;IF($Z$7=$AQ$3,"X","")&amp;IF($Z$7=$AR$3,"X","")&amp;IF($Z$7=$AS$3,"X","")&amp;IF($Z$7=$AT$3,"X","")&amp;IF($Z$7=$AU$3,"X","")</f>
        <v>X</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X</v>
      </c>
      <c r="AD8" s="35" t="str">
        <f>IF($AD$7=$AO$3,"X","")&amp;IF($AD$7=$AP$3,"X","")&amp;IF($AD$7=$AQ$3,"X","")&amp;IF($AD$7=$AR$3,"X","")&amp;IF($AD$7=$AS$3,"X","")&amp;IF($AD$7=$AT$3,"X","")&amp;IF($AD$7=$AU$3,"X","")</f>
        <v/>
      </c>
      <c r="AE8" s="35" t="str">
        <f>IF($AE$7=$AO$3,"X","")&amp;IF($AE$7=$AP$3,"X","")&amp;IF($AE$7=$AQ$3,"X","")&amp;IF($AE$7=$AR$3,"X","")&amp;IF($AE$7=$AS$3,"X","")&amp;IF($AE$7=$AT$3,"X","")&amp;IF($AE$7=$AU$3,"X","")</f>
        <v>X</v>
      </c>
      <c r="AF8" s="35" t="str">
        <f>IF($AF$7=$AO$3,"X","")&amp;IF($AF$7=$AP$3,"X","")&amp;IF($AF$7=$AQ$3,"X","")&amp;IF($AF$7=$AR$3,"X","")&amp;IF($AF$7=$AS$3,"X","")&amp;IF($AF$7=$AT$3,"X","")&amp;IF($AF$7=$AU$3,"X","")</f>
        <v/>
      </c>
      <c r="AG8" s="35" t="str">
        <f>IF($AG$7=$AO$3,"X","")&amp;IF($AG$7=$AP$3,"X","")&amp;IF($AG$7=$AQ$3,"X","")&amp;IF($AG$7=$AR$3,"X","")&amp;IF($AG$7=$AS$3,"X","")&amp;IF($AG$7=$AT$3,"X","")&amp;IF($AG$7=$AU$3,"X","")</f>
        <v>X</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X</v>
      </c>
      <c r="AK8" s="35" t="str">
        <f>IF($AK$7=$AO$3,"X","")&amp;IF($AK$7=$AP$3,"X","")&amp;IF($AK$7=$AQ$3,"X","")&amp;IF($AK$7=$AR$3,"X","")&amp;IF($AK$7=$AS$3,"X","")&amp;IF($AK$7=$AT$3,"X","")&amp;IF($AK$7=$AU$3,"X","")</f>
        <v/>
      </c>
      <c r="AL8" s="30">
        <f>COUNTIF(G8:AK8,"X")</f>
        <v>13</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12</v>
      </c>
      <c r="C10" s="39" t="s">
        <v>23</v>
      </c>
      <c r="D10" s="948">
        <f>SUM(D8:E9)</f>
        <v>13</v>
      </c>
      <c r="E10" s="948"/>
      <c r="F10" s="99" t="s">
        <v>53</v>
      </c>
      <c r="H10" s="41"/>
      <c r="I10" s="949">
        <f>12*1</f>
        <v>12</v>
      </c>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87" t="s">
        <v>681</v>
      </c>
      <c r="C14" s="987"/>
      <c r="D14" s="987"/>
      <c r="E14" s="987"/>
      <c r="F14" s="987"/>
      <c r="G14" s="987"/>
      <c r="H14" s="927"/>
      <c r="I14" s="928"/>
      <c r="J14" s="929" t="s">
        <v>757</v>
      </c>
      <c r="K14" s="930"/>
      <c r="L14" s="931"/>
      <c r="M14" s="932"/>
      <c r="N14" s="933"/>
      <c r="O14" s="932"/>
      <c r="P14" s="933"/>
      <c r="Q14" s="934">
        <f t="shared" ref="Q14:Q33" si="2">AV14</f>
        <v>450</v>
      </c>
      <c r="R14" s="935"/>
      <c r="S14" s="936"/>
      <c r="T14" s="937"/>
      <c r="U14" s="938"/>
      <c r="V14" s="939"/>
      <c r="W14" s="940"/>
      <c r="X14" s="941"/>
      <c r="Y14" s="939"/>
      <c r="Z14" s="941"/>
      <c r="AA14" s="556"/>
      <c r="AB14" s="559">
        <v>12</v>
      </c>
      <c r="AC14" s="560">
        <f t="shared" ref="AC14:AC33" si="3">IF(B14&lt;&gt;"",-$I$10,"")</f>
        <v>-12</v>
      </c>
      <c r="AD14" s="561"/>
      <c r="AE14" s="561"/>
      <c r="AF14" s="562">
        <f t="shared" ref="AF14:AF33" si="4">SUM(AB14:AE14)</f>
        <v>0</v>
      </c>
      <c r="AG14" s="72"/>
      <c r="AH14" s="109">
        <f t="shared" ref="AH14:AH33" si="5">IF(B14&lt;&gt;"",AV14,"")</f>
        <v>450</v>
      </c>
      <c r="AI14" s="883">
        <f>IF(B14&lt;&gt;0,ROUND(AE14*Q14,0),"")</f>
        <v>0</v>
      </c>
      <c r="AJ14" s="883"/>
      <c r="AK14" s="900">
        <f t="shared" ref="AK14:AK33" si="6">IF(B14&lt;&gt;0,ROUND(AI14*$AF$1,2),"")</f>
        <v>0</v>
      </c>
      <c r="AL14" s="900"/>
      <c r="AM14" s="901" t="str">
        <f t="shared" ref="AM14:AM33" si="7">IF(AND(AC14&gt;0,AC14&lt;&gt;""),"ложь","")</f>
        <v/>
      </c>
      <c r="AN14" s="901"/>
      <c r="AO14" s="73">
        <f>IF(ROUND($A$1-$A$1*M14,4)=$A$1,0,ROUND($A$1-$A$1*M14,4))</f>
        <v>0</v>
      </c>
      <c r="AP14" s="74">
        <f>IF(ROUND($A$1-$A$1*O14,4)=$A$1,0,ROUND($A$1-$A$1*O14,4))</f>
        <v>0</v>
      </c>
      <c r="AQ14" s="75">
        <f>ROUND($A$1-((M14+O14)*$A$1),4)</f>
        <v>450</v>
      </c>
      <c r="AR14" s="76">
        <f>IF(AO14&gt;0,1,0)</f>
        <v>0</v>
      </c>
      <c r="AS14" s="77">
        <f t="shared" ref="AS14:AS33" si="8">IF(AP14&gt;0,2,0)</f>
        <v>0</v>
      </c>
      <c r="AT14" s="76">
        <f>IF(AQ14&gt;0,3,0)</f>
        <v>3</v>
      </c>
      <c r="AU14" s="78">
        <f t="shared" ref="AU14:AU33" si="9">AR14+AS14+AT14</f>
        <v>3</v>
      </c>
      <c r="AV14" s="5">
        <f t="shared" ref="AV14:AV33" si="10">IF(AU14=4,AO14,0)+IF(AU14=5,AP14,0)+IF(AU14=6,AQ14,0)+IF(AU14=3,$A$1,0)</f>
        <v>450</v>
      </c>
      <c r="AW14" s="104">
        <f>ROUND(AF14*Q14,0)</f>
        <v>0</v>
      </c>
    </row>
    <row r="15" spans="1:83" s="69" customFormat="1" ht="18" customHeight="1" x14ac:dyDescent="0.2">
      <c r="A15" s="71">
        <v>2</v>
      </c>
      <c r="B15" s="924" t="s">
        <v>729</v>
      </c>
      <c r="C15" s="925"/>
      <c r="D15" s="925"/>
      <c r="E15" s="925"/>
      <c r="F15" s="925"/>
      <c r="G15" s="926"/>
      <c r="H15" s="927"/>
      <c r="I15" s="928"/>
      <c r="J15" s="929" t="s">
        <v>759</v>
      </c>
      <c r="K15" s="930"/>
      <c r="L15" s="931"/>
      <c r="M15" s="932"/>
      <c r="N15" s="933"/>
      <c r="O15" s="932"/>
      <c r="P15" s="933"/>
      <c r="Q15" s="934">
        <f t="shared" si="2"/>
        <v>450</v>
      </c>
      <c r="R15" s="935"/>
      <c r="S15" s="936"/>
      <c r="T15" s="937"/>
      <c r="U15" s="938"/>
      <c r="V15" s="939"/>
      <c r="W15" s="940"/>
      <c r="X15" s="941"/>
      <c r="Y15" s="939">
        <v>4950</v>
      </c>
      <c r="Z15" s="941"/>
      <c r="AA15" s="556"/>
      <c r="AB15" s="563"/>
      <c r="AC15" s="560">
        <f t="shared" si="3"/>
        <v>-12</v>
      </c>
      <c r="AD15" s="564">
        <f>1*1+3*1</f>
        <v>4</v>
      </c>
      <c r="AE15" s="561">
        <f>Y15/Q15</f>
        <v>11</v>
      </c>
      <c r="AF15" s="562">
        <f t="shared" si="4"/>
        <v>3</v>
      </c>
      <c r="AG15" s="72"/>
      <c r="AH15" s="109">
        <f t="shared" si="5"/>
        <v>450</v>
      </c>
      <c r="AI15" s="883">
        <f t="shared" ref="AI15:AI33" si="11">IF(B15&lt;&gt;0,ROUND(AE15*Q15,0),"")</f>
        <v>4950</v>
      </c>
      <c r="AJ15" s="883"/>
      <c r="AK15" s="900">
        <f t="shared" si="6"/>
        <v>0</v>
      </c>
      <c r="AL15" s="900"/>
      <c r="AM15" s="901" t="str">
        <f t="shared" si="7"/>
        <v/>
      </c>
      <c r="AN15" s="901"/>
      <c r="AO15" s="73">
        <f t="shared" ref="AO15:AO33" si="12">IF(ROUND($A$1-$A$1*M15,4)=$A$1,0,ROUND($A$1-$A$1*M15,4))</f>
        <v>0</v>
      </c>
      <c r="AP15" s="74">
        <f t="shared" ref="AP15:AP33" si="13">IF(ROUND($A$1-$A$1*O15,4)=$A$1,0,ROUND($A$1-$A$1*O15,4))</f>
        <v>0</v>
      </c>
      <c r="AQ15" s="75">
        <f t="shared" ref="AQ15:AQ33" si="14">ROUND($A$1-((M15+O15)*$A$1),4)</f>
        <v>450</v>
      </c>
      <c r="AR15" s="76">
        <f t="shared" ref="AR15:AR33" si="15">IF(AO15&gt;0,1,0)</f>
        <v>0</v>
      </c>
      <c r="AS15" s="77">
        <f t="shared" si="8"/>
        <v>0</v>
      </c>
      <c r="AT15" s="76">
        <f t="shared" ref="AT15:AT33" si="16">IF(AQ15&gt;0,3,0)</f>
        <v>3</v>
      </c>
      <c r="AU15" s="78">
        <f t="shared" si="9"/>
        <v>3</v>
      </c>
      <c r="AV15" s="5">
        <f t="shared" si="10"/>
        <v>450</v>
      </c>
      <c r="AW15" s="104">
        <f t="shared" ref="AW15:AW33" si="17">ROUND(AF15*Q15,0)</f>
        <v>1350</v>
      </c>
    </row>
    <row r="16" spans="1:83" s="69" customFormat="1" ht="18" customHeight="1" x14ac:dyDescent="0.2">
      <c r="A16" s="71">
        <v>3</v>
      </c>
      <c r="B16" s="924" t="s">
        <v>741</v>
      </c>
      <c r="C16" s="925"/>
      <c r="D16" s="925"/>
      <c r="E16" s="925"/>
      <c r="F16" s="925"/>
      <c r="G16" s="926"/>
      <c r="H16" s="927"/>
      <c r="I16" s="928"/>
      <c r="J16" s="929" t="s">
        <v>758</v>
      </c>
      <c r="K16" s="930"/>
      <c r="L16" s="931"/>
      <c r="M16" s="932"/>
      <c r="N16" s="933"/>
      <c r="O16" s="932"/>
      <c r="P16" s="933"/>
      <c r="Q16" s="934">
        <f t="shared" si="2"/>
        <v>450</v>
      </c>
      <c r="R16" s="935"/>
      <c r="S16" s="936"/>
      <c r="T16" s="937"/>
      <c r="U16" s="938"/>
      <c r="V16" s="939"/>
      <c r="W16" s="940"/>
      <c r="X16" s="941"/>
      <c r="Y16" s="939">
        <v>4950</v>
      </c>
      <c r="Z16" s="941"/>
      <c r="AA16" s="556"/>
      <c r="AB16" s="563"/>
      <c r="AC16" s="560">
        <f t="shared" si="3"/>
        <v>-12</v>
      </c>
      <c r="AD16" s="564">
        <f>1*1</f>
        <v>1</v>
      </c>
      <c r="AE16" s="561">
        <f>Y16/Q16</f>
        <v>11</v>
      </c>
      <c r="AF16" s="562">
        <f t="shared" si="4"/>
        <v>0</v>
      </c>
      <c r="AG16" s="72"/>
      <c r="AH16" s="109">
        <f t="shared" si="5"/>
        <v>450</v>
      </c>
      <c r="AI16" s="883">
        <f t="shared" si="11"/>
        <v>4950</v>
      </c>
      <c r="AJ16" s="883"/>
      <c r="AK16" s="900">
        <f t="shared" si="6"/>
        <v>0</v>
      </c>
      <c r="AL16" s="900"/>
      <c r="AM16" s="901" t="str">
        <f t="shared" si="7"/>
        <v/>
      </c>
      <c r="AN16" s="901"/>
      <c r="AO16" s="73">
        <f t="shared" si="12"/>
        <v>0</v>
      </c>
      <c r="AP16" s="74">
        <f t="shared" si="13"/>
        <v>0</v>
      </c>
      <c r="AQ16" s="75">
        <f t="shared" si="14"/>
        <v>450</v>
      </c>
      <c r="AR16" s="76">
        <f t="shared" si="15"/>
        <v>0</v>
      </c>
      <c r="AS16" s="77">
        <f t="shared" si="8"/>
        <v>0</v>
      </c>
      <c r="AT16" s="76">
        <f t="shared" si="16"/>
        <v>3</v>
      </c>
      <c r="AU16" s="78">
        <f t="shared" si="9"/>
        <v>3</v>
      </c>
      <c r="AV16" s="5">
        <f t="shared" si="10"/>
        <v>450</v>
      </c>
      <c r="AW16" s="104">
        <f t="shared" si="17"/>
        <v>0</v>
      </c>
    </row>
    <row r="17" spans="1:49" s="69" customFormat="1" ht="18" customHeight="1" x14ac:dyDescent="0.2">
      <c r="A17" s="71">
        <v>4</v>
      </c>
      <c r="B17" s="924" t="s">
        <v>742</v>
      </c>
      <c r="C17" s="925"/>
      <c r="D17" s="925"/>
      <c r="E17" s="925"/>
      <c r="F17" s="925"/>
      <c r="G17" s="926"/>
      <c r="H17" s="927"/>
      <c r="I17" s="928"/>
      <c r="J17" s="929" t="s">
        <v>757</v>
      </c>
      <c r="K17" s="930"/>
      <c r="L17" s="931"/>
      <c r="M17" s="932"/>
      <c r="N17" s="933"/>
      <c r="O17" s="932"/>
      <c r="P17" s="933"/>
      <c r="Q17" s="934">
        <f t="shared" si="2"/>
        <v>450</v>
      </c>
      <c r="R17" s="935"/>
      <c r="S17" s="936"/>
      <c r="T17" s="937"/>
      <c r="U17" s="938"/>
      <c r="V17" s="939"/>
      <c r="W17" s="940"/>
      <c r="X17" s="941"/>
      <c r="Y17" s="939">
        <v>5400</v>
      </c>
      <c r="Z17" s="941"/>
      <c r="AA17" s="556"/>
      <c r="AB17" s="563"/>
      <c r="AC17" s="560">
        <f t="shared" si="3"/>
        <v>-12</v>
      </c>
      <c r="AD17" s="564"/>
      <c r="AE17" s="561">
        <f>Y17/Q17</f>
        <v>12</v>
      </c>
      <c r="AF17" s="562">
        <f t="shared" si="4"/>
        <v>0</v>
      </c>
      <c r="AG17" s="72"/>
      <c r="AH17" s="109">
        <f t="shared" si="5"/>
        <v>450</v>
      </c>
      <c r="AI17" s="883">
        <f t="shared" si="11"/>
        <v>5400</v>
      </c>
      <c r="AJ17" s="883"/>
      <c r="AK17" s="900">
        <f t="shared" si="6"/>
        <v>0</v>
      </c>
      <c r="AL17" s="900"/>
      <c r="AM17" s="901" t="str">
        <f t="shared" si="7"/>
        <v/>
      </c>
      <c r="AN17" s="901"/>
      <c r="AO17" s="73">
        <f t="shared" si="12"/>
        <v>0</v>
      </c>
      <c r="AP17" s="74">
        <f t="shared" si="13"/>
        <v>0</v>
      </c>
      <c r="AQ17" s="75">
        <f t="shared" si="14"/>
        <v>450</v>
      </c>
      <c r="AR17" s="76">
        <f t="shared" si="15"/>
        <v>0</v>
      </c>
      <c r="AS17" s="77">
        <f t="shared" si="8"/>
        <v>0</v>
      </c>
      <c r="AT17" s="76">
        <f t="shared" si="16"/>
        <v>3</v>
      </c>
      <c r="AU17" s="78">
        <f t="shared" si="9"/>
        <v>3</v>
      </c>
      <c r="AV17" s="5">
        <f t="shared" si="10"/>
        <v>450</v>
      </c>
      <c r="AW17" s="104">
        <f t="shared" si="17"/>
        <v>0</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450</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450</v>
      </c>
      <c r="AR18" s="76">
        <f t="shared" si="15"/>
        <v>0</v>
      </c>
      <c r="AS18" s="77">
        <f t="shared" si="8"/>
        <v>0</v>
      </c>
      <c r="AT18" s="76">
        <f t="shared" si="16"/>
        <v>3</v>
      </c>
      <c r="AU18" s="78">
        <f t="shared" si="9"/>
        <v>3</v>
      </c>
      <c r="AV18" s="5">
        <f t="shared" si="10"/>
        <v>450</v>
      </c>
      <c r="AW18" s="104">
        <f t="shared" si="17"/>
        <v>0</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450</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450</v>
      </c>
      <c r="AR19" s="76">
        <f t="shared" si="15"/>
        <v>0</v>
      </c>
      <c r="AS19" s="77">
        <f t="shared" si="8"/>
        <v>0</v>
      </c>
      <c r="AT19" s="76">
        <f t="shared" si="16"/>
        <v>3</v>
      </c>
      <c r="AU19" s="78">
        <f t="shared" si="9"/>
        <v>3</v>
      </c>
      <c r="AV19" s="5">
        <f t="shared" si="10"/>
        <v>450</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450</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450</v>
      </c>
      <c r="AR20" s="76">
        <f t="shared" si="15"/>
        <v>0</v>
      </c>
      <c r="AS20" s="77">
        <f t="shared" si="8"/>
        <v>0</v>
      </c>
      <c r="AT20" s="76">
        <f t="shared" si="16"/>
        <v>3</v>
      </c>
      <c r="AU20" s="78">
        <f t="shared" si="9"/>
        <v>3</v>
      </c>
      <c r="AV20" s="5">
        <f t="shared" si="10"/>
        <v>450</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450</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450</v>
      </c>
      <c r="AR21" s="76">
        <f t="shared" si="15"/>
        <v>0</v>
      </c>
      <c r="AS21" s="77">
        <f t="shared" si="8"/>
        <v>0</v>
      </c>
      <c r="AT21" s="76">
        <f t="shared" si="16"/>
        <v>3</v>
      </c>
      <c r="AU21" s="78">
        <f t="shared" si="9"/>
        <v>3</v>
      </c>
      <c r="AV21" s="5">
        <f t="shared" si="10"/>
        <v>450</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450</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450</v>
      </c>
      <c r="AR22" s="76">
        <f t="shared" si="15"/>
        <v>0</v>
      </c>
      <c r="AS22" s="77">
        <f t="shared" si="8"/>
        <v>0</v>
      </c>
      <c r="AT22" s="76">
        <f t="shared" si="16"/>
        <v>3</v>
      </c>
      <c r="AU22" s="78">
        <f t="shared" si="9"/>
        <v>3</v>
      </c>
      <c r="AV22" s="5">
        <f t="shared" si="10"/>
        <v>450</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450</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450</v>
      </c>
      <c r="AR23" s="76">
        <f t="shared" si="15"/>
        <v>0</v>
      </c>
      <c r="AS23" s="77">
        <f t="shared" si="8"/>
        <v>0</v>
      </c>
      <c r="AT23" s="76">
        <f t="shared" si="16"/>
        <v>3</v>
      </c>
      <c r="AU23" s="78">
        <f t="shared" si="9"/>
        <v>3</v>
      </c>
      <c r="AV23" s="5">
        <f t="shared" si="10"/>
        <v>450</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450</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450</v>
      </c>
      <c r="AR24" s="76">
        <f t="shared" si="15"/>
        <v>0</v>
      </c>
      <c r="AS24" s="77">
        <f t="shared" si="8"/>
        <v>0</v>
      </c>
      <c r="AT24" s="76">
        <f t="shared" si="16"/>
        <v>3</v>
      </c>
      <c r="AU24" s="78">
        <f t="shared" si="9"/>
        <v>3</v>
      </c>
      <c r="AV24" s="5">
        <f t="shared" si="10"/>
        <v>450</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450</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450</v>
      </c>
      <c r="AR25" s="76">
        <f t="shared" si="15"/>
        <v>0</v>
      </c>
      <c r="AS25" s="77">
        <f t="shared" si="8"/>
        <v>0</v>
      </c>
      <c r="AT25" s="76">
        <f t="shared" si="16"/>
        <v>3</v>
      </c>
      <c r="AU25" s="78">
        <f t="shared" si="9"/>
        <v>3</v>
      </c>
      <c r="AV25" s="5">
        <f t="shared" si="10"/>
        <v>450</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450</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450</v>
      </c>
      <c r="AR26" s="76">
        <f t="shared" si="15"/>
        <v>0</v>
      </c>
      <c r="AS26" s="77">
        <f t="shared" si="8"/>
        <v>0</v>
      </c>
      <c r="AT26" s="76">
        <f t="shared" si="16"/>
        <v>3</v>
      </c>
      <c r="AU26" s="78">
        <f t="shared" si="9"/>
        <v>3</v>
      </c>
      <c r="AV26" s="5">
        <f t="shared" si="10"/>
        <v>450</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450</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450</v>
      </c>
      <c r="AR27" s="76">
        <f t="shared" si="15"/>
        <v>0</v>
      </c>
      <c r="AS27" s="77">
        <f t="shared" si="8"/>
        <v>0</v>
      </c>
      <c r="AT27" s="76">
        <f t="shared" si="16"/>
        <v>3</v>
      </c>
      <c r="AU27" s="78">
        <f t="shared" si="9"/>
        <v>3</v>
      </c>
      <c r="AV27" s="5">
        <f t="shared" si="10"/>
        <v>450</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450</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450</v>
      </c>
      <c r="AR28" s="76">
        <f t="shared" si="15"/>
        <v>0</v>
      </c>
      <c r="AS28" s="77">
        <f t="shared" si="8"/>
        <v>0</v>
      </c>
      <c r="AT28" s="76">
        <f t="shared" si="16"/>
        <v>3</v>
      </c>
      <c r="AU28" s="78">
        <f t="shared" si="9"/>
        <v>3</v>
      </c>
      <c r="AV28" s="5">
        <f t="shared" si="10"/>
        <v>450</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450</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450</v>
      </c>
      <c r="AR29" s="76">
        <f t="shared" si="15"/>
        <v>0</v>
      </c>
      <c r="AS29" s="77">
        <f t="shared" si="8"/>
        <v>0</v>
      </c>
      <c r="AT29" s="76">
        <f t="shared" si="16"/>
        <v>3</v>
      </c>
      <c r="AU29" s="78">
        <f t="shared" si="9"/>
        <v>3</v>
      </c>
      <c r="AV29" s="5">
        <f t="shared" si="10"/>
        <v>450</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450</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450</v>
      </c>
      <c r="AR30" s="76">
        <f t="shared" si="15"/>
        <v>0</v>
      </c>
      <c r="AS30" s="77">
        <f t="shared" si="8"/>
        <v>0</v>
      </c>
      <c r="AT30" s="76">
        <f t="shared" si="16"/>
        <v>3</v>
      </c>
      <c r="AU30" s="78">
        <f t="shared" si="9"/>
        <v>3</v>
      </c>
      <c r="AV30" s="5">
        <f t="shared" si="10"/>
        <v>450</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450</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450</v>
      </c>
      <c r="AR31" s="76">
        <f t="shared" si="15"/>
        <v>0</v>
      </c>
      <c r="AS31" s="77">
        <f t="shared" si="8"/>
        <v>0</v>
      </c>
      <c r="AT31" s="76">
        <f t="shared" si="16"/>
        <v>3</v>
      </c>
      <c r="AU31" s="78">
        <f t="shared" si="9"/>
        <v>3</v>
      </c>
      <c r="AV31" s="5">
        <f t="shared" si="10"/>
        <v>450</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450</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450</v>
      </c>
      <c r="AR32" s="76">
        <f t="shared" si="15"/>
        <v>0</v>
      </c>
      <c r="AS32" s="77">
        <f t="shared" si="8"/>
        <v>0</v>
      </c>
      <c r="AT32" s="76">
        <f t="shared" si="16"/>
        <v>3</v>
      </c>
      <c r="AU32" s="78">
        <f t="shared" si="9"/>
        <v>3</v>
      </c>
      <c r="AV32" s="5">
        <f t="shared" si="10"/>
        <v>450</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450</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450</v>
      </c>
      <c r="AR33" s="76">
        <f t="shared" si="15"/>
        <v>0</v>
      </c>
      <c r="AS33" s="77">
        <f t="shared" si="8"/>
        <v>0</v>
      </c>
      <c r="AT33" s="76">
        <f t="shared" si="16"/>
        <v>3</v>
      </c>
      <c r="AU33" s="78">
        <f t="shared" si="9"/>
        <v>3</v>
      </c>
      <c r="AV33" s="5">
        <f t="shared" si="10"/>
        <v>450</v>
      </c>
      <c r="AW33" s="104">
        <f t="shared" si="17"/>
        <v>0</v>
      </c>
    </row>
    <row r="34" spans="1:49" s="69" customFormat="1" ht="24.75" customHeight="1" x14ac:dyDescent="0.2">
      <c r="A34" s="84"/>
      <c r="B34" s="480" t="s">
        <v>281</v>
      </c>
      <c r="C34" s="84"/>
      <c r="D34" s="84"/>
      <c r="E34" s="84"/>
      <c r="F34" s="84"/>
      <c r="G34" s="554">
        <f>20-COUNTBLANK(B14:B33)</f>
        <v>4</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15300</v>
      </c>
      <c r="Z34" s="904"/>
      <c r="AA34" s="558">
        <f t="shared" ref="AA34:AG34" si="18">SUM(AA14:AA33)</f>
        <v>0</v>
      </c>
      <c r="AB34" s="568">
        <f t="shared" si="18"/>
        <v>12</v>
      </c>
      <c r="AC34" s="569">
        <f t="shared" si="18"/>
        <v>-48</v>
      </c>
      <c r="AD34" s="569">
        <f t="shared" si="18"/>
        <v>5</v>
      </c>
      <c r="AE34" s="570">
        <f t="shared" si="18"/>
        <v>34</v>
      </c>
      <c r="AF34" s="571">
        <f t="shared" si="18"/>
        <v>3</v>
      </c>
      <c r="AG34" s="89">
        <f t="shared" si="18"/>
        <v>0</v>
      </c>
      <c r="AH34" s="90"/>
      <c r="AI34" s="90"/>
      <c r="AJ34" s="90"/>
      <c r="AK34" s="90"/>
      <c r="AL34" s="91"/>
      <c r="AM34" s="91"/>
      <c r="AN34" s="91"/>
      <c r="AO34" s="68"/>
      <c r="AS34" s="70"/>
      <c r="AW34" s="104">
        <f>SUM(AW14:AW33)</f>
        <v>1350</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0</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3440" priority="6" stopIfTrue="1">
      <formula>B14=""</formula>
    </cfRule>
  </conditionalFormatting>
  <conditionalFormatting sqref="AE14:AE33">
    <cfRule type="expression" dxfId="3439" priority="7" stopIfTrue="1">
      <formula>AND((OR(S14,V14,Y14)&lt;&gt;0),AE14=0)</formula>
    </cfRule>
    <cfRule type="expression" dxfId="3438" priority="8" stopIfTrue="1">
      <formula>AND((OR(S14,V14,Y14)&lt;&gt;0),AE14&lt;&gt;0)</formula>
    </cfRule>
  </conditionalFormatting>
  <conditionalFormatting sqref="Q14:R33">
    <cfRule type="expression" dxfId="3437" priority="9" stopIfTrue="1">
      <formula>B14=""</formula>
    </cfRule>
  </conditionalFormatting>
  <conditionalFormatting sqref="AC14:AC33">
    <cfRule type="expression" dxfId="3436" priority="10" stopIfTrue="1">
      <formula>(AD14+AC14)&gt;=0</formula>
    </cfRule>
  </conditionalFormatting>
  <conditionalFormatting sqref="AI14:AJ33">
    <cfRule type="expression" dxfId="3435" priority="11" stopIfTrue="1">
      <formula>IF(AI14&lt;&gt;ROUND(S14*$AF$1+V14+Y14,2),1)</formula>
    </cfRule>
    <cfRule type="cellIs" dxfId="3434" priority="12" stopIfTrue="1" operator="equal">
      <formula>0</formula>
    </cfRule>
  </conditionalFormatting>
  <conditionalFormatting sqref="Y25:Z33">
    <cfRule type="expression" dxfId="3433" priority="13" stopIfTrue="1">
      <formula>IF((AND($Y25=0,$S25=0,$V25=0,$AE25&lt;&gt;0)),"истина")</formula>
    </cfRule>
    <cfRule type="expression" dxfId="3432" priority="14" stopIfTrue="1">
      <formula>($V25+$Y25)&lt;&gt;$AI25</formula>
    </cfRule>
  </conditionalFormatting>
  <conditionalFormatting sqref="S15:U33">
    <cfRule type="expression" dxfId="3431" priority="15" stopIfTrue="1">
      <formula>IF((AND($S15=0,$V15=0,$Y15=0,$AE15&lt;&gt;0)),"истина")</formula>
    </cfRule>
    <cfRule type="cellIs" dxfId="3430" priority="16" stopIfTrue="1" operator="lessThan">
      <formula>0</formula>
    </cfRule>
  </conditionalFormatting>
  <conditionalFormatting sqref="V25:X33">
    <cfRule type="expression" dxfId="3429" priority="17" stopIfTrue="1">
      <formula>IF((AND($V25=0,$Y25=0,$S25=0,$AE25&lt;&gt;0)),"истина")</formula>
    </cfRule>
    <cfRule type="expression" dxfId="3428" priority="18" stopIfTrue="1">
      <formula>($V25+$Y25)&lt;&gt;$AI25</formula>
    </cfRule>
    <cfRule type="cellIs" dxfId="3427" priority="19" stopIfTrue="1" operator="lessThan">
      <formula>0</formula>
    </cfRule>
  </conditionalFormatting>
  <conditionalFormatting sqref="I10:J10">
    <cfRule type="cellIs" dxfId="3426" priority="20" stopIfTrue="1" operator="notEqual">
      <formula>$A$10</formula>
    </cfRule>
    <cfRule type="cellIs" dxfId="3425" priority="21" stopIfTrue="1" operator="equal">
      <formula>0</formula>
    </cfRule>
  </conditionalFormatting>
  <conditionalFormatting sqref="D10:E10 AK13:AL13 AH14:AH33 AM14:AN33">
    <cfRule type="cellIs" dxfId="3424" priority="22" stopIfTrue="1" operator="equal">
      <formula>0</formula>
    </cfRule>
  </conditionalFormatting>
  <conditionalFormatting sqref="AH3:AN3 AH1:AN1">
    <cfRule type="cellIs" dxfId="3423" priority="23" stopIfTrue="1" operator="equal">
      <formula>0</formula>
    </cfRule>
  </conditionalFormatting>
  <conditionalFormatting sqref="S34:AG34 AF14:AF33">
    <cfRule type="cellIs" dxfId="3422" priority="24" stopIfTrue="1" operator="equal">
      <formula>0</formula>
    </cfRule>
  </conditionalFormatting>
  <conditionalFormatting sqref="S14:U14">
    <cfRule type="expression" dxfId="3421" priority="25" stopIfTrue="1">
      <formula>IF((AND($S$14=0,$V$14=0,$Y$14=0,$AE$14&lt;&gt;0)),"истина")</formula>
    </cfRule>
    <cfRule type="cellIs" dxfId="3420" priority="26" stopIfTrue="1" operator="lessThan">
      <formula>0</formula>
    </cfRule>
  </conditionalFormatting>
  <conditionalFormatting sqref="G34 D8:E9 AK14:AL33">
    <cfRule type="cellIs" dxfId="3419" priority="27" stopIfTrue="1" operator="equal">
      <formula>0</formula>
    </cfRule>
  </conditionalFormatting>
  <conditionalFormatting sqref="AL8:AL9">
    <cfRule type="cellIs" dxfId="3418" priority="28" stopIfTrue="1" operator="equal">
      <formula>0</formula>
    </cfRule>
  </conditionalFormatting>
  <conditionalFormatting sqref="AM8:AN8">
    <cfRule type="expression" dxfId="3417" priority="29" stopIfTrue="1">
      <formula>$AL$8=0</formula>
    </cfRule>
  </conditionalFormatting>
  <conditionalFormatting sqref="AM9:AN9">
    <cfRule type="expression" dxfId="3416" priority="30" stopIfTrue="1">
      <formula>$AL$9=0</formula>
    </cfRule>
  </conditionalFormatting>
  <conditionalFormatting sqref="A8:C8">
    <cfRule type="expression" dxfId="3415" priority="31" stopIfTrue="1">
      <formula>$D$8=0</formula>
    </cfRule>
    <cfRule type="cellIs" dxfId="3414" priority="32" stopIfTrue="1" operator="equal">
      <formula>0</formula>
    </cfRule>
  </conditionalFormatting>
  <conditionalFormatting sqref="A9:C9">
    <cfRule type="expression" dxfId="3413" priority="33" stopIfTrue="1">
      <formula>$D$9=0</formula>
    </cfRule>
    <cfRule type="cellIs" dxfId="3412" priority="34" stopIfTrue="1" operator="equal">
      <formula>0</formula>
    </cfRule>
  </conditionalFormatting>
  <conditionalFormatting sqref="F9">
    <cfRule type="expression" dxfId="3411" priority="35" stopIfTrue="1">
      <formula>$D$9=0</formula>
    </cfRule>
  </conditionalFormatting>
  <conditionalFormatting sqref="F8">
    <cfRule type="expression" dxfId="3410" priority="36" stopIfTrue="1">
      <formula>$D$8=0</formula>
    </cfRule>
  </conditionalFormatting>
  <conditionalFormatting sqref="G8:AK9 BA7:CE8">
    <cfRule type="cellIs" dxfId="3409" priority="37" stopIfTrue="1" operator="equal">
      <formula>""</formula>
    </cfRule>
  </conditionalFormatting>
  <conditionalFormatting sqref="Y14:Z24">
    <cfRule type="expression" dxfId="3408" priority="1" stopIfTrue="1">
      <formula>IF((AND($Y14=0,$S14=0,$V14=0,$AE14&lt;&gt;0)),"истина")</formula>
    </cfRule>
    <cfRule type="expression" dxfId="3407" priority="2" stopIfTrue="1">
      <formula>($V14+$Y14)&lt;&gt;$AI14</formula>
    </cfRule>
  </conditionalFormatting>
  <conditionalFormatting sqref="V14:X24">
    <cfRule type="expression" dxfId="3406" priority="3" stopIfTrue="1">
      <formula>IF((AND($V14=0,$Y14=0,$S14=0,$AE14&lt;&gt;0)),"истина")</formula>
    </cfRule>
    <cfRule type="expression" dxfId="3405" priority="4" stopIfTrue="1">
      <formula>($V14+$Y14)&lt;&gt;$AI14</formula>
    </cfRule>
    <cfRule type="cellIs" dxfId="3404"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18434"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18435"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18436"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18437"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18438"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18439"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18440"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18441"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18442"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18443"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18444"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18445"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18446"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18447"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18448"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18449"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69">
    <tabColor rgb="FF92D050"/>
    <pageSetUpPr fitToPage="1"/>
  </sheetPr>
  <dimension ref="A1:CE147"/>
  <sheetViews>
    <sheetView showGridLines="0" topLeftCell="A16" zoomScale="120" zoomScaleNormal="120" workbookViewId="0">
      <selection activeCell="AA42" sqref="AA42"/>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v>450</v>
      </c>
      <c r="B1" s="969"/>
      <c r="C1" s="969"/>
      <c r="D1" s="555"/>
      <c r="E1" s="966">
        <v>10</v>
      </c>
      <c r="F1" s="966"/>
      <c r="G1" s="966"/>
      <c r="H1" s="966"/>
      <c r="J1" s="970">
        <v>44390</v>
      </c>
      <c r="K1" s="970"/>
      <c r="L1" s="970"/>
      <c r="M1" s="970">
        <v>44413</v>
      </c>
      <c r="N1" s="970"/>
      <c r="O1" s="970"/>
      <c r="P1" s="3"/>
      <c r="Q1" s="3"/>
      <c r="R1" s="964" t="s">
        <v>686</v>
      </c>
      <c r="S1" s="964"/>
      <c r="T1" s="964"/>
      <c r="U1" s="964"/>
      <c r="V1" s="964"/>
      <c r="W1" s="964"/>
      <c r="Y1" s="971">
        <f>60/45</f>
        <v>1.3333333333333333</v>
      </c>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v>0.54166666666666663</v>
      </c>
      <c r="AH2" s="859" t="s">
        <v>12</v>
      </c>
      <c r="AI2" s="859"/>
      <c r="AJ2" s="859"/>
      <c r="AK2" s="859"/>
      <c r="AL2" s="859"/>
      <c r="AM2" s="859"/>
      <c r="AN2" s="859"/>
      <c r="AO2" s="14" t="b">
        <v>0</v>
      </c>
      <c r="AP2" s="15" t="b">
        <v>1</v>
      </c>
      <c r="AQ2" s="15" t="b">
        <v>0</v>
      </c>
      <c r="AR2" s="15" t="b">
        <v>1</v>
      </c>
      <c r="AS2" s="15" t="b">
        <v>0</v>
      </c>
      <c r="AT2" s="15" t="b">
        <v>0</v>
      </c>
      <c r="AU2" s="15" t="b">
        <v>0</v>
      </c>
      <c r="AV2" s="15">
        <f>COUNTIF(AO2:AU2,TRUE)</f>
        <v>2</v>
      </c>
    </row>
    <row r="3" spans="1:83" ht="12.75" customHeight="1" x14ac:dyDescent="0.2">
      <c r="A3" s="979" t="s">
        <v>683</v>
      </c>
      <c r="B3" s="979"/>
      <c r="C3" s="979"/>
      <c r="D3" s="555"/>
      <c r="E3" s="964" t="s">
        <v>682</v>
      </c>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f>IF(AO2=TRUE,"M",0)</f>
        <v>0</v>
      </c>
      <c r="AP3" s="19" t="str">
        <f>IF(AP2=TRUE,"Tu",0)</f>
        <v>Tu</v>
      </c>
      <c r="AQ3" s="19">
        <f>IF(AQ2=TRUE,"W",0)</f>
        <v>0</v>
      </c>
      <c r="AR3" s="19" t="str">
        <f>IF(AR2=TRUE,"Th",0)</f>
        <v>Th</v>
      </c>
      <c r="AS3" s="19">
        <f>IF(AS2=TRUE,"F",0)</f>
        <v>0</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
      </c>
      <c r="BC7" s="33" t="str">
        <f>IF($I$7=$AO$3,"X","")&amp;IF($I$7=$AP$3,"X","")&amp;IF($I$7=$AQ$3,"X","")&amp;IF($I$7=$AR$3,"X","")&amp;IF($I$7=$AS$3,"X","")&amp;IF($I$7=$AT$3,"X","")&amp;IF($I$7=$AU$3,"X","")</f>
        <v>X</v>
      </c>
      <c r="BD7" s="33" t="str">
        <f>IF($J$7=$AO$3,"X","")&amp;IF($J$7=$AP$3,"X","")&amp;IF($J$7=$AQ$3,"X","")&amp;IF($J$7=$AR$3,"X","")&amp;IF($J$7=$AS$3,"X","")&amp;IF($J$7=$AT$3,"X","")&amp;IF($J$7=$AU$3,"X","")</f>
        <v/>
      </c>
      <c r="BE7" s="33" t="str">
        <f>IF($K$7=$AO$3,"X","")&amp;IF($K$7=$AP$3,"X","")&amp;IF($K$7=$AQ$3,"X","")&amp;IF($K$7=$AR$3,"X","")&amp;IF($K$7=$AS$3,"X","")&amp;IF($K$7=$AT$3,"X","")&amp;IF($K$7=$AU$3,"X","")</f>
        <v>X</v>
      </c>
      <c r="BF7" s="33" t="str">
        <f>IF($L$7=$AO$3,"X","")&amp;IF($L$7=$AP$3,"X","")&amp;IF($L$7=$AQ$3,"X","")&amp;IF($L$7=$AR$3,"X","")&amp;IF($L$7=$AS$3,"X","")&amp;IF($L$7=$AT$3,"X","")&amp;IF($L$7=$AU$3,"X","")</f>
        <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
      </c>
      <c r="BJ7" s="33" t="str">
        <f>IF($P$7=$AO$3,"X","")&amp;IF($P$7=$AP$3,"X","")&amp;IF($P$7=$AQ$3,"X","")&amp;IF($P$7=$AR$3,"X","")&amp;IF($P$7=$AS$3,"X","")&amp;IF($P$7=$AT$3,"X","")&amp;IF($P$7=$AU$3,"X","")</f>
        <v>X</v>
      </c>
      <c r="BK7" s="33" t="str">
        <f>IF($Q$7=$AO$3,"X","")&amp;IF($Q$7=$AP$3,"X","")&amp;IF($Q$7=$AQ$3,"X","")&amp;IF($Q$7=$AR$3,"X","")&amp;IF($Q$7=$AS$3,"X","")&amp;IF($Q$7=$AT$3,"X","")&amp;IF($Q$7=$AU$3,"X","")</f>
        <v/>
      </c>
      <c r="BL7" s="33" t="str">
        <f>IF($R$7=$AO$3,"X","")&amp;IF($R$7=$AP$3,"X","")&amp;IF($R$7=$AQ$3,"X","")&amp;IF($R$7=$AR$3,"X","")&amp;IF($R$7=$AS$3,"X","")&amp;IF($R$7=$AT$3,"X","")&amp;IF($R$7=$AU$3,"X","")</f>
        <v>X</v>
      </c>
      <c r="BM7" s="33" t="str">
        <f>IF($S$7=$AO$3,"X","")&amp;IF($S$7=$AP$3,"X","")&amp;IF($S$7=$AQ$3,"X","")&amp;IF($S$7=$AR$3,"X","")&amp;IF($S$7=$AS$3,"X","")&amp;IF($S$7=$AT$3,"X","")&amp;IF($S$7=$AU$3,"X","")</f>
        <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
      </c>
      <c r="BQ7" s="33" t="str">
        <f>IF($W$7=$AO$3,"X","")&amp;IF($W$7=$AP$3,"X","")&amp;IF($W$7=$AQ$3,"X","")&amp;IF($W$7=$AR$3,"X","")&amp;IF($W$7=$AS$3,"X","")&amp;IF($W$7=$AT$3,"X","")&amp;IF($W$7=$AU$3,"X","")</f>
        <v>X</v>
      </c>
      <c r="BR7" s="33" t="str">
        <f>IF($X$7=$AO$3,"X","")&amp;IF($X$7=$AP$3,"X","")&amp;IF($X$7=$AQ$3,"X","")&amp;IF($X$7=$AR$3,"X","")&amp;IF($X$7=$AS$3,"X","")&amp;IF($X$7=$AT$3,"X","")&amp;IF($X$7=$AU$3,"X","")</f>
        <v/>
      </c>
      <c r="BS7" s="33" t="str">
        <f>IF($Y$7=$AO$3,"X","")&amp;IF($Y$7=$AP$3,"X","")&amp;IF($Y$7=$AQ$3,"X","")&amp;IF($Y$7=$AR$3,"X","")&amp;IF($Y$7=$AS$3,"X","")&amp;IF($Y$7=$AT$3,"X","")&amp;IF($Y$7=$AU$3,"X","")</f>
        <v>X</v>
      </c>
      <c r="BT7" s="33" t="str">
        <f>IF($Z$7=$AO$3,"X","")&amp;IF($Z$7=$AP$3,"X","")&amp;IF($Z$7=$AQ$3,"X","")&amp;IF($Z$7=$AR$3,"X","")&amp;IF($Z$7=$AS$3,"X","")&amp;IF($Z$7=$AT$3,"X","")&amp;IF($Z$7=$AU$3,"X","")</f>
        <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
      </c>
      <c r="BX7" s="33" t="str">
        <f>IF($AD$7=$AO$3,"X","")&amp;IF($AD$7=$AP$3,"X","")&amp;IF($AD$7=$AQ$3,"X","")&amp;IF($AD$7=$AR$3,"X","")&amp;IF($AD$7=$AS$3,"X","")&amp;IF($AD$7=$AT$3,"X","")&amp;IF($AD$7=$AU$3,"X","")</f>
        <v>X</v>
      </c>
      <c r="BY7" s="33" t="str">
        <f>IF($AE$7=$AO$3,"X","")&amp;IF($AE$7=$AP$3,"X","")&amp;IF($AE$7=$AQ$3,"X","")&amp;IF($AE$7=$AR$3,"X","")&amp;IF($AE$7=$AS$3,"X","")&amp;IF($AE$7=$AT$3,"X","")&amp;IF($AE$7=$AU$3,"X","")</f>
        <v/>
      </c>
      <c r="BZ7" s="33" t="str">
        <f>IF($AF$7=$AO$3,"X","")&amp;IF($AF$7=$AP$3,"X","")&amp;IF($AF$7=$AQ$3,"X","")&amp;IF($AF$7=$AR$3,"X","")&amp;IF($AF$7=$AS$3,"X","")&amp;IF($AF$7=$AT$3,"X","")&amp;IF($AF$7=$AU$3,"X","")</f>
        <v>X</v>
      </c>
      <c r="CA7" s="33" t="str">
        <f>IF($AG$7=$AO$3,"X","")&amp;IF($AG$7=$AP$3,"X","")&amp;IF($AG$7=$AQ$3,"X","")&amp;IF($AG$7=$AR$3,"X","")&amp;IF($AG$7=$AS$3,"X","")&amp;IF($AG$7=$AT$3,"X","")&amp;IF($AG$7=$AU$3,"X","")</f>
        <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
      </c>
      <c r="CE7" s="33" t="str">
        <f>IF($AK$7=$AO$3,"X","")&amp;IF($AK$7=$AP$3,"X","")&amp;IF($AK$7=$AQ$3,"X","")&amp;IF($AK$7=$AR$3,"X","")&amp;IF($AK$7=$AS$3,"X","")&amp;IF($AK$7=$AT$3,"X","")&amp;IF($AK$7=$AU$3,"X","")</f>
        <v>X</v>
      </c>
    </row>
    <row r="8" spans="1:83" ht="12.75" customHeight="1" x14ac:dyDescent="0.2">
      <c r="A8" s="977" t="str">
        <f>R1</f>
        <v>разные</v>
      </c>
      <c r="B8" s="977"/>
      <c r="C8" s="977"/>
      <c r="D8" s="978">
        <f>Y1*AL8</f>
        <v>12</v>
      </c>
      <c r="E8" s="978"/>
      <c r="F8" s="34" t="s">
        <v>21</v>
      </c>
      <c r="G8" s="35" t="str">
        <f>IF($G$7=$AO$3,"X","")&amp;IF($G$7=$AP$3,"X","")&amp;IF($G$7=$AQ$3,"X","")&amp;IF($G$7=$AR$3,"X","")&amp;IF($G$7=$AS$3,"X","")&amp;IF($G$7=$AT$3,"X","")&amp;IF($G$7=$AU$3,"X","")</f>
        <v/>
      </c>
      <c r="H8" s="35" t="str">
        <f>IF($H$7=$AO$3,"X","")&amp;IF($H$7=$AP$3,"X","")&amp;IF($H$7=$AQ$3,"X","")&amp;IF($H$7=$AR$3,"X","")&amp;IF($H$7=$AS$3,"X","")&amp;IF($H$7=$AT$3,"X","")&amp;IF($H$7=$AU$3,"X","")</f>
        <v/>
      </c>
      <c r="I8" s="35" t="str">
        <f>IF($I$7=$AO$3,"X","")&amp;IF($I$7=$AP$3,"X","")&amp;IF($I$7=$AQ$3,"X","")&amp;IF($I$7=$AR$3,"X","")&amp;IF($I$7=$AS$3,"X","")&amp;IF($I$7=$AT$3,"X","")&amp;IF($I$7=$AU$3,"X","")</f>
        <v>X</v>
      </c>
      <c r="J8" s="35" t="str">
        <f>IF($J$7=$AO$3,"X","")&amp;IF($J$7=$AP$3,"X","")&amp;IF($J$7=$AQ$3,"X","")&amp;IF($J$7=$AR$3,"X","")&amp;IF($J$7=$AS$3,"X","")&amp;IF($J$7=$AT$3,"X","")&amp;IF($J$7=$AU$3,"X","")</f>
        <v/>
      </c>
      <c r="K8" s="35" t="str">
        <f>IF($K$7=$AO$3,"X","")&amp;IF($K$7=$AP$3,"X","")&amp;IF($K$7=$AQ$3,"X","")&amp;IF($K$7=$AR$3,"X","")&amp;IF($K$7=$AS$3,"X","")&amp;IF($K$7=$AT$3,"X","")&amp;IF($K$7=$AU$3,"X","")</f>
        <v>X</v>
      </c>
      <c r="L8" s="35" t="str">
        <f>IF($L$7=$AO$3,"X","")&amp;IF($L$7=$AP$3,"X","")&amp;IF($L$7=$AQ$3,"X","")&amp;IF($L$7=$AR$3,"X","")&amp;IF($L$7=$AS$3,"X","")&amp;IF($L$7=$AT$3,"X","")&amp;IF($L$7=$AU$3,"X","")</f>
        <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
      </c>
      <c r="P8" s="35" t="str">
        <f>IF($P$7=$AO$3,"X","")&amp;IF($P$7=$AP$3,"X","")&amp;IF($P$7=$AQ$3,"X","")&amp;IF($P$7=$AR$3,"X","")&amp;IF($P$7=$AS$3,"X","")&amp;IF($P$7=$AT$3,"X","")&amp;IF($P$7=$AU$3,"X","")</f>
        <v>X</v>
      </c>
      <c r="Q8" s="35" t="str">
        <f>IF($Q$7=$AO$3,"X","")&amp;IF($Q$7=$AP$3,"X","")&amp;IF($Q$7=$AQ$3,"X","")&amp;IF($Q$7=$AR$3,"X","")&amp;IF($Q$7=$AS$3,"X","")&amp;IF($Q$7=$AT$3,"X","")&amp;IF($Q$7=$AU$3,"X","")</f>
        <v/>
      </c>
      <c r="R8" s="35" t="str">
        <f>IF($R$7=$AO$3,"X","")&amp;IF($R$7=$AP$3,"X","")&amp;IF($R$7=$AQ$3,"X","")&amp;IF($R$7=$AR$3,"X","")&amp;IF($R$7=$AS$3,"X","")&amp;IF($R$7=$AT$3,"X","")&amp;IF($R$7=$AU$3,"X","")</f>
        <v>X</v>
      </c>
      <c r="S8" s="35" t="str">
        <f>IF($S$7=$AO$3,"X","")&amp;IF($S$7=$AP$3,"X","")&amp;IF($S$7=$AQ$3,"X","")&amp;IF($S$7=$AR$3,"X","")&amp;IF($S$7=$AS$3,"X","")&amp;IF($S$7=$AT$3,"X","")&amp;IF($S$7=$AU$3,"X","")</f>
        <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
      </c>
      <c r="W8" s="35" t="str">
        <f>IF($W$7=$AO$3,"X","")&amp;IF($W$7=$AP$3,"X","")&amp;IF($W$7=$AQ$3,"X","")&amp;IF($W$7=$AR$3,"X","")&amp;IF($W$7=$AS$3,"X","")&amp;IF($W$7=$AT$3,"X","")&amp;IF($W$7=$AU$3,"X","")</f>
        <v>X</v>
      </c>
      <c r="X8" s="35" t="str">
        <f>IF($X$7=$AO$3,"X","")&amp;IF($X$7=$AP$3,"X","")&amp;IF($X$7=$AQ$3,"X","")&amp;IF($X$7=$AR$3,"X","")&amp;IF($X$7=$AS$3,"X","")&amp;IF($X$7=$AT$3,"X","")&amp;IF($X$7=$AU$3,"X","")</f>
        <v/>
      </c>
      <c r="Y8" s="35" t="str">
        <f>IF($Y$7=$AO$3,"X","")&amp;IF($Y$7=$AP$3,"X","")&amp;IF($Y$7=$AQ$3,"X","")&amp;IF($Y$7=$AR$3,"X","")&amp;IF($Y$7=$AS$3,"X","")&amp;IF($Y$7=$AT$3,"X","")&amp;IF($Y$7=$AU$3,"X","")</f>
        <v>X</v>
      </c>
      <c r="Z8" s="35" t="str">
        <f>IF($Z$7=$AO$3,"X","")&amp;IF($Z$7=$AP$3,"X","")&amp;IF($Z$7=$AQ$3,"X","")&amp;IF($Z$7=$AR$3,"X","")&amp;IF($Z$7=$AS$3,"X","")&amp;IF($Z$7=$AT$3,"X","")&amp;IF($Z$7=$AU$3,"X","")</f>
        <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
      </c>
      <c r="AD8" s="35" t="str">
        <f>IF($AD$7=$AO$3,"X","")&amp;IF($AD$7=$AP$3,"X","")&amp;IF($AD$7=$AQ$3,"X","")&amp;IF($AD$7=$AR$3,"X","")&amp;IF($AD$7=$AS$3,"X","")&amp;IF($AD$7=$AT$3,"X","")&amp;IF($AD$7=$AU$3,"X","")</f>
        <v>X</v>
      </c>
      <c r="AE8" s="35" t="str">
        <f>IF($AE$7=$AO$3,"X","")&amp;IF($AE$7=$AP$3,"X","")&amp;IF($AE$7=$AQ$3,"X","")&amp;IF($AE$7=$AR$3,"X","")&amp;IF($AE$7=$AS$3,"X","")&amp;IF($AE$7=$AT$3,"X","")&amp;IF($AE$7=$AU$3,"X","")</f>
        <v/>
      </c>
      <c r="AF8" s="35" t="str">
        <f>IF($AF$7=$AO$3,"X","")&amp;IF($AF$7=$AP$3,"X","")&amp;IF($AF$7=$AQ$3,"X","")&amp;IF($AF$7=$AR$3,"X","")&amp;IF($AF$7=$AS$3,"X","")&amp;IF($AF$7=$AT$3,"X","")&amp;IF($AF$7=$AU$3,"X","")</f>
        <v>X</v>
      </c>
      <c r="AG8" s="35" t="str">
        <f>IF($AG$7=$AO$3,"X","")&amp;IF($AG$7=$AP$3,"X","")&amp;IF($AG$7=$AQ$3,"X","")&amp;IF($AG$7=$AR$3,"X","")&amp;IF($AG$7=$AS$3,"X","")&amp;IF($AG$7=$AT$3,"X","")&amp;IF($AG$7=$AU$3,"X","")</f>
        <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
      </c>
      <c r="AK8" s="35" t="str">
        <f>IF($AK$7=$AO$3,"X","")&amp;IF($AK$7=$AP$3,"X","")&amp;IF($AK$7=$AQ$3,"X","")&amp;IF($AK$7=$AR$3,"X","")&amp;IF($AK$7=$AS$3,"X","")&amp;IF($AK$7=$AT$3,"X","")&amp;IF($AK$7=$AU$3,"X","")</f>
        <v>X</v>
      </c>
      <c r="AL8" s="30">
        <f>COUNTIF(G8:AK8,"X")</f>
        <v>9</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12</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87" t="s">
        <v>684</v>
      </c>
      <c r="C14" s="987"/>
      <c r="D14" s="987"/>
      <c r="E14" s="987"/>
      <c r="F14" s="987"/>
      <c r="G14" s="987"/>
      <c r="H14" s="927" t="s">
        <v>685</v>
      </c>
      <c r="I14" s="928"/>
      <c r="J14" s="981" t="s">
        <v>760</v>
      </c>
      <c r="K14" s="982"/>
      <c r="L14" s="982"/>
      <c r="M14" s="932"/>
      <c r="N14" s="933"/>
      <c r="O14" s="932"/>
      <c r="P14" s="933"/>
      <c r="Q14" s="934">
        <f t="shared" ref="Q14:Q33" si="2">AV14</f>
        <v>450</v>
      </c>
      <c r="R14" s="935"/>
      <c r="S14" s="936"/>
      <c r="T14" s="937"/>
      <c r="U14" s="938"/>
      <c r="V14" s="939"/>
      <c r="W14" s="940"/>
      <c r="X14" s="941"/>
      <c r="Y14" s="939"/>
      <c r="Z14" s="941"/>
      <c r="AA14" s="556"/>
      <c r="AB14" s="559">
        <v>2.6711111111131114</v>
      </c>
      <c r="AC14" s="560">
        <f t="shared" ref="AC14:AC33" si="3">IF(B14&lt;&gt;"",-$I$10,"")</f>
        <v>0</v>
      </c>
      <c r="AD14" s="561">
        <f>-2*1.333333333</f>
        <v>-2.6666666659999998</v>
      </c>
      <c r="AE14" s="561"/>
      <c r="AF14" s="562">
        <f t="shared" ref="AF14:AF33" si="4">SUM(AB14:AE14)</f>
        <v>4.4444451131115947E-3</v>
      </c>
      <c r="AG14" s="72"/>
      <c r="AH14" s="109">
        <f t="shared" ref="AH14:AH33" si="5">IF(B14&lt;&gt;"",AV14,"")</f>
        <v>450</v>
      </c>
      <c r="AI14" s="883">
        <f>IF(B14&lt;&gt;0,ROUND(AE14*Q14,0),"")</f>
        <v>0</v>
      </c>
      <c r="AJ14" s="883"/>
      <c r="AK14" s="900">
        <f t="shared" ref="AK14:AK33" si="6">IF(B14&lt;&gt;0,ROUND(AI14*$AF$1,2),"")</f>
        <v>0</v>
      </c>
      <c r="AL14" s="900"/>
      <c r="AM14" s="901" t="str">
        <f t="shared" ref="AM14:AM33" si="7">IF(AND(AC14&gt;0,AC14&lt;&gt;""),"ложь","")</f>
        <v/>
      </c>
      <c r="AN14" s="901"/>
      <c r="AO14" s="73">
        <f>IF(ROUND($A$1-$A$1*M14,4)=$A$1,0,ROUND($A$1-$A$1*M14,4))</f>
        <v>0</v>
      </c>
      <c r="AP14" s="74">
        <f>IF(ROUND($A$1-$A$1*O14,4)=$A$1,0,ROUND($A$1-$A$1*O14,4))</f>
        <v>0</v>
      </c>
      <c r="AQ14" s="75">
        <f>ROUND($A$1-((M14+O14)*$A$1),4)</f>
        <v>450</v>
      </c>
      <c r="AR14" s="76">
        <f>IF(AO14&gt;0,1,0)</f>
        <v>0</v>
      </c>
      <c r="AS14" s="77">
        <f t="shared" ref="AS14:AS33" si="8">IF(AP14&gt;0,2,0)</f>
        <v>0</v>
      </c>
      <c r="AT14" s="76">
        <f>IF(AQ14&gt;0,3,0)</f>
        <v>3</v>
      </c>
      <c r="AU14" s="78">
        <f t="shared" ref="AU14:AU33" si="9">AR14+AS14+AT14</f>
        <v>3</v>
      </c>
      <c r="AV14" s="5">
        <f t="shared" ref="AV14:AV33" si="10">IF(AU14=4,AO14,0)+IF(AU14=5,AP14,0)+IF(AU14=6,AQ14,0)+IF(AU14=3,$A$1,0)</f>
        <v>450</v>
      </c>
      <c r="AW14" s="104">
        <f>ROUND(AF14*Q14,0)</f>
        <v>2</v>
      </c>
    </row>
    <row r="15" spans="1:83" s="69" customFormat="1" ht="18" customHeight="1" x14ac:dyDescent="0.2">
      <c r="A15" s="71">
        <v>2</v>
      </c>
      <c r="B15" s="924"/>
      <c r="C15" s="925"/>
      <c r="D15" s="925"/>
      <c r="E15" s="925"/>
      <c r="F15" s="925"/>
      <c r="G15" s="926"/>
      <c r="H15" s="927"/>
      <c r="I15" s="928"/>
      <c r="J15" s="929"/>
      <c r="K15" s="930"/>
      <c r="L15" s="931"/>
      <c r="M15" s="932"/>
      <c r="N15" s="933"/>
      <c r="O15" s="932"/>
      <c r="P15" s="933"/>
      <c r="Q15" s="934">
        <f t="shared" si="2"/>
        <v>450</v>
      </c>
      <c r="R15" s="935"/>
      <c r="S15" s="936"/>
      <c r="T15" s="937"/>
      <c r="U15" s="938"/>
      <c r="V15" s="939"/>
      <c r="W15" s="940"/>
      <c r="X15" s="941"/>
      <c r="Y15" s="939"/>
      <c r="Z15" s="941"/>
      <c r="AA15" s="556"/>
      <c r="AB15" s="563"/>
      <c r="AC15" s="560" t="str">
        <f t="shared" si="3"/>
        <v/>
      </c>
      <c r="AD15" s="564"/>
      <c r="AE15" s="561"/>
      <c r="AF15" s="562">
        <f t="shared" si="4"/>
        <v>0</v>
      </c>
      <c r="AG15" s="72"/>
      <c r="AH15" s="109" t="str">
        <f t="shared" si="5"/>
        <v/>
      </c>
      <c r="AI15" s="883" t="str">
        <f t="shared" ref="AI15:AI33" si="11">IF(B15&lt;&gt;0,ROUND(AE15*Q15,0),"")</f>
        <v/>
      </c>
      <c r="AJ15" s="883"/>
      <c r="AK15" s="900" t="str">
        <f t="shared" si="6"/>
        <v/>
      </c>
      <c r="AL15" s="900"/>
      <c r="AM15" s="901" t="str">
        <f t="shared" si="7"/>
        <v/>
      </c>
      <c r="AN15" s="901"/>
      <c r="AO15" s="73">
        <f t="shared" ref="AO15:AO33" si="12">IF(ROUND($A$1-$A$1*M15,4)=$A$1,0,ROUND($A$1-$A$1*M15,4))</f>
        <v>0</v>
      </c>
      <c r="AP15" s="74">
        <f t="shared" ref="AP15:AP33" si="13">IF(ROUND($A$1-$A$1*O15,4)=$A$1,0,ROUND($A$1-$A$1*O15,4))</f>
        <v>0</v>
      </c>
      <c r="AQ15" s="75">
        <f t="shared" ref="AQ15:AQ33" si="14">ROUND($A$1-((M15+O15)*$A$1),4)</f>
        <v>450</v>
      </c>
      <c r="AR15" s="76">
        <f t="shared" ref="AR15:AR33" si="15">IF(AO15&gt;0,1,0)</f>
        <v>0</v>
      </c>
      <c r="AS15" s="77">
        <f t="shared" si="8"/>
        <v>0</v>
      </c>
      <c r="AT15" s="76">
        <f t="shared" ref="AT15:AT33" si="16">IF(AQ15&gt;0,3,0)</f>
        <v>3</v>
      </c>
      <c r="AU15" s="78">
        <f t="shared" si="9"/>
        <v>3</v>
      </c>
      <c r="AV15" s="5">
        <f t="shared" si="10"/>
        <v>450</v>
      </c>
      <c r="AW15" s="104">
        <f t="shared" ref="AW15:AW33" si="17">ROUND(AF15*Q15,0)</f>
        <v>0</v>
      </c>
    </row>
    <row r="16" spans="1:83" s="69" customFormat="1" ht="18" customHeight="1" x14ac:dyDescent="0.2">
      <c r="A16" s="71">
        <v>3</v>
      </c>
      <c r="B16" s="924"/>
      <c r="C16" s="925"/>
      <c r="D16" s="925"/>
      <c r="E16" s="925"/>
      <c r="F16" s="925"/>
      <c r="G16" s="926"/>
      <c r="H16" s="927"/>
      <c r="I16" s="928"/>
      <c r="J16" s="929"/>
      <c r="K16" s="930"/>
      <c r="L16" s="931"/>
      <c r="M16" s="932"/>
      <c r="N16" s="933"/>
      <c r="O16" s="932"/>
      <c r="P16" s="933"/>
      <c r="Q16" s="934">
        <f t="shared" si="2"/>
        <v>450</v>
      </c>
      <c r="R16" s="935"/>
      <c r="S16" s="936"/>
      <c r="T16" s="937"/>
      <c r="U16" s="938"/>
      <c r="V16" s="939"/>
      <c r="W16" s="940"/>
      <c r="X16" s="941"/>
      <c r="Y16" s="939"/>
      <c r="Z16" s="941"/>
      <c r="AA16" s="556"/>
      <c r="AB16" s="563"/>
      <c r="AC16" s="560" t="str">
        <f t="shared" si="3"/>
        <v/>
      </c>
      <c r="AD16" s="564"/>
      <c r="AE16" s="561"/>
      <c r="AF16" s="562">
        <f t="shared" si="4"/>
        <v>0</v>
      </c>
      <c r="AG16" s="72"/>
      <c r="AH16" s="109" t="str">
        <f t="shared" si="5"/>
        <v/>
      </c>
      <c r="AI16" s="883" t="str">
        <f t="shared" si="11"/>
        <v/>
      </c>
      <c r="AJ16" s="883"/>
      <c r="AK16" s="900" t="str">
        <f t="shared" si="6"/>
        <v/>
      </c>
      <c r="AL16" s="900"/>
      <c r="AM16" s="901" t="str">
        <f t="shared" si="7"/>
        <v/>
      </c>
      <c r="AN16" s="901"/>
      <c r="AO16" s="73">
        <f t="shared" si="12"/>
        <v>0</v>
      </c>
      <c r="AP16" s="74">
        <f t="shared" si="13"/>
        <v>0</v>
      </c>
      <c r="AQ16" s="75">
        <f t="shared" si="14"/>
        <v>450</v>
      </c>
      <c r="AR16" s="76">
        <f t="shared" si="15"/>
        <v>0</v>
      </c>
      <c r="AS16" s="77">
        <f t="shared" si="8"/>
        <v>0</v>
      </c>
      <c r="AT16" s="76">
        <f t="shared" si="16"/>
        <v>3</v>
      </c>
      <c r="AU16" s="78">
        <f t="shared" si="9"/>
        <v>3</v>
      </c>
      <c r="AV16" s="5">
        <f t="shared" si="10"/>
        <v>450</v>
      </c>
      <c r="AW16" s="104">
        <f t="shared" si="17"/>
        <v>0</v>
      </c>
    </row>
    <row r="17" spans="1:49" s="69" customFormat="1" ht="18" customHeight="1" x14ac:dyDescent="0.2">
      <c r="A17" s="71">
        <v>4</v>
      </c>
      <c r="B17" s="924"/>
      <c r="C17" s="925"/>
      <c r="D17" s="925"/>
      <c r="E17" s="925"/>
      <c r="F17" s="925"/>
      <c r="G17" s="926"/>
      <c r="H17" s="927"/>
      <c r="I17" s="928"/>
      <c r="J17" s="929"/>
      <c r="K17" s="930"/>
      <c r="L17" s="931"/>
      <c r="M17" s="932"/>
      <c r="N17" s="933"/>
      <c r="O17" s="932"/>
      <c r="P17" s="933"/>
      <c r="Q17" s="934">
        <f t="shared" si="2"/>
        <v>450</v>
      </c>
      <c r="R17" s="935"/>
      <c r="S17" s="936"/>
      <c r="T17" s="937"/>
      <c r="U17" s="938"/>
      <c r="V17" s="939"/>
      <c r="W17" s="940"/>
      <c r="X17" s="941"/>
      <c r="Y17" s="939"/>
      <c r="Z17" s="941"/>
      <c r="AA17" s="556"/>
      <c r="AB17" s="563"/>
      <c r="AC17" s="560" t="str">
        <f t="shared" si="3"/>
        <v/>
      </c>
      <c r="AD17" s="564"/>
      <c r="AE17" s="561"/>
      <c r="AF17" s="562">
        <f t="shared" si="4"/>
        <v>0</v>
      </c>
      <c r="AG17" s="72"/>
      <c r="AH17" s="109" t="str">
        <f t="shared" si="5"/>
        <v/>
      </c>
      <c r="AI17" s="883" t="str">
        <f t="shared" si="11"/>
        <v/>
      </c>
      <c r="AJ17" s="883"/>
      <c r="AK17" s="900" t="str">
        <f t="shared" si="6"/>
        <v/>
      </c>
      <c r="AL17" s="900"/>
      <c r="AM17" s="901" t="str">
        <f t="shared" si="7"/>
        <v/>
      </c>
      <c r="AN17" s="901"/>
      <c r="AO17" s="73">
        <f t="shared" si="12"/>
        <v>0</v>
      </c>
      <c r="AP17" s="74">
        <f t="shared" si="13"/>
        <v>0</v>
      </c>
      <c r="AQ17" s="75">
        <f t="shared" si="14"/>
        <v>450</v>
      </c>
      <c r="AR17" s="76">
        <f t="shared" si="15"/>
        <v>0</v>
      </c>
      <c r="AS17" s="77">
        <f t="shared" si="8"/>
        <v>0</v>
      </c>
      <c r="AT17" s="76">
        <f t="shared" si="16"/>
        <v>3</v>
      </c>
      <c r="AU17" s="78">
        <f t="shared" si="9"/>
        <v>3</v>
      </c>
      <c r="AV17" s="5">
        <f t="shared" si="10"/>
        <v>450</v>
      </c>
      <c r="AW17" s="104">
        <f t="shared" si="17"/>
        <v>0</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450</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450</v>
      </c>
      <c r="AR18" s="76">
        <f t="shared" si="15"/>
        <v>0</v>
      </c>
      <c r="AS18" s="77">
        <f t="shared" si="8"/>
        <v>0</v>
      </c>
      <c r="AT18" s="76">
        <f t="shared" si="16"/>
        <v>3</v>
      </c>
      <c r="AU18" s="78">
        <f t="shared" si="9"/>
        <v>3</v>
      </c>
      <c r="AV18" s="5">
        <f t="shared" si="10"/>
        <v>450</v>
      </c>
      <c r="AW18" s="104">
        <f t="shared" si="17"/>
        <v>0</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450</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450</v>
      </c>
      <c r="AR19" s="76">
        <f t="shared" si="15"/>
        <v>0</v>
      </c>
      <c r="AS19" s="77">
        <f t="shared" si="8"/>
        <v>0</v>
      </c>
      <c r="AT19" s="76">
        <f t="shared" si="16"/>
        <v>3</v>
      </c>
      <c r="AU19" s="78">
        <f t="shared" si="9"/>
        <v>3</v>
      </c>
      <c r="AV19" s="5">
        <f t="shared" si="10"/>
        <v>450</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450</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450</v>
      </c>
      <c r="AR20" s="76">
        <f t="shared" si="15"/>
        <v>0</v>
      </c>
      <c r="AS20" s="77">
        <f t="shared" si="8"/>
        <v>0</v>
      </c>
      <c r="AT20" s="76">
        <f t="shared" si="16"/>
        <v>3</v>
      </c>
      <c r="AU20" s="78">
        <f t="shared" si="9"/>
        <v>3</v>
      </c>
      <c r="AV20" s="5">
        <f t="shared" si="10"/>
        <v>450</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450</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450</v>
      </c>
      <c r="AR21" s="76">
        <f t="shared" si="15"/>
        <v>0</v>
      </c>
      <c r="AS21" s="77">
        <f t="shared" si="8"/>
        <v>0</v>
      </c>
      <c r="AT21" s="76">
        <f t="shared" si="16"/>
        <v>3</v>
      </c>
      <c r="AU21" s="78">
        <f t="shared" si="9"/>
        <v>3</v>
      </c>
      <c r="AV21" s="5">
        <f t="shared" si="10"/>
        <v>450</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450</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450</v>
      </c>
      <c r="AR22" s="76">
        <f t="shared" si="15"/>
        <v>0</v>
      </c>
      <c r="AS22" s="77">
        <f t="shared" si="8"/>
        <v>0</v>
      </c>
      <c r="AT22" s="76">
        <f t="shared" si="16"/>
        <v>3</v>
      </c>
      <c r="AU22" s="78">
        <f t="shared" si="9"/>
        <v>3</v>
      </c>
      <c r="AV22" s="5">
        <f t="shared" si="10"/>
        <v>450</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450</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450</v>
      </c>
      <c r="AR23" s="76">
        <f t="shared" si="15"/>
        <v>0</v>
      </c>
      <c r="AS23" s="77">
        <f t="shared" si="8"/>
        <v>0</v>
      </c>
      <c r="AT23" s="76">
        <f t="shared" si="16"/>
        <v>3</v>
      </c>
      <c r="AU23" s="78">
        <f t="shared" si="9"/>
        <v>3</v>
      </c>
      <c r="AV23" s="5">
        <f t="shared" si="10"/>
        <v>450</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450</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450</v>
      </c>
      <c r="AR24" s="76">
        <f t="shared" si="15"/>
        <v>0</v>
      </c>
      <c r="AS24" s="77">
        <f t="shared" si="8"/>
        <v>0</v>
      </c>
      <c r="AT24" s="76">
        <f t="shared" si="16"/>
        <v>3</v>
      </c>
      <c r="AU24" s="78">
        <f t="shared" si="9"/>
        <v>3</v>
      </c>
      <c r="AV24" s="5">
        <f t="shared" si="10"/>
        <v>450</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450</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450</v>
      </c>
      <c r="AR25" s="76">
        <f t="shared" si="15"/>
        <v>0</v>
      </c>
      <c r="AS25" s="77">
        <f t="shared" si="8"/>
        <v>0</v>
      </c>
      <c r="AT25" s="76">
        <f t="shared" si="16"/>
        <v>3</v>
      </c>
      <c r="AU25" s="78">
        <f t="shared" si="9"/>
        <v>3</v>
      </c>
      <c r="AV25" s="5">
        <f t="shared" si="10"/>
        <v>450</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450</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450</v>
      </c>
      <c r="AR26" s="76">
        <f t="shared" si="15"/>
        <v>0</v>
      </c>
      <c r="AS26" s="77">
        <f t="shared" si="8"/>
        <v>0</v>
      </c>
      <c r="AT26" s="76">
        <f t="shared" si="16"/>
        <v>3</v>
      </c>
      <c r="AU26" s="78">
        <f t="shared" si="9"/>
        <v>3</v>
      </c>
      <c r="AV26" s="5">
        <f t="shared" si="10"/>
        <v>450</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450</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450</v>
      </c>
      <c r="AR27" s="76">
        <f t="shared" si="15"/>
        <v>0</v>
      </c>
      <c r="AS27" s="77">
        <f t="shared" si="8"/>
        <v>0</v>
      </c>
      <c r="AT27" s="76">
        <f t="shared" si="16"/>
        <v>3</v>
      </c>
      <c r="AU27" s="78">
        <f t="shared" si="9"/>
        <v>3</v>
      </c>
      <c r="AV27" s="5">
        <f t="shared" si="10"/>
        <v>450</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450</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450</v>
      </c>
      <c r="AR28" s="76">
        <f t="shared" si="15"/>
        <v>0</v>
      </c>
      <c r="AS28" s="77">
        <f t="shared" si="8"/>
        <v>0</v>
      </c>
      <c r="AT28" s="76">
        <f t="shared" si="16"/>
        <v>3</v>
      </c>
      <c r="AU28" s="78">
        <f t="shared" si="9"/>
        <v>3</v>
      </c>
      <c r="AV28" s="5">
        <f t="shared" si="10"/>
        <v>450</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450</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450</v>
      </c>
      <c r="AR29" s="76">
        <f t="shared" si="15"/>
        <v>0</v>
      </c>
      <c r="AS29" s="77">
        <f t="shared" si="8"/>
        <v>0</v>
      </c>
      <c r="AT29" s="76">
        <f t="shared" si="16"/>
        <v>3</v>
      </c>
      <c r="AU29" s="78">
        <f t="shared" si="9"/>
        <v>3</v>
      </c>
      <c r="AV29" s="5">
        <f t="shared" si="10"/>
        <v>450</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450</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450</v>
      </c>
      <c r="AR30" s="76">
        <f t="shared" si="15"/>
        <v>0</v>
      </c>
      <c r="AS30" s="77">
        <f t="shared" si="8"/>
        <v>0</v>
      </c>
      <c r="AT30" s="76">
        <f t="shared" si="16"/>
        <v>3</v>
      </c>
      <c r="AU30" s="78">
        <f t="shared" si="9"/>
        <v>3</v>
      </c>
      <c r="AV30" s="5">
        <f t="shared" si="10"/>
        <v>450</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450</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450</v>
      </c>
      <c r="AR31" s="76">
        <f t="shared" si="15"/>
        <v>0</v>
      </c>
      <c r="AS31" s="77">
        <f t="shared" si="8"/>
        <v>0</v>
      </c>
      <c r="AT31" s="76">
        <f t="shared" si="16"/>
        <v>3</v>
      </c>
      <c r="AU31" s="78">
        <f t="shared" si="9"/>
        <v>3</v>
      </c>
      <c r="AV31" s="5">
        <f t="shared" si="10"/>
        <v>450</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450</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450</v>
      </c>
      <c r="AR32" s="76">
        <f t="shared" si="15"/>
        <v>0</v>
      </c>
      <c r="AS32" s="77">
        <f t="shared" si="8"/>
        <v>0</v>
      </c>
      <c r="AT32" s="76">
        <f t="shared" si="16"/>
        <v>3</v>
      </c>
      <c r="AU32" s="78">
        <f t="shared" si="9"/>
        <v>3</v>
      </c>
      <c r="AV32" s="5">
        <f t="shared" si="10"/>
        <v>450</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450</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450</v>
      </c>
      <c r="AR33" s="76">
        <f t="shared" si="15"/>
        <v>0</v>
      </c>
      <c r="AS33" s="77">
        <f t="shared" si="8"/>
        <v>0</v>
      </c>
      <c r="AT33" s="76">
        <f t="shared" si="16"/>
        <v>3</v>
      </c>
      <c r="AU33" s="78">
        <f t="shared" si="9"/>
        <v>3</v>
      </c>
      <c r="AV33" s="5">
        <f t="shared" si="10"/>
        <v>450</v>
      </c>
      <c r="AW33" s="104">
        <f t="shared" si="17"/>
        <v>0</v>
      </c>
    </row>
    <row r="34" spans="1:49" s="69" customFormat="1" ht="24.75" customHeight="1" x14ac:dyDescent="0.2">
      <c r="A34" s="84"/>
      <c r="B34" s="480" t="s">
        <v>281</v>
      </c>
      <c r="C34" s="84"/>
      <c r="D34" s="84"/>
      <c r="E34" s="84"/>
      <c r="F34" s="84"/>
      <c r="G34" s="554">
        <f>20-COUNTBLANK(B14:B33)</f>
        <v>1</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0</v>
      </c>
      <c r="Z34" s="904"/>
      <c r="AA34" s="558">
        <f t="shared" ref="AA34:AG34" si="18">SUM(AA14:AA33)</f>
        <v>0</v>
      </c>
      <c r="AB34" s="568">
        <f t="shared" si="18"/>
        <v>2.6711111111131114</v>
      </c>
      <c r="AC34" s="569">
        <f t="shared" si="18"/>
        <v>0</v>
      </c>
      <c r="AD34" s="569">
        <f t="shared" si="18"/>
        <v>-2.6666666659999998</v>
      </c>
      <c r="AE34" s="570">
        <f t="shared" si="18"/>
        <v>0</v>
      </c>
      <c r="AF34" s="571">
        <f t="shared" si="18"/>
        <v>4.4444451131115947E-3</v>
      </c>
      <c r="AG34" s="89">
        <f t="shared" si="18"/>
        <v>0</v>
      </c>
      <c r="AH34" s="90"/>
      <c r="AI34" s="90"/>
      <c r="AJ34" s="90"/>
      <c r="AK34" s="90"/>
      <c r="AL34" s="91"/>
      <c r="AM34" s="91"/>
      <c r="AN34" s="91"/>
      <c r="AO34" s="68"/>
      <c r="AS34" s="70"/>
      <c r="AW34" s="104">
        <f>SUM(AW14:AW33)</f>
        <v>2</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0</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3403" priority="6" stopIfTrue="1">
      <formula>B14=""</formula>
    </cfRule>
  </conditionalFormatting>
  <conditionalFormatting sqref="AE14:AE33">
    <cfRule type="expression" dxfId="3402" priority="7" stopIfTrue="1">
      <formula>AND((OR(S14,V14,Y14)&lt;&gt;0),AE14=0)</formula>
    </cfRule>
    <cfRule type="expression" dxfId="3401" priority="8" stopIfTrue="1">
      <formula>AND((OR(S14,V14,Y14)&lt;&gt;0),AE14&lt;&gt;0)</formula>
    </cfRule>
  </conditionalFormatting>
  <conditionalFormatting sqref="Q14:R33">
    <cfRule type="expression" dxfId="3400" priority="9" stopIfTrue="1">
      <formula>B14=""</formula>
    </cfRule>
  </conditionalFormatting>
  <conditionalFormatting sqref="AC14:AC33">
    <cfRule type="expression" dxfId="3399" priority="10" stopIfTrue="1">
      <formula>(AD14+AC14)&gt;=0</formula>
    </cfRule>
  </conditionalFormatting>
  <conditionalFormatting sqref="AI14:AJ33">
    <cfRule type="expression" dxfId="3398" priority="11" stopIfTrue="1">
      <formula>IF(AI14&lt;&gt;ROUND(S14*$AF$1+V14+Y14,2),1)</formula>
    </cfRule>
    <cfRule type="cellIs" dxfId="3397" priority="12" stopIfTrue="1" operator="equal">
      <formula>0</formula>
    </cfRule>
  </conditionalFormatting>
  <conditionalFormatting sqref="Y25:Z33">
    <cfRule type="expression" dxfId="3396" priority="13" stopIfTrue="1">
      <formula>IF((AND($Y25=0,$S25=0,$V25=0,$AE25&lt;&gt;0)),"истина")</formula>
    </cfRule>
    <cfRule type="expression" dxfId="3395" priority="14" stopIfTrue="1">
      <formula>($V25+$Y25)&lt;&gt;$AI25</formula>
    </cfRule>
  </conditionalFormatting>
  <conditionalFormatting sqref="S15:U33">
    <cfRule type="expression" dxfId="3394" priority="15" stopIfTrue="1">
      <formula>IF((AND($S15=0,$V15=0,$Y15=0,$AE15&lt;&gt;0)),"истина")</formula>
    </cfRule>
    <cfRule type="cellIs" dxfId="3393" priority="16" stopIfTrue="1" operator="lessThan">
      <formula>0</formula>
    </cfRule>
  </conditionalFormatting>
  <conditionalFormatting sqref="V25:X33">
    <cfRule type="expression" dxfId="3392" priority="17" stopIfTrue="1">
      <formula>IF((AND($V25=0,$Y25=0,$S25=0,$AE25&lt;&gt;0)),"истина")</formula>
    </cfRule>
    <cfRule type="expression" dxfId="3391" priority="18" stopIfTrue="1">
      <formula>($V25+$Y25)&lt;&gt;$AI25</formula>
    </cfRule>
    <cfRule type="cellIs" dxfId="3390" priority="19" stopIfTrue="1" operator="lessThan">
      <formula>0</formula>
    </cfRule>
  </conditionalFormatting>
  <conditionalFormatting sqref="I10:J10">
    <cfRule type="cellIs" dxfId="3389" priority="20" stopIfTrue="1" operator="notEqual">
      <formula>$A$10</formula>
    </cfRule>
    <cfRule type="cellIs" dxfId="3388" priority="21" stopIfTrue="1" operator="equal">
      <formula>0</formula>
    </cfRule>
  </conditionalFormatting>
  <conditionalFormatting sqref="D10:E10 AK13:AL13 AH14:AH33 AM14:AN33">
    <cfRule type="cellIs" dxfId="3387" priority="22" stopIfTrue="1" operator="equal">
      <formula>0</formula>
    </cfRule>
  </conditionalFormatting>
  <conditionalFormatting sqref="AH3:AN3 AH1:AN1">
    <cfRule type="cellIs" dxfId="3386" priority="23" stopIfTrue="1" operator="equal">
      <formula>0</formula>
    </cfRule>
  </conditionalFormatting>
  <conditionalFormatting sqref="S34:AG34 AF14:AF33">
    <cfRule type="cellIs" dxfId="3385" priority="24" stopIfTrue="1" operator="equal">
      <formula>0</formula>
    </cfRule>
  </conditionalFormatting>
  <conditionalFormatting sqref="S14:U14">
    <cfRule type="expression" dxfId="3384" priority="25" stopIfTrue="1">
      <formula>IF((AND($S$14=0,$V$14=0,$Y$14=0,$AE$14&lt;&gt;0)),"истина")</formula>
    </cfRule>
    <cfRule type="cellIs" dxfId="3383" priority="26" stopIfTrue="1" operator="lessThan">
      <formula>0</formula>
    </cfRule>
  </conditionalFormatting>
  <conditionalFormatting sqref="G34 D8:E9 AK14:AL33">
    <cfRule type="cellIs" dxfId="3382" priority="27" stopIfTrue="1" operator="equal">
      <formula>0</formula>
    </cfRule>
  </conditionalFormatting>
  <conditionalFormatting sqref="AL8:AL9">
    <cfRule type="cellIs" dxfId="3381" priority="28" stopIfTrue="1" operator="equal">
      <formula>0</formula>
    </cfRule>
  </conditionalFormatting>
  <conditionalFormatting sqref="AM8:AN8">
    <cfRule type="expression" dxfId="3380" priority="29" stopIfTrue="1">
      <formula>$AL$8=0</formula>
    </cfRule>
  </conditionalFormatting>
  <conditionalFormatting sqref="AM9:AN9">
    <cfRule type="expression" dxfId="3379" priority="30" stopIfTrue="1">
      <formula>$AL$9=0</formula>
    </cfRule>
  </conditionalFormatting>
  <conditionalFormatting sqref="A8:C8">
    <cfRule type="expression" dxfId="3378" priority="31" stopIfTrue="1">
      <formula>$D$8=0</formula>
    </cfRule>
    <cfRule type="cellIs" dxfId="3377" priority="32" stopIfTrue="1" operator="equal">
      <formula>0</formula>
    </cfRule>
  </conditionalFormatting>
  <conditionalFormatting sqref="A9:C9">
    <cfRule type="expression" dxfId="3376" priority="33" stopIfTrue="1">
      <formula>$D$9=0</formula>
    </cfRule>
    <cfRule type="cellIs" dxfId="3375" priority="34" stopIfTrue="1" operator="equal">
      <formula>0</formula>
    </cfRule>
  </conditionalFormatting>
  <conditionalFormatting sqref="F9">
    <cfRule type="expression" dxfId="3374" priority="35" stopIfTrue="1">
      <formula>$D$9=0</formula>
    </cfRule>
  </conditionalFormatting>
  <conditionalFormatting sqref="F8">
    <cfRule type="expression" dxfId="3373" priority="36" stopIfTrue="1">
      <formula>$D$8=0</formula>
    </cfRule>
  </conditionalFormatting>
  <conditionalFormatting sqref="G8:AK9 BA7:CE8">
    <cfRule type="cellIs" dxfId="3372" priority="37" stopIfTrue="1" operator="equal">
      <formula>""</formula>
    </cfRule>
  </conditionalFormatting>
  <conditionalFormatting sqref="Y14:Z24">
    <cfRule type="expression" dxfId="3371" priority="1" stopIfTrue="1">
      <formula>IF((AND($Y14=0,$S14=0,$V14=0,$AE14&lt;&gt;0)),"истина")</formula>
    </cfRule>
    <cfRule type="expression" dxfId="3370" priority="2" stopIfTrue="1">
      <formula>($V14+$Y14)&lt;&gt;$AI14</formula>
    </cfRule>
  </conditionalFormatting>
  <conditionalFormatting sqref="V14:X24">
    <cfRule type="expression" dxfId="3369" priority="3" stopIfTrue="1">
      <formula>IF((AND($V14=0,$Y14=0,$S14=0,$AE14&lt;&gt;0)),"истина")</formula>
    </cfRule>
    <cfRule type="expression" dxfId="3368" priority="4" stopIfTrue="1">
      <formula>($V14+$Y14)&lt;&gt;$AI14</formula>
    </cfRule>
    <cfRule type="cellIs" dxfId="3367"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457"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19458"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19459"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19460"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19461"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19462"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19463"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19464"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19465"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19466"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19467"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19468"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19469"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19470"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19471"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19472"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19473"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70">
    <tabColor rgb="FF92D050"/>
    <pageSetUpPr fitToPage="1"/>
  </sheetPr>
  <dimension ref="A1:CE147"/>
  <sheetViews>
    <sheetView showGridLines="0" topLeftCell="A7" zoomScale="120" zoomScaleNormal="120" workbookViewId="0">
      <selection activeCell="B14" sqref="B14:G14"/>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v>2061</v>
      </c>
      <c r="B1" s="969"/>
      <c r="C1" s="969"/>
      <c r="D1" s="555"/>
      <c r="E1" s="966">
        <v>1</v>
      </c>
      <c r="F1" s="966"/>
      <c r="G1" s="966"/>
      <c r="H1" s="966"/>
      <c r="J1" s="970">
        <v>44078</v>
      </c>
      <c r="K1" s="970"/>
      <c r="L1" s="970"/>
      <c r="M1" s="970"/>
      <c r="N1" s="970"/>
      <c r="O1" s="970"/>
      <c r="P1" s="3"/>
      <c r="Q1" s="3"/>
      <c r="R1" s="980" t="s">
        <v>353</v>
      </c>
      <c r="S1" s="980"/>
      <c r="T1" s="980"/>
      <c r="U1" s="980"/>
      <c r="V1" s="980"/>
      <c r="W1" s="980"/>
      <c r="Y1" s="971">
        <v>1</v>
      </c>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v>0.66666666666666663</v>
      </c>
      <c r="AH2" s="859" t="s">
        <v>12</v>
      </c>
      <c r="AI2" s="859"/>
      <c r="AJ2" s="859"/>
      <c r="AK2" s="859"/>
      <c r="AL2" s="859"/>
      <c r="AM2" s="859"/>
      <c r="AN2" s="859"/>
      <c r="AO2" s="14" t="b">
        <v>1</v>
      </c>
      <c r="AP2" s="15" t="b">
        <v>0</v>
      </c>
      <c r="AQ2" s="15" t="b">
        <v>1</v>
      </c>
      <c r="AR2" s="15" t="b">
        <v>0</v>
      </c>
      <c r="AS2" s="15" t="b">
        <v>0</v>
      </c>
      <c r="AT2" s="15" t="b">
        <v>0</v>
      </c>
      <c r="AU2" s="15" t="b">
        <v>0</v>
      </c>
      <c r="AV2" s="15">
        <f>COUNTIF(AO2:AU2,TRUE)</f>
        <v>2</v>
      </c>
    </row>
    <row r="3" spans="1:83" ht="12.75" customHeight="1" x14ac:dyDescent="0.2">
      <c r="A3" s="979" t="s">
        <v>689</v>
      </c>
      <c r="B3" s="979"/>
      <c r="C3" s="979"/>
      <c r="D3" s="555"/>
      <c r="E3" s="964" t="s">
        <v>690</v>
      </c>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t="str">
        <f>IF(AO2=TRUE,"M",0)</f>
        <v>M</v>
      </c>
      <c r="AP3" s="19">
        <f>IF(AP2=TRUE,"Tu",0)</f>
        <v>0</v>
      </c>
      <c r="AQ3" s="19" t="str">
        <f>IF(AQ2=TRUE,"W",0)</f>
        <v>W</v>
      </c>
      <c r="AR3" s="19">
        <f>IF(AR2=TRUE,"Th",0)</f>
        <v>0</v>
      </c>
      <c r="AS3" s="19">
        <f>IF(AS2=TRUE,"F",0)</f>
        <v>0</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X</v>
      </c>
      <c r="BC7" s="33" t="str">
        <f>IF($I$7=$AO$3,"X","")&amp;IF($I$7=$AP$3,"X","")&amp;IF($I$7=$AQ$3,"X","")&amp;IF($I$7=$AR$3,"X","")&amp;IF($I$7=$AS$3,"X","")&amp;IF($I$7=$AT$3,"X","")&amp;IF($I$7=$AU$3,"X","")</f>
        <v/>
      </c>
      <c r="BD7" s="33" t="str">
        <f>IF($J$7=$AO$3,"X","")&amp;IF($J$7=$AP$3,"X","")&amp;IF($J$7=$AQ$3,"X","")&amp;IF($J$7=$AR$3,"X","")&amp;IF($J$7=$AS$3,"X","")&amp;IF($J$7=$AT$3,"X","")&amp;IF($J$7=$AU$3,"X","")</f>
        <v>X</v>
      </c>
      <c r="BE7" s="33" t="str">
        <f>IF($K$7=$AO$3,"X","")&amp;IF($K$7=$AP$3,"X","")&amp;IF($K$7=$AQ$3,"X","")&amp;IF($K$7=$AR$3,"X","")&amp;IF($K$7=$AS$3,"X","")&amp;IF($K$7=$AT$3,"X","")&amp;IF($K$7=$AU$3,"X","")</f>
        <v/>
      </c>
      <c r="BF7" s="33" t="str">
        <f>IF($L$7=$AO$3,"X","")&amp;IF($L$7=$AP$3,"X","")&amp;IF($L$7=$AQ$3,"X","")&amp;IF($L$7=$AR$3,"X","")&amp;IF($L$7=$AS$3,"X","")&amp;IF($L$7=$AT$3,"X","")&amp;IF($L$7=$AU$3,"X","")</f>
        <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X</v>
      </c>
      <c r="BJ7" s="33" t="str">
        <f>IF($P$7=$AO$3,"X","")&amp;IF($P$7=$AP$3,"X","")&amp;IF($P$7=$AQ$3,"X","")&amp;IF($P$7=$AR$3,"X","")&amp;IF($P$7=$AS$3,"X","")&amp;IF($P$7=$AT$3,"X","")&amp;IF($P$7=$AU$3,"X","")</f>
        <v/>
      </c>
      <c r="BK7" s="33" t="str">
        <f>IF($Q$7=$AO$3,"X","")&amp;IF($Q$7=$AP$3,"X","")&amp;IF($Q$7=$AQ$3,"X","")&amp;IF($Q$7=$AR$3,"X","")&amp;IF($Q$7=$AS$3,"X","")&amp;IF($Q$7=$AT$3,"X","")&amp;IF($Q$7=$AU$3,"X","")</f>
        <v>X</v>
      </c>
      <c r="BL7" s="33" t="str">
        <f>IF($R$7=$AO$3,"X","")&amp;IF($R$7=$AP$3,"X","")&amp;IF($R$7=$AQ$3,"X","")&amp;IF($R$7=$AR$3,"X","")&amp;IF($R$7=$AS$3,"X","")&amp;IF($R$7=$AT$3,"X","")&amp;IF($R$7=$AU$3,"X","")</f>
        <v/>
      </c>
      <c r="BM7" s="33" t="str">
        <f>IF($S$7=$AO$3,"X","")&amp;IF($S$7=$AP$3,"X","")&amp;IF($S$7=$AQ$3,"X","")&amp;IF($S$7=$AR$3,"X","")&amp;IF($S$7=$AS$3,"X","")&amp;IF($S$7=$AT$3,"X","")&amp;IF($S$7=$AU$3,"X","")</f>
        <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X</v>
      </c>
      <c r="BQ7" s="33" t="str">
        <f>IF($W$7=$AO$3,"X","")&amp;IF($W$7=$AP$3,"X","")&amp;IF($W$7=$AQ$3,"X","")&amp;IF($W$7=$AR$3,"X","")&amp;IF($W$7=$AS$3,"X","")&amp;IF($W$7=$AT$3,"X","")&amp;IF($W$7=$AU$3,"X","")</f>
        <v/>
      </c>
      <c r="BR7" s="33" t="str">
        <f>IF($X$7=$AO$3,"X","")&amp;IF($X$7=$AP$3,"X","")&amp;IF($X$7=$AQ$3,"X","")&amp;IF($X$7=$AR$3,"X","")&amp;IF($X$7=$AS$3,"X","")&amp;IF($X$7=$AT$3,"X","")&amp;IF($X$7=$AU$3,"X","")</f>
        <v>X</v>
      </c>
      <c r="BS7" s="33" t="str">
        <f>IF($Y$7=$AO$3,"X","")&amp;IF($Y$7=$AP$3,"X","")&amp;IF($Y$7=$AQ$3,"X","")&amp;IF($Y$7=$AR$3,"X","")&amp;IF($Y$7=$AS$3,"X","")&amp;IF($Y$7=$AT$3,"X","")&amp;IF($Y$7=$AU$3,"X","")</f>
        <v/>
      </c>
      <c r="BT7" s="33" t="str">
        <f>IF($Z$7=$AO$3,"X","")&amp;IF($Z$7=$AP$3,"X","")&amp;IF($Z$7=$AQ$3,"X","")&amp;IF($Z$7=$AR$3,"X","")&amp;IF($Z$7=$AS$3,"X","")&amp;IF($Z$7=$AT$3,"X","")&amp;IF($Z$7=$AU$3,"X","")</f>
        <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X</v>
      </c>
      <c r="BX7" s="33" t="str">
        <f>IF($AD$7=$AO$3,"X","")&amp;IF($AD$7=$AP$3,"X","")&amp;IF($AD$7=$AQ$3,"X","")&amp;IF($AD$7=$AR$3,"X","")&amp;IF($AD$7=$AS$3,"X","")&amp;IF($AD$7=$AT$3,"X","")&amp;IF($AD$7=$AU$3,"X","")</f>
        <v/>
      </c>
      <c r="BY7" s="33" t="str">
        <f>IF($AE$7=$AO$3,"X","")&amp;IF($AE$7=$AP$3,"X","")&amp;IF($AE$7=$AQ$3,"X","")&amp;IF($AE$7=$AR$3,"X","")&amp;IF($AE$7=$AS$3,"X","")&amp;IF($AE$7=$AT$3,"X","")&amp;IF($AE$7=$AU$3,"X","")</f>
        <v>X</v>
      </c>
      <c r="BZ7" s="33" t="str">
        <f>IF($AF$7=$AO$3,"X","")&amp;IF($AF$7=$AP$3,"X","")&amp;IF($AF$7=$AQ$3,"X","")&amp;IF($AF$7=$AR$3,"X","")&amp;IF($AF$7=$AS$3,"X","")&amp;IF($AF$7=$AT$3,"X","")&amp;IF($AF$7=$AU$3,"X","")</f>
        <v/>
      </c>
      <c r="CA7" s="33" t="str">
        <f>IF($AG$7=$AO$3,"X","")&amp;IF($AG$7=$AP$3,"X","")&amp;IF($AG$7=$AQ$3,"X","")&amp;IF($AG$7=$AR$3,"X","")&amp;IF($AG$7=$AS$3,"X","")&amp;IF($AG$7=$AT$3,"X","")&amp;IF($AG$7=$AU$3,"X","")</f>
        <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X</v>
      </c>
      <c r="CE7" s="33" t="str">
        <f>IF($AK$7=$AO$3,"X","")&amp;IF($AK$7=$AP$3,"X","")&amp;IF($AK$7=$AQ$3,"X","")&amp;IF($AK$7=$AR$3,"X","")&amp;IF($AK$7=$AS$3,"X","")&amp;IF($AK$7=$AT$3,"X","")&amp;IF($AK$7=$AU$3,"X","")</f>
        <v/>
      </c>
    </row>
    <row r="8" spans="1:83" ht="12.75" customHeight="1" x14ac:dyDescent="0.2">
      <c r="A8" s="977" t="str">
        <f>R1</f>
        <v>Van Schalkwyk Barbara</v>
      </c>
      <c r="B8" s="977"/>
      <c r="C8" s="977"/>
      <c r="D8" s="978">
        <f>Y1*AL8</f>
        <v>9</v>
      </c>
      <c r="E8" s="978"/>
      <c r="F8" s="34" t="s">
        <v>21</v>
      </c>
      <c r="G8" s="35" t="str">
        <f>IF($G$7=$AO$3,"X","")&amp;IF($G$7=$AP$3,"X","")&amp;IF($G$7=$AQ$3,"X","")&amp;IF($G$7=$AR$3,"X","")&amp;IF($G$7=$AS$3,"X","")&amp;IF($G$7=$AT$3,"X","")&amp;IF($G$7=$AU$3,"X","")</f>
        <v/>
      </c>
      <c r="H8" s="35" t="str">
        <f>IF($H$7=$AO$3,"X","")&amp;IF($H$7=$AP$3,"X","")&amp;IF($H$7=$AQ$3,"X","")&amp;IF($H$7=$AR$3,"X","")&amp;IF($H$7=$AS$3,"X","")&amp;IF($H$7=$AT$3,"X","")&amp;IF($H$7=$AU$3,"X","")</f>
        <v>X</v>
      </c>
      <c r="I8" s="35" t="str">
        <f>IF($I$7=$AO$3,"X","")&amp;IF($I$7=$AP$3,"X","")&amp;IF($I$7=$AQ$3,"X","")&amp;IF($I$7=$AR$3,"X","")&amp;IF($I$7=$AS$3,"X","")&amp;IF($I$7=$AT$3,"X","")&amp;IF($I$7=$AU$3,"X","")</f>
        <v/>
      </c>
      <c r="J8" s="35" t="str">
        <f>IF($J$7=$AO$3,"X","")&amp;IF($J$7=$AP$3,"X","")&amp;IF($J$7=$AQ$3,"X","")&amp;IF($J$7=$AR$3,"X","")&amp;IF($J$7=$AS$3,"X","")&amp;IF($J$7=$AT$3,"X","")&amp;IF($J$7=$AU$3,"X","")</f>
        <v>X</v>
      </c>
      <c r="K8" s="35" t="str">
        <f>IF($K$7=$AO$3,"X","")&amp;IF($K$7=$AP$3,"X","")&amp;IF($K$7=$AQ$3,"X","")&amp;IF($K$7=$AR$3,"X","")&amp;IF($K$7=$AS$3,"X","")&amp;IF($K$7=$AT$3,"X","")&amp;IF($K$7=$AU$3,"X","")</f>
        <v/>
      </c>
      <c r="L8" s="35" t="str">
        <f>IF($L$7=$AO$3,"X","")&amp;IF($L$7=$AP$3,"X","")&amp;IF($L$7=$AQ$3,"X","")&amp;IF($L$7=$AR$3,"X","")&amp;IF($L$7=$AS$3,"X","")&amp;IF($L$7=$AT$3,"X","")&amp;IF($L$7=$AU$3,"X","")</f>
        <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X</v>
      </c>
      <c r="P8" s="35" t="str">
        <f>IF($P$7=$AO$3,"X","")&amp;IF($P$7=$AP$3,"X","")&amp;IF($P$7=$AQ$3,"X","")&amp;IF($P$7=$AR$3,"X","")&amp;IF($P$7=$AS$3,"X","")&amp;IF($P$7=$AT$3,"X","")&amp;IF($P$7=$AU$3,"X","")</f>
        <v/>
      </c>
      <c r="Q8" s="35" t="str">
        <f>IF($Q$7=$AO$3,"X","")&amp;IF($Q$7=$AP$3,"X","")&amp;IF($Q$7=$AQ$3,"X","")&amp;IF($Q$7=$AR$3,"X","")&amp;IF($Q$7=$AS$3,"X","")&amp;IF($Q$7=$AT$3,"X","")&amp;IF($Q$7=$AU$3,"X","")</f>
        <v>X</v>
      </c>
      <c r="R8" s="35" t="str">
        <f>IF($R$7=$AO$3,"X","")&amp;IF($R$7=$AP$3,"X","")&amp;IF($R$7=$AQ$3,"X","")&amp;IF($R$7=$AR$3,"X","")&amp;IF($R$7=$AS$3,"X","")&amp;IF($R$7=$AT$3,"X","")&amp;IF($R$7=$AU$3,"X","")</f>
        <v/>
      </c>
      <c r="S8" s="35" t="str">
        <f>IF($S$7=$AO$3,"X","")&amp;IF($S$7=$AP$3,"X","")&amp;IF($S$7=$AQ$3,"X","")&amp;IF($S$7=$AR$3,"X","")&amp;IF($S$7=$AS$3,"X","")&amp;IF($S$7=$AT$3,"X","")&amp;IF($S$7=$AU$3,"X","")</f>
        <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X</v>
      </c>
      <c r="W8" s="35" t="str">
        <f>IF($W$7=$AO$3,"X","")&amp;IF($W$7=$AP$3,"X","")&amp;IF($W$7=$AQ$3,"X","")&amp;IF($W$7=$AR$3,"X","")&amp;IF($W$7=$AS$3,"X","")&amp;IF($W$7=$AT$3,"X","")&amp;IF($W$7=$AU$3,"X","")</f>
        <v/>
      </c>
      <c r="X8" s="35" t="str">
        <f>IF($X$7=$AO$3,"X","")&amp;IF($X$7=$AP$3,"X","")&amp;IF($X$7=$AQ$3,"X","")&amp;IF($X$7=$AR$3,"X","")&amp;IF($X$7=$AS$3,"X","")&amp;IF($X$7=$AT$3,"X","")&amp;IF($X$7=$AU$3,"X","")</f>
        <v>X</v>
      </c>
      <c r="Y8" s="35" t="str">
        <f>IF($Y$7=$AO$3,"X","")&amp;IF($Y$7=$AP$3,"X","")&amp;IF($Y$7=$AQ$3,"X","")&amp;IF($Y$7=$AR$3,"X","")&amp;IF($Y$7=$AS$3,"X","")&amp;IF($Y$7=$AT$3,"X","")&amp;IF($Y$7=$AU$3,"X","")</f>
        <v/>
      </c>
      <c r="Z8" s="35" t="str">
        <f>IF($Z$7=$AO$3,"X","")&amp;IF($Z$7=$AP$3,"X","")&amp;IF($Z$7=$AQ$3,"X","")&amp;IF($Z$7=$AR$3,"X","")&amp;IF($Z$7=$AS$3,"X","")&amp;IF($Z$7=$AT$3,"X","")&amp;IF($Z$7=$AU$3,"X","")</f>
        <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X</v>
      </c>
      <c r="AD8" s="35" t="str">
        <f>IF($AD$7=$AO$3,"X","")&amp;IF($AD$7=$AP$3,"X","")&amp;IF($AD$7=$AQ$3,"X","")&amp;IF($AD$7=$AR$3,"X","")&amp;IF($AD$7=$AS$3,"X","")&amp;IF($AD$7=$AT$3,"X","")&amp;IF($AD$7=$AU$3,"X","")</f>
        <v/>
      </c>
      <c r="AE8" s="35" t="str">
        <f>IF($AE$7=$AO$3,"X","")&amp;IF($AE$7=$AP$3,"X","")&amp;IF($AE$7=$AQ$3,"X","")&amp;IF($AE$7=$AR$3,"X","")&amp;IF($AE$7=$AS$3,"X","")&amp;IF($AE$7=$AT$3,"X","")&amp;IF($AE$7=$AU$3,"X","")</f>
        <v>X</v>
      </c>
      <c r="AF8" s="35" t="str">
        <f>IF($AF$7=$AO$3,"X","")&amp;IF($AF$7=$AP$3,"X","")&amp;IF($AF$7=$AQ$3,"X","")&amp;IF($AF$7=$AR$3,"X","")&amp;IF($AF$7=$AS$3,"X","")&amp;IF($AF$7=$AT$3,"X","")&amp;IF($AF$7=$AU$3,"X","")</f>
        <v/>
      </c>
      <c r="AG8" s="35" t="str">
        <f>IF($AG$7=$AO$3,"X","")&amp;IF($AG$7=$AP$3,"X","")&amp;IF($AG$7=$AQ$3,"X","")&amp;IF($AG$7=$AR$3,"X","")&amp;IF($AG$7=$AS$3,"X","")&amp;IF($AG$7=$AT$3,"X","")&amp;IF($AG$7=$AU$3,"X","")</f>
        <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X</v>
      </c>
      <c r="AK8" s="35" t="str">
        <f>IF($AK$7=$AO$3,"X","")&amp;IF($AK$7=$AP$3,"X","")&amp;IF($AK$7=$AQ$3,"X","")&amp;IF($AK$7=$AR$3,"X","")&amp;IF($AK$7=$AS$3,"X","")&amp;IF($AK$7=$AT$3,"X","")&amp;IF($AK$7=$AU$3,"X","")</f>
        <v/>
      </c>
      <c r="AL8" s="30">
        <f>COUNTIF(G8:AK8,"X")</f>
        <v>9</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3</v>
      </c>
      <c r="C10" s="39" t="s">
        <v>23</v>
      </c>
      <c r="D10" s="948">
        <f>SUM(D8:E9)</f>
        <v>9</v>
      </c>
      <c r="E10" s="948"/>
      <c r="F10" s="99" t="s">
        <v>53</v>
      </c>
      <c r="H10" s="41"/>
      <c r="I10" s="949">
        <f>3*1</f>
        <v>3</v>
      </c>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87" t="s">
        <v>688</v>
      </c>
      <c r="C14" s="987"/>
      <c r="D14" s="987"/>
      <c r="E14" s="987"/>
      <c r="F14" s="987"/>
      <c r="G14" s="987"/>
      <c r="H14" s="927"/>
      <c r="I14" s="928"/>
      <c r="J14" s="981">
        <v>43712</v>
      </c>
      <c r="K14" s="982"/>
      <c r="L14" s="982"/>
      <c r="M14" s="932"/>
      <c r="N14" s="933"/>
      <c r="O14" s="932">
        <v>7.0000000000000007E-2</v>
      </c>
      <c r="P14" s="933"/>
      <c r="Q14" s="934">
        <f t="shared" ref="Q14:Q33" si="2">AV14</f>
        <v>1916.73</v>
      </c>
      <c r="R14" s="935"/>
      <c r="S14" s="936"/>
      <c r="T14" s="937"/>
      <c r="U14" s="938"/>
      <c r="V14" s="939"/>
      <c r="W14" s="940"/>
      <c r="X14" s="941"/>
      <c r="Y14" s="939">
        <v>5750</v>
      </c>
      <c r="Z14" s="941"/>
      <c r="AA14" s="556"/>
      <c r="AB14" s="559">
        <v>0</v>
      </c>
      <c r="AC14" s="560">
        <f t="shared" ref="AC14:AC33" si="3">IF(B14&lt;&gt;"",-$I$10,"")</f>
        <v>-3</v>
      </c>
      <c r="AD14" s="561"/>
      <c r="AE14" s="561">
        <f>Y14/Q14</f>
        <v>2.9999008728407235</v>
      </c>
      <c r="AF14" s="562">
        <f t="shared" ref="AF14:AF33" si="4">SUM(AB14:AE14)</f>
        <v>-9.9127159276513055E-5</v>
      </c>
      <c r="AG14" s="72"/>
      <c r="AH14" s="109">
        <f t="shared" ref="AH14:AH33" si="5">IF(B14&lt;&gt;"",AV14,"")</f>
        <v>1916.73</v>
      </c>
      <c r="AI14" s="883">
        <f>IF(B14&lt;&gt;0,ROUND(AE14*Q14,0),"")</f>
        <v>5750</v>
      </c>
      <c r="AJ14" s="883"/>
      <c r="AK14" s="900">
        <f t="shared" ref="AK14:AK33" si="6">IF(B14&lt;&gt;0,ROUND(AI14*$AF$1,2),"")</f>
        <v>0</v>
      </c>
      <c r="AL14" s="900"/>
      <c r="AM14" s="901" t="str">
        <f t="shared" ref="AM14:AM33" si="7">IF(AND(AC14&gt;0,AC14&lt;&gt;""),"ложь","")</f>
        <v/>
      </c>
      <c r="AN14" s="901"/>
      <c r="AO14" s="73">
        <f>IF(ROUND($A$1-$A$1*M14,4)=$A$1,0,ROUND($A$1-$A$1*M14,4))</f>
        <v>0</v>
      </c>
      <c r="AP14" s="74">
        <f>IF(ROUND($A$1-$A$1*O14,4)=$A$1,0,ROUND($A$1-$A$1*O14,4))</f>
        <v>1916.73</v>
      </c>
      <c r="AQ14" s="75">
        <f>ROUND($A$1-((M14+O14)*$A$1),4)</f>
        <v>1916.73</v>
      </c>
      <c r="AR14" s="76">
        <f>IF(AO14&gt;0,1,0)</f>
        <v>0</v>
      </c>
      <c r="AS14" s="77">
        <f t="shared" ref="AS14:AS33" si="8">IF(AP14&gt;0,2,0)</f>
        <v>2</v>
      </c>
      <c r="AT14" s="76">
        <f>IF(AQ14&gt;0,3,0)</f>
        <v>3</v>
      </c>
      <c r="AU14" s="78">
        <f t="shared" ref="AU14:AU33" si="9">AR14+AS14+AT14</f>
        <v>5</v>
      </c>
      <c r="AV14" s="5">
        <f t="shared" ref="AV14:AV33" si="10">IF(AU14=4,AO14,0)+IF(AU14=5,AP14,0)+IF(AU14=6,AQ14,0)+IF(AU14=3,$A$1,0)</f>
        <v>1916.73</v>
      </c>
      <c r="AW14" s="104">
        <f>ROUND(AF14*Q14,0)</f>
        <v>0</v>
      </c>
    </row>
    <row r="15" spans="1:83" s="69" customFormat="1" ht="18" customHeight="1" x14ac:dyDescent="0.2">
      <c r="A15" s="71">
        <v>2</v>
      </c>
      <c r="B15" s="924"/>
      <c r="C15" s="925"/>
      <c r="D15" s="925"/>
      <c r="E15" s="925"/>
      <c r="F15" s="925"/>
      <c r="G15" s="926"/>
      <c r="H15" s="927"/>
      <c r="I15" s="928"/>
      <c r="J15" s="929"/>
      <c r="K15" s="930"/>
      <c r="L15" s="931"/>
      <c r="M15" s="932"/>
      <c r="N15" s="933"/>
      <c r="O15" s="932"/>
      <c r="P15" s="933"/>
      <c r="Q15" s="934">
        <f t="shared" si="2"/>
        <v>2061</v>
      </c>
      <c r="R15" s="935"/>
      <c r="S15" s="936"/>
      <c r="T15" s="937"/>
      <c r="U15" s="938"/>
      <c r="V15" s="939"/>
      <c r="W15" s="940"/>
      <c r="X15" s="941"/>
      <c r="Y15" s="939"/>
      <c r="Z15" s="941"/>
      <c r="AA15" s="556"/>
      <c r="AB15" s="563"/>
      <c r="AC15" s="560" t="str">
        <f t="shared" si="3"/>
        <v/>
      </c>
      <c r="AD15" s="564"/>
      <c r="AE15" s="561"/>
      <c r="AF15" s="562">
        <f t="shared" si="4"/>
        <v>0</v>
      </c>
      <c r="AG15" s="72"/>
      <c r="AH15" s="109" t="str">
        <f t="shared" si="5"/>
        <v/>
      </c>
      <c r="AI15" s="883" t="str">
        <f t="shared" ref="AI15:AI33" si="11">IF(B15&lt;&gt;0,ROUND(AE15*Q15,0),"")</f>
        <v/>
      </c>
      <c r="AJ15" s="883"/>
      <c r="AK15" s="900" t="str">
        <f t="shared" si="6"/>
        <v/>
      </c>
      <c r="AL15" s="900"/>
      <c r="AM15" s="901" t="str">
        <f t="shared" si="7"/>
        <v/>
      </c>
      <c r="AN15" s="901"/>
      <c r="AO15" s="73">
        <f t="shared" ref="AO15:AO33" si="12">IF(ROUND($A$1-$A$1*M15,4)=$A$1,0,ROUND($A$1-$A$1*M15,4))</f>
        <v>0</v>
      </c>
      <c r="AP15" s="74">
        <f t="shared" ref="AP15:AP33" si="13">IF(ROUND($A$1-$A$1*O15,4)=$A$1,0,ROUND($A$1-$A$1*O15,4))</f>
        <v>0</v>
      </c>
      <c r="AQ15" s="75">
        <f t="shared" ref="AQ15:AQ33" si="14">ROUND($A$1-((M15+O15)*$A$1),4)</f>
        <v>2061</v>
      </c>
      <c r="AR15" s="76">
        <f t="shared" ref="AR15:AR33" si="15">IF(AO15&gt;0,1,0)</f>
        <v>0</v>
      </c>
      <c r="AS15" s="77">
        <f t="shared" si="8"/>
        <v>0</v>
      </c>
      <c r="AT15" s="76">
        <f t="shared" ref="AT15:AT33" si="16">IF(AQ15&gt;0,3,0)</f>
        <v>3</v>
      </c>
      <c r="AU15" s="78">
        <f t="shared" si="9"/>
        <v>3</v>
      </c>
      <c r="AV15" s="5">
        <f t="shared" si="10"/>
        <v>2061</v>
      </c>
      <c r="AW15" s="104">
        <f t="shared" ref="AW15:AW33" si="17">ROUND(AF15*Q15,0)</f>
        <v>0</v>
      </c>
    </row>
    <row r="16" spans="1:83" s="69" customFormat="1" ht="18" customHeight="1" x14ac:dyDescent="0.2">
      <c r="A16" s="71">
        <v>3</v>
      </c>
      <c r="B16" s="924"/>
      <c r="C16" s="925"/>
      <c r="D16" s="925"/>
      <c r="E16" s="925"/>
      <c r="F16" s="925"/>
      <c r="G16" s="926"/>
      <c r="H16" s="927"/>
      <c r="I16" s="928"/>
      <c r="J16" s="929"/>
      <c r="K16" s="930"/>
      <c r="L16" s="931"/>
      <c r="M16" s="932"/>
      <c r="N16" s="933"/>
      <c r="O16" s="932"/>
      <c r="P16" s="933"/>
      <c r="Q16" s="934">
        <f t="shared" si="2"/>
        <v>2061</v>
      </c>
      <c r="R16" s="935"/>
      <c r="S16" s="936"/>
      <c r="T16" s="937"/>
      <c r="U16" s="938"/>
      <c r="V16" s="939"/>
      <c r="W16" s="940"/>
      <c r="X16" s="941"/>
      <c r="Y16" s="939"/>
      <c r="Z16" s="941"/>
      <c r="AA16" s="556"/>
      <c r="AB16" s="563"/>
      <c r="AC16" s="560" t="str">
        <f t="shared" si="3"/>
        <v/>
      </c>
      <c r="AD16" s="564"/>
      <c r="AE16" s="561"/>
      <c r="AF16" s="562">
        <f t="shared" si="4"/>
        <v>0</v>
      </c>
      <c r="AG16" s="72"/>
      <c r="AH16" s="109" t="str">
        <f t="shared" si="5"/>
        <v/>
      </c>
      <c r="AI16" s="883" t="str">
        <f t="shared" si="11"/>
        <v/>
      </c>
      <c r="AJ16" s="883"/>
      <c r="AK16" s="900" t="str">
        <f t="shared" si="6"/>
        <v/>
      </c>
      <c r="AL16" s="900"/>
      <c r="AM16" s="901" t="str">
        <f t="shared" si="7"/>
        <v/>
      </c>
      <c r="AN16" s="901"/>
      <c r="AO16" s="73">
        <f t="shared" si="12"/>
        <v>0</v>
      </c>
      <c r="AP16" s="74">
        <f t="shared" si="13"/>
        <v>0</v>
      </c>
      <c r="AQ16" s="75">
        <f t="shared" si="14"/>
        <v>2061</v>
      </c>
      <c r="AR16" s="76">
        <f t="shared" si="15"/>
        <v>0</v>
      </c>
      <c r="AS16" s="77">
        <f t="shared" si="8"/>
        <v>0</v>
      </c>
      <c r="AT16" s="76">
        <f t="shared" si="16"/>
        <v>3</v>
      </c>
      <c r="AU16" s="78">
        <f t="shared" si="9"/>
        <v>3</v>
      </c>
      <c r="AV16" s="5">
        <f t="shared" si="10"/>
        <v>2061</v>
      </c>
      <c r="AW16" s="104">
        <f t="shared" si="17"/>
        <v>0</v>
      </c>
    </row>
    <row r="17" spans="1:49" s="69" customFormat="1" ht="18" customHeight="1" x14ac:dyDescent="0.2">
      <c r="A17" s="71">
        <v>4</v>
      </c>
      <c r="B17" s="924"/>
      <c r="C17" s="925"/>
      <c r="D17" s="925"/>
      <c r="E17" s="925"/>
      <c r="F17" s="925"/>
      <c r="G17" s="926"/>
      <c r="H17" s="927"/>
      <c r="I17" s="928"/>
      <c r="J17" s="929"/>
      <c r="K17" s="930"/>
      <c r="L17" s="931"/>
      <c r="M17" s="932"/>
      <c r="N17" s="933"/>
      <c r="O17" s="932"/>
      <c r="P17" s="933"/>
      <c r="Q17" s="934">
        <f t="shared" si="2"/>
        <v>2061</v>
      </c>
      <c r="R17" s="935"/>
      <c r="S17" s="936"/>
      <c r="T17" s="937"/>
      <c r="U17" s="938"/>
      <c r="V17" s="939"/>
      <c r="W17" s="940"/>
      <c r="X17" s="941"/>
      <c r="Y17" s="939"/>
      <c r="Z17" s="941"/>
      <c r="AA17" s="556"/>
      <c r="AB17" s="563"/>
      <c r="AC17" s="560" t="str">
        <f t="shared" si="3"/>
        <v/>
      </c>
      <c r="AD17" s="564"/>
      <c r="AE17" s="561"/>
      <c r="AF17" s="562">
        <f t="shared" si="4"/>
        <v>0</v>
      </c>
      <c r="AG17" s="72"/>
      <c r="AH17" s="109" t="str">
        <f t="shared" si="5"/>
        <v/>
      </c>
      <c r="AI17" s="883" t="str">
        <f t="shared" si="11"/>
        <v/>
      </c>
      <c r="AJ17" s="883"/>
      <c r="AK17" s="900" t="str">
        <f t="shared" si="6"/>
        <v/>
      </c>
      <c r="AL17" s="900"/>
      <c r="AM17" s="901" t="str">
        <f t="shared" si="7"/>
        <v/>
      </c>
      <c r="AN17" s="901"/>
      <c r="AO17" s="73">
        <f t="shared" si="12"/>
        <v>0</v>
      </c>
      <c r="AP17" s="74">
        <f t="shared" si="13"/>
        <v>0</v>
      </c>
      <c r="AQ17" s="75">
        <f t="shared" si="14"/>
        <v>2061</v>
      </c>
      <c r="AR17" s="76">
        <f t="shared" si="15"/>
        <v>0</v>
      </c>
      <c r="AS17" s="77">
        <f t="shared" si="8"/>
        <v>0</v>
      </c>
      <c r="AT17" s="76">
        <f t="shared" si="16"/>
        <v>3</v>
      </c>
      <c r="AU17" s="78">
        <f t="shared" si="9"/>
        <v>3</v>
      </c>
      <c r="AV17" s="5">
        <f t="shared" si="10"/>
        <v>2061</v>
      </c>
      <c r="AW17" s="104">
        <f t="shared" si="17"/>
        <v>0</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2061</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2061</v>
      </c>
      <c r="AR18" s="76">
        <f t="shared" si="15"/>
        <v>0</v>
      </c>
      <c r="AS18" s="77">
        <f t="shared" si="8"/>
        <v>0</v>
      </c>
      <c r="AT18" s="76">
        <f t="shared" si="16"/>
        <v>3</v>
      </c>
      <c r="AU18" s="78">
        <f t="shared" si="9"/>
        <v>3</v>
      </c>
      <c r="AV18" s="5">
        <f t="shared" si="10"/>
        <v>2061</v>
      </c>
      <c r="AW18" s="104">
        <f t="shared" si="17"/>
        <v>0</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2061</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2061</v>
      </c>
      <c r="AR19" s="76">
        <f t="shared" si="15"/>
        <v>0</v>
      </c>
      <c r="AS19" s="77">
        <f t="shared" si="8"/>
        <v>0</v>
      </c>
      <c r="AT19" s="76">
        <f t="shared" si="16"/>
        <v>3</v>
      </c>
      <c r="AU19" s="78">
        <f t="shared" si="9"/>
        <v>3</v>
      </c>
      <c r="AV19" s="5">
        <f t="shared" si="10"/>
        <v>2061</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2061</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2061</v>
      </c>
      <c r="AR20" s="76">
        <f t="shared" si="15"/>
        <v>0</v>
      </c>
      <c r="AS20" s="77">
        <f t="shared" si="8"/>
        <v>0</v>
      </c>
      <c r="AT20" s="76">
        <f t="shared" si="16"/>
        <v>3</v>
      </c>
      <c r="AU20" s="78">
        <f t="shared" si="9"/>
        <v>3</v>
      </c>
      <c r="AV20" s="5">
        <f t="shared" si="10"/>
        <v>2061</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2061</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2061</v>
      </c>
      <c r="AR21" s="76">
        <f t="shared" si="15"/>
        <v>0</v>
      </c>
      <c r="AS21" s="77">
        <f t="shared" si="8"/>
        <v>0</v>
      </c>
      <c r="AT21" s="76">
        <f t="shared" si="16"/>
        <v>3</v>
      </c>
      <c r="AU21" s="78">
        <f t="shared" si="9"/>
        <v>3</v>
      </c>
      <c r="AV21" s="5">
        <f t="shared" si="10"/>
        <v>2061</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2061</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2061</v>
      </c>
      <c r="AR22" s="76">
        <f t="shared" si="15"/>
        <v>0</v>
      </c>
      <c r="AS22" s="77">
        <f t="shared" si="8"/>
        <v>0</v>
      </c>
      <c r="AT22" s="76">
        <f t="shared" si="16"/>
        <v>3</v>
      </c>
      <c r="AU22" s="78">
        <f t="shared" si="9"/>
        <v>3</v>
      </c>
      <c r="AV22" s="5">
        <f t="shared" si="10"/>
        <v>2061</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2061</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2061</v>
      </c>
      <c r="AR23" s="76">
        <f t="shared" si="15"/>
        <v>0</v>
      </c>
      <c r="AS23" s="77">
        <f t="shared" si="8"/>
        <v>0</v>
      </c>
      <c r="AT23" s="76">
        <f t="shared" si="16"/>
        <v>3</v>
      </c>
      <c r="AU23" s="78">
        <f t="shared" si="9"/>
        <v>3</v>
      </c>
      <c r="AV23" s="5">
        <f t="shared" si="10"/>
        <v>2061</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2061</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2061</v>
      </c>
      <c r="AR24" s="76">
        <f t="shared" si="15"/>
        <v>0</v>
      </c>
      <c r="AS24" s="77">
        <f t="shared" si="8"/>
        <v>0</v>
      </c>
      <c r="AT24" s="76">
        <f t="shared" si="16"/>
        <v>3</v>
      </c>
      <c r="AU24" s="78">
        <f t="shared" si="9"/>
        <v>3</v>
      </c>
      <c r="AV24" s="5">
        <f t="shared" si="10"/>
        <v>2061</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2061</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2061</v>
      </c>
      <c r="AR25" s="76">
        <f t="shared" si="15"/>
        <v>0</v>
      </c>
      <c r="AS25" s="77">
        <f t="shared" si="8"/>
        <v>0</v>
      </c>
      <c r="AT25" s="76">
        <f t="shared" si="16"/>
        <v>3</v>
      </c>
      <c r="AU25" s="78">
        <f t="shared" si="9"/>
        <v>3</v>
      </c>
      <c r="AV25" s="5">
        <f t="shared" si="10"/>
        <v>2061</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2061</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2061</v>
      </c>
      <c r="AR26" s="76">
        <f t="shared" si="15"/>
        <v>0</v>
      </c>
      <c r="AS26" s="77">
        <f t="shared" si="8"/>
        <v>0</v>
      </c>
      <c r="AT26" s="76">
        <f t="shared" si="16"/>
        <v>3</v>
      </c>
      <c r="AU26" s="78">
        <f t="shared" si="9"/>
        <v>3</v>
      </c>
      <c r="AV26" s="5">
        <f t="shared" si="10"/>
        <v>2061</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2061</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2061</v>
      </c>
      <c r="AR27" s="76">
        <f t="shared" si="15"/>
        <v>0</v>
      </c>
      <c r="AS27" s="77">
        <f t="shared" si="8"/>
        <v>0</v>
      </c>
      <c r="AT27" s="76">
        <f t="shared" si="16"/>
        <v>3</v>
      </c>
      <c r="AU27" s="78">
        <f t="shared" si="9"/>
        <v>3</v>
      </c>
      <c r="AV27" s="5">
        <f t="shared" si="10"/>
        <v>2061</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2061</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2061</v>
      </c>
      <c r="AR28" s="76">
        <f t="shared" si="15"/>
        <v>0</v>
      </c>
      <c r="AS28" s="77">
        <f t="shared" si="8"/>
        <v>0</v>
      </c>
      <c r="AT28" s="76">
        <f t="shared" si="16"/>
        <v>3</v>
      </c>
      <c r="AU28" s="78">
        <f t="shared" si="9"/>
        <v>3</v>
      </c>
      <c r="AV28" s="5">
        <f t="shared" si="10"/>
        <v>2061</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2061</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2061</v>
      </c>
      <c r="AR29" s="76">
        <f t="shared" si="15"/>
        <v>0</v>
      </c>
      <c r="AS29" s="77">
        <f t="shared" si="8"/>
        <v>0</v>
      </c>
      <c r="AT29" s="76">
        <f t="shared" si="16"/>
        <v>3</v>
      </c>
      <c r="AU29" s="78">
        <f t="shared" si="9"/>
        <v>3</v>
      </c>
      <c r="AV29" s="5">
        <f t="shared" si="10"/>
        <v>2061</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2061</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2061</v>
      </c>
      <c r="AR30" s="76">
        <f t="shared" si="15"/>
        <v>0</v>
      </c>
      <c r="AS30" s="77">
        <f t="shared" si="8"/>
        <v>0</v>
      </c>
      <c r="AT30" s="76">
        <f t="shared" si="16"/>
        <v>3</v>
      </c>
      <c r="AU30" s="78">
        <f t="shared" si="9"/>
        <v>3</v>
      </c>
      <c r="AV30" s="5">
        <f t="shared" si="10"/>
        <v>2061</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2061</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2061</v>
      </c>
      <c r="AR31" s="76">
        <f t="shared" si="15"/>
        <v>0</v>
      </c>
      <c r="AS31" s="77">
        <f t="shared" si="8"/>
        <v>0</v>
      </c>
      <c r="AT31" s="76">
        <f t="shared" si="16"/>
        <v>3</v>
      </c>
      <c r="AU31" s="78">
        <f t="shared" si="9"/>
        <v>3</v>
      </c>
      <c r="AV31" s="5">
        <f t="shared" si="10"/>
        <v>2061</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2061</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2061</v>
      </c>
      <c r="AR32" s="76">
        <f t="shared" si="15"/>
        <v>0</v>
      </c>
      <c r="AS32" s="77">
        <f t="shared" si="8"/>
        <v>0</v>
      </c>
      <c r="AT32" s="76">
        <f t="shared" si="16"/>
        <v>3</v>
      </c>
      <c r="AU32" s="78">
        <f t="shared" si="9"/>
        <v>3</v>
      </c>
      <c r="AV32" s="5">
        <f t="shared" si="10"/>
        <v>2061</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2061</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2061</v>
      </c>
      <c r="AR33" s="76">
        <f t="shared" si="15"/>
        <v>0</v>
      </c>
      <c r="AS33" s="77">
        <f t="shared" si="8"/>
        <v>0</v>
      </c>
      <c r="AT33" s="76">
        <f t="shared" si="16"/>
        <v>3</v>
      </c>
      <c r="AU33" s="78">
        <f t="shared" si="9"/>
        <v>3</v>
      </c>
      <c r="AV33" s="5">
        <f t="shared" si="10"/>
        <v>2061</v>
      </c>
      <c r="AW33" s="104">
        <f t="shared" si="17"/>
        <v>0</v>
      </c>
    </row>
    <row r="34" spans="1:49" s="69" customFormat="1" ht="24.75" customHeight="1" x14ac:dyDescent="0.2">
      <c r="A34" s="84"/>
      <c r="B34" s="480" t="s">
        <v>281</v>
      </c>
      <c r="C34" s="84"/>
      <c r="D34" s="84"/>
      <c r="E34" s="84"/>
      <c r="F34" s="84"/>
      <c r="G34" s="554">
        <f>20-COUNTBLANK(B14:B33)</f>
        <v>1</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5750</v>
      </c>
      <c r="Z34" s="904"/>
      <c r="AA34" s="558">
        <f t="shared" ref="AA34:AG34" si="18">SUM(AA14:AA33)</f>
        <v>0</v>
      </c>
      <c r="AB34" s="568">
        <f t="shared" si="18"/>
        <v>0</v>
      </c>
      <c r="AC34" s="569">
        <f t="shared" si="18"/>
        <v>-3</v>
      </c>
      <c r="AD34" s="569">
        <f t="shared" si="18"/>
        <v>0</v>
      </c>
      <c r="AE34" s="570">
        <f t="shared" si="18"/>
        <v>2.9999008728407235</v>
      </c>
      <c r="AF34" s="571">
        <f t="shared" si="18"/>
        <v>-9.9127159276513055E-5</v>
      </c>
      <c r="AG34" s="89">
        <f t="shared" si="18"/>
        <v>0</v>
      </c>
      <c r="AH34" s="90"/>
      <c r="AI34" s="90"/>
      <c r="AJ34" s="90"/>
      <c r="AK34" s="90"/>
      <c r="AL34" s="91"/>
      <c r="AM34" s="91"/>
      <c r="AN34" s="91"/>
      <c r="AO34" s="68"/>
      <c r="AS34" s="70"/>
      <c r="AW34" s="104">
        <f>SUM(AW14:AW33)</f>
        <v>0</v>
      </c>
    </row>
    <row r="35" spans="1:49" s="94" customFormat="1" ht="16.5" customHeight="1" x14ac:dyDescent="0.2">
      <c r="A35" s="481"/>
      <c r="B35" s="481" t="s">
        <v>54</v>
      </c>
      <c r="C35" s="481"/>
      <c r="D35" s="106"/>
      <c r="E35" s="106"/>
      <c r="F35" s="106"/>
      <c r="G35" s="106"/>
      <c r="H35" s="838">
        <f>COUNTIF(AF14:AF33,"&lt;0")</f>
        <v>1</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432.79569892473137</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3366" priority="6" stopIfTrue="1">
      <formula>B14=""</formula>
    </cfRule>
  </conditionalFormatting>
  <conditionalFormatting sqref="AE14:AE33">
    <cfRule type="expression" dxfId="3365" priority="7" stopIfTrue="1">
      <formula>AND((OR(S14,V14,Y14)&lt;&gt;0),AE14=0)</formula>
    </cfRule>
    <cfRule type="expression" dxfId="3364" priority="8" stopIfTrue="1">
      <formula>AND((OR(S14,V14,Y14)&lt;&gt;0),AE14&lt;&gt;0)</formula>
    </cfRule>
  </conditionalFormatting>
  <conditionalFormatting sqref="Q14:R33">
    <cfRule type="expression" dxfId="3363" priority="9" stopIfTrue="1">
      <formula>B14=""</formula>
    </cfRule>
  </conditionalFormatting>
  <conditionalFormatting sqref="AC14:AC33">
    <cfRule type="expression" dxfId="3362" priority="10" stopIfTrue="1">
      <formula>(AD14+AC14)&gt;=0</formula>
    </cfRule>
  </conditionalFormatting>
  <conditionalFormatting sqref="AI14:AJ33">
    <cfRule type="expression" dxfId="3361" priority="11" stopIfTrue="1">
      <formula>IF(AI14&lt;&gt;ROUND(S14*$AF$1+V14+Y14,2),1)</formula>
    </cfRule>
    <cfRule type="cellIs" dxfId="3360" priority="12" stopIfTrue="1" operator="equal">
      <formula>0</formula>
    </cfRule>
  </conditionalFormatting>
  <conditionalFormatting sqref="Y25:Z33">
    <cfRule type="expression" dxfId="3359" priority="13" stopIfTrue="1">
      <formula>IF((AND($Y25=0,$S25=0,$V25=0,$AE25&lt;&gt;0)),"истина")</formula>
    </cfRule>
    <cfRule type="expression" dxfId="3358" priority="14" stopIfTrue="1">
      <formula>($V25+$Y25)&lt;&gt;$AI25</formula>
    </cfRule>
  </conditionalFormatting>
  <conditionalFormatting sqref="S15:U33">
    <cfRule type="expression" dxfId="3357" priority="15" stopIfTrue="1">
      <formula>IF((AND($S15=0,$V15=0,$Y15=0,$AE15&lt;&gt;0)),"истина")</formula>
    </cfRule>
    <cfRule type="cellIs" dxfId="3356" priority="16" stopIfTrue="1" operator="lessThan">
      <formula>0</formula>
    </cfRule>
  </conditionalFormatting>
  <conditionalFormatting sqref="V25:X33">
    <cfRule type="expression" dxfId="3355" priority="17" stopIfTrue="1">
      <formula>IF((AND($V25=0,$Y25=0,$S25=0,$AE25&lt;&gt;0)),"истина")</formula>
    </cfRule>
    <cfRule type="expression" dxfId="3354" priority="18" stopIfTrue="1">
      <formula>($V25+$Y25)&lt;&gt;$AI25</formula>
    </cfRule>
    <cfRule type="cellIs" dxfId="3353" priority="19" stopIfTrue="1" operator="lessThan">
      <formula>0</formula>
    </cfRule>
  </conditionalFormatting>
  <conditionalFormatting sqref="I10:J10">
    <cfRule type="cellIs" dxfId="3352" priority="20" stopIfTrue="1" operator="notEqual">
      <formula>$A$10</formula>
    </cfRule>
    <cfRule type="cellIs" dxfId="3351" priority="21" stopIfTrue="1" operator="equal">
      <formula>0</formula>
    </cfRule>
  </conditionalFormatting>
  <conditionalFormatting sqref="D10:E10 AK13:AL13 AH14:AH33 AM14:AN33">
    <cfRule type="cellIs" dxfId="3350" priority="22" stopIfTrue="1" operator="equal">
      <formula>0</formula>
    </cfRule>
  </conditionalFormatting>
  <conditionalFormatting sqref="AH3:AN3 AH1:AN1">
    <cfRule type="cellIs" dxfId="3349" priority="23" stopIfTrue="1" operator="equal">
      <formula>0</formula>
    </cfRule>
  </conditionalFormatting>
  <conditionalFormatting sqref="S34:AG34 AF14:AF33">
    <cfRule type="cellIs" dxfId="3348" priority="24" stopIfTrue="1" operator="equal">
      <formula>0</formula>
    </cfRule>
  </conditionalFormatting>
  <conditionalFormatting sqref="S14:U14">
    <cfRule type="expression" dxfId="3347" priority="25" stopIfTrue="1">
      <formula>IF((AND($S$14=0,$V$14=0,$Y$14=0,$AE$14&lt;&gt;0)),"истина")</formula>
    </cfRule>
    <cfRule type="cellIs" dxfId="3346" priority="26" stopIfTrue="1" operator="lessThan">
      <formula>0</formula>
    </cfRule>
  </conditionalFormatting>
  <conditionalFormatting sqref="G34 D8:E9 AK14:AL33">
    <cfRule type="cellIs" dxfId="3345" priority="27" stopIfTrue="1" operator="equal">
      <formula>0</formula>
    </cfRule>
  </conditionalFormatting>
  <conditionalFormatting sqref="AL8:AL9">
    <cfRule type="cellIs" dxfId="3344" priority="28" stopIfTrue="1" operator="equal">
      <formula>0</formula>
    </cfRule>
  </conditionalFormatting>
  <conditionalFormatting sqref="AM8:AN8">
    <cfRule type="expression" dxfId="3343" priority="29" stopIfTrue="1">
      <formula>$AL$8=0</formula>
    </cfRule>
  </conditionalFormatting>
  <conditionalFormatting sqref="AM9:AN9">
    <cfRule type="expression" dxfId="3342" priority="30" stopIfTrue="1">
      <formula>$AL$9=0</formula>
    </cfRule>
  </conditionalFormatting>
  <conditionalFormatting sqref="A8:C8">
    <cfRule type="expression" dxfId="3341" priority="31" stopIfTrue="1">
      <formula>$D$8=0</formula>
    </cfRule>
    <cfRule type="cellIs" dxfId="3340" priority="32" stopIfTrue="1" operator="equal">
      <formula>0</formula>
    </cfRule>
  </conditionalFormatting>
  <conditionalFormatting sqref="A9:C9">
    <cfRule type="expression" dxfId="3339" priority="33" stopIfTrue="1">
      <formula>$D$9=0</formula>
    </cfRule>
    <cfRule type="cellIs" dxfId="3338" priority="34" stopIfTrue="1" operator="equal">
      <formula>0</formula>
    </cfRule>
  </conditionalFormatting>
  <conditionalFormatting sqref="F9">
    <cfRule type="expression" dxfId="3337" priority="35" stopIfTrue="1">
      <formula>$D$9=0</formula>
    </cfRule>
  </conditionalFormatting>
  <conditionalFormatting sqref="F8">
    <cfRule type="expression" dxfId="3336" priority="36" stopIfTrue="1">
      <formula>$D$8=0</formula>
    </cfRule>
  </conditionalFormatting>
  <conditionalFormatting sqref="G8:AK9 BA7:CE8">
    <cfRule type="cellIs" dxfId="3335" priority="37" stopIfTrue="1" operator="equal">
      <formula>""</formula>
    </cfRule>
  </conditionalFormatting>
  <conditionalFormatting sqref="Y14:Z24">
    <cfRule type="expression" dxfId="3334" priority="1" stopIfTrue="1">
      <formula>IF((AND($Y14=0,$S14=0,$V14=0,$AE14&lt;&gt;0)),"истина")</formula>
    </cfRule>
    <cfRule type="expression" dxfId="3333" priority="2" stopIfTrue="1">
      <formula>($V14+$Y14)&lt;&gt;$AI14</formula>
    </cfRule>
  </conditionalFormatting>
  <conditionalFormatting sqref="V14:X24">
    <cfRule type="expression" dxfId="3332" priority="3" stopIfTrue="1">
      <formula>IF((AND($V14=0,$Y14=0,$S14=0,$AE14&lt;&gt;0)),"истина")</formula>
    </cfRule>
    <cfRule type="expression" dxfId="3331" priority="4" stopIfTrue="1">
      <formula>($V14+$Y14)&lt;&gt;$AI14</formula>
    </cfRule>
    <cfRule type="cellIs" dxfId="3330"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481"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20482"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20483"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20484"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20485"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20486"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20487"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20488"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20489"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20490"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20491"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20492"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20493"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20494"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20495"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20496"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20497"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71">
    <tabColor rgb="FF92D050"/>
    <pageSetUpPr fitToPage="1"/>
  </sheetPr>
  <dimension ref="A1:CE147"/>
  <sheetViews>
    <sheetView showGridLines="0" zoomScale="120" zoomScaleNormal="120" workbookViewId="0">
      <selection activeCell="H11" sqref="H11:I11"/>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v>2061</v>
      </c>
      <c r="B1" s="969"/>
      <c r="C1" s="969"/>
      <c r="D1" s="555"/>
      <c r="E1" s="966">
        <v>1</v>
      </c>
      <c r="F1" s="966"/>
      <c r="G1" s="966"/>
      <c r="H1" s="966"/>
      <c r="J1" s="970">
        <v>44079</v>
      </c>
      <c r="K1" s="970"/>
      <c r="L1" s="970"/>
      <c r="M1" s="970"/>
      <c r="N1" s="970"/>
      <c r="O1" s="970"/>
      <c r="P1" s="3"/>
      <c r="Q1" s="3"/>
      <c r="R1" s="964" t="s">
        <v>353</v>
      </c>
      <c r="S1" s="964"/>
      <c r="T1" s="964"/>
      <c r="U1" s="964"/>
      <c r="V1" s="964"/>
      <c r="W1" s="964"/>
      <c r="Y1" s="971">
        <v>1</v>
      </c>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v>0.45833333333333331</v>
      </c>
      <c r="AH2" s="859" t="s">
        <v>12</v>
      </c>
      <c r="AI2" s="859"/>
      <c r="AJ2" s="859"/>
      <c r="AK2" s="859"/>
      <c r="AL2" s="859"/>
      <c r="AM2" s="859"/>
      <c r="AN2" s="859"/>
      <c r="AO2" s="14" t="b">
        <v>1</v>
      </c>
      <c r="AP2" s="15" t="b">
        <v>0</v>
      </c>
      <c r="AQ2" s="15" t="b">
        <v>0</v>
      </c>
      <c r="AR2" s="15" t="b">
        <v>1</v>
      </c>
      <c r="AS2" s="15" t="b">
        <v>0</v>
      </c>
      <c r="AT2" s="15" t="b">
        <v>0</v>
      </c>
      <c r="AU2" s="15" t="b">
        <v>0</v>
      </c>
      <c r="AV2" s="15">
        <f>COUNTIF(AO2:AU2,TRUE)</f>
        <v>2</v>
      </c>
    </row>
    <row r="3" spans="1:83" ht="12.75" customHeight="1" x14ac:dyDescent="0.2">
      <c r="A3" s="979" t="s">
        <v>699</v>
      </c>
      <c r="B3" s="979"/>
      <c r="C3" s="979"/>
      <c r="D3" s="555"/>
      <c r="E3" s="980" t="s">
        <v>700</v>
      </c>
      <c r="F3" s="980"/>
      <c r="G3" s="980"/>
      <c r="H3" s="980"/>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t="str">
        <f>IF(AO2=TRUE,"M",0)</f>
        <v>M</v>
      </c>
      <c r="AP3" s="19">
        <f>IF(AP2=TRUE,"Tu",0)</f>
        <v>0</v>
      </c>
      <c r="AQ3" s="19">
        <f>IF(AQ2=TRUE,"W",0)</f>
        <v>0</v>
      </c>
      <c r="AR3" s="19" t="str">
        <f>IF(AR2=TRUE,"Th",0)</f>
        <v>Th</v>
      </c>
      <c r="AS3" s="19">
        <f>IF(AS2=TRUE,"F",0)</f>
        <v>0</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X</v>
      </c>
      <c r="BC7" s="33" t="str">
        <f>IF($I$7=$AO$3,"X","")&amp;IF($I$7=$AP$3,"X","")&amp;IF($I$7=$AQ$3,"X","")&amp;IF($I$7=$AR$3,"X","")&amp;IF($I$7=$AS$3,"X","")&amp;IF($I$7=$AT$3,"X","")&amp;IF($I$7=$AU$3,"X","")</f>
        <v/>
      </c>
      <c r="BD7" s="33" t="str">
        <f>IF($J$7=$AO$3,"X","")&amp;IF($J$7=$AP$3,"X","")&amp;IF($J$7=$AQ$3,"X","")&amp;IF($J$7=$AR$3,"X","")&amp;IF($J$7=$AS$3,"X","")&amp;IF($J$7=$AT$3,"X","")&amp;IF($J$7=$AU$3,"X","")</f>
        <v/>
      </c>
      <c r="BE7" s="33" t="str">
        <f>IF($K$7=$AO$3,"X","")&amp;IF($K$7=$AP$3,"X","")&amp;IF($K$7=$AQ$3,"X","")&amp;IF($K$7=$AR$3,"X","")&amp;IF($K$7=$AS$3,"X","")&amp;IF($K$7=$AT$3,"X","")&amp;IF($K$7=$AU$3,"X","")</f>
        <v>X</v>
      </c>
      <c r="BF7" s="33" t="str">
        <f>IF($L$7=$AO$3,"X","")&amp;IF($L$7=$AP$3,"X","")&amp;IF($L$7=$AQ$3,"X","")&amp;IF($L$7=$AR$3,"X","")&amp;IF($L$7=$AS$3,"X","")&amp;IF($L$7=$AT$3,"X","")&amp;IF($L$7=$AU$3,"X","")</f>
        <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X</v>
      </c>
      <c r="BJ7" s="33" t="str">
        <f>IF($P$7=$AO$3,"X","")&amp;IF($P$7=$AP$3,"X","")&amp;IF($P$7=$AQ$3,"X","")&amp;IF($P$7=$AR$3,"X","")&amp;IF($P$7=$AS$3,"X","")&amp;IF($P$7=$AT$3,"X","")&amp;IF($P$7=$AU$3,"X","")</f>
        <v/>
      </c>
      <c r="BK7" s="33" t="str">
        <f>IF($Q$7=$AO$3,"X","")&amp;IF($Q$7=$AP$3,"X","")&amp;IF($Q$7=$AQ$3,"X","")&amp;IF($Q$7=$AR$3,"X","")&amp;IF($Q$7=$AS$3,"X","")&amp;IF($Q$7=$AT$3,"X","")&amp;IF($Q$7=$AU$3,"X","")</f>
        <v/>
      </c>
      <c r="BL7" s="33" t="str">
        <f>IF($R$7=$AO$3,"X","")&amp;IF($R$7=$AP$3,"X","")&amp;IF($R$7=$AQ$3,"X","")&amp;IF($R$7=$AR$3,"X","")&amp;IF($R$7=$AS$3,"X","")&amp;IF($R$7=$AT$3,"X","")&amp;IF($R$7=$AU$3,"X","")</f>
        <v>X</v>
      </c>
      <c r="BM7" s="33" t="str">
        <f>IF($S$7=$AO$3,"X","")&amp;IF($S$7=$AP$3,"X","")&amp;IF($S$7=$AQ$3,"X","")&amp;IF($S$7=$AR$3,"X","")&amp;IF($S$7=$AS$3,"X","")&amp;IF($S$7=$AT$3,"X","")&amp;IF($S$7=$AU$3,"X","")</f>
        <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X</v>
      </c>
      <c r="BQ7" s="33" t="str">
        <f>IF($W$7=$AO$3,"X","")&amp;IF($W$7=$AP$3,"X","")&amp;IF($W$7=$AQ$3,"X","")&amp;IF($W$7=$AR$3,"X","")&amp;IF($W$7=$AS$3,"X","")&amp;IF($W$7=$AT$3,"X","")&amp;IF($W$7=$AU$3,"X","")</f>
        <v/>
      </c>
      <c r="BR7" s="33" t="str">
        <f>IF($X$7=$AO$3,"X","")&amp;IF($X$7=$AP$3,"X","")&amp;IF($X$7=$AQ$3,"X","")&amp;IF($X$7=$AR$3,"X","")&amp;IF($X$7=$AS$3,"X","")&amp;IF($X$7=$AT$3,"X","")&amp;IF($X$7=$AU$3,"X","")</f>
        <v/>
      </c>
      <c r="BS7" s="33" t="str">
        <f>IF($Y$7=$AO$3,"X","")&amp;IF($Y$7=$AP$3,"X","")&amp;IF($Y$7=$AQ$3,"X","")&amp;IF($Y$7=$AR$3,"X","")&amp;IF($Y$7=$AS$3,"X","")&amp;IF($Y$7=$AT$3,"X","")&amp;IF($Y$7=$AU$3,"X","")</f>
        <v>X</v>
      </c>
      <c r="BT7" s="33" t="str">
        <f>IF($Z$7=$AO$3,"X","")&amp;IF($Z$7=$AP$3,"X","")&amp;IF($Z$7=$AQ$3,"X","")&amp;IF($Z$7=$AR$3,"X","")&amp;IF($Z$7=$AS$3,"X","")&amp;IF($Z$7=$AT$3,"X","")&amp;IF($Z$7=$AU$3,"X","")</f>
        <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X</v>
      </c>
      <c r="BX7" s="33" t="str">
        <f>IF($AD$7=$AO$3,"X","")&amp;IF($AD$7=$AP$3,"X","")&amp;IF($AD$7=$AQ$3,"X","")&amp;IF($AD$7=$AR$3,"X","")&amp;IF($AD$7=$AS$3,"X","")&amp;IF($AD$7=$AT$3,"X","")&amp;IF($AD$7=$AU$3,"X","")</f>
        <v/>
      </c>
      <c r="BY7" s="33" t="str">
        <f>IF($AE$7=$AO$3,"X","")&amp;IF($AE$7=$AP$3,"X","")&amp;IF($AE$7=$AQ$3,"X","")&amp;IF($AE$7=$AR$3,"X","")&amp;IF($AE$7=$AS$3,"X","")&amp;IF($AE$7=$AT$3,"X","")&amp;IF($AE$7=$AU$3,"X","")</f>
        <v/>
      </c>
      <c r="BZ7" s="33" t="str">
        <f>IF($AF$7=$AO$3,"X","")&amp;IF($AF$7=$AP$3,"X","")&amp;IF($AF$7=$AQ$3,"X","")&amp;IF($AF$7=$AR$3,"X","")&amp;IF($AF$7=$AS$3,"X","")&amp;IF($AF$7=$AT$3,"X","")&amp;IF($AF$7=$AU$3,"X","")</f>
        <v>X</v>
      </c>
      <c r="CA7" s="33" t="str">
        <f>IF($AG$7=$AO$3,"X","")&amp;IF($AG$7=$AP$3,"X","")&amp;IF($AG$7=$AQ$3,"X","")&amp;IF($AG$7=$AR$3,"X","")&amp;IF($AG$7=$AS$3,"X","")&amp;IF($AG$7=$AT$3,"X","")&amp;IF($AG$7=$AU$3,"X","")</f>
        <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X</v>
      </c>
      <c r="CE7" s="33" t="str">
        <f>IF($AK$7=$AO$3,"X","")&amp;IF($AK$7=$AP$3,"X","")&amp;IF($AK$7=$AQ$3,"X","")&amp;IF($AK$7=$AR$3,"X","")&amp;IF($AK$7=$AS$3,"X","")&amp;IF($AK$7=$AT$3,"X","")&amp;IF($AK$7=$AU$3,"X","")</f>
        <v/>
      </c>
    </row>
    <row r="8" spans="1:83" ht="12.75" customHeight="1" x14ac:dyDescent="0.2">
      <c r="A8" s="977" t="str">
        <f>R1</f>
        <v>Van Schalkwyk Barbara</v>
      </c>
      <c r="B8" s="977"/>
      <c r="C8" s="977"/>
      <c r="D8" s="978">
        <f>Y1*AL8</f>
        <v>9</v>
      </c>
      <c r="E8" s="978"/>
      <c r="F8" s="34" t="s">
        <v>21</v>
      </c>
      <c r="G8" s="35" t="str">
        <f>IF($G$7=$AO$3,"X","")&amp;IF($G$7=$AP$3,"X","")&amp;IF($G$7=$AQ$3,"X","")&amp;IF($G$7=$AR$3,"X","")&amp;IF($G$7=$AS$3,"X","")&amp;IF($G$7=$AT$3,"X","")&amp;IF($G$7=$AU$3,"X","")</f>
        <v/>
      </c>
      <c r="H8" s="35" t="str">
        <f>IF($H$7=$AO$3,"X","")&amp;IF($H$7=$AP$3,"X","")&amp;IF($H$7=$AQ$3,"X","")&amp;IF($H$7=$AR$3,"X","")&amp;IF($H$7=$AS$3,"X","")&amp;IF($H$7=$AT$3,"X","")&amp;IF($H$7=$AU$3,"X","")</f>
        <v>X</v>
      </c>
      <c r="I8" s="35" t="str">
        <f>IF($I$7=$AO$3,"X","")&amp;IF($I$7=$AP$3,"X","")&amp;IF($I$7=$AQ$3,"X","")&amp;IF($I$7=$AR$3,"X","")&amp;IF($I$7=$AS$3,"X","")&amp;IF($I$7=$AT$3,"X","")&amp;IF($I$7=$AU$3,"X","")</f>
        <v/>
      </c>
      <c r="J8" s="35" t="str">
        <f>IF($J$7=$AO$3,"X","")&amp;IF($J$7=$AP$3,"X","")&amp;IF($J$7=$AQ$3,"X","")&amp;IF($J$7=$AR$3,"X","")&amp;IF($J$7=$AS$3,"X","")&amp;IF($J$7=$AT$3,"X","")&amp;IF($J$7=$AU$3,"X","")</f>
        <v/>
      </c>
      <c r="K8" s="35" t="str">
        <f>IF($K$7=$AO$3,"X","")&amp;IF($K$7=$AP$3,"X","")&amp;IF($K$7=$AQ$3,"X","")&amp;IF($K$7=$AR$3,"X","")&amp;IF($K$7=$AS$3,"X","")&amp;IF($K$7=$AT$3,"X","")&amp;IF($K$7=$AU$3,"X","")</f>
        <v>X</v>
      </c>
      <c r="L8" s="35" t="str">
        <f>IF($L$7=$AO$3,"X","")&amp;IF($L$7=$AP$3,"X","")&amp;IF($L$7=$AQ$3,"X","")&amp;IF($L$7=$AR$3,"X","")&amp;IF($L$7=$AS$3,"X","")&amp;IF($L$7=$AT$3,"X","")&amp;IF($L$7=$AU$3,"X","")</f>
        <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X</v>
      </c>
      <c r="P8" s="35" t="str">
        <f>IF($P$7=$AO$3,"X","")&amp;IF($P$7=$AP$3,"X","")&amp;IF($P$7=$AQ$3,"X","")&amp;IF($P$7=$AR$3,"X","")&amp;IF($P$7=$AS$3,"X","")&amp;IF($P$7=$AT$3,"X","")&amp;IF($P$7=$AU$3,"X","")</f>
        <v/>
      </c>
      <c r="Q8" s="35" t="str">
        <f>IF($Q$7=$AO$3,"X","")&amp;IF($Q$7=$AP$3,"X","")&amp;IF($Q$7=$AQ$3,"X","")&amp;IF($Q$7=$AR$3,"X","")&amp;IF($Q$7=$AS$3,"X","")&amp;IF($Q$7=$AT$3,"X","")&amp;IF($Q$7=$AU$3,"X","")</f>
        <v/>
      </c>
      <c r="R8" s="35" t="str">
        <f>IF($R$7=$AO$3,"X","")&amp;IF($R$7=$AP$3,"X","")&amp;IF($R$7=$AQ$3,"X","")&amp;IF($R$7=$AR$3,"X","")&amp;IF($R$7=$AS$3,"X","")&amp;IF($R$7=$AT$3,"X","")&amp;IF($R$7=$AU$3,"X","")</f>
        <v>X</v>
      </c>
      <c r="S8" s="35" t="str">
        <f>IF($S$7=$AO$3,"X","")&amp;IF($S$7=$AP$3,"X","")&amp;IF($S$7=$AQ$3,"X","")&amp;IF($S$7=$AR$3,"X","")&amp;IF($S$7=$AS$3,"X","")&amp;IF($S$7=$AT$3,"X","")&amp;IF($S$7=$AU$3,"X","")</f>
        <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X</v>
      </c>
      <c r="W8" s="35" t="str">
        <f>IF($W$7=$AO$3,"X","")&amp;IF($W$7=$AP$3,"X","")&amp;IF($W$7=$AQ$3,"X","")&amp;IF($W$7=$AR$3,"X","")&amp;IF($W$7=$AS$3,"X","")&amp;IF($W$7=$AT$3,"X","")&amp;IF($W$7=$AU$3,"X","")</f>
        <v/>
      </c>
      <c r="X8" s="35" t="str">
        <f>IF($X$7=$AO$3,"X","")&amp;IF($X$7=$AP$3,"X","")&amp;IF($X$7=$AQ$3,"X","")&amp;IF($X$7=$AR$3,"X","")&amp;IF($X$7=$AS$3,"X","")&amp;IF($X$7=$AT$3,"X","")&amp;IF($X$7=$AU$3,"X","")</f>
        <v/>
      </c>
      <c r="Y8" s="35" t="str">
        <f>IF($Y$7=$AO$3,"X","")&amp;IF($Y$7=$AP$3,"X","")&amp;IF($Y$7=$AQ$3,"X","")&amp;IF($Y$7=$AR$3,"X","")&amp;IF($Y$7=$AS$3,"X","")&amp;IF($Y$7=$AT$3,"X","")&amp;IF($Y$7=$AU$3,"X","")</f>
        <v>X</v>
      </c>
      <c r="Z8" s="35" t="str">
        <f>IF($Z$7=$AO$3,"X","")&amp;IF($Z$7=$AP$3,"X","")&amp;IF($Z$7=$AQ$3,"X","")&amp;IF($Z$7=$AR$3,"X","")&amp;IF($Z$7=$AS$3,"X","")&amp;IF($Z$7=$AT$3,"X","")&amp;IF($Z$7=$AU$3,"X","")</f>
        <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X</v>
      </c>
      <c r="AD8" s="35" t="str">
        <f>IF($AD$7=$AO$3,"X","")&amp;IF($AD$7=$AP$3,"X","")&amp;IF($AD$7=$AQ$3,"X","")&amp;IF($AD$7=$AR$3,"X","")&amp;IF($AD$7=$AS$3,"X","")&amp;IF($AD$7=$AT$3,"X","")&amp;IF($AD$7=$AU$3,"X","")</f>
        <v/>
      </c>
      <c r="AE8" s="35" t="str">
        <f>IF($AE$7=$AO$3,"X","")&amp;IF($AE$7=$AP$3,"X","")&amp;IF($AE$7=$AQ$3,"X","")&amp;IF($AE$7=$AR$3,"X","")&amp;IF($AE$7=$AS$3,"X","")&amp;IF($AE$7=$AT$3,"X","")&amp;IF($AE$7=$AU$3,"X","")</f>
        <v/>
      </c>
      <c r="AF8" s="35" t="str">
        <f>IF($AF$7=$AO$3,"X","")&amp;IF($AF$7=$AP$3,"X","")&amp;IF($AF$7=$AQ$3,"X","")&amp;IF($AF$7=$AR$3,"X","")&amp;IF($AF$7=$AS$3,"X","")&amp;IF($AF$7=$AT$3,"X","")&amp;IF($AF$7=$AU$3,"X","")</f>
        <v>X</v>
      </c>
      <c r="AG8" s="35" t="str">
        <f>IF($AG$7=$AO$3,"X","")&amp;IF($AG$7=$AP$3,"X","")&amp;IF($AG$7=$AQ$3,"X","")&amp;IF($AG$7=$AR$3,"X","")&amp;IF($AG$7=$AS$3,"X","")&amp;IF($AG$7=$AT$3,"X","")&amp;IF($AG$7=$AU$3,"X","")</f>
        <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X</v>
      </c>
      <c r="AK8" s="35" t="str">
        <f>IF($AK$7=$AO$3,"X","")&amp;IF($AK$7=$AP$3,"X","")&amp;IF($AK$7=$AQ$3,"X","")&amp;IF($AK$7=$AR$3,"X","")&amp;IF($AK$7=$AS$3,"X","")&amp;IF($AK$7=$AT$3,"X","")&amp;IF($AK$7=$AU$3,"X","")</f>
        <v/>
      </c>
      <c r="AL8" s="30">
        <f>COUNTIF(G8:AK8,"X")</f>
        <v>9</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4</v>
      </c>
      <c r="C10" s="39" t="s">
        <v>23</v>
      </c>
      <c r="D10" s="948">
        <f>SUM(D8:E9)</f>
        <v>9</v>
      </c>
      <c r="E10" s="948"/>
      <c r="F10" s="99" t="s">
        <v>53</v>
      </c>
      <c r="H10" s="41"/>
      <c r="I10" s="949">
        <f>4*1</f>
        <v>4</v>
      </c>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t="s">
        <v>701</v>
      </c>
      <c r="C14" s="925"/>
      <c r="D14" s="925"/>
      <c r="E14" s="925"/>
      <c r="F14" s="925"/>
      <c r="G14" s="926"/>
      <c r="H14" s="927"/>
      <c r="I14" s="928"/>
      <c r="J14" s="929" t="s">
        <v>749</v>
      </c>
      <c r="K14" s="930"/>
      <c r="L14" s="931"/>
      <c r="M14" s="932"/>
      <c r="N14" s="933"/>
      <c r="O14" s="932"/>
      <c r="P14" s="933"/>
      <c r="Q14" s="934">
        <f t="shared" ref="Q14:Q33" si="2">AV14</f>
        <v>2061</v>
      </c>
      <c r="R14" s="935"/>
      <c r="S14" s="936"/>
      <c r="T14" s="937"/>
      <c r="U14" s="938"/>
      <c r="V14" s="939"/>
      <c r="W14" s="940"/>
      <c r="X14" s="941"/>
      <c r="Y14" s="939">
        <v>6183</v>
      </c>
      <c r="Z14" s="941"/>
      <c r="AA14" s="556"/>
      <c r="AB14" s="559"/>
      <c r="AC14" s="560">
        <f t="shared" ref="AC14:AC33" si="3">IF(B14&lt;&gt;"",-$I$10,"")</f>
        <v>-4</v>
      </c>
      <c r="AD14" s="561"/>
      <c r="AE14" s="561">
        <f>Y14/Q14</f>
        <v>3</v>
      </c>
      <c r="AF14" s="562">
        <f t="shared" ref="AF14:AF33" si="4">SUM(AB14:AE14)</f>
        <v>-1</v>
      </c>
      <c r="AG14" s="72"/>
      <c r="AH14" s="109">
        <f t="shared" ref="AH14:AH33" si="5">IF(B14&lt;&gt;"",AV14,"")</f>
        <v>2061</v>
      </c>
      <c r="AI14" s="883">
        <f>IF(B14&lt;&gt;0,ROUND(AE14*Q14,0),"")</f>
        <v>6183</v>
      </c>
      <c r="AJ14" s="883"/>
      <c r="AK14" s="900">
        <f t="shared" ref="AK14:AK33" si="6">IF(B14&lt;&gt;0,ROUND(AI14*$AF$1,2),"")</f>
        <v>0</v>
      </c>
      <c r="AL14" s="900"/>
      <c r="AM14" s="901" t="str">
        <f t="shared" ref="AM14:AM33" si="7">IF(AND(AC14&gt;0,AC14&lt;&gt;""),"ложь","")</f>
        <v/>
      </c>
      <c r="AN14" s="901"/>
      <c r="AO14" s="73">
        <f>IF(ROUND($A$1-$A$1*M14,4)=$A$1,0,ROUND($A$1-$A$1*M14,4))</f>
        <v>0</v>
      </c>
      <c r="AP14" s="74">
        <f>IF(ROUND($A$1-$A$1*O14,4)=$A$1,0,ROUND($A$1-$A$1*O14,4))</f>
        <v>0</v>
      </c>
      <c r="AQ14" s="75">
        <f>ROUND($A$1-((M14+O14)*$A$1),4)</f>
        <v>2061</v>
      </c>
      <c r="AR14" s="76">
        <f>IF(AO14&gt;0,1,0)</f>
        <v>0</v>
      </c>
      <c r="AS14" s="77">
        <f t="shared" ref="AS14:AS33" si="8">IF(AP14&gt;0,2,0)</f>
        <v>0</v>
      </c>
      <c r="AT14" s="76">
        <f>IF(AQ14&gt;0,3,0)</f>
        <v>3</v>
      </c>
      <c r="AU14" s="78">
        <f t="shared" ref="AU14:AU33" si="9">AR14+AS14+AT14</f>
        <v>3</v>
      </c>
      <c r="AV14" s="5">
        <f t="shared" ref="AV14:AV33" si="10">IF(AU14=4,AO14,0)+IF(AU14=5,AP14,0)+IF(AU14=6,AQ14,0)+IF(AU14=3,$A$1,0)</f>
        <v>2061</v>
      </c>
      <c r="AW14" s="104">
        <f>ROUND(AF14*Q14,0)</f>
        <v>-2061</v>
      </c>
    </row>
    <row r="15" spans="1:83" s="69" customFormat="1" ht="18" customHeight="1" x14ac:dyDescent="0.2">
      <c r="A15" s="71">
        <v>2</v>
      </c>
      <c r="B15" s="924"/>
      <c r="C15" s="925"/>
      <c r="D15" s="925"/>
      <c r="E15" s="925"/>
      <c r="F15" s="925"/>
      <c r="G15" s="926"/>
      <c r="H15" s="927"/>
      <c r="I15" s="928"/>
      <c r="J15" s="929"/>
      <c r="K15" s="930"/>
      <c r="L15" s="931"/>
      <c r="M15" s="932"/>
      <c r="N15" s="933"/>
      <c r="O15" s="932"/>
      <c r="P15" s="933"/>
      <c r="Q15" s="934">
        <f t="shared" si="2"/>
        <v>2061</v>
      </c>
      <c r="R15" s="935"/>
      <c r="S15" s="936"/>
      <c r="T15" s="937"/>
      <c r="U15" s="938"/>
      <c r="V15" s="939"/>
      <c r="W15" s="940"/>
      <c r="X15" s="941"/>
      <c r="Y15" s="939"/>
      <c r="Z15" s="941"/>
      <c r="AA15" s="556"/>
      <c r="AB15" s="563"/>
      <c r="AC15" s="560" t="str">
        <f t="shared" si="3"/>
        <v/>
      </c>
      <c r="AD15" s="564"/>
      <c r="AE15" s="561"/>
      <c r="AF15" s="562">
        <f t="shared" si="4"/>
        <v>0</v>
      </c>
      <c r="AG15" s="72"/>
      <c r="AH15" s="109" t="str">
        <f t="shared" si="5"/>
        <v/>
      </c>
      <c r="AI15" s="883" t="str">
        <f t="shared" ref="AI15:AI33" si="11">IF(B15&lt;&gt;0,ROUND(AE15*Q15,0),"")</f>
        <v/>
      </c>
      <c r="AJ15" s="883"/>
      <c r="AK15" s="900" t="str">
        <f t="shared" si="6"/>
        <v/>
      </c>
      <c r="AL15" s="900"/>
      <c r="AM15" s="901" t="str">
        <f t="shared" si="7"/>
        <v/>
      </c>
      <c r="AN15" s="901"/>
      <c r="AO15" s="73">
        <f t="shared" ref="AO15:AO33" si="12">IF(ROUND($A$1-$A$1*M15,4)=$A$1,0,ROUND($A$1-$A$1*M15,4))</f>
        <v>0</v>
      </c>
      <c r="AP15" s="74">
        <f t="shared" ref="AP15:AP33" si="13">IF(ROUND($A$1-$A$1*O15,4)=$A$1,0,ROUND($A$1-$A$1*O15,4))</f>
        <v>0</v>
      </c>
      <c r="AQ15" s="75">
        <f t="shared" ref="AQ15:AQ33" si="14">ROUND($A$1-((M15+O15)*$A$1),4)</f>
        <v>2061</v>
      </c>
      <c r="AR15" s="76">
        <f t="shared" ref="AR15:AR33" si="15">IF(AO15&gt;0,1,0)</f>
        <v>0</v>
      </c>
      <c r="AS15" s="77">
        <f t="shared" si="8"/>
        <v>0</v>
      </c>
      <c r="AT15" s="76">
        <f t="shared" ref="AT15:AT33" si="16">IF(AQ15&gt;0,3,0)</f>
        <v>3</v>
      </c>
      <c r="AU15" s="78">
        <f t="shared" si="9"/>
        <v>3</v>
      </c>
      <c r="AV15" s="5">
        <f t="shared" si="10"/>
        <v>2061</v>
      </c>
      <c r="AW15" s="104">
        <f t="shared" ref="AW15:AW33" si="17">ROUND(AF15*Q15,0)</f>
        <v>0</v>
      </c>
    </row>
    <row r="16" spans="1:83" s="69" customFormat="1" ht="18" customHeight="1" x14ac:dyDescent="0.2">
      <c r="A16" s="71">
        <v>3</v>
      </c>
      <c r="B16" s="924"/>
      <c r="C16" s="925"/>
      <c r="D16" s="925"/>
      <c r="E16" s="925"/>
      <c r="F16" s="925"/>
      <c r="G16" s="926"/>
      <c r="H16" s="927"/>
      <c r="I16" s="928"/>
      <c r="J16" s="929"/>
      <c r="K16" s="930"/>
      <c r="L16" s="931"/>
      <c r="M16" s="932"/>
      <c r="N16" s="933"/>
      <c r="O16" s="932"/>
      <c r="P16" s="933"/>
      <c r="Q16" s="934">
        <f t="shared" si="2"/>
        <v>2061</v>
      </c>
      <c r="R16" s="935"/>
      <c r="S16" s="936"/>
      <c r="T16" s="937"/>
      <c r="U16" s="938"/>
      <c r="V16" s="939"/>
      <c r="W16" s="940"/>
      <c r="X16" s="941"/>
      <c r="Y16" s="939"/>
      <c r="Z16" s="941"/>
      <c r="AA16" s="556"/>
      <c r="AB16" s="563"/>
      <c r="AC16" s="560" t="str">
        <f t="shared" si="3"/>
        <v/>
      </c>
      <c r="AD16" s="564"/>
      <c r="AE16" s="561"/>
      <c r="AF16" s="562">
        <f t="shared" si="4"/>
        <v>0</v>
      </c>
      <c r="AG16" s="72"/>
      <c r="AH16" s="109" t="str">
        <f t="shared" si="5"/>
        <v/>
      </c>
      <c r="AI16" s="883" t="str">
        <f t="shared" si="11"/>
        <v/>
      </c>
      <c r="AJ16" s="883"/>
      <c r="AK16" s="900" t="str">
        <f t="shared" si="6"/>
        <v/>
      </c>
      <c r="AL16" s="900"/>
      <c r="AM16" s="901" t="str">
        <f t="shared" si="7"/>
        <v/>
      </c>
      <c r="AN16" s="901"/>
      <c r="AO16" s="73">
        <f t="shared" si="12"/>
        <v>0</v>
      </c>
      <c r="AP16" s="74">
        <f t="shared" si="13"/>
        <v>0</v>
      </c>
      <c r="AQ16" s="75">
        <f t="shared" si="14"/>
        <v>2061</v>
      </c>
      <c r="AR16" s="76">
        <f t="shared" si="15"/>
        <v>0</v>
      </c>
      <c r="AS16" s="77">
        <f t="shared" si="8"/>
        <v>0</v>
      </c>
      <c r="AT16" s="76">
        <f t="shared" si="16"/>
        <v>3</v>
      </c>
      <c r="AU16" s="78">
        <f t="shared" si="9"/>
        <v>3</v>
      </c>
      <c r="AV16" s="5">
        <f t="shared" si="10"/>
        <v>2061</v>
      </c>
      <c r="AW16" s="104">
        <f t="shared" si="17"/>
        <v>0</v>
      </c>
    </row>
    <row r="17" spans="1:49" s="69" customFormat="1" ht="18" customHeight="1" x14ac:dyDescent="0.2">
      <c r="A17" s="71">
        <v>4</v>
      </c>
      <c r="B17" s="924"/>
      <c r="C17" s="925"/>
      <c r="D17" s="925"/>
      <c r="E17" s="925"/>
      <c r="F17" s="925"/>
      <c r="G17" s="926"/>
      <c r="H17" s="927"/>
      <c r="I17" s="928"/>
      <c r="J17" s="929"/>
      <c r="K17" s="930"/>
      <c r="L17" s="931"/>
      <c r="M17" s="932"/>
      <c r="N17" s="933"/>
      <c r="O17" s="932"/>
      <c r="P17" s="933"/>
      <c r="Q17" s="934">
        <f t="shared" si="2"/>
        <v>2061</v>
      </c>
      <c r="R17" s="935"/>
      <c r="S17" s="936"/>
      <c r="T17" s="937"/>
      <c r="U17" s="938"/>
      <c r="V17" s="939"/>
      <c r="W17" s="940"/>
      <c r="X17" s="941"/>
      <c r="Y17" s="939"/>
      <c r="Z17" s="941"/>
      <c r="AA17" s="556"/>
      <c r="AB17" s="563"/>
      <c r="AC17" s="560" t="str">
        <f t="shared" si="3"/>
        <v/>
      </c>
      <c r="AD17" s="564"/>
      <c r="AE17" s="561"/>
      <c r="AF17" s="562">
        <f t="shared" si="4"/>
        <v>0</v>
      </c>
      <c r="AG17" s="72"/>
      <c r="AH17" s="109" t="str">
        <f t="shared" si="5"/>
        <v/>
      </c>
      <c r="AI17" s="883" t="str">
        <f t="shared" si="11"/>
        <v/>
      </c>
      <c r="AJ17" s="883"/>
      <c r="AK17" s="900" t="str">
        <f t="shared" si="6"/>
        <v/>
      </c>
      <c r="AL17" s="900"/>
      <c r="AM17" s="901" t="str">
        <f t="shared" si="7"/>
        <v/>
      </c>
      <c r="AN17" s="901"/>
      <c r="AO17" s="73">
        <f t="shared" si="12"/>
        <v>0</v>
      </c>
      <c r="AP17" s="74">
        <f t="shared" si="13"/>
        <v>0</v>
      </c>
      <c r="AQ17" s="75">
        <f t="shared" si="14"/>
        <v>2061</v>
      </c>
      <c r="AR17" s="76">
        <f t="shared" si="15"/>
        <v>0</v>
      </c>
      <c r="AS17" s="77">
        <f t="shared" si="8"/>
        <v>0</v>
      </c>
      <c r="AT17" s="76">
        <f t="shared" si="16"/>
        <v>3</v>
      </c>
      <c r="AU17" s="78">
        <f t="shared" si="9"/>
        <v>3</v>
      </c>
      <c r="AV17" s="5">
        <f t="shared" si="10"/>
        <v>2061</v>
      </c>
      <c r="AW17" s="104">
        <f t="shared" si="17"/>
        <v>0</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2061</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2061</v>
      </c>
      <c r="AR18" s="76">
        <f t="shared" si="15"/>
        <v>0</v>
      </c>
      <c r="AS18" s="77">
        <f t="shared" si="8"/>
        <v>0</v>
      </c>
      <c r="AT18" s="76">
        <f t="shared" si="16"/>
        <v>3</v>
      </c>
      <c r="AU18" s="78">
        <f t="shared" si="9"/>
        <v>3</v>
      </c>
      <c r="AV18" s="5">
        <f t="shared" si="10"/>
        <v>2061</v>
      </c>
      <c r="AW18" s="104">
        <f t="shared" si="17"/>
        <v>0</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2061</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2061</v>
      </c>
      <c r="AR19" s="76">
        <f t="shared" si="15"/>
        <v>0</v>
      </c>
      <c r="AS19" s="77">
        <f t="shared" si="8"/>
        <v>0</v>
      </c>
      <c r="AT19" s="76">
        <f t="shared" si="16"/>
        <v>3</v>
      </c>
      <c r="AU19" s="78">
        <f t="shared" si="9"/>
        <v>3</v>
      </c>
      <c r="AV19" s="5">
        <f t="shared" si="10"/>
        <v>2061</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2061</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2061</v>
      </c>
      <c r="AR20" s="76">
        <f t="shared" si="15"/>
        <v>0</v>
      </c>
      <c r="AS20" s="77">
        <f t="shared" si="8"/>
        <v>0</v>
      </c>
      <c r="AT20" s="76">
        <f t="shared" si="16"/>
        <v>3</v>
      </c>
      <c r="AU20" s="78">
        <f t="shared" si="9"/>
        <v>3</v>
      </c>
      <c r="AV20" s="5">
        <f t="shared" si="10"/>
        <v>2061</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2061</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2061</v>
      </c>
      <c r="AR21" s="76">
        <f t="shared" si="15"/>
        <v>0</v>
      </c>
      <c r="AS21" s="77">
        <f t="shared" si="8"/>
        <v>0</v>
      </c>
      <c r="AT21" s="76">
        <f t="shared" si="16"/>
        <v>3</v>
      </c>
      <c r="AU21" s="78">
        <f t="shared" si="9"/>
        <v>3</v>
      </c>
      <c r="AV21" s="5">
        <f t="shared" si="10"/>
        <v>2061</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2061</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2061</v>
      </c>
      <c r="AR22" s="76">
        <f t="shared" si="15"/>
        <v>0</v>
      </c>
      <c r="AS22" s="77">
        <f t="shared" si="8"/>
        <v>0</v>
      </c>
      <c r="AT22" s="76">
        <f t="shared" si="16"/>
        <v>3</v>
      </c>
      <c r="AU22" s="78">
        <f t="shared" si="9"/>
        <v>3</v>
      </c>
      <c r="AV22" s="5">
        <f t="shared" si="10"/>
        <v>2061</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2061</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2061</v>
      </c>
      <c r="AR23" s="76">
        <f t="shared" si="15"/>
        <v>0</v>
      </c>
      <c r="AS23" s="77">
        <f t="shared" si="8"/>
        <v>0</v>
      </c>
      <c r="AT23" s="76">
        <f t="shared" si="16"/>
        <v>3</v>
      </c>
      <c r="AU23" s="78">
        <f t="shared" si="9"/>
        <v>3</v>
      </c>
      <c r="AV23" s="5">
        <f t="shared" si="10"/>
        <v>2061</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2061</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2061</v>
      </c>
      <c r="AR24" s="76">
        <f t="shared" si="15"/>
        <v>0</v>
      </c>
      <c r="AS24" s="77">
        <f t="shared" si="8"/>
        <v>0</v>
      </c>
      <c r="AT24" s="76">
        <f t="shared" si="16"/>
        <v>3</v>
      </c>
      <c r="AU24" s="78">
        <f t="shared" si="9"/>
        <v>3</v>
      </c>
      <c r="AV24" s="5">
        <f t="shared" si="10"/>
        <v>2061</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2061</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2061</v>
      </c>
      <c r="AR25" s="76">
        <f t="shared" si="15"/>
        <v>0</v>
      </c>
      <c r="AS25" s="77">
        <f t="shared" si="8"/>
        <v>0</v>
      </c>
      <c r="AT25" s="76">
        <f t="shared" si="16"/>
        <v>3</v>
      </c>
      <c r="AU25" s="78">
        <f t="shared" si="9"/>
        <v>3</v>
      </c>
      <c r="AV25" s="5">
        <f t="shared" si="10"/>
        <v>2061</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2061</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2061</v>
      </c>
      <c r="AR26" s="76">
        <f t="shared" si="15"/>
        <v>0</v>
      </c>
      <c r="AS26" s="77">
        <f t="shared" si="8"/>
        <v>0</v>
      </c>
      <c r="AT26" s="76">
        <f t="shared" si="16"/>
        <v>3</v>
      </c>
      <c r="AU26" s="78">
        <f t="shared" si="9"/>
        <v>3</v>
      </c>
      <c r="AV26" s="5">
        <f t="shared" si="10"/>
        <v>2061</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2061</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2061</v>
      </c>
      <c r="AR27" s="76">
        <f t="shared" si="15"/>
        <v>0</v>
      </c>
      <c r="AS27" s="77">
        <f t="shared" si="8"/>
        <v>0</v>
      </c>
      <c r="AT27" s="76">
        <f t="shared" si="16"/>
        <v>3</v>
      </c>
      <c r="AU27" s="78">
        <f t="shared" si="9"/>
        <v>3</v>
      </c>
      <c r="AV27" s="5">
        <f t="shared" si="10"/>
        <v>2061</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2061</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2061</v>
      </c>
      <c r="AR28" s="76">
        <f t="shared" si="15"/>
        <v>0</v>
      </c>
      <c r="AS28" s="77">
        <f t="shared" si="8"/>
        <v>0</v>
      </c>
      <c r="AT28" s="76">
        <f t="shared" si="16"/>
        <v>3</v>
      </c>
      <c r="AU28" s="78">
        <f t="shared" si="9"/>
        <v>3</v>
      </c>
      <c r="AV28" s="5">
        <f t="shared" si="10"/>
        <v>2061</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2061</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2061</v>
      </c>
      <c r="AR29" s="76">
        <f t="shared" si="15"/>
        <v>0</v>
      </c>
      <c r="AS29" s="77">
        <f t="shared" si="8"/>
        <v>0</v>
      </c>
      <c r="AT29" s="76">
        <f t="shared" si="16"/>
        <v>3</v>
      </c>
      <c r="AU29" s="78">
        <f t="shared" si="9"/>
        <v>3</v>
      </c>
      <c r="AV29" s="5">
        <f t="shared" si="10"/>
        <v>2061</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2061</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2061</v>
      </c>
      <c r="AR30" s="76">
        <f t="shared" si="15"/>
        <v>0</v>
      </c>
      <c r="AS30" s="77">
        <f t="shared" si="8"/>
        <v>0</v>
      </c>
      <c r="AT30" s="76">
        <f t="shared" si="16"/>
        <v>3</v>
      </c>
      <c r="AU30" s="78">
        <f t="shared" si="9"/>
        <v>3</v>
      </c>
      <c r="AV30" s="5">
        <f t="shared" si="10"/>
        <v>2061</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2061</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2061</v>
      </c>
      <c r="AR31" s="76">
        <f t="shared" si="15"/>
        <v>0</v>
      </c>
      <c r="AS31" s="77">
        <f t="shared" si="8"/>
        <v>0</v>
      </c>
      <c r="AT31" s="76">
        <f t="shared" si="16"/>
        <v>3</v>
      </c>
      <c r="AU31" s="78">
        <f t="shared" si="9"/>
        <v>3</v>
      </c>
      <c r="AV31" s="5">
        <f t="shared" si="10"/>
        <v>2061</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2061</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2061</v>
      </c>
      <c r="AR32" s="76">
        <f t="shared" si="15"/>
        <v>0</v>
      </c>
      <c r="AS32" s="77">
        <f t="shared" si="8"/>
        <v>0</v>
      </c>
      <c r="AT32" s="76">
        <f t="shared" si="16"/>
        <v>3</v>
      </c>
      <c r="AU32" s="78">
        <f t="shared" si="9"/>
        <v>3</v>
      </c>
      <c r="AV32" s="5">
        <f t="shared" si="10"/>
        <v>2061</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2061</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2061</v>
      </c>
      <c r="AR33" s="76">
        <f t="shared" si="15"/>
        <v>0</v>
      </c>
      <c r="AS33" s="77">
        <f t="shared" si="8"/>
        <v>0</v>
      </c>
      <c r="AT33" s="76">
        <f t="shared" si="16"/>
        <v>3</v>
      </c>
      <c r="AU33" s="78">
        <f t="shared" si="9"/>
        <v>3</v>
      </c>
      <c r="AV33" s="5">
        <f t="shared" si="10"/>
        <v>2061</v>
      </c>
      <c r="AW33" s="104">
        <f t="shared" si="17"/>
        <v>0</v>
      </c>
    </row>
    <row r="34" spans="1:49" s="69" customFormat="1" ht="24.75" customHeight="1" x14ac:dyDescent="0.2">
      <c r="A34" s="84"/>
      <c r="B34" s="480" t="s">
        <v>281</v>
      </c>
      <c r="C34" s="84"/>
      <c r="D34" s="84"/>
      <c r="E34" s="84"/>
      <c r="F34" s="84"/>
      <c r="G34" s="554">
        <f>20-COUNTBLANK(B14:B33)</f>
        <v>1</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6183</v>
      </c>
      <c r="Z34" s="904"/>
      <c r="AA34" s="558">
        <f t="shared" ref="AA34:AG34" si="18">SUM(AA14:AA33)</f>
        <v>0</v>
      </c>
      <c r="AB34" s="568">
        <f t="shared" si="18"/>
        <v>0</v>
      </c>
      <c r="AC34" s="569">
        <f t="shared" si="18"/>
        <v>-4</v>
      </c>
      <c r="AD34" s="569">
        <f t="shared" si="18"/>
        <v>0</v>
      </c>
      <c r="AE34" s="570">
        <f t="shared" si="18"/>
        <v>3</v>
      </c>
      <c r="AF34" s="571">
        <f t="shared" si="18"/>
        <v>-1</v>
      </c>
      <c r="AG34" s="89">
        <f t="shared" si="18"/>
        <v>0</v>
      </c>
      <c r="AH34" s="90"/>
      <c r="AI34" s="90"/>
      <c r="AJ34" s="90"/>
      <c r="AK34" s="90"/>
      <c r="AL34" s="91"/>
      <c r="AM34" s="91"/>
      <c r="AN34" s="91"/>
      <c r="AO34" s="68"/>
      <c r="AS34" s="70"/>
      <c r="AW34" s="104">
        <f>SUM(AW14:AW33)</f>
        <v>-2061</v>
      </c>
    </row>
    <row r="35" spans="1:49" s="94" customFormat="1" ht="16.5" customHeight="1" x14ac:dyDescent="0.2">
      <c r="A35" s="481"/>
      <c r="B35" s="481" t="s">
        <v>54</v>
      </c>
      <c r="C35" s="481"/>
      <c r="D35" s="106"/>
      <c r="E35" s="106"/>
      <c r="F35" s="106"/>
      <c r="G35" s="106"/>
      <c r="H35" s="838">
        <f>COUNTIF(AF14:AF33,"&lt;0")</f>
        <v>1</v>
      </c>
      <c r="I35" s="838"/>
      <c r="J35" s="106" t="s">
        <v>55</v>
      </c>
      <c r="K35" s="106"/>
      <c r="L35" s="106"/>
      <c r="M35" s="839">
        <f>SUMIF(AW14:AW33,"&lt;0")</f>
        <v>-2061</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0</v>
      </c>
    </row>
    <row r="36" spans="1:49" s="94" customFormat="1" ht="16.5" customHeight="1" x14ac:dyDescent="0.2">
      <c r="A36" s="834" t="s">
        <v>702</v>
      </c>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3329" priority="6" stopIfTrue="1">
      <formula>B14=""</formula>
    </cfRule>
  </conditionalFormatting>
  <conditionalFormatting sqref="AE14:AE33">
    <cfRule type="expression" dxfId="3328" priority="7" stopIfTrue="1">
      <formula>AND((OR(S14,V14,Y14)&lt;&gt;0),AE14=0)</formula>
    </cfRule>
    <cfRule type="expression" dxfId="3327" priority="8" stopIfTrue="1">
      <formula>AND((OR(S14,V14,Y14)&lt;&gt;0),AE14&lt;&gt;0)</formula>
    </cfRule>
  </conditionalFormatting>
  <conditionalFormatting sqref="Q14:R33">
    <cfRule type="expression" dxfId="3326" priority="9" stopIfTrue="1">
      <formula>B14=""</formula>
    </cfRule>
  </conditionalFormatting>
  <conditionalFormatting sqref="AC14:AC33">
    <cfRule type="expression" dxfId="3325" priority="10" stopIfTrue="1">
      <formula>(AD14+AC14)&gt;=0</formula>
    </cfRule>
  </conditionalFormatting>
  <conditionalFormatting sqref="AI14:AJ33">
    <cfRule type="expression" dxfId="3324" priority="11" stopIfTrue="1">
      <formula>IF(AI14&lt;&gt;ROUND(S14*$AF$1+V14+Y14,2),1)</formula>
    </cfRule>
    <cfRule type="cellIs" dxfId="3323" priority="12" stopIfTrue="1" operator="equal">
      <formula>0</formula>
    </cfRule>
  </conditionalFormatting>
  <conditionalFormatting sqref="Y25:Z33">
    <cfRule type="expression" dxfId="3322" priority="13" stopIfTrue="1">
      <formula>IF((AND($Y25=0,$S25=0,$V25=0,$AE25&lt;&gt;0)),"истина")</formula>
    </cfRule>
    <cfRule type="expression" dxfId="3321" priority="14" stopIfTrue="1">
      <formula>($V25+$Y25)&lt;&gt;$AI25</formula>
    </cfRule>
  </conditionalFormatting>
  <conditionalFormatting sqref="S15:U33">
    <cfRule type="expression" dxfId="3320" priority="15" stopIfTrue="1">
      <formula>IF((AND($S15=0,$V15=0,$Y15=0,$AE15&lt;&gt;0)),"истина")</formula>
    </cfRule>
    <cfRule type="cellIs" dxfId="3319" priority="16" stopIfTrue="1" operator="lessThan">
      <formula>0</formula>
    </cfRule>
  </conditionalFormatting>
  <conditionalFormatting sqref="V25:X33">
    <cfRule type="expression" dxfId="3318" priority="17" stopIfTrue="1">
      <formula>IF((AND($V25=0,$Y25=0,$S25=0,$AE25&lt;&gt;0)),"истина")</formula>
    </cfRule>
    <cfRule type="expression" dxfId="3317" priority="18" stopIfTrue="1">
      <formula>($V25+$Y25)&lt;&gt;$AI25</formula>
    </cfRule>
    <cfRule type="cellIs" dxfId="3316" priority="19" stopIfTrue="1" operator="lessThan">
      <formula>0</formula>
    </cfRule>
  </conditionalFormatting>
  <conditionalFormatting sqref="I10:J10">
    <cfRule type="cellIs" dxfId="3315" priority="20" stopIfTrue="1" operator="notEqual">
      <formula>$A$10</formula>
    </cfRule>
    <cfRule type="cellIs" dxfId="3314" priority="21" stopIfTrue="1" operator="equal">
      <formula>0</formula>
    </cfRule>
  </conditionalFormatting>
  <conditionalFormatting sqref="D10:E10 AK13:AL13 AH14:AH33 AM14:AN33">
    <cfRule type="cellIs" dxfId="3313" priority="22" stopIfTrue="1" operator="equal">
      <formula>0</formula>
    </cfRule>
  </conditionalFormatting>
  <conditionalFormatting sqref="AH3:AN3 AH1:AN1">
    <cfRule type="cellIs" dxfId="3312" priority="23" stopIfTrue="1" operator="equal">
      <formula>0</formula>
    </cfRule>
  </conditionalFormatting>
  <conditionalFormatting sqref="S34:AG34 AF14:AF33">
    <cfRule type="cellIs" dxfId="3311" priority="24" stopIfTrue="1" operator="equal">
      <formula>0</formula>
    </cfRule>
  </conditionalFormatting>
  <conditionalFormatting sqref="S14:U14">
    <cfRule type="expression" dxfId="3310" priority="25" stopIfTrue="1">
      <formula>IF((AND($S$14=0,$V$14=0,$Y$14=0,$AE$14&lt;&gt;0)),"истина")</formula>
    </cfRule>
    <cfRule type="cellIs" dxfId="3309" priority="26" stopIfTrue="1" operator="lessThan">
      <formula>0</formula>
    </cfRule>
  </conditionalFormatting>
  <conditionalFormatting sqref="G34 D8:E9 AK14:AL33">
    <cfRule type="cellIs" dxfId="3308" priority="27" stopIfTrue="1" operator="equal">
      <formula>0</formula>
    </cfRule>
  </conditionalFormatting>
  <conditionalFormatting sqref="AL8:AL9">
    <cfRule type="cellIs" dxfId="3307" priority="28" stopIfTrue="1" operator="equal">
      <formula>0</formula>
    </cfRule>
  </conditionalFormatting>
  <conditionalFormatting sqref="AM8:AN8">
    <cfRule type="expression" dxfId="3306" priority="29" stopIfTrue="1">
      <formula>$AL$8=0</formula>
    </cfRule>
  </conditionalFormatting>
  <conditionalFormatting sqref="AM9:AN9">
    <cfRule type="expression" dxfId="3305" priority="30" stopIfTrue="1">
      <formula>$AL$9=0</formula>
    </cfRule>
  </conditionalFormatting>
  <conditionalFormatting sqref="A8:C8">
    <cfRule type="expression" dxfId="3304" priority="31" stopIfTrue="1">
      <formula>$D$8=0</formula>
    </cfRule>
    <cfRule type="cellIs" dxfId="3303" priority="32" stopIfTrue="1" operator="equal">
      <formula>0</formula>
    </cfRule>
  </conditionalFormatting>
  <conditionalFormatting sqref="A9:C9">
    <cfRule type="expression" dxfId="3302" priority="33" stopIfTrue="1">
      <formula>$D$9=0</formula>
    </cfRule>
    <cfRule type="cellIs" dxfId="3301" priority="34" stopIfTrue="1" operator="equal">
      <formula>0</formula>
    </cfRule>
  </conditionalFormatting>
  <conditionalFormatting sqref="F9">
    <cfRule type="expression" dxfId="3300" priority="35" stopIfTrue="1">
      <formula>$D$9=0</formula>
    </cfRule>
  </conditionalFormatting>
  <conditionalFormatting sqref="F8">
    <cfRule type="expression" dxfId="3299" priority="36" stopIfTrue="1">
      <formula>$D$8=0</formula>
    </cfRule>
  </conditionalFormatting>
  <conditionalFormatting sqref="G8:AK9 BA7:CE8">
    <cfRule type="cellIs" dxfId="3298" priority="37" stopIfTrue="1" operator="equal">
      <formula>""</formula>
    </cfRule>
  </conditionalFormatting>
  <conditionalFormatting sqref="Y14:Z24">
    <cfRule type="expression" dxfId="3297" priority="1" stopIfTrue="1">
      <formula>IF((AND($Y14=0,$S14=0,$V14=0,$AE14&lt;&gt;0)),"истина")</formula>
    </cfRule>
    <cfRule type="expression" dxfId="3296" priority="2" stopIfTrue="1">
      <formula>($V14+$Y14)&lt;&gt;$AI14</formula>
    </cfRule>
  </conditionalFormatting>
  <conditionalFormatting sqref="V14:X24">
    <cfRule type="expression" dxfId="3295" priority="3" stopIfTrue="1">
      <formula>IF((AND($V14=0,$Y14=0,$S14=0,$AE14&lt;&gt;0)),"истина")</formula>
    </cfRule>
    <cfRule type="expression" dxfId="3294" priority="4" stopIfTrue="1">
      <formula>($V14+$Y14)&lt;&gt;$AI14</formula>
    </cfRule>
    <cfRule type="cellIs" dxfId="3293"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1505"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21506"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21507"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21508"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21509"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21510"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21511"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21512"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21513"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21514"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21515"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21516"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21517"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21518"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21519"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21520"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21521"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72">
    <tabColor rgb="FF92D050"/>
    <pageSetUpPr fitToPage="1"/>
  </sheetPr>
  <dimension ref="A1:CE147"/>
  <sheetViews>
    <sheetView showGridLines="0" zoomScale="120" zoomScaleNormal="120" workbookViewId="0">
      <selection activeCell="Y16" sqref="Y16:Z16"/>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v>549</v>
      </c>
      <c r="B1" s="969"/>
      <c r="C1" s="969"/>
      <c r="D1" s="555"/>
      <c r="E1" s="966">
        <v>10</v>
      </c>
      <c r="F1" s="966"/>
      <c r="G1" s="966"/>
      <c r="H1" s="966"/>
      <c r="J1" s="970">
        <v>44349</v>
      </c>
      <c r="K1" s="970"/>
      <c r="L1" s="970"/>
      <c r="M1" s="970">
        <v>44427</v>
      </c>
      <c r="N1" s="970"/>
      <c r="O1" s="970"/>
      <c r="P1" s="3"/>
      <c r="Q1" s="3"/>
      <c r="R1" s="980" t="s">
        <v>353</v>
      </c>
      <c r="S1" s="980"/>
      <c r="T1" s="980"/>
      <c r="U1" s="980"/>
      <c r="V1" s="980"/>
      <c r="W1" s="980"/>
      <c r="Y1" s="971">
        <f>60/45</f>
        <v>1.3333333333333333</v>
      </c>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v>0.5625</v>
      </c>
      <c r="AH2" s="859" t="s">
        <v>12</v>
      </c>
      <c r="AI2" s="859"/>
      <c r="AJ2" s="859"/>
      <c r="AK2" s="859"/>
      <c r="AL2" s="859"/>
      <c r="AM2" s="859"/>
      <c r="AN2" s="859"/>
      <c r="AO2" s="14" t="b">
        <v>1</v>
      </c>
      <c r="AP2" s="15" t="b">
        <v>0</v>
      </c>
      <c r="AQ2" s="15" t="b">
        <v>1</v>
      </c>
      <c r="AR2" s="15" t="b">
        <v>0</v>
      </c>
      <c r="AS2" s="15" t="b">
        <v>0</v>
      </c>
      <c r="AT2" s="15" t="b">
        <v>0</v>
      </c>
      <c r="AU2" s="15" t="b">
        <v>0</v>
      </c>
      <c r="AV2" s="15">
        <f>COUNTIF(AO2:AU2,TRUE)</f>
        <v>2</v>
      </c>
    </row>
    <row r="3" spans="1:83" ht="12.75" customHeight="1" x14ac:dyDescent="0.2">
      <c r="A3" s="988" t="s">
        <v>705</v>
      </c>
      <c r="B3" s="979"/>
      <c r="C3" s="979"/>
      <c r="D3" s="555"/>
      <c r="E3" s="980" t="s">
        <v>706</v>
      </c>
      <c r="F3" s="980"/>
      <c r="G3" s="980"/>
      <c r="H3" s="980"/>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t="str">
        <f>IF(AO2=TRUE,"M",0)</f>
        <v>M</v>
      </c>
      <c r="AP3" s="19">
        <f>IF(AP2=TRUE,"Tu",0)</f>
        <v>0</v>
      </c>
      <c r="AQ3" s="19" t="str">
        <f>IF(AQ2=TRUE,"W",0)</f>
        <v>W</v>
      </c>
      <c r="AR3" s="19">
        <f>IF(AR2=TRUE,"Th",0)</f>
        <v>0</v>
      </c>
      <c r="AS3" s="19">
        <f>IF(AS2=TRUE,"F",0)</f>
        <v>0</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X</v>
      </c>
      <c r="BC7" s="33" t="str">
        <f>IF($I$7=$AO$3,"X","")&amp;IF($I$7=$AP$3,"X","")&amp;IF($I$7=$AQ$3,"X","")&amp;IF($I$7=$AR$3,"X","")&amp;IF($I$7=$AS$3,"X","")&amp;IF($I$7=$AT$3,"X","")&amp;IF($I$7=$AU$3,"X","")</f>
        <v/>
      </c>
      <c r="BD7" s="33" t="str">
        <f>IF($J$7=$AO$3,"X","")&amp;IF($J$7=$AP$3,"X","")&amp;IF($J$7=$AQ$3,"X","")&amp;IF($J$7=$AR$3,"X","")&amp;IF($J$7=$AS$3,"X","")&amp;IF($J$7=$AT$3,"X","")&amp;IF($J$7=$AU$3,"X","")</f>
        <v>X</v>
      </c>
      <c r="BE7" s="33" t="str">
        <f>IF($K$7=$AO$3,"X","")&amp;IF($K$7=$AP$3,"X","")&amp;IF($K$7=$AQ$3,"X","")&amp;IF($K$7=$AR$3,"X","")&amp;IF($K$7=$AS$3,"X","")&amp;IF($K$7=$AT$3,"X","")&amp;IF($K$7=$AU$3,"X","")</f>
        <v/>
      </c>
      <c r="BF7" s="33" t="str">
        <f>IF($L$7=$AO$3,"X","")&amp;IF($L$7=$AP$3,"X","")&amp;IF($L$7=$AQ$3,"X","")&amp;IF($L$7=$AR$3,"X","")&amp;IF($L$7=$AS$3,"X","")&amp;IF($L$7=$AT$3,"X","")&amp;IF($L$7=$AU$3,"X","")</f>
        <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X</v>
      </c>
      <c r="BJ7" s="33" t="str">
        <f>IF($P$7=$AO$3,"X","")&amp;IF($P$7=$AP$3,"X","")&amp;IF($P$7=$AQ$3,"X","")&amp;IF($P$7=$AR$3,"X","")&amp;IF($P$7=$AS$3,"X","")&amp;IF($P$7=$AT$3,"X","")&amp;IF($P$7=$AU$3,"X","")</f>
        <v/>
      </c>
      <c r="BK7" s="33" t="str">
        <f>IF($Q$7=$AO$3,"X","")&amp;IF($Q$7=$AP$3,"X","")&amp;IF($Q$7=$AQ$3,"X","")&amp;IF($Q$7=$AR$3,"X","")&amp;IF($Q$7=$AS$3,"X","")&amp;IF($Q$7=$AT$3,"X","")&amp;IF($Q$7=$AU$3,"X","")</f>
        <v>X</v>
      </c>
      <c r="BL7" s="33" t="str">
        <f>IF($R$7=$AO$3,"X","")&amp;IF($R$7=$AP$3,"X","")&amp;IF($R$7=$AQ$3,"X","")&amp;IF($R$7=$AR$3,"X","")&amp;IF($R$7=$AS$3,"X","")&amp;IF($R$7=$AT$3,"X","")&amp;IF($R$7=$AU$3,"X","")</f>
        <v/>
      </c>
      <c r="BM7" s="33" t="str">
        <f>IF($S$7=$AO$3,"X","")&amp;IF($S$7=$AP$3,"X","")&amp;IF($S$7=$AQ$3,"X","")&amp;IF($S$7=$AR$3,"X","")&amp;IF($S$7=$AS$3,"X","")&amp;IF($S$7=$AT$3,"X","")&amp;IF($S$7=$AU$3,"X","")</f>
        <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X</v>
      </c>
      <c r="BQ7" s="33" t="str">
        <f>IF($W$7=$AO$3,"X","")&amp;IF($W$7=$AP$3,"X","")&amp;IF($W$7=$AQ$3,"X","")&amp;IF($W$7=$AR$3,"X","")&amp;IF($W$7=$AS$3,"X","")&amp;IF($W$7=$AT$3,"X","")&amp;IF($W$7=$AU$3,"X","")</f>
        <v/>
      </c>
      <c r="BR7" s="33" t="str">
        <f>IF($X$7=$AO$3,"X","")&amp;IF($X$7=$AP$3,"X","")&amp;IF($X$7=$AQ$3,"X","")&amp;IF($X$7=$AR$3,"X","")&amp;IF($X$7=$AS$3,"X","")&amp;IF($X$7=$AT$3,"X","")&amp;IF($X$7=$AU$3,"X","")</f>
        <v>X</v>
      </c>
      <c r="BS7" s="33" t="str">
        <f>IF($Y$7=$AO$3,"X","")&amp;IF($Y$7=$AP$3,"X","")&amp;IF($Y$7=$AQ$3,"X","")&amp;IF($Y$7=$AR$3,"X","")&amp;IF($Y$7=$AS$3,"X","")&amp;IF($Y$7=$AT$3,"X","")&amp;IF($Y$7=$AU$3,"X","")</f>
        <v/>
      </c>
      <c r="BT7" s="33" t="str">
        <f>IF($Z$7=$AO$3,"X","")&amp;IF($Z$7=$AP$3,"X","")&amp;IF($Z$7=$AQ$3,"X","")&amp;IF($Z$7=$AR$3,"X","")&amp;IF($Z$7=$AS$3,"X","")&amp;IF($Z$7=$AT$3,"X","")&amp;IF($Z$7=$AU$3,"X","")</f>
        <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X</v>
      </c>
      <c r="BX7" s="33" t="str">
        <f>IF($AD$7=$AO$3,"X","")&amp;IF($AD$7=$AP$3,"X","")&amp;IF($AD$7=$AQ$3,"X","")&amp;IF($AD$7=$AR$3,"X","")&amp;IF($AD$7=$AS$3,"X","")&amp;IF($AD$7=$AT$3,"X","")&amp;IF($AD$7=$AU$3,"X","")</f>
        <v/>
      </c>
      <c r="BY7" s="33" t="str">
        <f>IF($AE$7=$AO$3,"X","")&amp;IF($AE$7=$AP$3,"X","")&amp;IF($AE$7=$AQ$3,"X","")&amp;IF($AE$7=$AR$3,"X","")&amp;IF($AE$7=$AS$3,"X","")&amp;IF($AE$7=$AT$3,"X","")&amp;IF($AE$7=$AU$3,"X","")</f>
        <v>X</v>
      </c>
      <c r="BZ7" s="33" t="str">
        <f>IF($AF$7=$AO$3,"X","")&amp;IF($AF$7=$AP$3,"X","")&amp;IF($AF$7=$AQ$3,"X","")&amp;IF($AF$7=$AR$3,"X","")&amp;IF($AF$7=$AS$3,"X","")&amp;IF($AF$7=$AT$3,"X","")&amp;IF($AF$7=$AU$3,"X","")</f>
        <v/>
      </c>
      <c r="CA7" s="33" t="str">
        <f>IF($AG$7=$AO$3,"X","")&amp;IF($AG$7=$AP$3,"X","")&amp;IF($AG$7=$AQ$3,"X","")&amp;IF($AG$7=$AR$3,"X","")&amp;IF($AG$7=$AS$3,"X","")&amp;IF($AG$7=$AT$3,"X","")&amp;IF($AG$7=$AU$3,"X","")</f>
        <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X</v>
      </c>
      <c r="CE7" s="33" t="str">
        <f>IF($AK$7=$AO$3,"X","")&amp;IF($AK$7=$AP$3,"X","")&amp;IF($AK$7=$AQ$3,"X","")&amp;IF($AK$7=$AR$3,"X","")&amp;IF($AK$7=$AS$3,"X","")&amp;IF($AK$7=$AT$3,"X","")&amp;IF($AK$7=$AU$3,"X","")</f>
        <v/>
      </c>
    </row>
    <row r="8" spans="1:83" ht="12.75" customHeight="1" x14ac:dyDescent="0.2">
      <c r="A8" s="977" t="str">
        <f>R1</f>
        <v>Van Schalkwyk Barbara</v>
      </c>
      <c r="B8" s="977"/>
      <c r="C8" s="977"/>
      <c r="D8" s="978">
        <f>Y1*AL8</f>
        <v>12</v>
      </c>
      <c r="E8" s="978"/>
      <c r="F8" s="34" t="s">
        <v>21</v>
      </c>
      <c r="G8" s="35" t="str">
        <f>IF($G$7=$AO$3,"X","")&amp;IF($G$7=$AP$3,"X","")&amp;IF($G$7=$AQ$3,"X","")&amp;IF($G$7=$AR$3,"X","")&amp;IF($G$7=$AS$3,"X","")&amp;IF($G$7=$AT$3,"X","")&amp;IF($G$7=$AU$3,"X","")</f>
        <v/>
      </c>
      <c r="H8" s="35" t="str">
        <f>IF($H$7=$AO$3,"X","")&amp;IF($H$7=$AP$3,"X","")&amp;IF($H$7=$AQ$3,"X","")&amp;IF($H$7=$AR$3,"X","")&amp;IF($H$7=$AS$3,"X","")&amp;IF($H$7=$AT$3,"X","")&amp;IF($H$7=$AU$3,"X","")</f>
        <v>X</v>
      </c>
      <c r="I8" s="35" t="str">
        <f>IF($I$7=$AO$3,"X","")&amp;IF($I$7=$AP$3,"X","")&amp;IF($I$7=$AQ$3,"X","")&amp;IF($I$7=$AR$3,"X","")&amp;IF($I$7=$AS$3,"X","")&amp;IF($I$7=$AT$3,"X","")&amp;IF($I$7=$AU$3,"X","")</f>
        <v/>
      </c>
      <c r="J8" s="35" t="str">
        <f>IF($J$7=$AO$3,"X","")&amp;IF($J$7=$AP$3,"X","")&amp;IF($J$7=$AQ$3,"X","")&amp;IF($J$7=$AR$3,"X","")&amp;IF($J$7=$AS$3,"X","")&amp;IF($J$7=$AT$3,"X","")&amp;IF($J$7=$AU$3,"X","")</f>
        <v>X</v>
      </c>
      <c r="K8" s="35" t="str">
        <f>IF($K$7=$AO$3,"X","")&amp;IF($K$7=$AP$3,"X","")&amp;IF($K$7=$AQ$3,"X","")&amp;IF($K$7=$AR$3,"X","")&amp;IF($K$7=$AS$3,"X","")&amp;IF($K$7=$AT$3,"X","")&amp;IF($K$7=$AU$3,"X","")</f>
        <v/>
      </c>
      <c r="L8" s="35" t="str">
        <f>IF($L$7=$AO$3,"X","")&amp;IF($L$7=$AP$3,"X","")&amp;IF($L$7=$AQ$3,"X","")&amp;IF($L$7=$AR$3,"X","")&amp;IF($L$7=$AS$3,"X","")&amp;IF($L$7=$AT$3,"X","")&amp;IF($L$7=$AU$3,"X","")</f>
        <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X</v>
      </c>
      <c r="P8" s="35" t="str">
        <f>IF($P$7=$AO$3,"X","")&amp;IF($P$7=$AP$3,"X","")&amp;IF($P$7=$AQ$3,"X","")&amp;IF($P$7=$AR$3,"X","")&amp;IF($P$7=$AS$3,"X","")&amp;IF($P$7=$AT$3,"X","")&amp;IF($P$7=$AU$3,"X","")</f>
        <v/>
      </c>
      <c r="Q8" s="35" t="str">
        <f>IF($Q$7=$AO$3,"X","")&amp;IF($Q$7=$AP$3,"X","")&amp;IF($Q$7=$AQ$3,"X","")&amp;IF($Q$7=$AR$3,"X","")&amp;IF($Q$7=$AS$3,"X","")&amp;IF($Q$7=$AT$3,"X","")&amp;IF($Q$7=$AU$3,"X","")</f>
        <v>X</v>
      </c>
      <c r="R8" s="35" t="str">
        <f>IF($R$7=$AO$3,"X","")&amp;IF($R$7=$AP$3,"X","")&amp;IF($R$7=$AQ$3,"X","")&amp;IF($R$7=$AR$3,"X","")&amp;IF($R$7=$AS$3,"X","")&amp;IF($R$7=$AT$3,"X","")&amp;IF($R$7=$AU$3,"X","")</f>
        <v/>
      </c>
      <c r="S8" s="35" t="str">
        <f>IF($S$7=$AO$3,"X","")&amp;IF($S$7=$AP$3,"X","")&amp;IF($S$7=$AQ$3,"X","")&amp;IF($S$7=$AR$3,"X","")&amp;IF($S$7=$AS$3,"X","")&amp;IF($S$7=$AT$3,"X","")&amp;IF($S$7=$AU$3,"X","")</f>
        <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X</v>
      </c>
      <c r="W8" s="35" t="str">
        <f>IF($W$7=$AO$3,"X","")&amp;IF($W$7=$AP$3,"X","")&amp;IF($W$7=$AQ$3,"X","")&amp;IF($W$7=$AR$3,"X","")&amp;IF($W$7=$AS$3,"X","")&amp;IF($W$7=$AT$3,"X","")&amp;IF($W$7=$AU$3,"X","")</f>
        <v/>
      </c>
      <c r="X8" s="35" t="str">
        <f>IF($X$7=$AO$3,"X","")&amp;IF($X$7=$AP$3,"X","")&amp;IF($X$7=$AQ$3,"X","")&amp;IF($X$7=$AR$3,"X","")&amp;IF($X$7=$AS$3,"X","")&amp;IF($X$7=$AT$3,"X","")&amp;IF($X$7=$AU$3,"X","")</f>
        <v>X</v>
      </c>
      <c r="Y8" s="35" t="str">
        <f>IF($Y$7=$AO$3,"X","")&amp;IF($Y$7=$AP$3,"X","")&amp;IF($Y$7=$AQ$3,"X","")&amp;IF($Y$7=$AR$3,"X","")&amp;IF($Y$7=$AS$3,"X","")&amp;IF($Y$7=$AT$3,"X","")&amp;IF($Y$7=$AU$3,"X","")</f>
        <v/>
      </c>
      <c r="Z8" s="35" t="str">
        <f>IF($Z$7=$AO$3,"X","")&amp;IF($Z$7=$AP$3,"X","")&amp;IF($Z$7=$AQ$3,"X","")&amp;IF($Z$7=$AR$3,"X","")&amp;IF($Z$7=$AS$3,"X","")&amp;IF($Z$7=$AT$3,"X","")&amp;IF($Z$7=$AU$3,"X","")</f>
        <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X</v>
      </c>
      <c r="AD8" s="35" t="str">
        <f>IF($AD$7=$AO$3,"X","")&amp;IF($AD$7=$AP$3,"X","")&amp;IF($AD$7=$AQ$3,"X","")&amp;IF($AD$7=$AR$3,"X","")&amp;IF($AD$7=$AS$3,"X","")&amp;IF($AD$7=$AT$3,"X","")&amp;IF($AD$7=$AU$3,"X","")</f>
        <v/>
      </c>
      <c r="AE8" s="35" t="str">
        <f>IF($AE$7=$AO$3,"X","")&amp;IF($AE$7=$AP$3,"X","")&amp;IF($AE$7=$AQ$3,"X","")&amp;IF($AE$7=$AR$3,"X","")&amp;IF($AE$7=$AS$3,"X","")&amp;IF($AE$7=$AT$3,"X","")&amp;IF($AE$7=$AU$3,"X","")</f>
        <v>X</v>
      </c>
      <c r="AF8" s="35" t="str">
        <f>IF($AF$7=$AO$3,"X","")&amp;IF($AF$7=$AP$3,"X","")&amp;IF($AF$7=$AQ$3,"X","")&amp;IF($AF$7=$AR$3,"X","")&amp;IF($AF$7=$AS$3,"X","")&amp;IF($AF$7=$AT$3,"X","")&amp;IF($AF$7=$AU$3,"X","")</f>
        <v/>
      </c>
      <c r="AG8" s="35" t="str">
        <f>IF($AG$7=$AO$3,"X","")&amp;IF($AG$7=$AP$3,"X","")&amp;IF($AG$7=$AQ$3,"X","")&amp;IF($AG$7=$AR$3,"X","")&amp;IF($AG$7=$AS$3,"X","")&amp;IF($AG$7=$AT$3,"X","")&amp;IF($AG$7=$AU$3,"X","")</f>
        <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X</v>
      </c>
      <c r="AK8" s="35" t="str">
        <f>IF($AK$7=$AO$3,"X","")&amp;IF($AK$7=$AP$3,"X","")&amp;IF($AK$7=$AQ$3,"X","")&amp;IF($AK$7=$AR$3,"X","")&amp;IF($AK$7=$AS$3,"X","")&amp;IF($AK$7=$AT$3,"X","")&amp;IF($AK$7=$AU$3,"X","")</f>
        <v/>
      </c>
      <c r="AL8" s="30">
        <f>COUNTIF(G8:AK8,"X")</f>
        <v>9</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7.9999999999999796</v>
      </c>
      <c r="C10" s="39" t="s">
        <v>23</v>
      </c>
      <c r="D10" s="948">
        <f>SUM(D8:E9)</f>
        <v>12</v>
      </c>
      <c r="E10" s="948"/>
      <c r="F10" s="99" t="s">
        <v>53</v>
      </c>
      <c r="H10" s="41"/>
      <c r="I10" s="949">
        <f>6*1.33333333333333</f>
        <v>7.9999999999999796</v>
      </c>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87" t="s">
        <v>417</v>
      </c>
      <c r="C14" s="987"/>
      <c r="D14" s="987"/>
      <c r="E14" s="987"/>
      <c r="F14" s="987"/>
      <c r="G14" s="987"/>
      <c r="H14" s="927"/>
      <c r="I14" s="928"/>
      <c r="J14" s="981">
        <v>44349</v>
      </c>
      <c r="K14" s="982"/>
      <c r="L14" s="982"/>
      <c r="M14" s="932"/>
      <c r="N14" s="933"/>
      <c r="O14" s="932"/>
      <c r="P14" s="933"/>
      <c r="Q14" s="934">
        <f t="shared" ref="Q14:Q33" si="2">AV14</f>
        <v>549</v>
      </c>
      <c r="R14" s="935"/>
      <c r="S14" s="936"/>
      <c r="T14" s="937"/>
      <c r="U14" s="938"/>
      <c r="V14" s="939"/>
      <c r="W14" s="940"/>
      <c r="X14" s="941"/>
      <c r="Y14" s="939"/>
      <c r="Z14" s="941"/>
      <c r="AA14" s="556"/>
      <c r="AB14" s="559">
        <v>8</v>
      </c>
      <c r="AC14" s="560">
        <f t="shared" ref="AC14:AC33" si="3">IF(B14&lt;&gt;"",-$I$10,"")</f>
        <v>-7.9999999999999796</v>
      </c>
      <c r="AD14" s="561"/>
      <c r="AE14" s="561"/>
      <c r="AF14" s="562">
        <f t="shared" ref="AF14:AF33" si="4">SUM(AB14:AE14)</f>
        <v>2.042810365310288E-14</v>
      </c>
      <c r="AG14" s="72"/>
      <c r="AH14" s="109">
        <f t="shared" ref="AH14:AH33" si="5">IF(B14&lt;&gt;"",AV14,"")</f>
        <v>549</v>
      </c>
      <c r="AI14" s="883">
        <f>IF(B14&lt;&gt;0,ROUND(AE14*Q14,0),"")</f>
        <v>0</v>
      </c>
      <c r="AJ14" s="883"/>
      <c r="AK14" s="900">
        <f t="shared" ref="AK14:AK33" si="6">IF(B14&lt;&gt;0,ROUND(AI14*$AF$1,2),"")</f>
        <v>0</v>
      </c>
      <c r="AL14" s="900"/>
      <c r="AM14" s="901" t="str">
        <f t="shared" ref="AM14:AM33" si="7">IF(AND(AC14&gt;0,AC14&lt;&gt;""),"ложь","")</f>
        <v/>
      </c>
      <c r="AN14" s="901"/>
      <c r="AO14" s="73">
        <f>IF(ROUND($A$1-$A$1*M14,4)=$A$1,0,ROUND($A$1-$A$1*M14,4))</f>
        <v>0</v>
      </c>
      <c r="AP14" s="74">
        <f>IF(ROUND($A$1-$A$1*O14,4)=$A$1,0,ROUND($A$1-$A$1*O14,4))</f>
        <v>0</v>
      </c>
      <c r="AQ14" s="75">
        <f>ROUND($A$1-((M14+O14)*$A$1),4)</f>
        <v>549</v>
      </c>
      <c r="AR14" s="76">
        <f>IF(AO14&gt;0,1,0)</f>
        <v>0</v>
      </c>
      <c r="AS14" s="77">
        <f t="shared" ref="AS14:AS33" si="8">IF(AP14&gt;0,2,0)</f>
        <v>0</v>
      </c>
      <c r="AT14" s="76">
        <f>IF(AQ14&gt;0,3,0)</f>
        <v>3</v>
      </c>
      <c r="AU14" s="78">
        <f t="shared" ref="AU14:AU33" si="9">AR14+AS14+AT14</f>
        <v>3</v>
      </c>
      <c r="AV14" s="5">
        <f t="shared" ref="AV14:AV33" si="10">IF(AU14=4,AO14,0)+IF(AU14=5,AP14,0)+IF(AU14=6,AQ14,0)+IF(AU14=3,$A$1,0)</f>
        <v>549</v>
      </c>
      <c r="AW14" s="104">
        <f>ROUND(AF14*Q14,0)</f>
        <v>0</v>
      </c>
    </row>
    <row r="15" spans="1:83" s="69" customFormat="1" ht="18" customHeight="1" x14ac:dyDescent="0.2">
      <c r="A15" s="71">
        <v>2</v>
      </c>
      <c r="B15" s="987" t="s">
        <v>707</v>
      </c>
      <c r="C15" s="987"/>
      <c r="D15" s="987"/>
      <c r="E15" s="987"/>
      <c r="F15" s="987"/>
      <c r="G15" s="987"/>
      <c r="H15" s="927"/>
      <c r="I15" s="928"/>
      <c r="J15" s="981" t="s">
        <v>748</v>
      </c>
      <c r="K15" s="982"/>
      <c r="L15" s="982"/>
      <c r="M15" s="932"/>
      <c r="N15" s="933"/>
      <c r="O15" s="932"/>
      <c r="P15" s="933"/>
      <c r="Q15" s="934">
        <f t="shared" si="2"/>
        <v>549</v>
      </c>
      <c r="R15" s="935"/>
      <c r="S15" s="936"/>
      <c r="T15" s="937"/>
      <c r="U15" s="938"/>
      <c r="V15" s="939"/>
      <c r="W15" s="940"/>
      <c r="X15" s="941"/>
      <c r="Y15" s="939">
        <v>2926</v>
      </c>
      <c r="Z15" s="941"/>
      <c r="AA15" s="556"/>
      <c r="AB15" s="563">
        <v>0</v>
      </c>
      <c r="AC15" s="560">
        <f t="shared" si="3"/>
        <v>-7.9999999999999796</v>
      </c>
      <c r="AD15" s="564">
        <f>2*1.33333333333333</f>
        <v>2.6666666666666599</v>
      </c>
      <c r="AE15" s="561">
        <f>Y15/Q15</f>
        <v>5.3296903460837886</v>
      </c>
      <c r="AF15" s="562">
        <f t="shared" si="4"/>
        <v>-3.6429872495311599E-3</v>
      </c>
      <c r="AG15" s="72"/>
      <c r="AH15" s="109">
        <f t="shared" si="5"/>
        <v>549</v>
      </c>
      <c r="AI15" s="883">
        <f t="shared" ref="AI15:AI33" si="11">IF(B15&lt;&gt;0,ROUND(AE15*Q15,0),"")</f>
        <v>2926</v>
      </c>
      <c r="AJ15" s="883"/>
      <c r="AK15" s="900">
        <f t="shared" si="6"/>
        <v>0</v>
      </c>
      <c r="AL15" s="900"/>
      <c r="AM15" s="901" t="str">
        <f t="shared" si="7"/>
        <v/>
      </c>
      <c r="AN15" s="901"/>
      <c r="AO15" s="73">
        <f t="shared" ref="AO15:AO33" si="12">IF(ROUND($A$1-$A$1*M15,4)=$A$1,0,ROUND($A$1-$A$1*M15,4))</f>
        <v>0</v>
      </c>
      <c r="AP15" s="74">
        <f t="shared" ref="AP15:AP33" si="13">IF(ROUND($A$1-$A$1*O15,4)=$A$1,0,ROUND($A$1-$A$1*O15,4))</f>
        <v>0</v>
      </c>
      <c r="AQ15" s="75">
        <f t="shared" ref="AQ15:AQ33" si="14">ROUND($A$1-((M15+O15)*$A$1),4)</f>
        <v>549</v>
      </c>
      <c r="AR15" s="76">
        <f t="shared" ref="AR15:AR33" si="15">IF(AO15&gt;0,1,0)</f>
        <v>0</v>
      </c>
      <c r="AS15" s="77">
        <f t="shared" si="8"/>
        <v>0</v>
      </c>
      <c r="AT15" s="76">
        <f t="shared" ref="AT15:AT33" si="16">IF(AQ15&gt;0,3,0)</f>
        <v>3</v>
      </c>
      <c r="AU15" s="78">
        <f t="shared" si="9"/>
        <v>3</v>
      </c>
      <c r="AV15" s="5">
        <f t="shared" si="10"/>
        <v>549</v>
      </c>
      <c r="AW15" s="104">
        <f t="shared" ref="AW15:AW33" si="17">ROUND(AF15*Q15,0)</f>
        <v>-2</v>
      </c>
    </row>
    <row r="16" spans="1:83" s="69" customFormat="1" ht="18" customHeight="1" x14ac:dyDescent="0.2">
      <c r="A16" s="71">
        <v>3</v>
      </c>
      <c r="B16" s="987" t="s">
        <v>708</v>
      </c>
      <c r="C16" s="987"/>
      <c r="D16" s="987"/>
      <c r="E16" s="987"/>
      <c r="F16" s="987"/>
      <c r="G16" s="987"/>
      <c r="H16" s="927"/>
      <c r="I16" s="928"/>
      <c r="J16" s="981">
        <v>44389</v>
      </c>
      <c r="K16" s="982"/>
      <c r="L16" s="982"/>
      <c r="M16" s="932"/>
      <c r="N16" s="933"/>
      <c r="O16" s="932"/>
      <c r="P16" s="933"/>
      <c r="Q16" s="934">
        <f t="shared" si="2"/>
        <v>549</v>
      </c>
      <c r="R16" s="935"/>
      <c r="S16" s="936"/>
      <c r="T16" s="937"/>
      <c r="U16" s="938"/>
      <c r="V16" s="939">
        <v>5122</v>
      </c>
      <c r="W16" s="940"/>
      <c r="X16" s="941"/>
      <c r="Y16" s="939">
        <f>3662</f>
        <v>3662</v>
      </c>
      <c r="Z16" s="941"/>
      <c r="AA16" s="556"/>
      <c r="AB16" s="563">
        <v>-8.00000000000664</v>
      </c>
      <c r="AC16" s="560">
        <f t="shared" si="3"/>
        <v>-7.9999999999999796</v>
      </c>
      <c r="AD16" s="564"/>
      <c r="AE16" s="561">
        <f>(Y16+V16)/Q16</f>
        <v>16</v>
      </c>
      <c r="AF16" s="562">
        <f t="shared" si="4"/>
        <v>-6.6187055836053332E-12</v>
      </c>
      <c r="AG16" s="72"/>
      <c r="AH16" s="109">
        <f t="shared" si="5"/>
        <v>549</v>
      </c>
      <c r="AI16" s="883">
        <f t="shared" si="11"/>
        <v>8784</v>
      </c>
      <c r="AJ16" s="883"/>
      <c r="AK16" s="900">
        <f t="shared" si="6"/>
        <v>0</v>
      </c>
      <c r="AL16" s="900"/>
      <c r="AM16" s="901" t="str">
        <f t="shared" si="7"/>
        <v/>
      </c>
      <c r="AN16" s="901"/>
      <c r="AO16" s="73">
        <f t="shared" si="12"/>
        <v>0</v>
      </c>
      <c r="AP16" s="74">
        <f t="shared" si="13"/>
        <v>0</v>
      </c>
      <c r="AQ16" s="75">
        <f t="shared" si="14"/>
        <v>549</v>
      </c>
      <c r="AR16" s="76">
        <f t="shared" si="15"/>
        <v>0</v>
      </c>
      <c r="AS16" s="77">
        <f t="shared" si="8"/>
        <v>0</v>
      </c>
      <c r="AT16" s="76">
        <f t="shared" si="16"/>
        <v>3</v>
      </c>
      <c r="AU16" s="78">
        <f t="shared" si="9"/>
        <v>3</v>
      </c>
      <c r="AV16" s="5">
        <f t="shared" si="10"/>
        <v>549</v>
      </c>
      <c r="AW16" s="104">
        <f t="shared" si="17"/>
        <v>0</v>
      </c>
    </row>
    <row r="17" spans="1:49" s="69" customFormat="1" ht="18" customHeight="1" x14ac:dyDescent="0.2">
      <c r="A17" s="71">
        <v>4</v>
      </c>
      <c r="B17" s="924"/>
      <c r="C17" s="925"/>
      <c r="D17" s="925"/>
      <c r="E17" s="925"/>
      <c r="F17" s="925"/>
      <c r="G17" s="926"/>
      <c r="H17" s="927"/>
      <c r="I17" s="928"/>
      <c r="J17" s="929"/>
      <c r="K17" s="930"/>
      <c r="L17" s="931"/>
      <c r="M17" s="932"/>
      <c r="N17" s="933"/>
      <c r="O17" s="932"/>
      <c r="P17" s="933"/>
      <c r="Q17" s="934">
        <f t="shared" si="2"/>
        <v>549</v>
      </c>
      <c r="R17" s="935"/>
      <c r="S17" s="936"/>
      <c r="T17" s="937"/>
      <c r="U17" s="938"/>
      <c r="V17" s="939"/>
      <c r="W17" s="940"/>
      <c r="X17" s="941"/>
      <c r="Y17" s="939"/>
      <c r="Z17" s="941"/>
      <c r="AA17" s="556"/>
      <c r="AB17" s="563"/>
      <c r="AC17" s="560" t="str">
        <f t="shared" si="3"/>
        <v/>
      </c>
      <c r="AD17" s="564"/>
      <c r="AE17" s="561"/>
      <c r="AF17" s="562">
        <f t="shared" si="4"/>
        <v>0</v>
      </c>
      <c r="AG17" s="72"/>
      <c r="AH17" s="109" t="str">
        <f t="shared" si="5"/>
        <v/>
      </c>
      <c r="AI17" s="883" t="str">
        <f t="shared" si="11"/>
        <v/>
      </c>
      <c r="AJ17" s="883"/>
      <c r="AK17" s="900" t="str">
        <f t="shared" si="6"/>
        <v/>
      </c>
      <c r="AL17" s="900"/>
      <c r="AM17" s="901" t="str">
        <f t="shared" si="7"/>
        <v/>
      </c>
      <c r="AN17" s="901"/>
      <c r="AO17" s="73">
        <f t="shared" si="12"/>
        <v>0</v>
      </c>
      <c r="AP17" s="74">
        <f t="shared" si="13"/>
        <v>0</v>
      </c>
      <c r="AQ17" s="75">
        <f t="shared" si="14"/>
        <v>549</v>
      </c>
      <c r="AR17" s="76">
        <f t="shared" si="15"/>
        <v>0</v>
      </c>
      <c r="AS17" s="77">
        <f t="shared" si="8"/>
        <v>0</v>
      </c>
      <c r="AT17" s="76">
        <f t="shared" si="16"/>
        <v>3</v>
      </c>
      <c r="AU17" s="78">
        <f t="shared" si="9"/>
        <v>3</v>
      </c>
      <c r="AV17" s="5">
        <f t="shared" si="10"/>
        <v>549</v>
      </c>
      <c r="AW17" s="104">
        <f t="shared" si="17"/>
        <v>0</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549</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549</v>
      </c>
      <c r="AR18" s="76">
        <f t="shared" si="15"/>
        <v>0</v>
      </c>
      <c r="AS18" s="77">
        <f t="shared" si="8"/>
        <v>0</v>
      </c>
      <c r="AT18" s="76">
        <f t="shared" si="16"/>
        <v>3</v>
      </c>
      <c r="AU18" s="78">
        <f t="shared" si="9"/>
        <v>3</v>
      </c>
      <c r="AV18" s="5">
        <f t="shared" si="10"/>
        <v>549</v>
      </c>
      <c r="AW18" s="104">
        <f t="shared" si="17"/>
        <v>0</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549</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549</v>
      </c>
      <c r="AR19" s="76">
        <f t="shared" si="15"/>
        <v>0</v>
      </c>
      <c r="AS19" s="77">
        <f t="shared" si="8"/>
        <v>0</v>
      </c>
      <c r="AT19" s="76">
        <f t="shared" si="16"/>
        <v>3</v>
      </c>
      <c r="AU19" s="78">
        <f t="shared" si="9"/>
        <v>3</v>
      </c>
      <c r="AV19" s="5">
        <f t="shared" si="10"/>
        <v>549</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549</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549</v>
      </c>
      <c r="AR20" s="76">
        <f t="shared" si="15"/>
        <v>0</v>
      </c>
      <c r="AS20" s="77">
        <f t="shared" si="8"/>
        <v>0</v>
      </c>
      <c r="AT20" s="76">
        <f t="shared" si="16"/>
        <v>3</v>
      </c>
      <c r="AU20" s="78">
        <f t="shared" si="9"/>
        <v>3</v>
      </c>
      <c r="AV20" s="5">
        <f t="shared" si="10"/>
        <v>549</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549</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549</v>
      </c>
      <c r="AR21" s="76">
        <f t="shared" si="15"/>
        <v>0</v>
      </c>
      <c r="AS21" s="77">
        <f t="shared" si="8"/>
        <v>0</v>
      </c>
      <c r="AT21" s="76">
        <f t="shared" si="16"/>
        <v>3</v>
      </c>
      <c r="AU21" s="78">
        <f t="shared" si="9"/>
        <v>3</v>
      </c>
      <c r="AV21" s="5">
        <f t="shared" si="10"/>
        <v>549</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549</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549</v>
      </c>
      <c r="AR22" s="76">
        <f t="shared" si="15"/>
        <v>0</v>
      </c>
      <c r="AS22" s="77">
        <f t="shared" si="8"/>
        <v>0</v>
      </c>
      <c r="AT22" s="76">
        <f t="shared" si="16"/>
        <v>3</v>
      </c>
      <c r="AU22" s="78">
        <f t="shared" si="9"/>
        <v>3</v>
      </c>
      <c r="AV22" s="5">
        <f t="shared" si="10"/>
        <v>549</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549</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549</v>
      </c>
      <c r="AR23" s="76">
        <f t="shared" si="15"/>
        <v>0</v>
      </c>
      <c r="AS23" s="77">
        <f t="shared" si="8"/>
        <v>0</v>
      </c>
      <c r="AT23" s="76">
        <f t="shared" si="16"/>
        <v>3</v>
      </c>
      <c r="AU23" s="78">
        <f t="shared" si="9"/>
        <v>3</v>
      </c>
      <c r="AV23" s="5">
        <f t="shared" si="10"/>
        <v>549</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549</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549</v>
      </c>
      <c r="AR24" s="76">
        <f t="shared" si="15"/>
        <v>0</v>
      </c>
      <c r="AS24" s="77">
        <f t="shared" si="8"/>
        <v>0</v>
      </c>
      <c r="AT24" s="76">
        <f t="shared" si="16"/>
        <v>3</v>
      </c>
      <c r="AU24" s="78">
        <f t="shared" si="9"/>
        <v>3</v>
      </c>
      <c r="AV24" s="5">
        <f t="shared" si="10"/>
        <v>549</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549</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549</v>
      </c>
      <c r="AR25" s="76">
        <f t="shared" si="15"/>
        <v>0</v>
      </c>
      <c r="AS25" s="77">
        <f t="shared" si="8"/>
        <v>0</v>
      </c>
      <c r="AT25" s="76">
        <f t="shared" si="16"/>
        <v>3</v>
      </c>
      <c r="AU25" s="78">
        <f t="shared" si="9"/>
        <v>3</v>
      </c>
      <c r="AV25" s="5">
        <f t="shared" si="10"/>
        <v>549</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549</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549</v>
      </c>
      <c r="AR26" s="76">
        <f t="shared" si="15"/>
        <v>0</v>
      </c>
      <c r="AS26" s="77">
        <f t="shared" si="8"/>
        <v>0</v>
      </c>
      <c r="AT26" s="76">
        <f t="shared" si="16"/>
        <v>3</v>
      </c>
      <c r="AU26" s="78">
        <f t="shared" si="9"/>
        <v>3</v>
      </c>
      <c r="AV26" s="5">
        <f t="shared" si="10"/>
        <v>549</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549</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549</v>
      </c>
      <c r="AR27" s="76">
        <f t="shared" si="15"/>
        <v>0</v>
      </c>
      <c r="AS27" s="77">
        <f t="shared" si="8"/>
        <v>0</v>
      </c>
      <c r="AT27" s="76">
        <f t="shared" si="16"/>
        <v>3</v>
      </c>
      <c r="AU27" s="78">
        <f t="shared" si="9"/>
        <v>3</v>
      </c>
      <c r="AV27" s="5">
        <f t="shared" si="10"/>
        <v>549</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549</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549</v>
      </c>
      <c r="AR28" s="76">
        <f t="shared" si="15"/>
        <v>0</v>
      </c>
      <c r="AS28" s="77">
        <f t="shared" si="8"/>
        <v>0</v>
      </c>
      <c r="AT28" s="76">
        <f t="shared" si="16"/>
        <v>3</v>
      </c>
      <c r="AU28" s="78">
        <f t="shared" si="9"/>
        <v>3</v>
      </c>
      <c r="AV28" s="5">
        <f t="shared" si="10"/>
        <v>549</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549</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549</v>
      </c>
      <c r="AR29" s="76">
        <f t="shared" si="15"/>
        <v>0</v>
      </c>
      <c r="AS29" s="77">
        <f t="shared" si="8"/>
        <v>0</v>
      </c>
      <c r="AT29" s="76">
        <f t="shared" si="16"/>
        <v>3</v>
      </c>
      <c r="AU29" s="78">
        <f t="shared" si="9"/>
        <v>3</v>
      </c>
      <c r="AV29" s="5">
        <f t="shared" si="10"/>
        <v>549</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549</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549</v>
      </c>
      <c r="AR30" s="76">
        <f t="shared" si="15"/>
        <v>0</v>
      </c>
      <c r="AS30" s="77">
        <f t="shared" si="8"/>
        <v>0</v>
      </c>
      <c r="AT30" s="76">
        <f t="shared" si="16"/>
        <v>3</v>
      </c>
      <c r="AU30" s="78">
        <f t="shared" si="9"/>
        <v>3</v>
      </c>
      <c r="AV30" s="5">
        <f t="shared" si="10"/>
        <v>549</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549</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549</v>
      </c>
      <c r="AR31" s="76">
        <f t="shared" si="15"/>
        <v>0</v>
      </c>
      <c r="AS31" s="77">
        <f t="shared" si="8"/>
        <v>0</v>
      </c>
      <c r="AT31" s="76">
        <f t="shared" si="16"/>
        <v>3</v>
      </c>
      <c r="AU31" s="78">
        <f t="shared" si="9"/>
        <v>3</v>
      </c>
      <c r="AV31" s="5">
        <f t="shared" si="10"/>
        <v>549</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549</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549</v>
      </c>
      <c r="AR32" s="76">
        <f t="shared" si="15"/>
        <v>0</v>
      </c>
      <c r="AS32" s="77">
        <f t="shared" si="8"/>
        <v>0</v>
      </c>
      <c r="AT32" s="76">
        <f t="shared" si="16"/>
        <v>3</v>
      </c>
      <c r="AU32" s="78">
        <f t="shared" si="9"/>
        <v>3</v>
      </c>
      <c r="AV32" s="5">
        <f t="shared" si="10"/>
        <v>549</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549</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549</v>
      </c>
      <c r="AR33" s="76">
        <f t="shared" si="15"/>
        <v>0</v>
      </c>
      <c r="AS33" s="77">
        <f t="shared" si="8"/>
        <v>0</v>
      </c>
      <c r="AT33" s="76">
        <f t="shared" si="16"/>
        <v>3</v>
      </c>
      <c r="AU33" s="78">
        <f t="shared" si="9"/>
        <v>3</v>
      </c>
      <c r="AV33" s="5">
        <f t="shared" si="10"/>
        <v>549</v>
      </c>
      <c r="AW33" s="104">
        <f t="shared" si="17"/>
        <v>0</v>
      </c>
    </row>
    <row r="34" spans="1:49" s="69" customFormat="1" ht="24.75" customHeight="1" x14ac:dyDescent="0.2">
      <c r="A34" s="84"/>
      <c r="B34" s="480" t="s">
        <v>281</v>
      </c>
      <c r="C34" s="84"/>
      <c r="D34" s="84"/>
      <c r="E34" s="84"/>
      <c r="F34" s="84"/>
      <c r="G34" s="554">
        <f>20-COUNTBLANK(B14:B33)</f>
        <v>3</v>
      </c>
      <c r="H34" s="86" t="s">
        <v>50</v>
      </c>
      <c r="I34" s="84"/>
      <c r="J34" s="835"/>
      <c r="K34" s="835"/>
      <c r="L34" s="835"/>
      <c r="M34" s="835"/>
      <c r="N34" s="835"/>
      <c r="O34" s="836" t="s">
        <v>23</v>
      </c>
      <c r="P34" s="836"/>
      <c r="Q34" s="835"/>
      <c r="R34" s="837"/>
      <c r="S34" s="902">
        <f>SUM(S14:U33)</f>
        <v>0</v>
      </c>
      <c r="T34" s="903"/>
      <c r="U34" s="904"/>
      <c r="V34" s="905">
        <f>SUM(V14:X33)</f>
        <v>5122</v>
      </c>
      <c r="W34" s="903"/>
      <c r="X34" s="904"/>
      <c r="Y34" s="905">
        <f>SUM(Y14:Z33)</f>
        <v>6588</v>
      </c>
      <c r="Z34" s="904"/>
      <c r="AA34" s="558">
        <f t="shared" ref="AA34:AG34" si="18">SUM(AA14:AA33)</f>
        <v>0</v>
      </c>
      <c r="AB34" s="568">
        <f t="shared" si="18"/>
        <v>-6.6400218656781362E-12</v>
      </c>
      <c r="AC34" s="569">
        <f t="shared" si="18"/>
        <v>-23.99999999999994</v>
      </c>
      <c r="AD34" s="569">
        <f t="shared" si="18"/>
        <v>2.6666666666666599</v>
      </c>
      <c r="AE34" s="570">
        <f t="shared" si="18"/>
        <v>21.329690346083787</v>
      </c>
      <c r="AF34" s="571">
        <f t="shared" si="18"/>
        <v>-3.6429872561294374E-3</v>
      </c>
      <c r="AG34" s="89">
        <f t="shared" si="18"/>
        <v>0</v>
      </c>
      <c r="AH34" s="90"/>
      <c r="AI34" s="90"/>
      <c r="AJ34" s="90"/>
      <c r="AK34" s="90"/>
      <c r="AL34" s="91"/>
      <c r="AM34" s="91"/>
      <c r="AN34" s="91"/>
      <c r="AO34" s="68"/>
      <c r="AS34" s="70"/>
      <c r="AW34" s="104">
        <f>SUM(AW14:AW33)</f>
        <v>-2</v>
      </c>
    </row>
    <row r="35" spans="1:49" s="94" customFormat="1" ht="16.5" customHeight="1" x14ac:dyDescent="0.2">
      <c r="A35" s="481"/>
      <c r="B35" s="481" t="s">
        <v>54</v>
      </c>
      <c r="C35" s="481"/>
      <c r="D35" s="106"/>
      <c r="E35" s="106"/>
      <c r="F35" s="106"/>
      <c r="G35" s="106"/>
      <c r="H35" s="838">
        <f>COUNTIF(AF14:AF33,"&lt;0")</f>
        <v>2</v>
      </c>
      <c r="I35" s="838"/>
      <c r="J35" s="106" t="s">
        <v>55</v>
      </c>
      <c r="K35" s="106"/>
      <c r="L35" s="106"/>
      <c r="M35" s="839">
        <f>SUMIF(AW14:AW33,"&lt;0")</f>
        <v>-2</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0</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3292" priority="6" stopIfTrue="1">
      <formula>B14=""</formula>
    </cfRule>
  </conditionalFormatting>
  <conditionalFormatting sqref="AE14:AE33">
    <cfRule type="expression" dxfId="3291" priority="7" stopIfTrue="1">
      <formula>AND((OR(S14,V14,Y14)&lt;&gt;0),AE14=0)</formula>
    </cfRule>
    <cfRule type="expression" dxfId="3290" priority="8" stopIfTrue="1">
      <formula>AND((OR(S14,V14,Y14)&lt;&gt;0),AE14&lt;&gt;0)</formula>
    </cfRule>
  </conditionalFormatting>
  <conditionalFormatting sqref="Q14:R33">
    <cfRule type="expression" dxfId="3289" priority="9" stopIfTrue="1">
      <formula>B14=""</formula>
    </cfRule>
  </conditionalFormatting>
  <conditionalFormatting sqref="AC14:AC33">
    <cfRule type="expression" dxfId="3288" priority="10" stopIfTrue="1">
      <formula>(AD14+AC14)&gt;=0</formula>
    </cfRule>
  </conditionalFormatting>
  <conditionalFormatting sqref="AI14:AJ33">
    <cfRule type="expression" dxfId="3287" priority="11" stopIfTrue="1">
      <formula>IF(AI14&lt;&gt;ROUND(S14*$AF$1+V14+Y14,2),1)</formula>
    </cfRule>
    <cfRule type="cellIs" dxfId="3286" priority="12" stopIfTrue="1" operator="equal">
      <formula>0</formula>
    </cfRule>
  </conditionalFormatting>
  <conditionalFormatting sqref="Y25:Z33">
    <cfRule type="expression" dxfId="3285" priority="13" stopIfTrue="1">
      <formula>IF((AND($Y25=0,$S25=0,$V25=0,$AE25&lt;&gt;0)),"истина")</formula>
    </cfRule>
    <cfRule type="expression" dxfId="3284" priority="14" stopIfTrue="1">
      <formula>($V25+$Y25)&lt;&gt;$AI25</formula>
    </cfRule>
  </conditionalFormatting>
  <conditionalFormatting sqref="S15:U33">
    <cfRule type="expression" dxfId="3283" priority="15" stopIfTrue="1">
      <formula>IF((AND($S15=0,$V15=0,$Y15=0,$AE15&lt;&gt;0)),"истина")</formula>
    </cfRule>
    <cfRule type="cellIs" dxfId="3282" priority="16" stopIfTrue="1" operator="lessThan">
      <formula>0</formula>
    </cfRule>
  </conditionalFormatting>
  <conditionalFormatting sqref="V25:X33">
    <cfRule type="expression" dxfId="3281" priority="17" stopIfTrue="1">
      <formula>IF((AND($V25=0,$Y25=0,$S25=0,$AE25&lt;&gt;0)),"истина")</formula>
    </cfRule>
    <cfRule type="expression" dxfId="3280" priority="18" stopIfTrue="1">
      <formula>($V25+$Y25)&lt;&gt;$AI25</formula>
    </cfRule>
    <cfRule type="cellIs" dxfId="3279" priority="19" stopIfTrue="1" operator="lessThan">
      <formula>0</formula>
    </cfRule>
  </conditionalFormatting>
  <conditionalFormatting sqref="I10:J10">
    <cfRule type="cellIs" dxfId="3278" priority="20" stopIfTrue="1" operator="notEqual">
      <formula>$A$10</formula>
    </cfRule>
    <cfRule type="cellIs" dxfId="3277" priority="21" stopIfTrue="1" operator="equal">
      <formula>0</formula>
    </cfRule>
  </conditionalFormatting>
  <conditionalFormatting sqref="D10:E10 AK13:AL13 AH14:AH33 AM14:AN33">
    <cfRule type="cellIs" dxfId="3276" priority="22" stopIfTrue="1" operator="equal">
      <formula>0</formula>
    </cfRule>
  </conditionalFormatting>
  <conditionalFormatting sqref="AH3:AN3 AH1:AN1">
    <cfRule type="cellIs" dxfId="3275" priority="23" stopIfTrue="1" operator="equal">
      <formula>0</formula>
    </cfRule>
  </conditionalFormatting>
  <conditionalFormatting sqref="S34:AG34 AF14:AF33">
    <cfRule type="cellIs" dxfId="3274" priority="24" stopIfTrue="1" operator="equal">
      <formula>0</formula>
    </cfRule>
  </conditionalFormatting>
  <conditionalFormatting sqref="S14:U14">
    <cfRule type="expression" dxfId="3273" priority="25" stopIfTrue="1">
      <formula>IF((AND($S$14=0,$V$14=0,$Y$14=0,$AE$14&lt;&gt;0)),"истина")</formula>
    </cfRule>
    <cfRule type="cellIs" dxfId="3272" priority="26" stopIfTrue="1" operator="lessThan">
      <formula>0</formula>
    </cfRule>
  </conditionalFormatting>
  <conditionalFormatting sqref="G34 D8:E9 AK14:AL33">
    <cfRule type="cellIs" dxfId="3271" priority="27" stopIfTrue="1" operator="equal">
      <formula>0</formula>
    </cfRule>
  </conditionalFormatting>
  <conditionalFormatting sqref="AL8:AL9">
    <cfRule type="cellIs" dxfId="3270" priority="28" stopIfTrue="1" operator="equal">
      <formula>0</formula>
    </cfRule>
  </conditionalFormatting>
  <conditionalFormatting sqref="AM8:AN8">
    <cfRule type="expression" dxfId="3269" priority="29" stopIfTrue="1">
      <formula>$AL$8=0</formula>
    </cfRule>
  </conditionalFormatting>
  <conditionalFormatting sqref="AM9:AN9">
    <cfRule type="expression" dxfId="3268" priority="30" stopIfTrue="1">
      <formula>$AL$9=0</formula>
    </cfRule>
  </conditionalFormatting>
  <conditionalFormatting sqref="A8:C8">
    <cfRule type="expression" dxfId="3267" priority="31" stopIfTrue="1">
      <formula>$D$8=0</formula>
    </cfRule>
    <cfRule type="cellIs" dxfId="3266" priority="32" stopIfTrue="1" operator="equal">
      <formula>0</formula>
    </cfRule>
  </conditionalFormatting>
  <conditionalFormatting sqref="A9:C9">
    <cfRule type="expression" dxfId="3265" priority="33" stopIfTrue="1">
      <formula>$D$9=0</formula>
    </cfRule>
    <cfRule type="cellIs" dxfId="3264" priority="34" stopIfTrue="1" operator="equal">
      <formula>0</formula>
    </cfRule>
  </conditionalFormatting>
  <conditionalFormatting sqref="F9">
    <cfRule type="expression" dxfId="3263" priority="35" stopIfTrue="1">
      <formula>$D$9=0</formula>
    </cfRule>
  </conditionalFormatting>
  <conditionalFormatting sqref="F8">
    <cfRule type="expression" dxfId="3262" priority="36" stopIfTrue="1">
      <formula>$D$8=0</formula>
    </cfRule>
  </conditionalFormatting>
  <conditionalFormatting sqref="G8:AK9 BA7:CE8">
    <cfRule type="cellIs" dxfId="3261" priority="37" stopIfTrue="1" operator="equal">
      <formula>""</formula>
    </cfRule>
  </conditionalFormatting>
  <conditionalFormatting sqref="Y14:Z24">
    <cfRule type="expression" dxfId="3260" priority="1" stopIfTrue="1">
      <formula>IF((AND($Y14=0,$S14=0,$V14=0,$AE14&lt;&gt;0)),"истина")</formula>
    </cfRule>
    <cfRule type="expression" dxfId="3259" priority="2" stopIfTrue="1">
      <formula>($V14+$Y14)&lt;&gt;$AI14</formula>
    </cfRule>
  </conditionalFormatting>
  <conditionalFormatting sqref="V14:X24">
    <cfRule type="expression" dxfId="3258" priority="3" stopIfTrue="1">
      <formula>IF((AND($V14=0,$Y14=0,$S14=0,$AE14&lt;&gt;0)),"истина")</formula>
    </cfRule>
    <cfRule type="expression" dxfId="3257" priority="4" stopIfTrue="1">
      <formula>($V14+$Y14)&lt;&gt;$AI14</formula>
    </cfRule>
    <cfRule type="cellIs" dxfId="3256"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529"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22530"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22531"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22532"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22533"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22534"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22535"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22536"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22537"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22538"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22539"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22540"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22541"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22542"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22543"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22544"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22545"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73">
    <tabColor rgb="FF92D050"/>
    <pageSetUpPr fitToPage="1"/>
  </sheetPr>
  <dimension ref="A1:CE147"/>
  <sheetViews>
    <sheetView showGridLines="0" topLeftCell="A3" zoomScale="120" zoomScaleNormal="120" workbookViewId="0">
      <selection activeCell="A3" sqref="A3:C3"/>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v>549</v>
      </c>
      <c r="B1" s="969"/>
      <c r="C1" s="969"/>
      <c r="D1" s="555"/>
      <c r="E1" s="966">
        <v>10</v>
      </c>
      <c r="F1" s="966"/>
      <c r="G1" s="966"/>
      <c r="H1" s="966"/>
      <c r="J1" s="970">
        <v>44349</v>
      </c>
      <c r="K1" s="970"/>
      <c r="L1" s="970"/>
      <c r="M1" s="970">
        <v>44438</v>
      </c>
      <c r="N1" s="970"/>
      <c r="O1" s="970"/>
      <c r="P1" s="3"/>
      <c r="Q1" s="3"/>
      <c r="R1" s="980" t="s">
        <v>716</v>
      </c>
      <c r="S1" s="980"/>
      <c r="T1" s="980"/>
      <c r="U1" s="980"/>
      <c r="V1" s="980"/>
      <c r="W1" s="980"/>
      <c r="Y1" s="971">
        <v>2</v>
      </c>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v>0.41666666666666669</v>
      </c>
      <c r="AH2" s="859" t="s">
        <v>12</v>
      </c>
      <c r="AI2" s="859"/>
      <c r="AJ2" s="859"/>
      <c r="AK2" s="859"/>
      <c r="AL2" s="859"/>
      <c r="AM2" s="859"/>
      <c r="AN2" s="859"/>
      <c r="AO2" s="14" t="b">
        <v>1</v>
      </c>
      <c r="AP2" s="15" t="b">
        <v>0</v>
      </c>
      <c r="AQ2" s="15" t="b">
        <v>1</v>
      </c>
      <c r="AR2" s="15" t="b">
        <v>0</v>
      </c>
      <c r="AS2" s="15" t="b">
        <v>0</v>
      </c>
      <c r="AT2" s="15" t="b">
        <v>0</v>
      </c>
      <c r="AU2" s="15" t="b">
        <v>0</v>
      </c>
      <c r="AV2" s="15">
        <f>COUNTIF(AO2:AU2,TRUE)</f>
        <v>2</v>
      </c>
    </row>
    <row r="3" spans="1:83" ht="12.75" customHeight="1" x14ac:dyDescent="0.2">
      <c r="A3" s="979" t="s">
        <v>714</v>
      </c>
      <c r="B3" s="979"/>
      <c r="C3" s="979"/>
      <c r="D3" s="555"/>
      <c r="E3" s="964" t="s">
        <v>717</v>
      </c>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t="str">
        <f>IF(AO2=TRUE,"M",0)</f>
        <v>M</v>
      </c>
      <c r="AP3" s="19">
        <f>IF(AP2=TRUE,"Tu",0)</f>
        <v>0</v>
      </c>
      <c r="AQ3" s="19" t="str">
        <f>IF(AQ2=TRUE,"W",0)</f>
        <v>W</v>
      </c>
      <c r="AR3" s="19">
        <f>IF(AR2=TRUE,"Th",0)</f>
        <v>0</v>
      </c>
      <c r="AS3" s="19">
        <f>IF(AS2=TRUE,"F",0)</f>
        <v>0</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X</v>
      </c>
      <c r="BC7" s="33" t="str">
        <f>IF($I$7=$AO$3,"X","")&amp;IF($I$7=$AP$3,"X","")&amp;IF($I$7=$AQ$3,"X","")&amp;IF($I$7=$AR$3,"X","")&amp;IF($I$7=$AS$3,"X","")&amp;IF($I$7=$AT$3,"X","")&amp;IF($I$7=$AU$3,"X","")</f>
        <v/>
      </c>
      <c r="BD7" s="33" t="str">
        <f>IF($J$7=$AO$3,"X","")&amp;IF($J$7=$AP$3,"X","")&amp;IF($J$7=$AQ$3,"X","")&amp;IF($J$7=$AR$3,"X","")&amp;IF($J$7=$AS$3,"X","")&amp;IF($J$7=$AT$3,"X","")&amp;IF($J$7=$AU$3,"X","")</f>
        <v>X</v>
      </c>
      <c r="BE7" s="33" t="str">
        <f>IF($K$7=$AO$3,"X","")&amp;IF($K$7=$AP$3,"X","")&amp;IF($K$7=$AQ$3,"X","")&amp;IF($K$7=$AR$3,"X","")&amp;IF($K$7=$AS$3,"X","")&amp;IF($K$7=$AT$3,"X","")&amp;IF($K$7=$AU$3,"X","")</f>
        <v/>
      </c>
      <c r="BF7" s="33" t="str">
        <f>IF($L$7=$AO$3,"X","")&amp;IF($L$7=$AP$3,"X","")&amp;IF($L$7=$AQ$3,"X","")&amp;IF($L$7=$AR$3,"X","")&amp;IF($L$7=$AS$3,"X","")&amp;IF($L$7=$AT$3,"X","")&amp;IF($L$7=$AU$3,"X","")</f>
        <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X</v>
      </c>
      <c r="BJ7" s="33" t="str">
        <f>IF($P$7=$AO$3,"X","")&amp;IF($P$7=$AP$3,"X","")&amp;IF($P$7=$AQ$3,"X","")&amp;IF($P$7=$AR$3,"X","")&amp;IF($P$7=$AS$3,"X","")&amp;IF($P$7=$AT$3,"X","")&amp;IF($P$7=$AU$3,"X","")</f>
        <v/>
      </c>
      <c r="BK7" s="33" t="str">
        <f>IF($Q$7=$AO$3,"X","")&amp;IF($Q$7=$AP$3,"X","")&amp;IF($Q$7=$AQ$3,"X","")&amp;IF($Q$7=$AR$3,"X","")&amp;IF($Q$7=$AS$3,"X","")&amp;IF($Q$7=$AT$3,"X","")&amp;IF($Q$7=$AU$3,"X","")</f>
        <v>X</v>
      </c>
      <c r="BL7" s="33" t="str">
        <f>IF($R$7=$AO$3,"X","")&amp;IF($R$7=$AP$3,"X","")&amp;IF($R$7=$AQ$3,"X","")&amp;IF($R$7=$AR$3,"X","")&amp;IF($R$7=$AS$3,"X","")&amp;IF($R$7=$AT$3,"X","")&amp;IF($R$7=$AU$3,"X","")</f>
        <v/>
      </c>
      <c r="BM7" s="33" t="str">
        <f>IF($S$7=$AO$3,"X","")&amp;IF($S$7=$AP$3,"X","")&amp;IF($S$7=$AQ$3,"X","")&amp;IF($S$7=$AR$3,"X","")&amp;IF($S$7=$AS$3,"X","")&amp;IF($S$7=$AT$3,"X","")&amp;IF($S$7=$AU$3,"X","")</f>
        <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X</v>
      </c>
      <c r="BQ7" s="33" t="str">
        <f>IF($W$7=$AO$3,"X","")&amp;IF($W$7=$AP$3,"X","")&amp;IF($W$7=$AQ$3,"X","")&amp;IF($W$7=$AR$3,"X","")&amp;IF($W$7=$AS$3,"X","")&amp;IF($W$7=$AT$3,"X","")&amp;IF($W$7=$AU$3,"X","")</f>
        <v/>
      </c>
      <c r="BR7" s="33" t="str">
        <f>IF($X$7=$AO$3,"X","")&amp;IF($X$7=$AP$3,"X","")&amp;IF($X$7=$AQ$3,"X","")&amp;IF($X$7=$AR$3,"X","")&amp;IF($X$7=$AS$3,"X","")&amp;IF($X$7=$AT$3,"X","")&amp;IF($X$7=$AU$3,"X","")</f>
        <v>X</v>
      </c>
      <c r="BS7" s="33" t="str">
        <f>IF($Y$7=$AO$3,"X","")&amp;IF($Y$7=$AP$3,"X","")&amp;IF($Y$7=$AQ$3,"X","")&amp;IF($Y$7=$AR$3,"X","")&amp;IF($Y$7=$AS$3,"X","")&amp;IF($Y$7=$AT$3,"X","")&amp;IF($Y$7=$AU$3,"X","")</f>
        <v/>
      </c>
      <c r="BT7" s="33" t="str">
        <f>IF($Z$7=$AO$3,"X","")&amp;IF($Z$7=$AP$3,"X","")&amp;IF($Z$7=$AQ$3,"X","")&amp;IF($Z$7=$AR$3,"X","")&amp;IF($Z$7=$AS$3,"X","")&amp;IF($Z$7=$AT$3,"X","")&amp;IF($Z$7=$AU$3,"X","")</f>
        <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X</v>
      </c>
      <c r="BX7" s="33" t="str">
        <f>IF($AD$7=$AO$3,"X","")&amp;IF($AD$7=$AP$3,"X","")&amp;IF($AD$7=$AQ$3,"X","")&amp;IF($AD$7=$AR$3,"X","")&amp;IF($AD$7=$AS$3,"X","")&amp;IF($AD$7=$AT$3,"X","")&amp;IF($AD$7=$AU$3,"X","")</f>
        <v/>
      </c>
      <c r="BY7" s="33" t="str">
        <f>IF($AE$7=$AO$3,"X","")&amp;IF($AE$7=$AP$3,"X","")&amp;IF($AE$7=$AQ$3,"X","")&amp;IF($AE$7=$AR$3,"X","")&amp;IF($AE$7=$AS$3,"X","")&amp;IF($AE$7=$AT$3,"X","")&amp;IF($AE$7=$AU$3,"X","")</f>
        <v>X</v>
      </c>
      <c r="BZ7" s="33" t="str">
        <f>IF($AF$7=$AO$3,"X","")&amp;IF($AF$7=$AP$3,"X","")&amp;IF($AF$7=$AQ$3,"X","")&amp;IF($AF$7=$AR$3,"X","")&amp;IF($AF$7=$AS$3,"X","")&amp;IF($AF$7=$AT$3,"X","")&amp;IF($AF$7=$AU$3,"X","")</f>
        <v/>
      </c>
      <c r="CA7" s="33" t="str">
        <f>IF($AG$7=$AO$3,"X","")&amp;IF($AG$7=$AP$3,"X","")&amp;IF($AG$7=$AQ$3,"X","")&amp;IF($AG$7=$AR$3,"X","")&amp;IF($AG$7=$AS$3,"X","")&amp;IF($AG$7=$AT$3,"X","")&amp;IF($AG$7=$AU$3,"X","")</f>
        <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X</v>
      </c>
      <c r="CE7" s="33" t="str">
        <f>IF($AK$7=$AO$3,"X","")&amp;IF($AK$7=$AP$3,"X","")&amp;IF($AK$7=$AQ$3,"X","")&amp;IF($AK$7=$AR$3,"X","")&amp;IF($AK$7=$AS$3,"X","")&amp;IF($AK$7=$AT$3,"X","")&amp;IF($AK$7=$AU$3,"X","")</f>
        <v/>
      </c>
    </row>
    <row r="8" spans="1:83" ht="12.75" customHeight="1" x14ac:dyDescent="0.2">
      <c r="A8" s="977" t="str">
        <f>R1</f>
        <v>Zachary Ellis</v>
      </c>
      <c r="B8" s="977"/>
      <c r="C8" s="977"/>
      <c r="D8" s="978">
        <f>Y1*AL8</f>
        <v>18</v>
      </c>
      <c r="E8" s="978"/>
      <c r="F8" s="34" t="s">
        <v>21</v>
      </c>
      <c r="G8" s="35" t="str">
        <f>IF($G$7=$AO$3,"X","")&amp;IF($G$7=$AP$3,"X","")&amp;IF($G$7=$AQ$3,"X","")&amp;IF($G$7=$AR$3,"X","")&amp;IF($G$7=$AS$3,"X","")&amp;IF($G$7=$AT$3,"X","")&amp;IF($G$7=$AU$3,"X","")</f>
        <v/>
      </c>
      <c r="H8" s="35" t="str">
        <f>IF($H$7=$AO$3,"X","")&amp;IF($H$7=$AP$3,"X","")&amp;IF($H$7=$AQ$3,"X","")&amp;IF($H$7=$AR$3,"X","")&amp;IF($H$7=$AS$3,"X","")&amp;IF($H$7=$AT$3,"X","")&amp;IF($H$7=$AU$3,"X","")</f>
        <v>X</v>
      </c>
      <c r="I8" s="35" t="str">
        <f>IF($I$7=$AO$3,"X","")&amp;IF($I$7=$AP$3,"X","")&amp;IF($I$7=$AQ$3,"X","")&amp;IF($I$7=$AR$3,"X","")&amp;IF($I$7=$AS$3,"X","")&amp;IF($I$7=$AT$3,"X","")&amp;IF($I$7=$AU$3,"X","")</f>
        <v/>
      </c>
      <c r="J8" s="35" t="str">
        <f>IF($J$7=$AO$3,"X","")&amp;IF($J$7=$AP$3,"X","")&amp;IF($J$7=$AQ$3,"X","")&amp;IF($J$7=$AR$3,"X","")&amp;IF($J$7=$AS$3,"X","")&amp;IF($J$7=$AT$3,"X","")&amp;IF($J$7=$AU$3,"X","")</f>
        <v>X</v>
      </c>
      <c r="K8" s="35" t="str">
        <f>IF($K$7=$AO$3,"X","")&amp;IF($K$7=$AP$3,"X","")&amp;IF($K$7=$AQ$3,"X","")&amp;IF($K$7=$AR$3,"X","")&amp;IF($K$7=$AS$3,"X","")&amp;IF($K$7=$AT$3,"X","")&amp;IF($K$7=$AU$3,"X","")</f>
        <v/>
      </c>
      <c r="L8" s="35" t="str">
        <f>IF($L$7=$AO$3,"X","")&amp;IF($L$7=$AP$3,"X","")&amp;IF($L$7=$AQ$3,"X","")&amp;IF($L$7=$AR$3,"X","")&amp;IF($L$7=$AS$3,"X","")&amp;IF($L$7=$AT$3,"X","")&amp;IF($L$7=$AU$3,"X","")</f>
        <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X</v>
      </c>
      <c r="P8" s="35" t="str">
        <f>IF($P$7=$AO$3,"X","")&amp;IF($P$7=$AP$3,"X","")&amp;IF($P$7=$AQ$3,"X","")&amp;IF($P$7=$AR$3,"X","")&amp;IF($P$7=$AS$3,"X","")&amp;IF($P$7=$AT$3,"X","")&amp;IF($P$7=$AU$3,"X","")</f>
        <v/>
      </c>
      <c r="Q8" s="35" t="str">
        <f>IF($Q$7=$AO$3,"X","")&amp;IF($Q$7=$AP$3,"X","")&amp;IF($Q$7=$AQ$3,"X","")&amp;IF($Q$7=$AR$3,"X","")&amp;IF($Q$7=$AS$3,"X","")&amp;IF($Q$7=$AT$3,"X","")&amp;IF($Q$7=$AU$3,"X","")</f>
        <v>X</v>
      </c>
      <c r="R8" s="35" t="str">
        <f>IF($R$7=$AO$3,"X","")&amp;IF($R$7=$AP$3,"X","")&amp;IF($R$7=$AQ$3,"X","")&amp;IF($R$7=$AR$3,"X","")&amp;IF($R$7=$AS$3,"X","")&amp;IF($R$7=$AT$3,"X","")&amp;IF($R$7=$AU$3,"X","")</f>
        <v/>
      </c>
      <c r="S8" s="35" t="str">
        <f>IF($S$7=$AO$3,"X","")&amp;IF($S$7=$AP$3,"X","")&amp;IF($S$7=$AQ$3,"X","")&amp;IF($S$7=$AR$3,"X","")&amp;IF($S$7=$AS$3,"X","")&amp;IF($S$7=$AT$3,"X","")&amp;IF($S$7=$AU$3,"X","")</f>
        <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X</v>
      </c>
      <c r="W8" s="35" t="str">
        <f>IF($W$7=$AO$3,"X","")&amp;IF($W$7=$AP$3,"X","")&amp;IF($W$7=$AQ$3,"X","")&amp;IF($W$7=$AR$3,"X","")&amp;IF($W$7=$AS$3,"X","")&amp;IF($W$7=$AT$3,"X","")&amp;IF($W$7=$AU$3,"X","")</f>
        <v/>
      </c>
      <c r="X8" s="35" t="str">
        <f>IF($X$7=$AO$3,"X","")&amp;IF($X$7=$AP$3,"X","")&amp;IF($X$7=$AQ$3,"X","")&amp;IF($X$7=$AR$3,"X","")&amp;IF($X$7=$AS$3,"X","")&amp;IF($X$7=$AT$3,"X","")&amp;IF($X$7=$AU$3,"X","")</f>
        <v>X</v>
      </c>
      <c r="Y8" s="35" t="str">
        <f>IF($Y$7=$AO$3,"X","")&amp;IF($Y$7=$AP$3,"X","")&amp;IF($Y$7=$AQ$3,"X","")&amp;IF($Y$7=$AR$3,"X","")&amp;IF($Y$7=$AS$3,"X","")&amp;IF($Y$7=$AT$3,"X","")&amp;IF($Y$7=$AU$3,"X","")</f>
        <v/>
      </c>
      <c r="Z8" s="35" t="str">
        <f>IF($Z$7=$AO$3,"X","")&amp;IF($Z$7=$AP$3,"X","")&amp;IF($Z$7=$AQ$3,"X","")&amp;IF($Z$7=$AR$3,"X","")&amp;IF($Z$7=$AS$3,"X","")&amp;IF($Z$7=$AT$3,"X","")&amp;IF($Z$7=$AU$3,"X","")</f>
        <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X</v>
      </c>
      <c r="AD8" s="35" t="str">
        <f>IF($AD$7=$AO$3,"X","")&amp;IF($AD$7=$AP$3,"X","")&amp;IF($AD$7=$AQ$3,"X","")&amp;IF($AD$7=$AR$3,"X","")&amp;IF($AD$7=$AS$3,"X","")&amp;IF($AD$7=$AT$3,"X","")&amp;IF($AD$7=$AU$3,"X","")</f>
        <v/>
      </c>
      <c r="AE8" s="35" t="str">
        <f>IF($AE$7=$AO$3,"X","")&amp;IF($AE$7=$AP$3,"X","")&amp;IF($AE$7=$AQ$3,"X","")&amp;IF($AE$7=$AR$3,"X","")&amp;IF($AE$7=$AS$3,"X","")&amp;IF($AE$7=$AT$3,"X","")&amp;IF($AE$7=$AU$3,"X","")</f>
        <v>X</v>
      </c>
      <c r="AF8" s="35" t="str">
        <f>IF($AF$7=$AO$3,"X","")&amp;IF($AF$7=$AP$3,"X","")&amp;IF($AF$7=$AQ$3,"X","")&amp;IF($AF$7=$AR$3,"X","")&amp;IF($AF$7=$AS$3,"X","")&amp;IF($AF$7=$AT$3,"X","")&amp;IF($AF$7=$AU$3,"X","")</f>
        <v/>
      </c>
      <c r="AG8" s="35" t="str">
        <f>IF($AG$7=$AO$3,"X","")&amp;IF($AG$7=$AP$3,"X","")&amp;IF($AG$7=$AQ$3,"X","")&amp;IF($AG$7=$AR$3,"X","")&amp;IF($AG$7=$AS$3,"X","")&amp;IF($AG$7=$AT$3,"X","")&amp;IF($AG$7=$AU$3,"X","")</f>
        <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X</v>
      </c>
      <c r="AK8" s="35" t="str">
        <f>IF($AK$7=$AO$3,"X","")&amp;IF($AK$7=$AP$3,"X","")&amp;IF($AK$7=$AQ$3,"X","")&amp;IF($AK$7=$AR$3,"X","")&amp;IF($AK$7=$AS$3,"X","")&amp;IF($AK$7=$AT$3,"X","")&amp;IF($AK$7=$AU$3,"X","")</f>
        <v/>
      </c>
      <c r="AL8" s="30">
        <f>COUNTIF(G8:AK8,"X")</f>
        <v>9</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18</v>
      </c>
      <c r="C10" s="39" t="s">
        <v>23</v>
      </c>
      <c r="D10" s="948">
        <f>SUM(D8:E9)</f>
        <v>18</v>
      </c>
      <c r="E10" s="948"/>
      <c r="F10" s="99" t="s">
        <v>53</v>
      </c>
      <c r="H10" s="41"/>
      <c r="I10" s="949">
        <f>9*2</f>
        <v>18</v>
      </c>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87" t="s">
        <v>718</v>
      </c>
      <c r="C14" s="987"/>
      <c r="D14" s="987"/>
      <c r="E14" s="987"/>
      <c r="F14" s="987"/>
      <c r="G14" s="987"/>
      <c r="H14" s="927"/>
      <c r="I14" s="928"/>
      <c r="J14" s="981">
        <v>44391</v>
      </c>
      <c r="K14" s="982"/>
      <c r="L14" s="982"/>
      <c r="M14" s="932"/>
      <c r="N14" s="933"/>
      <c r="O14" s="932"/>
      <c r="P14" s="933"/>
      <c r="Q14" s="934">
        <f t="shared" ref="Q14:Q33" si="2">AV14</f>
        <v>549</v>
      </c>
      <c r="R14" s="935"/>
      <c r="S14" s="936"/>
      <c r="T14" s="937"/>
      <c r="U14" s="938"/>
      <c r="V14" s="939"/>
      <c r="W14" s="940"/>
      <c r="X14" s="941"/>
      <c r="Y14" s="939">
        <v>9882</v>
      </c>
      <c r="Z14" s="941"/>
      <c r="AA14" s="556"/>
      <c r="AB14" s="559">
        <v>0</v>
      </c>
      <c r="AC14" s="560">
        <f t="shared" ref="AC14:AC33" si="3">IF(B14&lt;&gt;"",-$I$10,"")</f>
        <v>-18</v>
      </c>
      <c r="AD14" s="561"/>
      <c r="AE14" s="561">
        <f>Y14/Q14</f>
        <v>18</v>
      </c>
      <c r="AF14" s="562">
        <f t="shared" ref="AF14:AF33" si="4">SUM(AB14:AE14)</f>
        <v>0</v>
      </c>
      <c r="AG14" s="72"/>
      <c r="AH14" s="109">
        <f t="shared" ref="AH14:AH33" si="5">IF(B14&lt;&gt;"",AV14,"")</f>
        <v>549</v>
      </c>
      <c r="AI14" s="883">
        <f>IF(B14&lt;&gt;0,ROUND(AE14*Q14,0),"")</f>
        <v>9882</v>
      </c>
      <c r="AJ14" s="883"/>
      <c r="AK14" s="900">
        <f t="shared" ref="AK14:AK33" si="6">IF(B14&lt;&gt;0,ROUND(AI14*$AF$1,2),"")</f>
        <v>0</v>
      </c>
      <c r="AL14" s="900"/>
      <c r="AM14" s="901" t="str">
        <f t="shared" ref="AM14:AM33" si="7">IF(AND(AC14&gt;0,AC14&lt;&gt;""),"ложь","")</f>
        <v/>
      </c>
      <c r="AN14" s="901"/>
      <c r="AO14" s="73">
        <f>IF(ROUND($A$1-$A$1*M14,4)=$A$1,0,ROUND($A$1-$A$1*M14,4))</f>
        <v>0</v>
      </c>
      <c r="AP14" s="74">
        <f>IF(ROUND($A$1-$A$1*O14,4)=$A$1,0,ROUND($A$1-$A$1*O14,4))</f>
        <v>0</v>
      </c>
      <c r="AQ14" s="75">
        <f>ROUND($A$1-((M14+O14)*$A$1),4)</f>
        <v>549</v>
      </c>
      <c r="AR14" s="76">
        <f>IF(AO14&gt;0,1,0)</f>
        <v>0</v>
      </c>
      <c r="AS14" s="77">
        <f t="shared" ref="AS14:AS33" si="8">IF(AP14&gt;0,2,0)</f>
        <v>0</v>
      </c>
      <c r="AT14" s="76">
        <f>IF(AQ14&gt;0,3,0)</f>
        <v>3</v>
      </c>
      <c r="AU14" s="78">
        <f t="shared" ref="AU14:AU33" si="9">AR14+AS14+AT14</f>
        <v>3</v>
      </c>
      <c r="AV14" s="5">
        <f t="shared" ref="AV14:AV33" si="10">IF(AU14=4,AO14,0)+IF(AU14=5,AP14,0)+IF(AU14=6,AQ14,0)+IF(AU14=3,$A$1,0)</f>
        <v>549</v>
      </c>
      <c r="AW14" s="104">
        <f>ROUND(AF14*Q14,0)</f>
        <v>0</v>
      </c>
    </row>
    <row r="15" spans="1:83" s="69" customFormat="1" ht="18" customHeight="1" x14ac:dyDescent="0.2">
      <c r="A15" s="71">
        <v>2</v>
      </c>
      <c r="B15" s="987" t="s">
        <v>719</v>
      </c>
      <c r="C15" s="987"/>
      <c r="D15" s="987"/>
      <c r="E15" s="987"/>
      <c r="F15" s="987"/>
      <c r="G15" s="987"/>
      <c r="H15" s="927"/>
      <c r="I15" s="928"/>
      <c r="J15" s="981" t="s">
        <v>750</v>
      </c>
      <c r="K15" s="982"/>
      <c r="L15" s="982"/>
      <c r="M15" s="932"/>
      <c r="N15" s="933"/>
      <c r="O15" s="932"/>
      <c r="P15" s="933"/>
      <c r="Q15" s="934">
        <f t="shared" si="2"/>
        <v>549</v>
      </c>
      <c r="R15" s="935"/>
      <c r="S15" s="936"/>
      <c r="T15" s="937"/>
      <c r="U15" s="938"/>
      <c r="V15" s="939">
        <v>9882</v>
      </c>
      <c r="W15" s="940"/>
      <c r="X15" s="941"/>
      <c r="Y15" s="939"/>
      <c r="Z15" s="941"/>
      <c r="AA15" s="556"/>
      <c r="AB15" s="563">
        <v>-1.9991904472778792</v>
      </c>
      <c r="AC15" s="560">
        <f t="shared" si="3"/>
        <v>-18</v>
      </c>
      <c r="AD15" s="564">
        <f>1*2</f>
        <v>2</v>
      </c>
      <c r="AE15" s="561">
        <f>V15/Q15</f>
        <v>18</v>
      </c>
      <c r="AF15" s="562">
        <f t="shared" si="4"/>
        <v>8.0955272212079876E-4</v>
      </c>
      <c r="AG15" s="72"/>
      <c r="AH15" s="109">
        <f t="shared" si="5"/>
        <v>549</v>
      </c>
      <c r="AI15" s="883">
        <f t="shared" ref="AI15:AI33" si="11">IF(B15&lt;&gt;0,ROUND(AE15*Q15,0),"")</f>
        <v>9882</v>
      </c>
      <c r="AJ15" s="883"/>
      <c r="AK15" s="900">
        <f t="shared" si="6"/>
        <v>0</v>
      </c>
      <c r="AL15" s="900"/>
      <c r="AM15" s="901" t="str">
        <f t="shared" si="7"/>
        <v/>
      </c>
      <c r="AN15" s="901"/>
      <c r="AO15" s="73">
        <f t="shared" ref="AO15:AO33" si="12">IF(ROUND($A$1-$A$1*M15,4)=$A$1,0,ROUND($A$1-$A$1*M15,4))</f>
        <v>0</v>
      </c>
      <c r="AP15" s="74">
        <f t="shared" ref="AP15:AP33" si="13">IF(ROUND($A$1-$A$1*O15,4)=$A$1,0,ROUND($A$1-$A$1*O15,4))</f>
        <v>0</v>
      </c>
      <c r="AQ15" s="75">
        <f t="shared" ref="AQ15:AQ33" si="14">ROUND($A$1-((M15+O15)*$A$1),4)</f>
        <v>549</v>
      </c>
      <c r="AR15" s="76">
        <f t="shared" ref="AR15:AR33" si="15">IF(AO15&gt;0,1,0)</f>
        <v>0</v>
      </c>
      <c r="AS15" s="77">
        <f t="shared" si="8"/>
        <v>0</v>
      </c>
      <c r="AT15" s="76">
        <f t="shared" ref="AT15:AT33" si="16">IF(AQ15&gt;0,3,0)</f>
        <v>3</v>
      </c>
      <c r="AU15" s="78">
        <f t="shared" si="9"/>
        <v>3</v>
      </c>
      <c r="AV15" s="5">
        <f t="shared" si="10"/>
        <v>549</v>
      </c>
      <c r="AW15" s="104">
        <f t="shared" ref="AW15:AW33" si="17">ROUND(AF15*Q15,0)</f>
        <v>0</v>
      </c>
    </row>
    <row r="16" spans="1:83" s="69" customFormat="1" ht="18" customHeight="1" x14ac:dyDescent="0.2">
      <c r="A16" s="71">
        <v>3</v>
      </c>
      <c r="B16" s="987" t="s">
        <v>720</v>
      </c>
      <c r="C16" s="987"/>
      <c r="D16" s="987"/>
      <c r="E16" s="987"/>
      <c r="F16" s="987"/>
      <c r="G16" s="987"/>
      <c r="H16" s="927"/>
      <c r="I16" s="928"/>
      <c r="J16" s="981" t="s">
        <v>751</v>
      </c>
      <c r="K16" s="982"/>
      <c r="L16" s="982"/>
      <c r="M16" s="932"/>
      <c r="N16" s="933"/>
      <c r="O16" s="932"/>
      <c r="P16" s="933"/>
      <c r="Q16" s="934">
        <f t="shared" si="2"/>
        <v>549</v>
      </c>
      <c r="R16" s="935"/>
      <c r="S16" s="936"/>
      <c r="T16" s="937"/>
      <c r="U16" s="938"/>
      <c r="V16" s="939"/>
      <c r="W16" s="940"/>
      <c r="X16" s="941"/>
      <c r="Y16" s="939">
        <v>8784</v>
      </c>
      <c r="Z16" s="941"/>
      <c r="AA16" s="556"/>
      <c r="AB16" s="563">
        <v>0</v>
      </c>
      <c r="AC16" s="560">
        <f t="shared" si="3"/>
        <v>-18</v>
      </c>
      <c r="AD16" s="564">
        <f>1*2</f>
        <v>2</v>
      </c>
      <c r="AE16" s="561">
        <f>Y16/Q16</f>
        <v>16</v>
      </c>
      <c r="AF16" s="562">
        <f t="shared" si="4"/>
        <v>0</v>
      </c>
      <c r="AG16" s="72"/>
      <c r="AH16" s="109">
        <f t="shared" si="5"/>
        <v>549</v>
      </c>
      <c r="AI16" s="883">
        <f t="shared" si="11"/>
        <v>8784</v>
      </c>
      <c r="AJ16" s="883"/>
      <c r="AK16" s="900">
        <f t="shared" si="6"/>
        <v>0</v>
      </c>
      <c r="AL16" s="900"/>
      <c r="AM16" s="901" t="str">
        <f t="shared" si="7"/>
        <v/>
      </c>
      <c r="AN16" s="901"/>
      <c r="AO16" s="73">
        <f t="shared" si="12"/>
        <v>0</v>
      </c>
      <c r="AP16" s="74">
        <f t="shared" si="13"/>
        <v>0</v>
      </c>
      <c r="AQ16" s="75">
        <f t="shared" si="14"/>
        <v>549</v>
      </c>
      <c r="AR16" s="76">
        <f t="shared" si="15"/>
        <v>0</v>
      </c>
      <c r="AS16" s="77">
        <f t="shared" si="8"/>
        <v>0</v>
      </c>
      <c r="AT16" s="76">
        <f t="shared" si="16"/>
        <v>3</v>
      </c>
      <c r="AU16" s="78">
        <f t="shared" si="9"/>
        <v>3</v>
      </c>
      <c r="AV16" s="5">
        <f t="shared" si="10"/>
        <v>549</v>
      </c>
      <c r="AW16" s="104">
        <f t="shared" si="17"/>
        <v>0</v>
      </c>
    </row>
    <row r="17" spans="1:49" s="69" customFormat="1" ht="18" customHeight="1" x14ac:dyDescent="0.2">
      <c r="A17" s="71">
        <v>4</v>
      </c>
      <c r="B17" s="987" t="s">
        <v>745</v>
      </c>
      <c r="C17" s="987"/>
      <c r="D17" s="987"/>
      <c r="E17" s="987"/>
      <c r="F17" s="987"/>
      <c r="G17" s="987"/>
      <c r="H17" s="927"/>
      <c r="I17" s="928"/>
      <c r="J17" s="981" t="s">
        <v>738</v>
      </c>
      <c r="K17" s="982"/>
      <c r="L17" s="982"/>
      <c r="M17" s="932"/>
      <c r="N17" s="933"/>
      <c r="O17" s="932"/>
      <c r="P17" s="933"/>
      <c r="Q17" s="934">
        <f t="shared" si="2"/>
        <v>549</v>
      </c>
      <c r="R17" s="935"/>
      <c r="S17" s="936"/>
      <c r="T17" s="937"/>
      <c r="U17" s="938"/>
      <c r="V17" s="939"/>
      <c r="W17" s="940"/>
      <c r="X17" s="941"/>
      <c r="Y17" s="939">
        <v>9882</v>
      </c>
      <c r="Z17" s="941"/>
      <c r="AA17" s="556"/>
      <c r="AB17" s="563"/>
      <c r="AC17" s="560">
        <f t="shared" si="3"/>
        <v>-18</v>
      </c>
      <c r="AD17" s="564"/>
      <c r="AE17" s="561">
        <f>Y17/Q17</f>
        <v>18</v>
      </c>
      <c r="AF17" s="562">
        <f t="shared" si="4"/>
        <v>0</v>
      </c>
      <c r="AG17" s="72"/>
      <c r="AH17" s="109">
        <f t="shared" si="5"/>
        <v>549</v>
      </c>
      <c r="AI17" s="883">
        <f t="shared" si="11"/>
        <v>9882</v>
      </c>
      <c r="AJ17" s="883"/>
      <c r="AK17" s="900">
        <f t="shared" si="6"/>
        <v>0</v>
      </c>
      <c r="AL17" s="900"/>
      <c r="AM17" s="901" t="str">
        <f t="shared" si="7"/>
        <v/>
      </c>
      <c r="AN17" s="901"/>
      <c r="AO17" s="73">
        <f t="shared" si="12"/>
        <v>0</v>
      </c>
      <c r="AP17" s="74">
        <f t="shared" si="13"/>
        <v>0</v>
      </c>
      <c r="AQ17" s="75">
        <f t="shared" si="14"/>
        <v>549</v>
      </c>
      <c r="AR17" s="76">
        <f t="shared" si="15"/>
        <v>0</v>
      </c>
      <c r="AS17" s="77">
        <f t="shared" si="8"/>
        <v>0</v>
      </c>
      <c r="AT17" s="76">
        <f t="shared" si="16"/>
        <v>3</v>
      </c>
      <c r="AU17" s="78">
        <f t="shared" si="9"/>
        <v>3</v>
      </c>
      <c r="AV17" s="5">
        <f t="shared" si="10"/>
        <v>549</v>
      </c>
      <c r="AW17" s="104">
        <f t="shared" si="17"/>
        <v>0</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549</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549</v>
      </c>
      <c r="AR18" s="76">
        <f t="shared" si="15"/>
        <v>0</v>
      </c>
      <c r="AS18" s="77">
        <f t="shared" si="8"/>
        <v>0</v>
      </c>
      <c r="AT18" s="76">
        <f t="shared" si="16"/>
        <v>3</v>
      </c>
      <c r="AU18" s="78">
        <f t="shared" si="9"/>
        <v>3</v>
      </c>
      <c r="AV18" s="5">
        <f t="shared" si="10"/>
        <v>549</v>
      </c>
      <c r="AW18" s="104">
        <f t="shared" si="17"/>
        <v>0</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549</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549</v>
      </c>
      <c r="AR19" s="76">
        <f t="shared" si="15"/>
        <v>0</v>
      </c>
      <c r="AS19" s="77">
        <f t="shared" si="8"/>
        <v>0</v>
      </c>
      <c r="AT19" s="76">
        <f t="shared" si="16"/>
        <v>3</v>
      </c>
      <c r="AU19" s="78">
        <f t="shared" si="9"/>
        <v>3</v>
      </c>
      <c r="AV19" s="5">
        <f t="shared" si="10"/>
        <v>549</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549</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549</v>
      </c>
      <c r="AR20" s="76">
        <f t="shared" si="15"/>
        <v>0</v>
      </c>
      <c r="AS20" s="77">
        <f t="shared" si="8"/>
        <v>0</v>
      </c>
      <c r="AT20" s="76">
        <f t="shared" si="16"/>
        <v>3</v>
      </c>
      <c r="AU20" s="78">
        <f t="shared" si="9"/>
        <v>3</v>
      </c>
      <c r="AV20" s="5">
        <f t="shared" si="10"/>
        <v>549</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549</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549</v>
      </c>
      <c r="AR21" s="76">
        <f t="shared" si="15"/>
        <v>0</v>
      </c>
      <c r="AS21" s="77">
        <f t="shared" si="8"/>
        <v>0</v>
      </c>
      <c r="AT21" s="76">
        <f t="shared" si="16"/>
        <v>3</v>
      </c>
      <c r="AU21" s="78">
        <f t="shared" si="9"/>
        <v>3</v>
      </c>
      <c r="AV21" s="5">
        <f t="shared" si="10"/>
        <v>549</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549</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549</v>
      </c>
      <c r="AR22" s="76">
        <f t="shared" si="15"/>
        <v>0</v>
      </c>
      <c r="AS22" s="77">
        <f t="shared" si="8"/>
        <v>0</v>
      </c>
      <c r="AT22" s="76">
        <f t="shared" si="16"/>
        <v>3</v>
      </c>
      <c r="AU22" s="78">
        <f t="shared" si="9"/>
        <v>3</v>
      </c>
      <c r="AV22" s="5">
        <f t="shared" si="10"/>
        <v>549</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549</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549</v>
      </c>
      <c r="AR23" s="76">
        <f t="shared" si="15"/>
        <v>0</v>
      </c>
      <c r="AS23" s="77">
        <f t="shared" si="8"/>
        <v>0</v>
      </c>
      <c r="AT23" s="76">
        <f t="shared" si="16"/>
        <v>3</v>
      </c>
      <c r="AU23" s="78">
        <f t="shared" si="9"/>
        <v>3</v>
      </c>
      <c r="AV23" s="5">
        <f t="shared" si="10"/>
        <v>549</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549</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549</v>
      </c>
      <c r="AR24" s="76">
        <f t="shared" si="15"/>
        <v>0</v>
      </c>
      <c r="AS24" s="77">
        <f t="shared" si="8"/>
        <v>0</v>
      </c>
      <c r="AT24" s="76">
        <f t="shared" si="16"/>
        <v>3</v>
      </c>
      <c r="AU24" s="78">
        <f t="shared" si="9"/>
        <v>3</v>
      </c>
      <c r="AV24" s="5">
        <f t="shared" si="10"/>
        <v>549</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549</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549</v>
      </c>
      <c r="AR25" s="76">
        <f t="shared" si="15"/>
        <v>0</v>
      </c>
      <c r="AS25" s="77">
        <f t="shared" si="8"/>
        <v>0</v>
      </c>
      <c r="AT25" s="76">
        <f t="shared" si="16"/>
        <v>3</v>
      </c>
      <c r="AU25" s="78">
        <f t="shared" si="9"/>
        <v>3</v>
      </c>
      <c r="AV25" s="5">
        <f t="shared" si="10"/>
        <v>549</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549</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549</v>
      </c>
      <c r="AR26" s="76">
        <f t="shared" si="15"/>
        <v>0</v>
      </c>
      <c r="AS26" s="77">
        <f t="shared" si="8"/>
        <v>0</v>
      </c>
      <c r="AT26" s="76">
        <f t="shared" si="16"/>
        <v>3</v>
      </c>
      <c r="AU26" s="78">
        <f t="shared" si="9"/>
        <v>3</v>
      </c>
      <c r="AV26" s="5">
        <f t="shared" si="10"/>
        <v>549</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549</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549</v>
      </c>
      <c r="AR27" s="76">
        <f t="shared" si="15"/>
        <v>0</v>
      </c>
      <c r="AS27" s="77">
        <f t="shared" si="8"/>
        <v>0</v>
      </c>
      <c r="AT27" s="76">
        <f t="shared" si="16"/>
        <v>3</v>
      </c>
      <c r="AU27" s="78">
        <f t="shared" si="9"/>
        <v>3</v>
      </c>
      <c r="AV27" s="5">
        <f t="shared" si="10"/>
        <v>549</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549</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549</v>
      </c>
      <c r="AR28" s="76">
        <f t="shared" si="15"/>
        <v>0</v>
      </c>
      <c r="AS28" s="77">
        <f t="shared" si="8"/>
        <v>0</v>
      </c>
      <c r="AT28" s="76">
        <f t="shared" si="16"/>
        <v>3</v>
      </c>
      <c r="AU28" s="78">
        <f t="shared" si="9"/>
        <v>3</v>
      </c>
      <c r="AV28" s="5">
        <f t="shared" si="10"/>
        <v>549</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549</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549</v>
      </c>
      <c r="AR29" s="76">
        <f t="shared" si="15"/>
        <v>0</v>
      </c>
      <c r="AS29" s="77">
        <f t="shared" si="8"/>
        <v>0</v>
      </c>
      <c r="AT29" s="76">
        <f t="shared" si="16"/>
        <v>3</v>
      </c>
      <c r="AU29" s="78">
        <f t="shared" si="9"/>
        <v>3</v>
      </c>
      <c r="AV29" s="5">
        <f t="shared" si="10"/>
        <v>549</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549</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549</v>
      </c>
      <c r="AR30" s="76">
        <f t="shared" si="15"/>
        <v>0</v>
      </c>
      <c r="AS30" s="77">
        <f t="shared" si="8"/>
        <v>0</v>
      </c>
      <c r="AT30" s="76">
        <f t="shared" si="16"/>
        <v>3</v>
      </c>
      <c r="AU30" s="78">
        <f t="shared" si="9"/>
        <v>3</v>
      </c>
      <c r="AV30" s="5">
        <f t="shared" si="10"/>
        <v>549</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549</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549</v>
      </c>
      <c r="AR31" s="76">
        <f t="shared" si="15"/>
        <v>0</v>
      </c>
      <c r="AS31" s="77">
        <f t="shared" si="8"/>
        <v>0</v>
      </c>
      <c r="AT31" s="76">
        <f t="shared" si="16"/>
        <v>3</v>
      </c>
      <c r="AU31" s="78">
        <f t="shared" si="9"/>
        <v>3</v>
      </c>
      <c r="AV31" s="5">
        <f t="shared" si="10"/>
        <v>549</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549</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549</v>
      </c>
      <c r="AR32" s="76">
        <f t="shared" si="15"/>
        <v>0</v>
      </c>
      <c r="AS32" s="77">
        <f t="shared" si="8"/>
        <v>0</v>
      </c>
      <c r="AT32" s="76">
        <f t="shared" si="16"/>
        <v>3</v>
      </c>
      <c r="AU32" s="78">
        <f t="shared" si="9"/>
        <v>3</v>
      </c>
      <c r="AV32" s="5">
        <f t="shared" si="10"/>
        <v>549</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549</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549</v>
      </c>
      <c r="AR33" s="76">
        <f t="shared" si="15"/>
        <v>0</v>
      </c>
      <c r="AS33" s="77">
        <f t="shared" si="8"/>
        <v>0</v>
      </c>
      <c r="AT33" s="76">
        <f t="shared" si="16"/>
        <v>3</v>
      </c>
      <c r="AU33" s="78">
        <f t="shared" si="9"/>
        <v>3</v>
      </c>
      <c r="AV33" s="5">
        <f t="shared" si="10"/>
        <v>549</v>
      </c>
      <c r="AW33" s="104">
        <f t="shared" si="17"/>
        <v>0</v>
      </c>
    </row>
    <row r="34" spans="1:49" s="69" customFormat="1" ht="24.75" customHeight="1" x14ac:dyDescent="0.2">
      <c r="A34" s="84"/>
      <c r="B34" s="480" t="s">
        <v>281</v>
      </c>
      <c r="C34" s="84"/>
      <c r="D34" s="84"/>
      <c r="E34" s="84"/>
      <c r="F34" s="84"/>
      <c r="G34" s="554">
        <f>20-COUNTBLANK(B14:B33)</f>
        <v>4</v>
      </c>
      <c r="H34" s="86" t="s">
        <v>50</v>
      </c>
      <c r="I34" s="84"/>
      <c r="J34" s="835"/>
      <c r="K34" s="835"/>
      <c r="L34" s="835"/>
      <c r="M34" s="835"/>
      <c r="N34" s="835"/>
      <c r="O34" s="836" t="s">
        <v>23</v>
      </c>
      <c r="P34" s="836"/>
      <c r="Q34" s="835"/>
      <c r="R34" s="837"/>
      <c r="S34" s="902">
        <f>SUM(S14:U33)</f>
        <v>0</v>
      </c>
      <c r="T34" s="903"/>
      <c r="U34" s="904"/>
      <c r="V34" s="905">
        <f>SUM(V14:X33)</f>
        <v>9882</v>
      </c>
      <c r="W34" s="903"/>
      <c r="X34" s="904"/>
      <c r="Y34" s="905">
        <f>SUM(Y14:Z33)</f>
        <v>28548</v>
      </c>
      <c r="Z34" s="904"/>
      <c r="AA34" s="558">
        <f t="shared" ref="AA34:AG34" si="18">SUM(AA14:AA33)</f>
        <v>0</v>
      </c>
      <c r="AB34" s="568">
        <f t="shared" si="18"/>
        <v>-1.9991904472778792</v>
      </c>
      <c r="AC34" s="569">
        <f t="shared" si="18"/>
        <v>-72</v>
      </c>
      <c r="AD34" s="569">
        <f t="shared" si="18"/>
        <v>4</v>
      </c>
      <c r="AE34" s="570">
        <f t="shared" si="18"/>
        <v>70</v>
      </c>
      <c r="AF34" s="571">
        <f t="shared" si="18"/>
        <v>8.0955272212079876E-4</v>
      </c>
      <c r="AG34" s="89">
        <f t="shared" si="18"/>
        <v>0</v>
      </c>
      <c r="AH34" s="90"/>
      <c r="AI34" s="90"/>
      <c r="AJ34" s="90"/>
      <c r="AK34" s="90"/>
      <c r="AL34" s="91"/>
      <c r="AM34" s="91"/>
      <c r="AN34" s="91"/>
      <c r="AO34" s="68"/>
      <c r="AS34" s="70"/>
      <c r="AW34" s="104">
        <f>SUM(AW14:AW33)</f>
        <v>0</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0</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3255" priority="6" stopIfTrue="1">
      <formula>B14=""</formula>
    </cfRule>
  </conditionalFormatting>
  <conditionalFormatting sqref="AE14:AE33">
    <cfRule type="expression" dxfId="3254" priority="7" stopIfTrue="1">
      <formula>AND((OR(S14,V14,Y14)&lt;&gt;0),AE14=0)</formula>
    </cfRule>
    <cfRule type="expression" dxfId="3253" priority="8" stopIfTrue="1">
      <formula>AND((OR(S14,V14,Y14)&lt;&gt;0),AE14&lt;&gt;0)</formula>
    </cfRule>
  </conditionalFormatting>
  <conditionalFormatting sqref="Q14:R33">
    <cfRule type="expression" dxfId="3252" priority="9" stopIfTrue="1">
      <formula>B14=""</formula>
    </cfRule>
  </conditionalFormatting>
  <conditionalFormatting sqref="AC14:AC33">
    <cfRule type="expression" dxfId="3251" priority="10" stopIfTrue="1">
      <formula>(AD14+AC14)&gt;=0</formula>
    </cfRule>
  </conditionalFormatting>
  <conditionalFormatting sqref="AI14:AJ33">
    <cfRule type="expression" dxfId="3250" priority="11" stopIfTrue="1">
      <formula>IF(AI14&lt;&gt;ROUND(S14*$AF$1+V14+Y14,2),1)</formula>
    </cfRule>
    <cfRule type="cellIs" dxfId="3249" priority="12" stopIfTrue="1" operator="equal">
      <formula>0</formula>
    </cfRule>
  </conditionalFormatting>
  <conditionalFormatting sqref="Y25:Z33">
    <cfRule type="expression" dxfId="3248" priority="13" stopIfTrue="1">
      <formula>IF((AND($Y25=0,$S25=0,$V25=0,$AE25&lt;&gt;0)),"истина")</formula>
    </cfRule>
    <cfRule type="expression" dxfId="3247" priority="14" stopIfTrue="1">
      <formula>($V25+$Y25)&lt;&gt;$AI25</formula>
    </cfRule>
  </conditionalFormatting>
  <conditionalFormatting sqref="S15:U33">
    <cfRule type="expression" dxfId="3246" priority="15" stopIfTrue="1">
      <formula>IF((AND($S15=0,$V15=0,$Y15=0,$AE15&lt;&gt;0)),"истина")</formula>
    </cfRule>
    <cfRule type="cellIs" dxfId="3245" priority="16" stopIfTrue="1" operator="lessThan">
      <formula>0</formula>
    </cfRule>
  </conditionalFormatting>
  <conditionalFormatting sqref="V25:X33">
    <cfRule type="expression" dxfId="3244" priority="17" stopIfTrue="1">
      <formula>IF((AND($V25=0,$Y25=0,$S25=0,$AE25&lt;&gt;0)),"истина")</formula>
    </cfRule>
    <cfRule type="expression" dxfId="3243" priority="18" stopIfTrue="1">
      <formula>($V25+$Y25)&lt;&gt;$AI25</formula>
    </cfRule>
    <cfRule type="cellIs" dxfId="3242" priority="19" stopIfTrue="1" operator="lessThan">
      <formula>0</formula>
    </cfRule>
  </conditionalFormatting>
  <conditionalFormatting sqref="I10:J10">
    <cfRule type="cellIs" dxfId="3241" priority="20" stopIfTrue="1" operator="notEqual">
      <formula>$A$10</formula>
    </cfRule>
    <cfRule type="cellIs" dxfId="3240" priority="21" stopIfTrue="1" operator="equal">
      <formula>0</formula>
    </cfRule>
  </conditionalFormatting>
  <conditionalFormatting sqref="D10:E10 AK13:AL13 AH14:AH33 AM14:AN33">
    <cfRule type="cellIs" dxfId="3239" priority="22" stopIfTrue="1" operator="equal">
      <formula>0</formula>
    </cfRule>
  </conditionalFormatting>
  <conditionalFormatting sqref="AH3:AN3 AH1:AN1">
    <cfRule type="cellIs" dxfId="3238" priority="23" stopIfTrue="1" operator="equal">
      <formula>0</formula>
    </cfRule>
  </conditionalFormatting>
  <conditionalFormatting sqref="S34:AG34 AF14:AF33">
    <cfRule type="cellIs" dxfId="3237" priority="24" stopIfTrue="1" operator="equal">
      <formula>0</formula>
    </cfRule>
  </conditionalFormatting>
  <conditionalFormatting sqref="S14:U14">
    <cfRule type="expression" dxfId="3236" priority="25" stopIfTrue="1">
      <formula>IF((AND($S$14=0,$V$14=0,$Y$14=0,$AE$14&lt;&gt;0)),"истина")</formula>
    </cfRule>
    <cfRule type="cellIs" dxfId="3235" priority="26" stopIfTrue="1" operator="lessThan">
      <formula>0</formula>
    </cfRule>
  </conditionalFormatting>
  <conditionalFormatting sqref="G34 D8:E9 AK14:AL33">
    <cfRule type="cellIs" dxfId="3234" priority="27" stopIfTrue="1" operator="equal">
      <formula>0</formula>
    </cfRule>
  </conditionalFormatting>
  <conditionalFormatting sqref="AL8:AL9">
    <cfRule type="cellIs" dxfId="3233" priority="28" stopIfTrue="1" operator="equal">
      <formula>0</formula>
    </cfRule>
  </conditionalFormatting>
  <conditionalFormatting sqref="AM8:AN8">
    <cfRule type="expression" dxfId="3232" priority="29" stopIfTrue="1">
      <formula>$AL$8=0</formula>
    </cfRule>
  </conditionalFormatting>
  <conditionalFormatting sqref="AM9:AN9">
    <cfRule type="expression" dxfId="3231" priority="30" stopIfTrue="1">
      <formula>$AL$9=0</formula>
    </cfRule>
  </conditionalFormatting>
  <conditionalFormatting sqref="A8:C8">
    <cfRule type="expression" dxfId="3230" priority="31" stopIfTrue="1">
      <formula>$D$8=0</formula>
    </cfRule>
    <cfRule type="cellIs" dxfId="3229" priority="32" stopIfTrue="1" operator="equal">
      <formula>0</formula>
    </cfRule>
  </conditionalFormatting>
  <conditionalFormatting sqref="A9:C9">
    <cfRule type="expression" dxfId="3228" priority="33" stopIfTrue="1">
      <formula>$D$9=0</formula>
    </cfRule>
    <cfRule type="cellIs" dxfId="3227" priority="34" stopIfTrue="1" operator="equal">
      <formula>0</formula>
    </cfRule>
  </conditionalFormatting>
  <conditionalFormatting sqref="F9">
    <cfRule type="expression" dxfId="3226" priority="35" stopIfTrue="1">
      <formula>$D$9=0</formula>
    </cfRule>
  </conditionalFormatting>
  <conditionalFormatting sqref="F8">
    <cfRule type="expression" dxfId="3225" priority="36" stopIfTrue="1">
      <formula>$D$8=0</formula>
    </cfRule>
  </conditionalFormatting>
  <conditionalFormatting sqref="G8:AK9 BA7:CE8">
    <cfRule type="cellIs" dxfId="3224" priority="37" stopIfTrue="1" operator="equal">
      <formula>""</formula>
    </cfRule>
  </conditionalFormatting>
  <conditionalFormatting sqref="Y14:Z24">
    <cfRule type="expression" dxfId="3223" priority="1" stopIfTrue="1">
      <formula>IF((AND($Y14=0,$S14=0,$V14=0,$AE14&lt;&gt;0)),"истина")</formula>
    </cfRule>
    <cfRule type="expression" dxfId="3222" priority="2" stopIfTrue="1">
      <formula>($V14+$Y14)&lt;&gt;$AI14</formula>
    </cfRule>
  </conditionalFormatting>
  <conditionalFormatting sqref="V14:X24">
    <cfRule type="expression" dxfId="3221" priority="3" stopIfTrue="1">
      <formula>IF((AND($V14=0,$Y14=0,$S14=0,$AE14&lt;&gt;0)),"истина")</formula>
    </cfRule>
    <cfRule type="expression" dxfId="3220" priority="4" stopIfTrue="1">
      <formula>($V14+$Y14)&lt;&gt;$AI14</formula>
    </cfRule>
    <cfRule type="cellIs" dxfId="3219"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3553"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23554"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23555"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23556"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23557"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23558"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23559"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23560"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23561"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23562"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23563"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23564"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23565"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23566"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23567"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23568"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23569"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74">
    <tabColor rgb="FF92D050"/>
    <pageSetUpPr fitToPage="1"/>
  </sheetPr>
  <dimension ref="A1:CE147"/>
  <sheetViews>
    <sheetView showGridLines="0" zoomScale="120" zoomScaleNormal="120" workbookViewId="0">
      <selection activeCell="A3" sqref="A3:C3"/>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v>2061</v>
      </c>
      <c r="B1" s="969"/>
      <c r="C1" s="969"/>
      <c r="D1" s="555"/>
      <c r="E1" s="966">
        <v>1</v>
      </c>
      <c r="F1" s="966"/>
      <c r="G1" s="966"/>
      <c r="H1" s="966"/>
      <c r="J1" s="970">
        <v>44410</v>
      </c>
      <c r="K1" s="970"/>
      <c r="L1" s="970"/>
      <c r="M1" s="970">
        <v>44438</v>
      </c>
      <c r="N1" s="970"/>
      <c r="O1" s="970"/>
      <c r="P1" s="3"/>
      <c r="Q1" s="3"/>
      <c r="R1" s="980" t="s">
        <v>716</v>
      </c>
      <c r="S1" s="980"/>
      <c r="T1" s="980"/>
      <c r="U1" s="980"/>
      <c r="V1" s="980"/>
      <c r="W1" s="980"/>
      <c r="Y1" s="971">
        <v>1</v>
      </c>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v>0.70833333333333337</v>
      </c>
      <c r="AH2" s="859" t="s">
        <v>12</v>
      </c>
      <c r="AI2" s="859"/>
      <c r="AJ2" s="859"/>
      <c r="AK2" s="859"/>
      <c r="AL2" s="859"/>
      <c r="AM2" s="859"/>
      <c r="AN2" s="859"/>
      <c r="AO2" s="14" t="b">
        <v>1</v>
      </c>
      <c r="AP2" s="15" t="b">
        <v>0</v>
      </c>
      <c r="AQ2" s="15" t="b">
        <v>0</v>
      </c>
      <c r="AR2" s="15" t="b">
        <v>0</v>
      </c>
      <c r="AS2" s="15" t="b">
        <v>0</v>
      </c>
      <c r="AT2" s="15" t="b">
        <v>0</v>
      </c>
      <c r="AU2" s="15" t="b">
        <v>0</v>
      </c>
      <c r="AV2" s="15">
        <f>COUNTIF(AO2:AU2,TRUE)</f>
        <v>1</v>
      </c>
    </row>
    <row r="3" spans="1:83" ht="12.75" customHeight="1" x14ac:dyDescent="0.2">
      <c r="A3" s="972" t="s">
        <v>737</v>
      </c>
      <c r="B3" s="972"/>
      <c r="C3" s="972"/>
      <c r="D3" s="555"/>
      <c r="E3" s="964" t="s">
        <v>739</v>
      </c>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t="str">
        <f>IF(AO2=TRUE,"M",0)</f>
        <v>M</v>
      </c>
      <c r="AP3" s="19">
        <f>IF(AP2=TRUE,"Tu",0)</f>
        <v>0</v>
      </c>
      <c r="AQ3" s="19">
        <f>IF(AQ2=TRUE,"W",0)</f>
        <v>0</v>
      </c>
      <c r="AR3" s="19">
        <f>IF(AR2=TRUE,"Th",0)</f>
        <v>0</v>
      </c>
      <c r="AS3" s="19">
        <f>IF(AS2=TRUE,"F",0)</f>
        <v>0</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X</v>
      </c>
      <c r="BC7" s="33" t="str">
        <f>IF($I$7=$AO$3,"X","")&amp;IF($I$7=$AP$3,"X","")&amp;IF($I$7=$AQ$3,"X","")&amp;IF($I$7=$AR$3,"X","")&amp;IF($I$7=$AS$3,"X","")&amp;IF($I$7=$AT$3,"X","")&amp;IF($I$7=$AU$3,"X","")</f>
        <v/>
      </c>
      <c r="BD7" s="33" t="str">
        <f>IF($J$7=$AO$3,"X","")&amp;IF($J$7=$AP$3,"X","")&amp;IF($J$7=$AQ$3,"X","")&amp;IF($J$7=$AR$3,"X","")&amp;IF($J$7=$AS$3,"X","")&amp;IF($J$7=$AT$3,"X","")&amp;IF($J$7=$AU$3,"X","")</f>
        <v/>
      </c>
      <c r="BE7" s="33" t="str">
        <f>IF($K$7=$AO$3,"X","")&amp;IF($K$7=$AP$3,"X","")&amp;IF($K$7=$AQ$3,"X","")&amp;IF($K$7=$AR$3,"X","")&amp;IF($K$7=$AS$3,"X","")&amp;IF($K$7=$AT$3,"X","")&amp;IF($K$7=$AU$3,"X","")</f>
        <v/>
      </c>
      <c r="BF7" s="33" t="str">
        <f>IF($L$7=$AO$3,"X","")&amp;IF($L$7=$AP$3,"X","")&amp;IF($L$7=$AQ$3,"X","")&amp;IF($L$7=$AR$3,"X","")&amp;IF($L$7=$AS$3,"X","")&amp;IF($L$7=$AT$3,"X","")&amp;IF($L$7=$AU$3,"X","")</f>
        <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X</v>
      </c>
      <c r="BJ7" s="33" t="str">
        <f>IF($P$7=$AO$3,"X","")&amp;IF($P$7=$AP$3,"X","")&amp;IF($P$7=$AQ$3,"X","")&amp;IF($P$7=$AR$3,"X","")&amp;IF($P$7=$AS$3,"X","")&amp;IF($P$7=$AT$3,"X","")&amp;IF($P$7=$AU$3,"X","")</f>
        <v/>
      </c>
      <c r="BK7" s="33" t="str">
        <f>IF($Q$7=$AO$3,"X","")&amp;IF($Q$7=$AP$3,"X","")&amp;IF($Q$7=$AQ$3,"X","")&amp;IF($Q$7=$AR$3,"X","")&amp;IF($Q$7=$AS$3,"X","")&amp;IF($Q$7=$AT$3,"X","")&amp;IF($Q$7=$AU$3,"X","")</f>
        <v/>
      </c>
      <c r="BL7" s="33" t="str">
        <f>IF($R$7=$AO$3,"X","")&amp;IF($R$7=$AP$3,"X","")&amp;IF($R$7=$AQ$3,"X","")&amp;IF($R$7=$AR$3,"X","")&amp;IF($R$7=$AS$3,"X","")&amp;IF($R$7=$AT$3,"X","")&amp;IF($R$7=$AU$3,"X","")</f>
        <v/>
      </c>
      <c r="BM7" s="33" t="str">
        <f>IF($S$7=$AO$3,"X","")&amp;IF($S$7=$AP$3,"X","")&amp;IF($S$7=$AQ$3,"X","")&amp;IF($S$7=$AR$3,"X","")&amp;IF($S$7=$AS$3,"X","")&amp;IF($S$7=$AT$3,"X","")&amp;IF($S$7=$AU$3,"X","")</f>
        <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X</v>
      </c>
      <c r="BQ7" s="33" t="str">
        <f>IF($W$7=$AO$3,"X","")&amp;IF($W$7=$AP$3,"X","")&amp;IF($W$7=$AQ$3,"X","")&amp;IF($W$7=$AR$3,"X","")&amp;IF($W$7=$AS$3,"X","")&amp;IF($W$7=$AT$3,"X","")&amp;IF($W$7=$AU$3,"X","")</f>
        <v/>
      </c>
      <c r="BR7" s="33" t="str">
        <f>IF($X$7=$AO$3,"X","")&amp;IF($X$7=$AP$3,"X","")&amp;IF($X$7=$AQ$3,"X","")&amp;IF($X$7=$AR$3,"X","")&amp;IF($X$7=$AS$3,"X","")&amp;IF($X$7=$AT$3,"X","")&amp;IF($X$7=$AU$3,"X","")</f>
        <v/>
      </c>
      <c r="BS7" s="33" t="str">
        <f>IF($Y$7=$AO$3,"X","")&amp;IF($Y$7=$AP$3,"X","")&amp;IF($Y$7=$AQ$3,"X","")&amp;IF($Y$7=$AR$3,"X","")&amp;IF($Y$7=$AS$3,"X","")&amp;IF($Y$7=$AT$3,"X","")&amp;IF($Y$7=$AU$3,"X","")</f>
        <v/>
      </c>
      <c r="BT7" s="33" t="str">
        <f>IF($Z$7=$AO$3,"X","")&amp;IF($Z$7=$AP$3,"X","")&amp;IF($Z$7=$AQ$3,"X","")&amp;IF($Z$7=$AR$3,"X","")&amp;IF($Z$7=$AS$3,"X","")&amp;IF($Z$7=$AT$3,"X","")&amp;IF($Z$7=$AU$3,"X","")</f>
        <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X</v>
      </c>
      <c r="BX7" s="33" t="str">
        <f>IF($AD$7=$AO$3,"X","")&amp;IF($AD$7=$AP$3,"X","")&amp;IF($AD$7=$AQ$3,"X","")&amp;IF($AD$7=$AR$3,"X","")&amp;IF($AD$7=$AS$3,"X","")&amp;IF($AD$7=$AT$3,"X","")&amp;IF($AD$7=$AU$3,"X","")</f>
        <v/>
      </c>
      <c r="BY7" s="33" t="str">
        <f>IF($AE$7=$AO$3,"X","")&amp;IF($AE$7=$AP$3,"X","")&amp;IF($AE$7=$AQ$3,"X","")&amp;IF($AE$7=$AR$3,"X","")&amp;IF($AE$7=$AS$3,"X","")&amp;IF($AE$7=$AT$3,"X","")&amp;IF($AE$7=$AU$3,"X","")</f>
        <v/>
      </c>
      <c r="BZ7" s="33" t="str">
        <f>IF($AF$7=$AO$3,"X","")&amp;IF($AF$7=$AP$3,"X","")&amp;IF($AF$7=$AQ$3,"X","")&amp;IF($AF$7=$AR$3,"X","")&amp;IF($AF$7=$AS$3,"X","")&amp;IF($AF$7=$AT$3,"X","")&amp;IF($AF$7=$AU$3,"X","")</f>
        <v/>
      </c>
      <c r="CA7" s="33" t="str">
        <f>IF($AG$7=$AO$3,"X","")&amp;IF($AG$7=$AP$3,"X","")&amp;IF($AG$7=$AQ$3,"X","")&amp;IF($AG$7=$AR$3,"X","")&amp;IF($AG$7=$AS$3,"X","")&amp;IF($AG$7=$AT$3,"X","")&amp;IF($AG$7=$AU$3,"X","")</f>
        <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X</v>
      </c>
      <c r="CE7" s="33" t="str">
        <f>IF($AK$7=$AO$3,"X","")&amp;IF($AK$7=$AP$3,"X","")&amp;IF($AK$7=$AQ$3,"X","")&amp;IF($AK$7=$AR$3,"X","")&amp;IF($AK$7=$AS$3,"X","")&amp;IF($AK$7=$AT$3,"X","")&amp;IF($AK$7=$AU$3,"X","")</f>
        <v/>
      </c>
    </row>
    <row r="8" spans="1:83" ht="12.75" customHeight="1" x14ac:dyDescent="0.2">
      <c r="A8" s="977" t="str">
        <f>R1</f>
        <v>Zachary Ellis</v>
      </c>
      <c r="B8" s="977"/>
      <c r="C8" s="977"/>
      <c r="D8" s="978">
        <f>Y1*AL8</f>
        <v>5</v>
      </c>
      <c r="E8" s="978"/>
      <c r="F8" s="34" t="s">
        <v>21</v>
      </c>
      <c r="G8" s="35" t="str">
        <f>IF($G$7=$AO$3,"X","")&amp;IF($G$7=$AP$3,"X","")&amp;IF($G$7=$AQ$3,"X","")&amp;IF($G$7=$AR$3,"X","")&amp;IF($G$7=$AS$3,"X","")&amp;IF($G$7=$AT$3,"X","")&amp;IF($G$7=$AU$3,"X","")</f>
        <v/>
      </c>
      <c r="H8" s="35" t="str">
        <f>IF($H$7=$AO$3,"X","")&amp;IF($H$7=$AP$3,"X","")&amp;IF($H$7=$AQ$3,"X","")&amp;IF($H$7=$AR$3,"X","")&amp;IF($H$7=$AS$3,"X","")&amp;IF($H$7=$AT$3,"X","")&amp;IF($H$7=$AU$3,"X","")</f>
        <v>X</v>
      </c>
      <c r="I8" s="35" t="str">
        <f>IF($I$7=$AO$3,"X","")&amp;IF($I$7=$AP$3,"X","")&amp;IF($I$7=$AQ$3,"X","")&amp;IF($I$7=$AR$3,"X","")&amp;IF($I$7=$AS$3,"X","")&amp;IF($I$7=$AT$3,"X","")&amp;IF($I$7=$AU$3,"X","")</f>
        <v/>
      </c>
      <c r="J8" s="35" t="str">
        <f>IF($J$7=$AO$3,"X","")&amp;IF($J$7=$AP$3,"X","")&amp;IF($J$7=$AQ$3,"X","")&amp;IF($J$7=$AR$3,"X","")&amp;IF($J$7=$AS$3,"X","")&amp;IF($J$7=$AT$3,"X","")&amp;IF($J$7=$AU$3,"X","")</f>
        <v/>
      </c>
      <c r="K8" s="35" t="str">
        <f>IF($K$7=$AO$3,"X","")&amp;IF($K$7=$AP$3,"X","")&amp;IF($K$7=$AQ$3,"X","")&amp;IF($K$7=$AR$3,"X","")&amp;IF($K$7=$AS$3,"X","")&amp;IF($K$7=$AT$3,"X","")&amp;IF($K$7=$AU$3,"X","")</f>
        <v/>
      </c>
      <c r="L8" s="35" t="str">
        <f>IF($L$7=$AO$3,"X","")&amp;IF($L$7=$AP$3,"X","")&amp;IF($L$7=$AQ$3,"X","")&amp;IF($L$7=$AR$3,"X","")&amp;IF($L$7=$AS$3,"X","")&amp;IF($L$7=$AT$3,"X","")&amp;IF($L$7=$AU$3,"X","")</f>
        <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X</v>
      </c>
      <c r="P8" s="35" t="str">
        <f>IF($P$7=$AO$3,"X","")&amp;IF($P$7=$AP$3,"X","")&amp;IF($P$7=$AQ$3,"X","")&amp;IF($P$7=$AR$3,"X","")&amp;IF($P$7=$AS$3,"X","")&amp;IF($P$7=$AT$3,"X","")&amp;IF($P$7=$AU$3,"X","")</f>
        <v/>
      </c>
      <c r="Q8" s="35" t="str">
        <f>IF($Q$7=$AO$3,"X","")&amp;IF($Q$7=$AP$3,"X","")&amp;IF($Q$7=$AQ$3,"X","")&amp;IF($Q$7=$AR$3,"X","")&amp;IF($Q$7=$AS$3,"X","")&amp;IF($Q$7=$AT$3,"X","")&amp;IF($Q$7=$AU$3,"X","")</f>
        <v/>
      </c>
      <c r="R8" s="35" t="str">
        <f>IF($R$7=$AO$3,"X","")&amp;IF($R$7=$AP$3,"X","")&amp;IF($R$7=$AQ$3,"X","")&amp;IF($R$7=$AR$3,"X","")&amp;IF($R$7=$AS$3,"X","")&amp;IF($R$7=$AT$3,"X","")&amp;IF($R$7=$AU$3,"X","")</f>
        <v/>
      </c>
      <c r="S8" s="35" t="str">
        <f>IF($S$7=$AO$3,"X","")&amp;IF($S$7=$AP$3,"X","")&amp;IF($S$7=$AQ$3,"X","")&amp;IF($S$7=$AR$3,"X","")&amp;IF($S$7=$AS$3,"X","")&amp;IF($S$7=$AT$3,"X","")&amp;IF($S$7=$AU$3,"X","")</f>
        <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X</v>
      </c>
      <c r="W8" s="35" t="str">
        <f>IF($W$7=$AO$3,"X","")&amp;IF($W$7=$AP$3,"X","")&amp;IF($W$7=$AQ$3,"X","")&amp;IF($W$7=$AR$3,"X","")&amp;IF($W$7=$AS$3,"X","")&amp;IF($W$7=$AT$3,"X","")&amp;IF($W$7=$AU$3,"X","")</f>
        <v/>
      </c>
      <c r="X8" s="35" t="str">
        <f>IF($X$7=$AO$3,"X","")&amp;IF($X$7=$AP$3,"X","")&amp;IF($X$7=$AQ$3,"X","")&amp;IF($X$7=$AR$3,"X","")&amp;IF($X$7=$AS$3,"X","")&amp;IF($X$7=$AT$3,"X","")&amp;IF($X$7=$AU$3,"X","")</f>
        <v/>
      </c>
      <c r="Y8" s="35" t="str">
        <f>IF($Y$7=$AO$3,"X","")&amp;IF($Y$7=$AP$3,"X","")&amp;IF($Y$7=$AQ$3,"X","")&amp;IF($Y$7=$AR$3,"X","")&amp;IF($Y$7=$AS$3,"X","")&amp;IF($Y$7=$AT$3,"X","")&amp;IF($Y$7=$AU$3,"X","")</f>
        <v/>
      </c>
      <c r="Z8" s="35" t="str">
        <f>IF($Z$7=$AO$3,"X","")&amp;IF($Z$7=$AP$3,"X","")&amp;IF($Z$7=$AQ$3,"X","")&amp;IF($Z$7=$AR$3,"X","")&amp;IF($Z$7=$AS$3,"X","")&amp;IF($Z$7=$AT$3,"X","")&amp;IF($Z$7=$AU$3,"X","")</f>
        <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X</v>
      </c>
      <c r="AD8" s="35" t="str">
        <f>IF($AD$7=$AO$3,"X","")&amp;IF($AD$7=$AP$3,"X","")&amp;IF($AD$7=$AQ$3,"X","")&amp;IF($AD$7=$AR$3,"X","")&amp;IF($AD$7=$AS$3,"X","")&amp;IF($AD$7=$AT$3,"X","")&amp;IF($AD$7=$AU$3,"X","")</f>
        <v/>
      </c>
      <c r="AE8" s="35" t="str">
        <f>IF($AE$7=$AO$3,"X","")&amp;IF($AE$7=$AP$3,"X","")&amp;IF($AE$7=$AQ$3,"X","")&amp;IF($AE$7=$AR$3,"X","")&amp;IF($AE$7=$AS$3,"X","")&amp;IF($AE$7=$AT$3,"X","")&amp;IF($AE$7=$AU$3,"X","")</f>
        <v/>
      </c>
      <c r="AF8" s="35" t="str">
        <f>IF($AF$7=$AO$3,"X","")&amp;IF($AF$7=$AP$3,"X","")&amp;IF($AF$7=$AQ$3,"X","")&amp;IF($AF$7=$AR$3,"X","")&amp;IF($AF$7=$AS$3,"X","")&amp;IF($AF$7=$AT$3,"X","")&amp;IF($AF$7=$AU$3,"X","")</f>
        <v/>
      </c>
      <c r="AG8" s="35" t="str">
        <f>IF($AG$7=$AO$3,"X","")&amp;IF($AG$7=$AP$3,"X","")&amp;IF($AG$7=$AQ$3,"X","")&amp;IF($AG$7=$AR$3,"X","")&amp;IF($AG$7=$AS$3,"X","")&amp;IF($AG$7=$AT$3,"X","")&amp;IF($AG$7=$AU$3,"X","")</f>
        <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X</v>
      </c>
      <c r="AK8" s="35" t="str">
        <f>IF($AK$7=$AO$3,"X","")&amp;IF($AK$7=$AP$3,"X","")&amp;IF($AK$7=$AQ$3,"X","")&amp;IF($AK$7=$AR$3,"X","")&amp;IF($AK$7=$AS$3,"X","")&amp;IF($AK$7=$AT$3,"X","")&amp;IF($AK$7=$AU$3,"X","")</f>
        <v/>
      </c>
      <c r="AL8" s="30">
        <f>COUNTIF(G8:AK8,"X")</f>
        <v>5</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5</v>
      </c>
      <c r="C10" s="39" t="s">
        <v>23</v>
      </c>
      <c r="D10" s="948">
        <f>SUM(D8:E9)</f>
        <v>5</v>
      </c>
      <c r="E10" s="948"/>
      <c r="F10" s="99" t="s">
        <v>53</v>
      </c>
      <c r="H10" s="41"/>
      <c r="I10" s="949">
        <f>5*1</f>
        <v>5</v>
      </c>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t="s">
        <v>727</v>
      </c>
      <c r="C14" s="925"/>
      <c r="D14" s="925"/>
      <c r="E14" s="925"/>
      <c r="F14" s="925"/>
      <c r="G14" s="926"/>
      <c r="H14" s="927"/>
      <c r="I14" s="928"/>
      <c r="J14" s="929" t="s">
        <v>738</v>
      </c>
      <c r="K14" s="930"/>
      <c r="L14" s="931"/>
      <c r="M14" s="932"/>
      <c r="N14" s="933"/>
      <c r="O14" s="932"/>
      <c r="P14" s="933"/>
      <c r="Q14" s="934">
        <f t="shared" ref="Q14:Q33" si="2">AV14</f>
        <v>2061</v>
      </c>
      <c r="R14" s="935"/>
      <c r="S14" s="936"/>
      <c r="T14" s="937"/>
      <c r="U14" s="938"/>
      <c r="V14" s="939"/>
      <c r="W14" s="940"/>
      <c r="X14" s="941"/>
      <c r="Y14" s="939">
        <v>10305</v>
      </c>
      <c r="Z14" s="941"/>
      <c r="AA14" s="556"/>
      <c r="AB14" s="559"/>
      <c r="AC14" s="560">
        <f t="shared" ref="AC14:AC33" si="3">IF(B14&lt;&gt;"",-$I$10,"")</f>
        <v>-5</v>
      </c>
      <c r="AD14" s="561"/>
      <c r="AE14" s="561">
        <f>Y14/Q14</f>
        <v>5</v>
      </c>
      <c r="AF14" s="562">
        <f t="shared" ref="AF14:AF33" si="4">SUM(AB14:AE14)</f>
        <v>0</v>
      </c>
      <c r="AG14" s="72"/>
      <c r="AH14" s="109">
        <f t="shared" ref="AH14:AH33" si="5">IF(B14&lt;&gt;"",AV14,"")</f>
        <v>2061</v>
      </c>
      <c r="AI14" s="883">
        <f>IF(B14&lt;&gt;0,ROUND(AE14*Q14,0),"")</f>
        <v>10305</v>
      </c>
      <c r="AJ14" s="883"/>
      <c r="AK14" s="900">
        <f t="shared" ref="AK14:AK33" si="6">IF(B14&lt;&gt;0,ROUND(AI14*$AF$1,2),"")</f>
        <v>0</v>
      </c>
      <c r="AL14" s="900"/>
      <c r="AM14" s="901" t="str">
        <f t="shared" ref="AM14:AM33" si="7">IF(AND(AC14&gt;0,AC14&lt;&gt;""),"ложь","")</f>
        <v/>
      </c>
      <c r="AN14" s="901"/>
      <c r="AO14" s="73">
        <f>IF(ROUND($A$1-$A$1*M14,4)=$A$1,0,ROUND($A$1-$A$1*M14,4))</f>
        <v>0</v>
      </c>
      <c r="AP14" s="74">
        <f>IF(ROUND($A$1-$A$1*O14,4)=$A$1,0,ROUND($A$1-$A$1*O14,4))</f>
        <v>0</v>
      </c>
      <c r="AQ14" s="75">
        <f>ROUND($A$1-((M14+O14)*$A$1),4)</f>
        <v>2061</v>
      </c>
      <c r="AR14" s="76">
        <f>IF(AO14&gt;0,1,0)</f>
        <v>0</v>
      </c>
      <c r="AS14" s="77">
        <f t="shared" ref="AS14:AS33" si="8">IF(AP14&gt;0,2,0)</f>
        <v>0</v>
      </c>
      <c r="AT14" s="76">
        <f>IF(AQ14&gt;0,3,0)</f>
        <v>3</v>
      </c>
      <c r="AU14" s="78">
        <f t="shared" ref="AU14:AU33" si="9">AR14+AS14+AT14</f>
        <v>3</v>
      </c>
      <c r="AV14" s="5">
        <f t="shared" ref="AV14:AV33" si="10">IF(AU14=4,AO14,0)+IF(AU14=5,AP14,0)+IF(AU14=6,AQ14,0)+IF(AU14=3,$A$1,0)</f>
        <v>2061</v>
      </c>
      <c r="AW14" s="104">
        <f>ROUND(AF14*Q14,0)</f>
        <v>0</v>
      </c>
    </row>
    <row r="15" spans="1:83" s="69" customFormat="1" ht="18" customHeight="1" x14ac:dyDescent="0.2">
      <c r="A15" s="71">
        <v>2</v>
      </c>
      <c r="B15" s="924"/>
      <c r="C15" s="925"/>
      <c r="D15" s="925"/>
      <c r="E15" s="925"/>
      <c r="F15" s="925"/>
      <c r="G15" s="926"/>
      <c r="H15" s="927"/>
      <c r="I15" s="928"/>
      <c r="J15" s="929"/>
      <c r="K15" s="930"/>
      <c r="L15" s="931"/>
      <c r="M15" s="932"/>
      <c r="N15" s="933"/>
      <c r="O15" s="932"/>
      <c r="P15" s="933"/>
      <c r="Q15" s="934">
        <f t="shared" si="2"/>
        <v>2061</v>
      </c>
      <c r="R15" s="935"/>
      <c r="S15" s="936"/>
      <c r="T15" s="937"/>
      <c r="U15" s="938"/>
      <c r="V15" s="939"/>
      <c r="W15" s="940"/>
      <c r="X15" s="941"/>
      <c r="Y15" s="939"/>
      <c r="Z15" s="941"/>
      <c r="AA15" s="556"/>
      <c r="AB15" s="563"/>
      <c r="AC15" s="560" t="str">
        <f t="shared" si="3"/>
        <v/>
      </c>
      <c r="AD15" s="564"/>
      <c r="AE15" s="561"/>
      <c r="AF15" s="562">
        <f t="shared" si="4"/>
        <v>0</v>
      </c>
      <c r="AG15" s="72"/>
      <c r="AH15" s="109" t="str">
        <f t="shared" si="5"/>
        <v/>
      </c>
      <c r="AI15" s="883" t="str">
        <f t="shared" ref="AI15:AI33" si="11">IF(B15&lt;&gt;0,ROUND(AE15*Q15,0),"")</f>
        <v/>
      </c>
      <c r="AJ15" s="883"/>
      <c r="AK15" s="900" t="str">
        <f t="shared" si="6"/>
        <v/>
      </c>
      <c r="AL15" s="900"/>
      <c r="AM15" s="901" t="str">
        <f t="shared" si="7"/>
        <v/>
      </c>
      <c r="AN15" s="901"/>
      <c r="AO15" s="73">
        <f t="shared" ref="AO15:AO33" si="12">IF(ROUND($A$1-$A$1*M15,4)=$A$1,0,ROUND($A$1-$A$1*M15,4))</f>
        <v>0</v>
      </c>
      <c r="AP15" s="74">
        <f t="shared" ref="AP15:AP33" si="13">IF(ROUND($A$1-$A$1*O15,4)=$A$1,0,ROUND($A$1-$A$1*O15,4))</f>
        <v>0</v>
      </c>
      <c r="AQ15" s="75">
        <f t="shared" ref="AQ15:AQ33" si="14">ROUND($A$1-((M15+O15)*$A$1),4)</f>
        <v>2061</v>
      </c>
      <c r="AR15" s="76">
        <f t="shared" ref="AR15:AR33" si="15">IF(AO15&gt;0,1,0)</f>
        <v>0</v>
      </c>
      <c r="AS15" s="77">
        <f t="shared" si="8"/>
        <v>0</v>
      </c>
      <c r="AT15" s="76">
        <f t="shared" ref="AT15:AT33" si="16">IF(AQ15&gt;0,3,0)</f>
        <v>3</v>
      </c>
      <c r="AU15" s="78">
        <f t="shared" si="9"/>
        <v>3</v>
      </c>
      <c r="AV15" s="5">
        <f t="shared" si="10"/>
        <v>2061</v>
      </c>
      <c r="AW15" s="104">
        <f t="shared" ref="AW15:AW33" si="17">ROUND(AF15*Q15,0)</f>
        <v>0</v>
      </c>
    </row>
    <row r="16" spans="1:83" s="69" customFormat="1" ht="18" customHeight="1" x14ac:dyDescent="0.2">
      <c r="A16" s="71">
        <v>3</v>
      </c>
      <c r="B16" s="924"/>
      <c r="C16" s="925"/>
      <c r="D16" s="925"/>
      <c r="E16" s="925"/>
      <c r="F16" s="925"/>
      <c r="G16" s="926"/>
      <c r="H16" s="927"/>
      <c r="I16" s="928"/>
      <c r="J16" s="929"/>
      <c r="K16" s="930"/>
      <c r="L16" s="931"/>
      <c r="M16" s="932"/>
      <c r="N16" s="933"/>
      <c r="O16" s="932"/>
      <c r="P16" s="933"/>
      <c r="Q16" s="934">
        <f t="shared" si="2"/>
        <v>2061</v>
      </c>
      <c r="R16" s="935"/>
      <c r="S16" s="936"/>
      <c r="T16" s="937"/>
      <c r="U16" s="938"/>
      <c r="V16" s="939"/>
      <c r="W16" s="940"/>
      <c r="X16" s="941"/>
      <c r="Y16" s="939"/>
      <c r="Z16" s="941"/>
      <c r="AA16" s="556"/>
      <c r="AB16" s="563"/>
      <c r="AC16" s="560" t="str">
        <f t="shared" si="3"/>
        <v/>
      </c>
      <c r="AD16" s="564"/>
      <c r="AE16" s="561"/>
      <c r="AF16" s="562">
        <f t="shared" si="4"/>
        <v>0</v>
      </c>
      <c r="AG16" s="72"/>
      <c r="AH16" s="109" t="str">
        <f t="shared" si="5"/>
        <v/>
      </c>
      <c r="AI16" s="883" t="str">
        <f t="shared" si="11"/>
        <v/>
      </c>
      <c r="AJ16" s="883"/>
      <c r="AK16" s="900" t="str">
        <f t="shared" si="6"/>
        <v/>
      </c>
      <c r="AL16" s="900"/>
      <c r="AM16" s="901" t="str">
        <f t="shared" si="7"/>
        <v/>
      </c>
      <c r="AN16" s="901"/>
      <c r="AO16" s="73">
        <f t="shared" si="12"/>
        <v>0</v>
      </c>
      <c r="AP16" s="74">
        <f t="shared" si="13"/>
        <v>0</v>
      </c>
      <c r="AQ16" s="75">
        <f t="shared" si="14"/>
        <v>2061</v>
      </c>
      <c r="AR16" s="76">
        <f t="shared" si="15"/>
        <v>0</v>
      </c>
      <c r="AS16" s="77">
        <f t="shared" si="8"/>
        <v>0</v>
      </c>
      <c r="AT16" s="76">
        <f t="shared" si="16"/>
        <v>3</v>
      </c>
      <c r="AU16" s="78">
        <f t="shared" si="9"/>
        <v>3</v>
      </c>
      <c r="AV16" s="5">
        <f t="shared" si="10"/>
        <v>2061</v>
      </c>
      <c r="AW16" s="104">
        <f t="shared" si="17"/>
        <v>0</v>
      </c>
    </row>
    <row r="17" spans="1:49" s="69" customFormat="1" ht="18" customHeight="1" x14ac:dyDescent="0.2">
      <c r="A17" s="71">
        <v>4</v>
      </c>
      <c r="B17" s="924"/>
      <c r="C17" s="925"/>
      <c r="D17" s="925"/>
      <c r="E17" s="925"/>
      <c r="F17" s="925"/>
      <c r="G17" s="926"/>
      <c r="H17" s="927"/>
      <c r="I17" s="928"/>
      <c r="J17" s="929"/>
      <c r="K17" s="930"/>
      <c r="L17" s="931"/>
      <c r="M17" s="932"/>
      <c r="N17" s="933"/>
      <c r="O17" s="932"/>
      <c r="P17" s="933"/>
      <c r="Q17" s="934">
        <f t="shared" si="2"/>
        <v>2061</v>
      </c>
      <c r="R17" s="935"/>
      <c r="S17" s="936"/>
      <c r="T17" s="937"/>
      <c r="U17" s="938"/>
      <c r="V17" s="939"/>
      <c r="W17" s="940"/>
      <c r="X17" s="941"/>
      <c r="Y17" s="939"/>
      <c r="Z17" s="941"/>
      <c r="AA17" s="556"/>
      <c r="AB17" s="563"/>
      <c r="AC17" s="560" t="str">
        <f t="shared" si="3"/>
        <v/>
      </c>
      <c r="AD17" s="564"/>
      <c r="AE17" s="561"/>
      <c r="AF17" s="562">
        <f t="shared" si="4"/>
        <v>0</v>
      </c>
      <c r="AG17" s="72"/>
      <c r="AH17" s="109" t="str">
        <f t="shared" si="5"/>
        <v/>
      </c>
      <c r="AI17" s="883" t="str">
        <f t="shared" si="11"/>
        <v/>
      </c>
      <c r="AJ17" s="883"/>
      <c r="AK17" s="900" t="str">
        <f t="shared" si="6"/>
        <v/>
      </c>
      <c r="AL17" s="900"/>
      <c r="AM17" s="901" t="str">
        <f t="shared" si="7"/>
        <v/>
      </c>
      <c r="AN17" s="901"/>
      <c r="AO17" s="73">
        <f t="shared" si="12"/>
        <v>0</v>
      </c>
      <c r="AP17" s="74">
        <f t="shared" si="13"/>
        <v>0</v>
      </c>
      <c r="AQ17" s="75">
        <f t="shared" si="14"/>
        <v>2061</v>
      </c>
      <c r="AR17" s="76">
        <f t="shared" si="15"/>
        <v>0</v>
      </c>
      <c r="AS17" s="77">
        <f t="shared" si="8"/>
        <v>0</v>
      </c>
      <c r="AT17" s="76">
        <f t="shared" si="16"/>
        <v>3</v>
      </c>
      <c r="AU17" s="78">
        <f t="shared" si="9"/>
        <v>3</v>
      </c>
      <c r="AV17" s="5">
        <f t="shared" si="10"/>
        <v>2061</v>
      </c>
      <c r="AW17" s="104">
        <f t="shared" si="17"/>
        <v>0</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2061</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2061</v>
      </c>
      <c r="AR18" s="76">
        <f t="shared" si="15"/>
        <v>0</v>
      </c>
      <c r="AS18" s="77">
        <f t="shared" si="8"/>
        <v>0</v>
      </c>
      <c r="AT18" s="76">
        <f t="shared" si="16"/>
        <v>3</v>
      </c>
      <c r="AU18" s="78">
        <f t="shared" si="9"/>
        <v>3</v>
      </c>
      <c r="AV18" s="5">
        <f t="shared" si="10"/>
        <v>2061</v>
      </c>
      <c r="AW18" s="104">
        <f t="shared" si="17"/>
        <v>0</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2061</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2061</v>
      </c>
      <c r="AR19" s="76">
        <f t="shared" si="15"/>
        <v>0</v>
      </c>
      <c r="AS19" s="77">
        <f t="shared" si="8"/>
        <v>0</v>
      </c>
      <c r="AT19" s="76">
        <f t="shared" si="16"/>
        <v>3</v>
      </c>
      <c r="AU19" s="78">
        <f t="shared" si="9"/>
        <v>3</v>
      </c>
      <c r="AV19" s="5">
        <f t="shared" si="10"/>
        <v>2061</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2061</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2061</v>
      </c>
      <c r="AR20" s="76">
        <f t="shared" si="15"/>
        <v>0</v>
      </c>
      <c r="AS20" s="77">
        <f t="shared" si="8"/>
        <v>0</v>
      </c>
      <c r="AT20" s="76">
        <f t="shared" si="16"/>
        <v>3</v>
      </c>
      <c r="AU20" s="78">
        <f t="shared" si="9"/>
        <v>3</v>
      </c>
      <c r="AV20" s="5">
        <f t="shared" si="10"/>
        <v>2061</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2061</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2061</v>
      </c>
      <c r="AR21" s="76">
        <f t="shared" si="15"/>
        <v>0</v>
      </c>
      <c r="AS21" s="77">
        <f t="shared" si="8"/>
        <v>0</v>
      </c>
      <c r="AT21" s="76">
        <f t="shared" si="16"/>
        <v>3</v>
      </c>
      <c r="AU21" s="78">
        <f t="shared" si="9"/>
        <v>3</v>
      </c>
      <c r="AV21" s="5">
        <f t="shared" si="10"/>
        <v>2061</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2061</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2061</v>
      </c>
      <c r="AR22" s="76">
        <f t="shared" si="15"/>
        <v>0</v>
      </c>
      <c r="AS22" s="77">
        <f t="shared" si="8"/>
        <v>0</v>
      </c>
      <c r="AT22" s="76">
        <f t="shared" si="16"/>
        <v>3</v>
      </c>
      <c r="AU22" s="78">
        <f t="shared" si="9"/>
        <v>3</v>
      </c>
      <c r="AV22" s="5">
        <f t="shared" si="10"/>
        <v>2061</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2061</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2061</v>
      </c>
      <c r="AR23" s="76">
        <f t="shared" si="15"/>
        <v>0</v>
      </c>
      <c r="AS23" s="77">
        <f t="shared" si="8"/>
        <v>0</v>
      </c>
      <c r="AT23" s="76">
        <f t="shared" si="16"/>
        <v>3</v>
      </c>
      <c r="AU23" s="78">
        <f t="shared" si="9"/>
        <v>3</v>
      </c>
      <c r="AV23" s="5">
        <f t="shared" si="10"/>
        <v>2061</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2061</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2061</v>
      </c>
      <c r="AR24" s="76">
        <f t="shared" si="15"/>
        <v>0</v>
      </c>
      <c r="AS24" s="77">
        <f t="shared" si="8"/>
        <v>0</v>
      </c>
      <c r="AT24" s="76">
        <f t="shared" si="16"/>
        <v>3</v>
      </c>
      <c r="AU24" s="78">
        <f t="shared" si="9"/>
        <v>3</v>
      </c>
      <c r="AV24" s="5">
        <f t="shared" si="10"/>
        <v>2061</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2061</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2061</v>
      </c>
      <c r="AR25" s="76">
        <f t="shared" si="15"/>
        <v>0</v>
      </c>
      <c r="AS25" s="77">
        <f t="shared" si="8"/>
        <v>0</v>
      </c>
      <c r="AT25" s="76">
        <f t="shared" si="16"/>
        <v>3</v>
      </c>
      <c r="AU25" s="78">
        <f t="shared" si="9"/>
        <v>3</v>
      </c>
      <c r="AV25" s="5">
        <f t="shared" si="10"/>
        <v>2061</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2061</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2061</v>
      </c>
      <c r="AR26" s="76">
        <f t="shared" si="15"/>
        <v>0</v>
      </c>
      <c r="AS26" s="77">
        <f t="shared" si="8"/>
        <v>0</v>
      </c>
      <c r="AT26" s="76">
        <f t="shared" si="16"/>
        <v>3</v>
      </c>
      <c r="AU26" s="78">
        <f t="shared" si="9"/>
        <v>3</v>
      </c>
      <c r="AV26" s="5">
        <f t="shared" si="10"/>
        <v>2061</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2061</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2061</v>
      </c>
      <c r="AR27" s="76">
        <f t="shared" si="15"/>
        <v>0</v>
      </c>
      <c r="AS27" s="77">
        <f t="shared" si="8"/>
        <v>0</v>
      </c>
      <c r="AT27" s="76">
        <f t="shared" si="16"/>
        <v>3</v>
      </c>
      <c r="AU27" s="78">
        <f t="shared" si="9"/>
        <v>3</v>
      </c>
      <c r="AV27" s="5">
        <f t="shared" si="10"/>
        <v>2061</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2061</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2061</v>
      </c>
      <c r="AR28" s="76">
        <f t="shared" si="15"/>
        <v>0</v>
      </c>
      <c r="AS28" s="77">
        <f t="shared" si="8"/>
        <v>0</v>
      </c>
      <c r="AT28" s="76">
        <f t="shared" si="16"/>
        <v>3</v>
      </c>
      <c r="AU28" s="78">
        <f t="shared" si="9"/>
        <v>3</v>
      </c>
      <c r="AV28" s="5">
        <f t="shared" si="10"/>
        <v>2061</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2061</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2061</v>
      </c>
      <c r="AR29" s="76">
        <f t="shared" si="15"/>
        <v>0</v>
      </c>
      <c r="AS29" s="77">
        <f t="shared" si="8"/>
        <v>0</v>
      </c>
      <c r="AT29" s="76">
        <f t="shared" si="16"/>
        <v>3</v>
      </c>
      <c r="AU29" s="78">
        <f t="shared" si="9"/>
        <v>3</v>
      </c>
      <c r="AV29" s="5">
        <f t="shared" si="10"/>
        <v>2061</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2061</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2061</v>
      </c>
      <c r="AR30" s="76">
        <f t="shared" si="15"/>
        <v>0</v>
      </c>
      <c r="AS30" s="77">
        <f t="shared" si="8"/>
        <v>0</v>
      </c>
      <c r="AT30" s="76">
        <f t="shared" si="16"/>
        <v>3</v>
      </c>
      <c r="AU30" s="78">
        <f t="shared" si="9"/>
        <v>3</v>
      </c>
      <c r="AV30" s="5">
        <f t="shared" si="10"/>
        <v>2061</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2061</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2061</v>
      </c>
      <c r="AR31" s="76">
        <f t="shared" si="15"/>
        <v>0</v>
      </c>
      <c r="AS31" s="77">
        <f t="shared" si="8"/>
        <v>0</v>
      </c>
      <c r="AT31" s="76">
        <f t="shared" si="16"/>
        <v>3</v>
      </c>
      <c r="AU31" s="78">
        <f t="shared" si="9"/>
        <v>3</v>
      </c>
      <c r="AV31" s="5">
        <f t="shared" si="10"/>
        <v>2061</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2061</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2061</v>
      </c>
      <c r="AR32" s="76">
        <f t="shared" si="15"/>
        <v>0</v>
      </c>
      <c r="AS32" s="77">
        <f t="shared" si="8"/>
        <v>0</v>
      </c>
      <c r="AT32" s="76">
        <f t="shared" si="16"/>
        <v>3</v>
      </c>
      <c r="AU32" s="78">
        <f t="shared" si="9"/>
        <v>3</v>
      </c>
      <c r="AV32" s="5">
        <f t="shared" si="10"/>
        <v>2061</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2061</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2061</v>
      </c>
      <c r="AR33" s="76">
        <f t="shared" si="15"/>
        <v>0</v>
      </c>
      <c r="AS33" s="77">
        <f t="shared" si="8"/>
        <v>0</v>
      </c>
      <c r="AT33" s="76">
        <f t="shared" si="16"/>
        <v>3</v>
      </c>
      <c r="AU33" s="78">
        <f t="shared" si="9"/>
        <v>3</v>
      </c>
      <c r="AV33" s="5">
        <f t="shared" si="10"/>
        <v>2061</v>
      </c>
      <c r="AW33" s="104">
        <f t="shared" si="17"/>
        <v>0</v>
      </c>
    </row>
    <row r="34" spans="1:49" s="69" customFormat="1" ht="24.75" customHeight="1" x14ac:dyDescent="0.2">
      <c r="A34" s="84"/>
      <c r="B34" s="480" t="s">
        <v>281</v>
      </c>
      <c r="C34" s="84"/>
      <c r="D34" s="84"/>
      <c r="E34" s="84"/>
      <c r="F34" s="84"/>
      <c r="G34" s="554">
        <f>20-COUNTBLANK(B14:B33)</f>
        <v>1</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10305</v>
      </c>
      <c r="Z34" s="904"/>
      <c r="AA34" s="558">
        <f t="shared" ref="AA34:AG34" si="18">SUM(AA14:AA33)</f>
        <v>0</v>
      </c>
      <c r="AB34" s="568">
        <f t="shared" si="18"/>
        <v>0</v>
      </c>
      <c r="AC34" s="569">
        <f t="shared" si="18"/>
        <v>-5</v>
      </c>
      <c r="AD34" s="569">
        <f t="shared" si="18"/>
        <v>0</v>
      </c>
      <c r="AE34" s="570">
        <f t="shared" si="18"/>
        <v>5</v>
      </c>
      <c r="AF34" s="571">
        <f t="shared" si="18"/>
        <v>0</v>
      </c>
      <c r="AG34" s="89">
        <f t="shared" si="18"/>
        <v>0</v>
      </c>
      <c r="AH34" s="90"/>
      <c r="AI34" s="90"/>
      <c r="AJ34" s="90"/>
      <c r="AK34" s="90"/>
      <c r="AL34" s="91"/>
      <c r="AM34" s="91"/>
      <c r="AN34" s="91"/>
      <c r="AO34" s="68"/>
      <c r="AS34" s="70"/>
      <c r="AW34" s="104">
        <f>SUM(AW14:AW33)</f>
        <v>0</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0</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3218" priority="6" stopIfTrue="1">
      <formula>B14=""</formula>
    </cfRule>
  </conditionalFormatting>
  <conditionalFormatting sqref="AE14:AE33">
    <cfRule type="expression" dxfId="3217" priority="7" stopIfTrue="1">
      <formula>AND((OR(S14,V14,Y14)&lt;&gt;0),AE14=0)</formula>
    </cfRule>
    <cfRule type="expression" dxfId="3216" priority="8" stopIfTrue="1">
      <formula>AND((OR(S14,V14,Y14)&lt;&gt;0),AE14&lt;&gt;0)</formula>
    </cfRule>
  </conditionalFormatting>
  <conditionalFormatting sqref="Q14:R33">
    <cfRule type="expression" dxfId="3215" priority="9" stopIfTrue="1">
      <formula>B14=""</formula>
    </cfRule>
  </conditionalFormatting>
  <conditionalFormatting sqref="AC14:AC33">
    <cfRule type="expression" dxfId="3214" priority="10" stopIfTrue="1">
      <formula>(AD14+AC14)&gt;=0</formula>
    </cfRule>
  </conditionalFormatting>
  <conditionalFormatting sqref="AI14:AJ33">
    <cfRule type="expression" dxfId="3213" priority="11" stopIfTrue="1">
      <formula>IF(AI14&lt;&gt;ROUND(S14*$AF$1+V14+Y14,2),1)</formula>
    </cfRule>
    <cfRule type="cellIs" dxfId="3212" priority="12" stopIfTrue="1" operator="equal">
      <formula>0</formula>
    </cfRule>
  </conditionalFormatting>
  <conditionalFormatting sqref="Y25:Z33">
    <cfRule type="expression" dxfId="3211" priority="13" stopIfTrue="1">
      <formula>IF((AND($Y25=0,$S25=0,$V25=0,$AE25&lt;&gt;0)),"истина")</formula>
    </cfRule>
    <cfRule type="expression" dxfId="3210" priority="14" stopIfTrue="1">
      <formula>($V25+$Y25)&lt;&gt;$AI25</formula>
    </cfRule>
  </conditionalFormatting>
  <conditionalFormatting sqref="S15:U33">
    <cfRule type="expression" dxfId="3209" priority="15" stopIfTrue="1">
      <formula>IF((AND($S15=0,$V15=0,$Y15=0,$AE15&lt;&gt;0)),"истина")</formula>
    </cfRule>
    <cfRule type="cellIs" dxfId="3208" priority="16" stopIfTrue="1" operator="lessThan">
      <formula>0</formula>
    </cfRule>
  </conditionalFormatting>
  <conditionalFormatting sqref="V25:X33">
    <cfRule type="expression" dxfId="3207" priority="17" stopIfTrue="1">
      <formula>IF((AND($V25=0,$Y25=0,$S25=0,$AE25&lt;&gt;0)),"истина")</formula>
    </cfRule>
    <cfRule type="expression" dxfId="3206" priority="18" stopIfTrue="1">
      <formula>($V25+$Y25)&lt;&gt;$AI25</formula>
    </cfRule>
    <cfRule type="cellIs" dxfId="3205" priority="19" stopIfTrue="1" operator="lessThan">
      <formula>0</formula>
    </cfRule>
  </conditionalFormatting>
  <conditionalFormatting sqref="I10:J10">
    <cfRule type="cellIs" dxfId="3204" priority="20" stopIfTrue="1" operator="notEqual">
      <formula>$A$10</formula>
    </cfRule>
    <cfRule type="cellIs" dxfId="3203" priority="21" stopIfTrue="1" operator="equal">
      <formula>0</formula>
    </cfRule>
  </conditionalFormatting>
  <conditionalFormatting sqref="D10:E10 AK13:AL13 AH14:AH33 AM14:AN33">
    <cfRule type="cellIs" dxfId="3202" priority="22" stopIfTrue="1" operator="equal">
      <formula>0</formula>
    </cfRule>
  </conditionalFormatting>
  <conditionalFormatting sqref="AH3:AN3 AH1:AN1">
    <cfRule type="cellIs" dxfId="3201" priority="23" stopIfTrue="1" operator="equal">
      <formula>0</formula>
    </cfRule>
  </conditionalFormatting>
  <conditionalFormatting sqref="S34:AG34 AF14:AF33">
    <cfRule type="cellIs" dxfId="3200" priority="24" stopIfTrue="1" operator="equal">
      <formula>0</formula>
    </cfRule>
  </conditionalFormatting>
  <conditionalFormatting sqref="S14:U14">
    <cfRule type="expression" dxfId="3199" priority="25" stopIfTrue="1">
      <formula>IF((AND($S$14=0,$V$14=0,$Y$14=0,$AE$14&lt;&gt;0)),"истина")</formula>
    </cfRule>
    <cfRule type="cellIs" dxfId="3198" priority="26" stopIfTrue="1" operator="lessThan">
      <formula>0</formula>
    </cfRule>
  </conditionalFormatting>
  <conditionalFormatting sqref="G34 D8:E9 AK14:AL33">
    <cfRule type="cellIs" dxfId="3197" priority="27" stopIfTrue="1" operator="equal">
      <formula>0</formula>
    </cfRule>
  </conditionalFormatting>
  <conditionalFormatting sqref="AL8:AL9">
    <cfRule type="cellIs" dxfId="3196" priority="28" stopIfTrue="1" operator="equal">
      <formula>0</formula>
    </cfRule>
  </conditionalFormatting>
  <conditionalFormatting sqref="AM8:AN8">
    <cfRule type="expression" dxfId="3195" priority="29" stopIfTrue="1">
      <formula>$AL$8=0</formula>
    </cfRule>
  </conditionalFormatting>
  <conditionalFormatting sqref="AM9:AN9">
    <cfRule type="expression" dxfId="3194" priority="30" stopIfTrue="1">
      <formula>$AL$9=0</formula>
    </cfRule>
  </conditionalFormatting>
  <conditionalFormatting sqref="A8:C8">
    <cfRule type="expression" dxfId="3193" priority="31" stopIfTrue="1">
      <formula>$D$8=0</formula>
    </cfRule>
    <cfRule type="cellIs" dxfId="3192" priority="32" stopIfTrue="1" operator="equal">
      <formula>0</formula>
    </cfRule>
  </conditionalFormatting>
  <conditionalFormatting sqref="A9:C9">
    <cfRule type="expression" dxfId="3191" priority="33" stopIfTrue="1">
      <formula>$D$9=0</formula>
    </cfRule>
    <cfRule type="cellIs" dxfId="3190" priority="34" stopIfTrue="1" operator="equal">
      <formula>0</formula>
    </cfRule>
  </conditionalFormatting>
  <conditionalFormatting sqref="F9">
    <cfRule type="expression" dxfId="3189" priority="35" stopIfTrue="1">
      <formula>$D$9=0</formula>
    </cfRule>
  </conditionalFormatting>
  <conditionalFormatting sqref="F8">
    <cfRule type="expression" dxfId="3188" priority="36" stopIfTrue="1">
      <formula>$D$8=0</formula>
    </cfRule>
  </conditionalFormatting>
  <conditionalFormatting sqref="G8:AK9 BA7:CE8">
    <cfRule type="cellIs" dxfId="3187" priority="37" stopIfTrue="1" operator="equal">
      <formula>""</formula>
    </cfRule>
  </conditionalFormatting>
  <conditionalFormatting sqref="Y14:Z24">
    <cfRule type="expression" dxfId="3186" priority="1" stopIfTrue="1">
      <formula>IF((AND($Y14=0,$S14=0,$V14=0,$AE14&lt;&gt;0)),"истина")</formula>
    </cfRule>
    <cfRule type="expression" dxfId="3185" priority="2" stopIfTrue="1">
      <formula>($V14+$Y14)&lt;&gt;$AI14</formula>
    </cfRule>
  </conditionalFormatting>
  <conditionalFormatting sqref="V14:X24">
    <cfRule type="expression" dxfId="3184" priority="3" stopIfTrue="1">
      <formula>IF((AND($V14=0,$Y14=0,$S14=0,$AE14&lt;&gt;0)),"истина")</formula>
    </cfRule>
    <cfRule type="expression" dxfId="3183" priority="4" stopIfTrue="1">
      <formula>($V14+$Y14)&lt;&gt;$AI14</formula>
    </cfRule>
    <cfRule type="cellIs" dxfId="3182"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4577"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24578"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24579"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24580"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24581"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24582"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24583"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24584"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24585"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24586"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24587"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24588"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24589"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24590"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24591"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24592"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24593"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75">
    <pageSetUpPr fitToPage="1"/>
  </sheetPr>
  <dimension ref="A1:CE147"/>
  <sheetViews>
    <sheetView showGridLines="0" zoomScale="120" zoomScaleNormal="120" workbookViewId="0">
      <selection activeCell="B14" sqref="B14:G14"/>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v>1872</v>
      </c>
      <c r="B1" s="969"/>
      <c r="C1" s="969"/>
      <c r="D1" s="555"/>
      <c r="E1" s="966">
        <v>1</v>
      </c>
      <c r="F1" s="966"/>
      <c r="G1" s="966"/>
      <c r="H1" s="966"/>
      <c r="J1" s="970">
        <v>44449</v>
      </c>
      <c r="K1" s="970"/>
      <c r="L1" s="970"/>
      <c r="M1" s="970"/>
      <c r="N1" s="970"/>
      <c r="O1" s="970"/>
      <c r="P1" s="3"/>
      <c r="Q1" s="3"/>
      <c r="R1" s="964" t="s">
        <v>762</v>
      </c>
      <c r="S1" s="964"/>
      <c r="T1" s="964"/>
      <c r="U1" s="964"/>
      <c r="V1" s="964"/>
      <c r="W1" s="964"/>
      <c r="Y1" s="971">
        <v>2</v>
      </c>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v>0.66666666666666663</v>
      </c>
      <c r="AH2" s="859" t="s">
        <v>12</v>
      </c>
      <c r="AI2" s="859"/>
      <c r="AJ2" s="859"/>
      <c r="AK2" s="859"/>
      <c r="AL2" s="859"/>
      <c r="AM2" s="859"/>
      <c r="AN2" s="859"/>
      <c r="AO2" s="14" t="b">
        <v>0</v>
      </c>
      <c r="AP2" s="15" t="b">
        <v>0</v>
      </c>
      <c r="AQ2" s="15" t="b">
        <v>0</v>
      </c>
      <c r="AR2" s="15" t="b">
        <v>0</v>
      </c>
      <c r="AS2" s="15" t="b">
        <v>1</v>
      </c>
      <c r="AT2" s="15" t="b">
        <v>0</v>
      </c>
      <c r="AU2" s="15" t="b">
        <v>0</v>
      </c>
      <c r="AV2" s="15">
        <f>COUNTIF(AO2:AU2,TRUE)</f>
        <v>1</v>
      </c>
    </row>
    <row r="3" spans="1:83" ht="12.75" customHeight="1" x14ac:dyDescent="0.2">
      <c r="A3" s="972" t="s">
        <v>761</v>
      </c>
      <c r="B3" s="972"/>
      <c r="C3" s="972"/>
      <c r="D3" s="555"/>
      <c r="E3" s="964" t="s">
        <v>747</v>
      </c>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f>IF(AO2=TRUE,"M",0)</f>
        <v>0</v>
      </c>
      <c r="AP3" s="19">
        <f>IF(AP2=TRUE,"Tu",0)</f>
        <v>0</v>
      </c>
      <c r="AQ3" s="19">
        <f>IF(AQ2=TRUE,"W",0)</f>
        <v>0</v>
      </c>
      <c r="AR3" s="19">
        <f>IF(AR2=TRUE,"Th",0)</f>
        <v>0</v>
      </c>
      <c r="AS3" s="19" t="str">
        <f>IF(AS2=TRUE,"F",0)</f>
        <v>F</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
      </c>
      <c r="BC7" s="33" t="str">
        <f>IF($I$7=$AO$3,"X","")&amp;IF($I$7=$AP$3,"X","")&amp;IF($I$7=$AQ$3,"X","")&amp;IF($I$7=$AR$3,"X","")&amp;IF($I$7=$AS$3,"X","")&amp;IF($I$7=$AT$3,"X","")&amp;IF($I$7=$AU$3,"X","")</f>
        <v/>
      </c>
      <c r="BD7" s="33" t="str">
        <f>IF($J$7=$AO$3,"X","")&amp;IF($J$7=$AP$3,"X","")&amp;IF($J$7=$AQ$3,"X","")&amp;IF($J$7=$AR$3,"X","")&amp;IF($J$7=$AS$3,"X","")&amp;IF($J$7=$AT$3,"X","")&amp;IF($J$7=$AU$3,"X","")</f>
        <v/>
      </c>
      <c r="BE7" s="33" t="str">
        <f>IF($K$7=$AO$3,"X","")&amp;IF($K$7=$AP$3,"X","")&amp;IF($K$7=$AQ$3,"X","")&amp;IF($K$7=$AR$3,"X","")&amp;IF($K$7=$AS$3,"X","")&amp;IF($K$7=$AT$3,"X","")&amp;IF($K$7=$AU$3,"X","")</f>
        <v/>
      </c>
      <c r="BF7" s="33" t="str">
        <f>IF($L$7=$AO$3,"X","")&amp;IF($L$7=$AP$3,"X","")&amp;IF($L$7=$AQ$3,"X","")&amp;IF($L$7=$AR$3,"X","")&amp;IF($L$7=$AS$3,"X","")&amp;IF($L$7=$AT$3,"X","")&amp;IF($L$7=$AU$3,"X","")</f>
        <v>X</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
      </c>
      <c r="BJ7" s="33" t="str">
        <f>IF($P$7=$AO$3,"X","")&amp;IF($P$7=$AP$3,"X","")&amp;IF($P$7=$AQ$3,"X","")&amp;IF($P$7=$AR$3,"X","")&amp;IF($P$7=$AS$3,"X","")&amp;IF($P$7=$AT$3,"X","")&amp;IF($P$7=$AU$3,"X","")</f>
        <v/>
      </c>
      <c r="BK7" s="33" t="str">
        <f>IF($Q$7=$AO$3,"X","")&amp;IF($Q$7=$AP$3,"X","")&amp;IF($Q$7=$AQ$3,"X","")&amp;IF($Q$7=$AR$3,"X","")&amp;IF($Q$7=$AS$3,"X","")&amp;IF($Q$7=$AT$3,"X","")&amp;IF($Q$7=$AU$3,"X","")</f>
        <v/>
      </c>
      <c r="BL7" s="33" t="str">
        <f>IF($R$7=$AO$3,"X","")&amp;IF($R$7=$AP$3,"X","")&amp;IF($R$7=$AQ$3,"X","")&amp;IF($R$7=$AR$3,"X","")&amp;IF($R$7=$AS$3,"X","")&amp;IF($R$7=$AT$3,"X","")&amp;IF($R$7=$AU$3,"X","")</f>
        <v/>
      </c>
      <c r="BM7" s="33" t="str">
        <f>IF($S$7=$AO$3,"X","")&amp;IF($S$7=$AP$3,"X","")&amp;IF($S$7=$AQ$3,"X","")&amp;IF($S$7=$AR$3,"X","")&amp;IF($S$7=$AS$3,"X","")&amp;IF($S$7=$AT$3,"X","")&amp;IF($S$7=$AU$3,"X","")</f>
        <v>X</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
      </c>
      <c r="BQ7" s="33" t="str">
        <f>IF($W$7=$AO$3,"X","")&amp;IF($W$7=$AP$3,"X","")&amp;IF($W$7=$AQ$3,"X","")&amp;IF($W$7=$AR$3,"X","")&amp;IF($W$7=$AS$3,"X","")&amp;IF($W$7=$AT$3,"X","")&amp;IF($W$7=$AU$3,"X","")</f>
        <v/>
      </c>
      <c r="BR7" s="33" t="str">
        <f>IF($X$7=$AO$3,"X","")&amp;IF($X$7=$AP$3,"X","")&amp;IF($X$7=$AQ$3,"X","")&amp;IF($X$7=$AR$3,"X","")&amp;IF($X$7=$AS$3,"X","")&amp;IF($X$7=$AT$3,"X","")&amp;IF($X$7=$AU$3,"X","")</f>
        <v/>
      </c>
      <c r="BS7" s="33" t="str">
        <f>IF($Y$7=$AO$3,"X","")&amp;IF($Y$7=$AP$3,"X","")&amp;IF($Y$7=$AQ$3,"X","")&amp;IF($Y$7=$AR$3,"X","")&amp;IF($Y$7=$AS$3,"X","")&amp;IF($Y$7=$AT$3,"X","")&amp;IF($Y$7=$AU$3,"X","")</f>
        <v/>
      </c>
      <c r="BT7" s="33" t="str">
        <f>IF($Z$7=$AO$3,"X","")&amp;IF($Z$7=$AP$3,"X","")&amp;IF($Z$7=$AQ$3,"X","")&amp;IF($Z$7=$AR$3,"X","")&amp;IF($Z$7=$AS$3,"X","")&amp;IF($Z$7=$AT$3,"X","")&amp;IF($Z$7=$AU$3,"X","")</f>
        <v>X</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
      </c>
      <c r="BX7" s="33" t="str">
        <f>IF($AD$7=$AO$3,"X","")&amp;IF($AD$7=$AP$3,"X","")&amp;IF($AD$7=$AQ$3,"X","")&amp;IF($AD$7=$AR$3,"X","")&amp;IF($AD$7=$AS$3,"X","")&amp;IF($AD$7=$AT$3,"X","")&amp;IF($AD$7=$AU$3,"X","")</f>
        <v/>
      </c>
      <c r="BY7" s="33" t="str">
        <f>IF($AE$7=$AO$3,"X","")&amp;IF($AE$7=$AP$3,"X","")&amp;IF($AE$7=$AQ$3,"X","")&amp;IF($AE$7=$AR$3,"X","")&amp;IF($AE$7=$AS$3,"X","")&amp;IF($AE$7=$AT$3,"X","")&amp;IF($AE$7=$AU$3,"X","")</f>
        <v/>
      </c>
      <c r="BZ7" s="33" t="str">
        <f>IF($AF$7=$AO$3,"X","")&amp;IF($AF$7=$AP$3,"X","")&amp;IF($AF$7=$AQ$3,"X","")&amp;IF($AF$7=$AR$3,"X","")&amp;IF($AF$7=$AS$3,"X","")&amp;IF($AF$7=$AT$3,"X","")&amp;IF($AF$7=$AU$3,"X","")</f>
        <v/>
      </c>
      <c r="CA7" s="33" t="str">
        <f>IF($AG$7=$AO$3,"X","")&amp;IF($AG$7=$AP$3,"X","")&amp;IF($AG$7=$AQ$3,"X","")&amp;IF($AG$7=$AR$3,"X","")&amp;IF($AG$7=$AS$3,"X","")&amp;IF($AG$7=$AT$3,"X","")&amp;IF($AG$7=$AU$3,"X","")</f>
        <v>X</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
      </c>
      <c r="CE7" s="33" t="str">
        <f>IF($AK$7=$AO$3,"X","")&amp;IF($AK$7=$AP$3,"X","")&amp;IF($AK$7=$AQ$3,"X","")&amp;IF($AK$7=$AR$3,"X","")&amp;IF($AK$7=$AS$3,"X","")&amp;IF($AK$7=$AT$3,"X","")&amp;IF($AK$7=$AU$3,"X","")</f>
        <v/>
      </c>
    </row>
    <row r="8" spans="1:83" ht="12.75" customHeight="1" x14ac:dyDescent="0.2">
      <c r="A8" s="977" t="str">
        <f>R1</f>
        <v>Волкова Анна</v>
      </c>
      <c r="B8" s="977"/>
      <c r="C8" s="977"/>
      <c r="D8" s="978">
        <f>Y1*AL8</f>
        <v>8</v>
      </c>
      <c r="E8" s="978"/>
      <c r="F8" s="34" t="s">
        <v>21</v>
      </c>
      <c r="G8" s="35" t="str">
        <f>IF($G$7=$AO$3,"X","")&amp;IF($G$7=$AP$3,"X","")&amp;IF($G$7=$AQ$3,"X","")&amp;IF($G$7=$AR$3,"X","")&amp;IF($G$7=$AS$3,"X","")&amp;IF($G$7=$AT$3,"X","")&amp;IF($G$7=$AU$3,"X","")</f>
        <v/>
      </c>
      <c r="H8" s="35" t="str">
        <f>IF($H$7=$AO$3,"X","")&amp;IF($H$7=$AP$3,"X","")&amp;IF($H$7=$AQ$3,"X","")&amp;IF($H$7=$AR$3,"X","")&amp;IF($H$7=$AS$3,"X","")&amp;IF($H$7=$AT$3,"X","")&amp;IF($H$7=$AU$3,"X","")</f>
        <v/>
      </c>
      <c r="I8" s="35" t="str">
        <f>IF($I$7=$AO$3,"X","")&amp;IF($I$7=$AP$3,"X","")&amp;IF($I$7=$AQ$3,"X","")&amp;IF($I$7=$AR$3,"X","")&amp;IF($I$7=$AS$3,"X","")&amp;IF($I$7=$AT$3,"X","")&amp;IF($I$7=$AU$3,"X","")</f>
        <v/>
      </c>
      <c r="J8" s="35" t="str">
        <f>IF($J$7=$AO$3,"X","")&amp;IF($J$7=$AP$3,"X","")&amp;IF($J$7=$AQ$3,"X","")&amp;IF($J$7=$AR$3,"X","")&amp;IF($J$7=$AS$3,"X","")&amp;IF($J$7=$AT$3,"X","")&amp;IF($J$7=$AU$3,"X","")</f>
        <v/>
      </c>
      <c r="K8" s="35" t="str">
        <f>IF($K$7=$AO$3,"X","")&amp;IF($K$7=$AP$3,"X","")&amp;IF($K$7=$AQ$3,"X","")&amp;IF($K$7=$AR$3,"X","")&amp;IF($K$7=$AS$3,"X","")&amp;IF($K$7=$AT$3,"X","")&amp;IF($K$7=$AU$3,"X","")</f>
        <v/>
      </c>
      <c r="L8" s="35" t="str">
        <f>IF($L$7=$AO$3,"X","")&amp;IF($L$7=$AP$3,"X","")&amp;IF($L$7=$AQ$3,"X","")&amp;IF($L$7=$AR$3,"X","")&amp;IF($L$7=$AS$3,"X","")&amp;IF($L$7=$AT$3,"X","")&amp;IF($L$7=$AU$3,"X","")</f>
        <v>X</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
      </c>
      <c r="P8" s="35" t="str">
        <f>IF($P$7=$AO$3,"X","")&amp;IF($P$7=$AP$3,"X","")&amp;IF($P$7=$AQ$3,"X","")&amp;IF($P$7=$AR$3,"X","")&amp;IF($P$7=$AS$3,"X","")&amp;IF($P$7=$AT$3,"X","")&amp;IF($P$7=$AU$3,"X","")</f>
        <v/>
      </c>
      <c r="Q8" s="35" t="str">
        <f>IF($Q$7=$AO$3,"X","")&amp;IF($Q$7=$AP$3,"X","")&amp;IF($Q$7=$AQ$3,"X","")&amp;IF($Q$7=$AR$3,"X","")&amp;IF($Q$7=$AS$3,"X","")&amp;IF($Q$7=$AT$3,"X","")&amp;IF($Q$7=$AU$3,"X","")</f>
        <v/>
      </c>
      <c r="R8" s="35" t="str">
        <f>IF($R$7=$AO$3,"X","")&amp;IF($R$7=$AP$3,"X","")&amp;IF($R$7=$AQ$3,"X","")&amp;IF($R$7=$AR$3,"X","")&amp;IF($R$7=$AS$3,"X","")&amp;IF($R$7=$AT$3,"X","")&amp;IF($R$7=$AU$3,"X","")</f>
        <v/>
      </c>
      <c r="S8" s="35" t="str">
        <f>IF($S$7=$AO$3,"X","")&amp;IF($S$7=$AP$3,"X","")&amp;IF($S$7=$AQ$3,"X","")&amp;IF($S$7=$AR$3,"X","")&amp;IF($S$7=$AS$3,"X","")&amp;IF($S$7=$AT$3,"X","")&amp;IF($S$7=$AU$3,"X","")</f>
        <v>X</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
      </c>
      <c r="W8" s="35" t="str">
        <f>IF($W$7=$AO$3,"X","")&amp;IF($W$7=$AP$3,"X","")&amp;IF($W$7=$AQ$3,"X","")&amp;IF($W$7=$AR$3,"X","")&amp;IF($W$7=$AS$3,"X","")&amp;IF($W$7=$AT$3,"X","")&amp;IF($W$7=$AU$3,"X","")</f>
        <v/>
      </c>
      <c r="X8" s="35" t="str">
        <f>IF($X$7=$AO$3,"X","")&amp;IF($X$7=$AP$3,"X","")&amp;IF($X$7=$AQ$3,"X","")&amp;IF($X$7=$AR$3,"X","")&amp;IF($X$7=$AS$3,"X","")&amp;IF($X$7=$AT$3,"X","")&amp;IF($X$7=$AU$3,"X","")</f>
        <v/>
      </c>
      <c r="Y8" s="35" t="str">
        <f>IF($Y$7=$AO$3,"X","")&amp;IF($Y$7=$AP$3,"X","")&amp;IF($Y$7=$AQ$3,"X","")&amp;IF($Y$7=$AR$3,"X","")&amp;IF($Y$7=$AS$3,"X","")&amp;IF($Y$7=$AT$3,"X","")&amp;IF($Y$7=$AU$3,"X","")</f>
        <v/>
      </c>
      <c r="Z8" s="35" t="str">
        <f>IF($Z$7=$AO$3,"X","")&amp;IF($Z$7=$AP$3,"X","")&amp;IF($Z$7=$AQ$3,"X","")&amp;IF($Z$7=$AR$3,"X","")&amp;IF($Z$7=$AS$3,"X","")&amp;IF($Z$7=$AT$3,"X","")&amp;IF($Z$7=$AU$3,"X","")</f>
        <v>X</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
      </c>
      <c r="AD8" s="35" t="str">
        <f>IF($AD$7=$AO$3,"X","")&amp;IF($AD$7=$AP$3,"X","")&amp;IF($AD$7=$AQ$3,"X","")&amp;IF($AD$7=$AR$3,"X","")&amp;IF($AD$7=$AS$3,"X","")&amp;IF($AD$7=$AT$3,"X","")&amp;IF($AD$7=$AU$3,"X","")</f>
        <v/>
      </c>
      <c r="AE8" s="35" t="str">
        <f>IF($AE$7=$AO$3,"X","")&amp;IF($AE$7=$AP$3,"X","")&amp;IF($AE$7=$AQ$3,"X","")&amp;IF($AE$7=$AR$3,"X","")&amp;IF($AE$7=$AS$3,"X","")&amp;IF($AE$7=$AT$3,"X","")&amp;IF($AE$7=$AU$3,"X","")</f>
        <v/>
      </c>
      <c r="AF8" s="35" t="str">
        <f>IF($AF$7=$AO$3,"X","")&amp;IF($AF$7=$AP$3,"X","")&amp;IF($AF$7=$AQ$3,"X","")&amp;IF($AF$7=$AR$3,"X","")&amp;IF($AF$7=$AS$3,"X","")&amp;IF($AF$7=$AT$3,"X","")&amp;IF($AF$7=$AU$3,"X","")</f>
        <v/>
      </c>
      <c r="AG8" s="35" t="str">
        <f>IF($AG$7=$AO$3,"X","")&amp;IF($AG$7=$AP$3,"X","")&amp;IF($AG$7=$AQ$3,"X","")&amp;IF($AG$7=$AR$3,"X","")&amp;IF($AG$7=$AS$3,"X","")&amp;IF($AG$7=$AT$3,"X","")&amp;IF($AG$7=$AU$3,"X","")</f>
        <v>X</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
      </c>
      <c r="AK8" s="35" t="str">
        <f>IF($AK$7=$AO$3,"X","")&amp;IF($AK$7=$AP$3,"X","")&amp;IF($AK$7=$AQ$3,"X","")&amp;IF($AK$7=$AR$3,"X","")&amp;IF($AK$7=$AS$3,"X","")&amp;IF($AK$7=$AT$3,"X","")&amp;IF($AK$7=$AU$3,"X","")</f>
        <v/>
      </c>
      <c r="AL8" s="30">
        <f>COUNTIF(G8:AK8,"X")</f>
        <v>4</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8</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t="s">
        <v>400</v>
      </c>
      <c r="C14" s="925"/>
      <c r="D14" s="925"/>
      <c r="E14" s="925"/>
      <c r="F14" s="925"/>
      <c r="G14" s="926"/>
      <c r="H14" s="927"/>
      <c r="I14" s="928"/>
      <c r="J14" s="929"/>
      <c r="K14" s="930"/>
      <c r="L14" s="931"/>
      <c r="M14" s="932"/>
      <c r="N14" s="933"/>
      <c r="O14" s="932"/>
      <c r="P14" s="933"/>
      <c r="Q14" s="934">
        <f t="shared" ref="Q14:Q33" si="2">AV14</f>
        <v>1872</v>
      </c>
      <c r="R14" s="935"/>
      <c r="S14" s="936"/>
      <c r="T14" s="937"/>
      <c r="U14" s="938"/>
      <c r="V14" s="939"/>
      <c r="W14" s="940"/>
      <c r="X14" s="941"/>
      <c r="Y14" s="939">
        <v>138528</v>
      </c>
      <c r="Z14" s="941"/>
      <c r="AA14" s="556"/>
      <c r="AB14" s="559"/>
      <c r="AC14" s="560">
        <f t="shared" ref="AC14:AC33" si="3">IF(B14&lt;&gt;"",-$I$10,"")</f>
        <v>0</v>
      </c>
      <c r="AD14" s="561"/>
      <c r="AE14" s="561">
        <f>Y14/Q14</f>
        <v>74</v>
      </c>
      <c r="AF14" s="562">
        <f t="shared" ref="AF14:AF33" si="4">SUM(AB14:AE14)</f>
        <v>74</v>
      </c>
      <c r="AG14" s="72"/>
      <c r="AH14" s="109">
        <f t="shared" ref="AH14:AH33" si="5">IF(B14&lt;&gt;"",AV14,"")</f>
        <v>1872</v>
      </c>
      <c r="AI14" s="883">
        <f>IF(B14&lt;&gt;0,ROUND(AE14*Q14,0),"")</f>
        <v>138528</v>
      </c>
      <c r="AJ14" s="883"/>
      <c r="AK14" s="900">
        <f t="shared" ref="AK14:AK33" si="6">IF(B14&lt;&gt;0,ROUND(AI14*$AF$1,2),"")</f>
        <v>0</v>
      </c>
      <c r="AL14" s="900"/>
      <c r="AM14" s="901" t="str">
        <f t="shared" ref="AM14:AM33" si="7">IF(AND(AC14&gt;0,AC14&lt;&gt;""),"ложь","")</f>
        <v/>
      </c>
      <c r="AN14" s="901"/>
      <c r="AO14" s="73">
        <f>IF(ROUND($A$1-$A$1*M14,4)=$A$1,0,ROUND($A$1-$A$1*M14,4))</f>
        <v>0</v>
      </c>
      <c r="AP14" s="74">
        <f>IF(ROUND($A$1-$A$1*O14,4)=$A$1,0,ROUND($A$1-$A$1*O14,4))</f>
        <v>0</v>
      </c>
      <c r="AQ14" s="75">
        <f>ROUND($A$1-((M14+O14)*$A$1),4)</f>
        <v>1872</v>
      </c>
      <c r="AR14" s="76">
        <f>IF(AO14&gt;0,1,0)</f>
        <v>0</v>
      </c>
      <c r="AS14" s="77">
        <f t="shared" ref="AS14:AS33" si="8">IF(AP14&gt;0,2,0)</f>
        <v>0</v>
      </c>
      <c r="AT14" s="76">
        <f>IF(AQ14&gt;0,3,0)</f>
        <v>3</v>
      </c>
      <c r="AU14" s="78">
        <f t="shared" ref="AU14:AU33" si="9">AR14+AS14+AT14</f>
        <v>3</v>
      </c>
      <c r="AV14" s="5">
        <f t="shared" ref="AV14:AV33" si="10">IF(AU14=4,AO14,0)+IF(AU14=5,AP14,0)+IF(AU14=6,AQ14,0)+IF(AU14=3,$A$1,0)</f>
        <v>1872</v>
      </c>
      <c r="AW14" s="104">
        <f>ROUND(AF14*Q14,0)</f>
        <v>138528</v>
      </c>
    </row>
    <row r="15" spans="1:83" s="69" customFormat="1" ht="18" customHeight="1" x14ac:dyDescent="0.2">
      <c r="A15" s="71">
        <v>2</v>
      </c>
      <c r="B15" s="924"/>
      <c r="C15" s="925"/>
      <c r="D15" s="925"/>
      <c r="E15" s="925"/>
      <c r="F15" s="925"/>
      <c r="G15" s="926"/>
      <c r="H15" s="927"/>
      <c r="I15" s="928"/>
      <c r="J15" s="929"/>
      <c r="K15" s="930"/>
      <c r="L15" s="931"/>
      <c r="M15" s="932"/>
      <c r="N15" s="933"/>
      <c r="O15" s="932"/>
      <c r="P15" s="933"/>
      <c r="Q15" s="934">
        <f t="shared" si="2"/>
        <v>1872</v>
      </c>
      <c r="R15" s="935"/>
      <c r="S15" s="936"/>
      <c r="T15" s="937"/>
      <c r="U15" s="938"/>
      <c r="V15" s="939"/>
      <c r="W15" s="940"/>
      <c r="X15" s="941"/>
      <c r="Y15" s="939"/>
      <c r="Z15" s="941"/>
      <c r="AA15" s="556"/>
      <c r="AB15" s="563"/>
      <c r="AC15" s="560" t="str">
        <f t="shared" si="3"/>
        <v/>
      </c>
      <c r="AD15" s="564"/>
      <c r="AE15" s="561"/>
      <c r="AF15" s="562">
        <f t="shared" si="4"/>
        <v>0</v>
      </c>
      <c r="AG15" s="72"/>
      <c r="AH15" s="109" t="str">
        <f t="shared" si="5"/>
        <v/>
      </c>
      <c r="AI15" s="883" t="str">
        <f t="shared" ref="AI15:AI33" si="11">IF(B15&lt;&gt;0,ROUND(AE15*Q15,0),"")</f>
        <v/>
      </c>
      <c r="AJ15" s="883"/>
      <c r="AK15" s="900" t="str">
        <f t="shared" si="6"/>
        <v/>
      </c>
      <c r="AL15" s="900"/>
      <c r="AM15" s="901" t="str">
        <f t="shared" si="7"/>
        <v/>
      </c>
      <c r="AN15" s="901"/>
      <c r="AO15" s="73">
        <f t="shared" ref="AO15:AO33" si="12">IF(ROUND($A$1-$A$1*M15,4)=$A$1,0,ROUND($A$1-$A$1*M15,4))</f>
        <v>0</v>
      </c>
      <c r="AP15" s="74">
        <f t="shared" ref="AP15:AP33" si="13">IF(ROUND($A$1-$A$1*O15,4)=$A$1,0,ROUND($A$1-$A$1*O15,4))</f>
        <v>0</v>
      </c>
      <c r="AQ15" s="75">
        <f t="shared" ref="AQ15:AQ33" si="14">ROUND($A$1-((M15+O15)*$A$1),4)</f>
        <v>1872</v>
      </c>
      <c r="AR15" s="76">
        <f t="shared" ref="AR15:AR33" si="15">IF(AO15&gt;0,1,0)</f>
        <v>0</v>
      </c>
      <c r="AS15" s="77">
        <f t="shared" si="8"/>
        <v>0</v>
      </c>
      <c r="AT15" s="76">
        <f t="shared" ref="AT15:AT33" si="16">IF(AQ15&gt;0,3,0)</f>
        <v>3</v>
      </c>
      <c r="AU15" s="78">
        <f t="shared" si="9"/>
        <v>3</v>
      </c>
      <c r="AV15" s="5">
        <f t="shared" si="10"/>
        <v>1872</v>
      </c>
      <c r="AW15" s="104">
        <f t="shared" ref="AW15:AW33" si="17">ROUND(AF15*Q15,0)</f>
        <v>0</v>
      </c>
    </row>
    <row r="16" spans="1:83" s="69" customFormat="1" ht="18" customHeight="1" x14ac:dyDescent="0.2">
      <c r="A16" s="71">
        <v>3</v>
      </c>
      <c r="B16" s="924"/>
      <c r="C16" s="925"/>
      <c r="D16" s="925"/>
      <c r="E16" s="925"/>
      <c r="F16" s="925"/>
      <c r="G16" s="926"/>
      <c r="H16" s="927"/>
      <c r="I16" s="928"/>
      <c r="J16" s="929"/>
      <c r="K16" s="930"/>
      <c r="L16" s="931"/>
      <c r="M16" s="932"/>
      <c r="N16" s="933"/>
      <c r="O16" s="932"/>
      <c r="P16" s="933"/>
      <c r="Q16" s="934">
        <f t="shared" si="2"/>
        <v>1872</v>
      </c>
      <c r="R16" s="935"/>
      <c r="S16" s="936"/>
      <c r="T16" s="937"/>
      <c r="U16" s="938"/>
      <c r="V16" s="939"/>
      <c r="W16" s="940"/>
      <c r="X16" s="941"/>
      <c r="Y16" s="939"/>
      <c r="Z16" s="941"/>
      <c r="AA16" s="556"/>
      <c r="AB16" s="563"/>
      <c r="AC16" s="560" t="str">
        <f t="shared" si="3"/>
        <v/>
      </c>
      <c r="AD16" s="564"/>
      <c r="AE16" s="561"/>
      <c r="AF16" s="562">
        <f t="shared" si="4"/>
        <v>0</v>
      </c>
      <c r="AG16" s="72"/>
      <c r="AH16" s="109" t="str">
        <f t="shared" si="5"/>
        <v/>
      </c>
      <c r="AI16" s="883" t="str">
        <f t="shared" si="11"/>
        <v/>
      </c>
      <c r="AJ16" s="883"/>
      <c r="AK16" s="900" t="str">
        <f t="shared" si="6"/>
        <v/>
      </c>
      <c r="AL16" s="900"/>
      <c r="AM16" s="901" t="str">
        <f t="shared" si="7"/>
        <v/>
      </c>
      <c r="AN16" s="901"/>
      <c r="AO16" s="73">
        <f t="shared" si="12"/>
        <v>0</v>
      </c>
      <c r="AP16" s="74">
        <f t="shared" si="13"/>
        <v>0</v>
      </c>
      <c r="AQ16" s="75">
        <f t="shared" si="14"/>
        <v>1872</v>
      </c>
      <c r="AR16" s="76">
        <f t="shared" si="15"/>
        <v>0</v>
      </c>
      <c r="AS16" s="77">
        <f t="shared" si="8"/>
        <v>0</v>
      </c>
      <c r="AT16" s="76">
        <f t="shared" si="16"/>
        <v>3</v>
      </c>
      <c r="AU16" s="78">
        <f t="shared" si="9"/>
        <v>3</v>
      </c>
      <c r="AV16" s="5">
        <f t="shared" si="10"/>
        <v>1872</v>
      </c>
      <c r="AW16" s="104">
        <f t="shared" si="17"/>
        <v>0</v>
      </c>
    </row>
    <row r="17" spans="1:49" s="69" customFormat="1" ht="18" customHeight="1" x14ac:dyDescent="0.2">
      <c r="A17" s="71">
        <v>4</v>
      </c>
      <c r="B17" s="924"/>
      <c r="C17" s="925"/>
      <c r="D17" s="925"/>
      <c r="E17" s="925"/>
      <c r="F17" s="925"/>
      <c r="G17" s="926"/>
      <c r="H17" s="927"/>
      <c r="I17" s="928"/>
      <c r="J17" s="929"/>
      <c r="K17" s="930"/>
      <c r="L17" s="931"/>
      <c r="M17" s="932"/>
      <c r="N17" s="933"/>
      <c r="O17" s="932"/>
      <c r="P17" s="933"/>
      <c r="Q17" s="934">
        <f t="shared" si="2"/>
        <v>1872</v>
      </c>
      <c r="R17" s="935"/>
      <c r="S17" s="936"/>
      <c r="T17" s="937"/>
      <c r="U17" s="938"/>
      <c r="V17" s="939"/>
      <c r="W17" s="940"/>
      <c r="X17" s="941"/>
      <c r="Y17" s="939"/>
      <c r="Z17" s="941"/>
      <c r="AA17" s="556"/>
      <c r="AB17" s="563"/>
      <c r="AC17" s="560" t="str">
        <f t="shared" si="3"/>
        <v/>
      </c>
      <c r="AD17" s="564"/>
      <c r="AE17" s="561"/>
      <c r="AF17" s="562">
        <f t="shared" si="4"/>
        <v>0</v>
      </c>
      <c r="AG17" s="72"/>
      <c r="AH17" s="109" t="str">
        <f t="shared" si="5"/>
        <v/>
      </c>
      <c r="AI17" s="883" t="str">
        <f t="shared" si="11"/>
        <v/>
      </c>
      <c r="AJ17" s="883"/>
      <c r="AK17" s="900" t="str">
        <f t="shared" si="6"/>
        <v/>
      </c>
      <c r="AL17" s="900"/>
      <c r="AM17" s="901" t="str">
        <f t="shared" si="7"/>
        <v/>
      </c>
      <c r="AN17" s="901"/>
      <c r="AO17" s="73">
        <f t="shared" si="12"/>
        <v>0</v>
      </c>
      <c r="AP17" s="74">
        <f t="shared" si="13"/>
        <v>0</v>
      </c>
      <c r="AQ17" s="75">
        <f t="shared" si="14"/>
        <v>1872</v>
      </c>
      <c r="AR17" s="76">
        <f t="shared" si="15"/>
        <v>0</v>
      </c>
      <c r="AS17" s="77">
        <f t="shared" si="8"/>
        <v>0</v>
      </c>
      <c r="AT17" s="76">
        <f t="shared" si="16"/>
        <v>3</v>
      </c>
      <c r="AU17" s="78">
        <f t="shared" si="9"/>
        <v>3</v>
      </c>
      <c r="AV17" s="5">
        <f t="shared" si="10"/>
        <v>1872</v>
      </c>
      <c r="AW17" s="104">
        <f t="shared" si="17"/>
        <v>0</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1872</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1872</v>
      </c>
      <c r="AR18" s="76">
        <f t="shared" si="15"/>
        <v>0</v>
      </c>
      <c r="AS18" s="77">
        <f t="shared" si="8"/>
        <v>0</v>
      </c>
      <c r="AT18" s="76">
        <f t="shared" si="16"/>
        <v>3</v>
      </c>
      <c r="AU18" s="78">
        <f t="shared" si="9"/>
        <v>3</v>
      </c>
      <c r="AV18" s="5">
        <f t="shared" si="10"/>
        <v>1872</v>
      </c>
      <c r="AW18" s="104">
        <f t="shared" si="17"/>
        <v>0</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1872</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1872</v>
      </c>
      <c r="AR19" s="76">
        <f t="shared" si="15"/>
        <v>0</v>
      </c>
      <c r="AS19" s="77">
        <f t="shared" si="8"/>
        <v>0</v>
      </c>
      <c r="AT19" s="76">
        <f t="shared" si="16"/>
        <v>3</v>
      </c>
      <c r="AU19" s="78">
        <f t="shared" si="9"/>
        <v>3</v>
      </c>
      <c r="AV19" s="5">
        <f t="shared" si="10"/>
        <v>1872</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1872</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1872</v>
      </c>
      <c r="AR20" s="76">
        <f t="shared" si="15"/>
        <v>0</v>
      </c>
      <c r="AS20" s="77">
        <f t="shared" si="8"/>
        <v>0</v>
      </c>
      <c r="AT20" s="76">
        <f t="shared" si="16"/>
        <v>3</v>
      </c>
      <c r="AU20" s="78">
        <f t="shared" si="9"/>
        <v>3</v>
      </c>
      <c r="AV20" s="5">
        <f t="shared" si="10"/>
        <v>1872</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1872</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1872</v>
      </c>
      <c r="AR21" s="76">
        <f t="shared" si="15"/>
        <v>0</v>
      </c>
      <c r="AS21" s="77">
        <f t="shared" si="8"/>
        <v>0</v>
      </c>
      <c r="AT21" s="76">
        <f t="shared" si="16"/>
        <v>3</v>
      </c>
      <c r="AU21" s="78">
        <f t="shared" si="9"/>
        <v>3</v>
      </c>
      <c r="AV21" s="5">
        <f t="shared" si="10"/>
        <v>1872</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1872</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1872</v>
      </c>
      <c r="AR22" s="76">
        <f t="shared" si="15"/>
        <v>0</v>
      </c>
      <c r="AS22" s="77">
        <f t="shared" si="8"/>
        <v>0</v>
      </c>
      <c r="AT22" s="76">
        <f t="shared" si="16"/>
        <v>3</v>
      </c>
      <c r="AU22" s="78">
        <f t="shared" si="9"/>
        <v>3</v>
      </c>
      <c r="AV22" s="5">
        <f t="shared" si="10"/>
        <v>1872</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1872</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1872</v>
      </c>
      <c r="AR23" s="76">
        <f t="shared" si="15"/>
        <v>0</v>
      </c>
      <c r="AS23" s="77">
        <f t="shared" si="8"/>
        <v>0</v>
      </c>
      <c r="AT23" s="76">
        <f t="shared" si="16"/>
        <v>3</v>
      </c>
      <c r="AU23" s="78">
        <f t="shared" si="9"/>
        <v>3</v>
      </c>
      <c r="AV23" s="5">
        <f t="shared" si="10"/>
        <v>1872</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1872</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1872</v>
      </c>
      <c r="AR24" s="76">
        <f t="shared" si="15"/>
        <v>0</v>
      </c>
      <c r="AS24" s="77">
        <f t="shared" si="8"/>
        <v>0</v>
      </c>
      <c r="AT24" s="76">
        <f t="shared" si="16"/>
        <v>3</v>
      </c>
      <c r="AU24" s="78">
        <f t="shared" si="9"/>
        <v>3</v>
      </c>
      <c r="AV24" s="5">
        <f t="shared" si="10"/>
        <v>1872</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1872</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1872</v>
      </c>
      <c r="AR25" s="76">
        <f t="shared" si="15"/>
        <v>0</v>
      </c>
      <c r="AS25" s="77">
        <f t="shared" si="8"/>
        <v>0</v>
      </c>
      <c r="AT25" s="76">
        <f t="shared" si="16"/>
        <v>3</v>
      </c>
      <c r="AU25" s="78">
        <f t="shared" si="9"/>
        <v>3</v>
      </c>
      <c r="AV25" s="5">
        <f t="shared" si="10"/>
        <v>1872</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1872</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1872</v>
      </c>
      <c r="AR26" s="76">
        <f t="shared" si="15"/>
        <v>0</v>
      </c>
      <c r="AS26" s="77">
        <f t="shared" si="8"/>
        <v>0</v>
      </c>
      <c r="AT26" s="76">
        <f t="shared" si="16"/>
        <v>3</v>
      </c>
      <c r="AU26" s="78">
        <f t="shared" si="9"/>
        <v>3</v>
      </c>
      <c r="AV26" s="5">
        <f t="shared" si="10"/>
        <v>1872</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1872</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1872</v>
      </c>
      <c r="AR27" s="76">
        <f t="shared" si="15"/>
        <v>0</v>
      </c>
      <c r="AS27" s="77">
        <f t="shared" si="8"/>
        <v>0</v>
      </c>
      <c r="AT27" s="76">
        <f t="shared" si="16"/>
        <v>3</v>
      </c>
      <c r="AU27" s="78">
        <f t="shared" si="9"/>
        <v>3</v>
      </c>
      <c r="AV27" s="5">
        <f t="shared" si="10"/>
        <v>1872</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1872</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1872</v>
      </c>
      <c r="AR28" s="76">
        <f t="shared" si="15"/>
        <v>0</v>
      </c>
      <c r="AS28" s="77">
        <f t="shared" si="8"/>
        <v>0</v>
      </c>
      <c r="AT28" s="76">
        <f t="shared" si="16"/>
        <v>3</v>
      </c>
      <c r="AU28" s="78">
        <f t="shared" si="9"/>
        <v>3</v>
      </c>
      <c r="AV28" s="5">
        <f t="shared" si="10"/>
        <v>1872</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1872</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1872</v>
      </c>
      <c r="AR29" s="76">
        <f t="shared" si="15"/>
        <v>0</v>
      </c>
      <c r="AS29" s="77">
        <f t="shared" si="8"/>
        <v>0</v>
      </c>
      <c r="AT29" s="76">
        <f t="shared" si="16"/>
        <v>3</v>
      </c>
      <c r="AU29" s="78">
        <f t="shared" si="9"/>
        <v>3</v>
      </c>
      <c r="AV29" s="5">
        <f t="shared" si="10"/>
        <v>1872</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1872</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1872</v>
      </c>
      <c r="AR30" s="76">
        <f t="shared" si="15"/>
        <v>0</v>
      </c>
      <c r="AS30" s="77">
        <f t="shared" si="8"/>
        <v>0</v>
      </c>
      <c r="AT30" s="76">
        <f t="shared" si="16"/>
        <v>3</v>
      </c>
      <c r="AU30" s="78">
        <f t="shared" si="9"/>
        <v>3</v>
      </c>
      <c r="AV30" s="5">
        <f t="shared" si="10"/>
        <v>1872</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1872</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1872</v>
      </c>
      <c r="AR31" s="76">
        <f t="shared" si="15"/>
        <v>0</v>
      </c>
      <c r="AS31" s="77">
        <f t="shared" si="8"/>
        <v>0</v>
      </c>
      <c r="AT31" s="76">
        <f t="shared" si="16"/>
        <v>3</v>
      </c>
      <c r="AU31" s="78">
        <f t="shared" si="9"/>
        <v>3</v>
      </c>
      <c r="AV31" s="5">
        <f t="shared" si="10"/>
        <v>1872</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1872</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1872</v>
      </c>
      <c r="AR32" s="76">
        <f t="shared" si="15"/>
        <v>0</v>
      </c>
      <c r="AS32" s="77">
        <f t="shared" si="8"/>
        <v>0</v>
      </c>
      <c r="AT32" s="76">
        <f t="shared" si="16"/>
        <v>3</v>
      </c>
      <c r="AU32" s="78">
        <f t="shared" si="9"/>
        <v>3</v>
      </c>
      <c r="AV32" s="5">
        <f t="shared" si="10"/>
        <v>1872</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1872</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1872</v>
      </c>
      <c r="AR33" s="76">
        <f t="shared" si="15"/>
        <v>0</v>
      </c>
      <c r="AS33" s="77">
        <f t="shared" si="8"/>
        <v>0</v>
      </c>
      <c r="AT33" s="76">
        <f t="shared" si="16"/>
        <v>3</v>
      </c>
      <c r="AU33" s="78">
        <f t="shared" si="9"/>
        <v>3</v>
      </c>
      <c r="AV33" s="5">
        <f t="shared" si="10"/>
        <v>1872</v>
      </c>
      <c r="AW33" s="104">
        <f t="shared" si="17"/>
        <v>0</v>
      </c>
    </row>
    <row r="34" spans="1:49" s="69" customFormat="1" ht="24.75" customHeight="1" x14ac:dyDescent="0.2">
      <c r="A34" s="84"/>
      <c r="B34" s="480" t="s">
        <v>281</v>
      </c>
      <c r="C34" s="84"/>
      <c r="D34" s="84"/>
      <c r="E34" s="84"/>
      <c r="F34" s="84"/>
      <c r="G34" s="554">
        <f>20-COUNTBLANK(B14:B33)</f>
        <v>1</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138528</v>
      </c>
      <c r="Z34" s="904"/>
      <c r="AA34" s="558">
        <f t="shared" ref="AA34:AG34" si="18">SUM(AA14:AA33)</f>
        <v>0</v>
      </c>
      <c r="AB34" s="568">
        <f t="shared" si="18"/>
        <v>0</v>
      </c>
      <c r="AC34" s="569">
        <f t="shared" si="18"/>
        <v>0</v>
      </c>
      <c r="AD34" s="569">
        <f t="shared" si="18"/>
        <v>0</v>
      </c>
      <c r="AE34" s="570">
        <f t="shared" si="18"/>
        <v>74</v>
      </c>
      <c r="AF34" s="571">
        <f t="shared" si="18"/>
        <v>74</v>
      </c>
      <c r="AG34" s="89">
        <f t="shared" si="18"/>
        <v>0</v>
      </c>
      <c r="AH34" s="90"/>
      <c r="AI34" s="90"/>
      <c r="AJ34" s="90"/>
      <c r="AK34" s="90"/>
      <c r="AL34" s="91"/>
      <c r="AM34" s="91"/>
      <c r="AN34" s="91"/>
      <c r="AO34" s="68"/>
      <c r="AS34" s="70"/>
      <c r="AW34" s="104">
        <f>SUM(AW14:AW33)</f>
        <v>138528</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0</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3181" priority="6" stopIfTrue="1">
      <formula>B14=""</formula>
    </cfRule>
  </conditionalFormatting>
  <conditionalFormatting sqref="AE14:AE33">
    <cfRule type="expression" dxfId="3180" priority="7" stopIfTrue="1">
      <formula>AND((OR(S14,V14,Y14)&lt;&gt;0),AE14=0)</formula>
    </cfRule>
    <cfRule type="expression" dxfId="3179" priority="8" stopIfTrue="1">
      <formula>AND((OR(S14,V14,Y14)&lt;&gt;0),AE14&lt;&gt;0)</formula>
    </cfRule>
  </conditionalFormatting>
  <conditionalFormatting sqref="Q14:R33">
    <cfRule type="expression" dxfId="3178" priority="9" stopIfTrue="1">
      <formula>B14=""</formula>
    </cfRule>
  </conditionalFormatting>
  <conditionalFormatting sqref="AC14:AC33">
    <cfRule type="expression" dxfId="3177" priority="10" stopIfTrue="1">
      <formula>(AD14+AC14)&gt;=0</formula>
    </cfRule>
  </conditionalFormatting>
  <conditionalFormatting sqref="AI14:AJ33">
    <cfRule type="expression" dxfId="3176" priority="11" stopIfTrue="1">
      <formula>IF(AI14&lt;&gt;ROUND(S14*$AF$1+V14+Y14,2),1)</formula>
    </cfRule>
    <cfRule type="cellIs" dxfId="3175" priority="12" stopIfTrue="1" operator="equal">
      <formula>0</formula>
    </cfRule>
  </conditionalFormatting>
  <conditionalFormatting sqref="Y25:Z33">
    <cfRule type="expression" dxfId="3174" priority="13" stopIfTrue="1">
      <formula>IF((AND($Y25=0,$S25=0,$V25=0,$AE25&lt;&gt;0)),"истина")</formula>
    </cfRule>
    <cfRule type="expression" dxfId="3173" priority="14" stopIfTrue="1">
      <formula>($V25+$Y25)&lt;&gt;$AI25</formula>
    </cfRule>
  </conditionalFormatting>
  <conditionalFormatting sqref="S15:U33">
    <cfRule type="expression" dxfId="3172" priority="15" stopIfTrue="1">
      <formula>IF((AND($S15=0,$V15=0,$Y15=0,$AE15&lt;&gt;0)),"истина")</formula>
    </cfRule>
    <cfRule type="cellIs" dxfId="3171" priority="16" stopIfTrue="1" operator="lessThan">
      <formula>0</formula>
    </cfRule>
  </conditionalFormatting>
  <conditionalFormatting sqref="V25:X33">
    <cfRule type="expression" dxfId="3170" priority="17" stopIfTrue="1">
      <formula>IF((AND($V25=0,$Y25=0,$S25=0,$AE25&lt;&gt;0)),"истина")</formula>
    </cfRule>
    <cfRule type="expression" dxfId="3169" priority="18" stopIfTrue="1">
      <formula>($V25+$Y25)&lt;&gt;$AI25</formula>
    </cfRule>
    <cfRule type="cellIs" dxfId="3168" priority="19" stopIfTrue="1" operator="lessThan">
      <formula>0</formula>
    </cfRule>
  </conditionalFormatting>
  <conditionalFormatting sqref="I10:J10">
    <cfRule type="cellIs" dxfId="3167" priority="20" stopIfTrue="1" operator="notEqual">
      <formula>$A$10</formula>
    </cfRule>
    <cfRule type="cellIs" dxfId="3166" priority="21" stopIfTrue="1" operator="equal">
      <formula>0</formula>
    </cfRule>
  </conditionalFormatting>
  <conditionalFormatting sqref="D10:E10 AK13:AL13 AH14:AH33 AM14:AN33">
    <cfRule type="cellIs" dxfId="3165" priority="22" stopIfTrue="1" operator="equal">
      <formula>0</formula>
    </cfRule>
  </conditionalFormatting>
  <conditionalFormatting sqref="AH3:AN3 AH1:AN1">
    <cfRule type="cellIs" dxfId="3164" priority="23" stopIfTrue="1" operator="equal">
      <formula>0</formula>
    </cfRule>
  </conditionalFormatting>
  <conditionalFormatting sqref="S34:AG34 AF14:AF33">
    <cfRule type="cellIs" dxfId="3163" priority="24" stopIfTrue="1" operator="equal">
      <formula>0</formula>
    </cfRule>
  </conditionalFormatting>
  <conditionalFormatting sqref="S14:U14">
    <cfRule type="expression" dxfId="3162" priority="25" stopIfTrue="1">
      <formula>IF((AND($S$14=0,$V$14=0,$Y$14=0,$AE$14&lt;&gt;0)),"истина")</formula>
    </cfRule>
    <cfRule type="cellIs" dxfId="3161" priority="26" stopIfTrue="1" operator="lessThan">
      <formula>0</formula>
    </cfRule>
  </conditionalFormatting>
  <conditionalFormatting sqref="G34 D8:E9 AK14:AL33">
    <cfRule type="cellIs" dxfId="3160" priority="27" stopIfTrue="1" operator="equal">
      <formula>0</formula>
    </cfRule>
  </conditionalFormatting>
  <conditionalFormatting sqref="AL8:AL9">
    <cfRule type="cellIs" dxfId="3159" priority="28" stopIfTrue="1" operator="equal">
      <formula>0</formula>
    </cfRule>
  </conditionalFormatting>
  <conditionalFormatting sqref="AM8:AN8">
    <cfRule type="expression" dxfId="3158" priority="29" stopIfTrue="1">
      <formula>$AL$8=0</formula>
    </cfRule>
  </conditionalFormatting>
  <conditionalFormatting sqref="AM9:AN9">
    <cfRule type="expression" dxfId="3157" priority="30" stopIfTrue="1">
      <formula>$AL$9=0</formula>
    </cfRule>
  </conditionalFormatting>
  <conditionalFormatting sqref="A8:C8">
    <cfRule type="expression" dxfId="3156" priority="31" stopIfTrue="1">
      <formula>$D$8=0</formula>
    </cfRule>
    <cfRule type="cellIs" dxfId="3155" priority="32" stopIfTrue="1" operator="equal">
      <formula>0</formula>
    </cfRule>
  </conditionalFormatting>
  <conditionalFormatting sqref="A9:C9">
    <cfRule type="expression" dxfId="3154" priority="33" stopIfTrue="1">
      <formula>$D$9=0</formula>
    </cfRule>
    <cfRule type="cellIs" dxfId="3153" priority="34" stopIfTrue="1" operator="equal">
      <formula>0</formula>
    </cfRule>
  </conditionalFormatting>
  <conditionalFormatting sqref="F9">
    <cfRule type="expression" dxfId="3152" priority="35" stopIfTrue="1">
      <formula>$D$9=0</formula>
    </cfRule>
  </conditionalFormatting>
  <conditionalFormatting sqref="F8">
    <cfRule type="expression" dxfId="3151" priority="36" stopIfTrue="1">
      <formula>$D$8=0</formula>
    </cfRule>
  </conditionalFormatting>
  <conditionalFormatting sqref="G8:AK9 BA7:CE8">
    <cfRule type="cellIs" dxfId="3150" priority="37" stopIfTrue="1" operator="equal">
      <formula>""</formula>
    </cfRule>
  </conditionalFormatting>
  <conditionalFormatting sqref="Y14:Z24">
    <cfRule type="expression" dxfId="3149" priority="1" stopIfTrue="1">
      <formula>IF((AND($Y14=0,$S14=0,$V14=0,$AE14&lt;&gt;0)),"истина")</formula>
    </cfRule>
    <cfRule type="expression" dxfId="3148" priority="2" stopIfTrue="1">
      <formula>($V14+$Y14)&lt;&gt;$AI14</formula>
    </cfRule>
  </conditionalFormatting>
  <conditionalFormatting sqref="V14:X24">
    <cfRule type="expression" dxfId="3147" priority="3" stopIfTrue="1">
      <formula>IF((AND($V14=0,$Y14=0,$S14=0,$AE14&lt;&gt;0)),"истина")</formula>
    </cfRule>
    <cfRule type="expression" dxfId="3146" priority="4" stopIfTrue="1">
      <formula>($V14+$Y14)&lt;&gt;$AI14</formula>
    </cfRule>
    <cfRule type="cellIs" dxfId="3145"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5601"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25602"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25603"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25604"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25605"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25606"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25607"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25608"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25609"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25610"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25611"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25612"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25613"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25614"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25615"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25616"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25617"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76">
    <pageSetUpPr fitToPage="1"/>
  </sheetPr>
  <dimension ref="A1:CE147"/>
  <sheetViews>
    <sheetView showGridLines="0" topLeftCell="A9" zoomScale="120" zoomScaleNormal="120" workbookViewId="0">
      <selection activeCell="AE23" sqref="AE23"/>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v>585</v>
      </c>
      <c r="B1" s="969"/>
      <c r="C1" s="969"/>
      <c r="D1" s="555"/>
      <c r="E1" s="966">
        <v>8</v>
      </c>
      <c r="F1" s="966"/>
      <c r="G1" s="966"/>
      <c r="H1" s="966"/>
      <c r="J1" s="970"/>
      <c r="K1" s="970"/>
      <c r="L1" s="970"/>
      <c r="M1" s="970"/>
      <c r="N1" s="970"/>
      <c r="O1" s="970"/>
      <c r="P1" s="3"/>
      <c r="Q1" s="3"/>
      <c r="R1" s="964" t="s">
        <v>764</v>
      </c>
      <c r="S1" s="964"/>
      <c r="T1" s="964"/>
      <c r="U1" s="964"/>
      <c r="V1" s="964"/>
      <c r="W1" s="964"/>
      <c r="Y1" s="971">
        <f>60/45</f>
        <v>1.3333333333333333</v>
      </c>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v>0.58333333333333337</v>
      </c>
      <c r="AH2" s="859" t="s">
        <v>12</v>
      </c>
      <c r="AI2" s="859"/>
      <c r="AJ2" s="859"/>
      <c r="AK2" s="859"/>
      <c r="AL2" s="859"/>
      <c r="AM2" s="859"/>
      <c r="AN2" s="859"/>
      <c r="AO2" s="14" t="b">
        <v>1</v>
      </c>
      <c r="AP2" s="15" t="b">
        <v>0</v>
      </c>
      <c r="AQ2" s="15" t="b">
        <v>0</v>
      </c>
      <c r="AR2" s="15" t="b">
        <v>0</v>
      </c>
      <c r="AS2" s="15" t="b">
        <v>1</v>
      </c>
      <c r="AT2" s="15" t="b">
        <v>0</v>
      </c>
      <c r="AU2" s="15" t="b">
        <v>0</v>
      </c>
      <c r="AV2" s="15">
        <f>COUNTIF(AO2:AU2,TRUE)</f>
        <v>2</v>
      </c>
    </row>
    <row r="3" spans="1:83" ht="12.75" customHeight="1" x14ac:dyDescent="0.2">
      <c r="A3" s="972" t="s">
        <v>767</v>
      </c>
      <c r="B3" s="972"/>
      <c r="C3" s="972"/>
      <c r="D3" s="555"/>
      <c r="E3" s="964" t="s">
        <v>700</v>
      </c>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t="str">
        <f>IF(AO2=TRUE,"M",0)</f>
        <v>M</v>
      </c>
      <c r="AP3" s="19">
        <f>IF(AP2=TRUE,"Tu",0)</f>
        <v>0</v>
      </c>
      <c r="AQ3" s="19">
        <f>IF(AQ2=TRUE,"W",0)</f>
        <v>0</v>
      </c>
      <c r="AR3" s="19">
        <f>IF(AR2=TRUE,"Th",0)</f>
        <v>0</v>
      </c>
      <c r="AS3" s="19" t="str">
        <f>IF(AS2=TRUE,"F",0)</f>
        <v>F</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X</v>
      </c>
      <c r="BC7" s="33" t="str">
        <f>IF($I$7=$AO$3,"X","")&amp;IF($I$7=$AP$3,"X","")&amp;IF($I$7=$AQ$3,"X","")&amp;IF($I$7=$AR$3,"X","")&amp;IF($I$7=$AS$3,"X","")&amp;IF($I$7=$AT$3,"X","")&amp;IF($I$7=$AU$3,"X","")</f>
        <v/>
      </c>
      <c r="BD7" s="33" t="str">
        <f>IF($J$7=$AO$3,"X","")&amp;IF($J$7=$AP$3,"X","")&amp;IF($J$7=$AQ$3,"X","")&amp;IF($J$7=$AR$3,"X","")&amp;IF($J$7=$AS$3,"X","")&amp;IF($J$7=$AT$3,"X","")&amp;IF($J$7=$AU$3,"X","")</f>
        <v/>
      </c>
      <c r="BE7" s="33" t="str">
        <f>IF($K$7=$AO$3,"X","")&amp;IF($K$7=$AP$3,"X","")&amp;IF($K$7=$AQ$3,"X","")&amp;IF($K$7=$AR$3,"X","")&amp;IF($K$7=$AS$3,"X","")&amp;IF($K$7=$AT$3,"X","")&amp;IF($K$7=$AU$3,"X","")</f>
        <v/>
      </c>
      <c r="BF7" s="33" t="str">
        <f>IF($L$7=$AO$3,"X","")&amp;IF($L$7=$AP$3,"X","")&amp;IF($L$7=$AQ$3,"X","")&amp;IF($L$7=$AR$3,"X","")&amp;IF($L$7=$AS$3,"X","")&amp;IF($L$7=$AT$3,"X","")&amp;IF($L$7=$AU$3,"X","")</f>
        <v>X</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X</v>
      </c>
      <c r="BJ7" s="33" t="str">
        <f>IF($P$7=$AO$3,"X","")&amp;IF($P$7=$AP$3,"X","")&amp;IF($P$7=$AQ$3,"X","")&amp;IF($P$7=$AR$3,"X","")&amp;IF($P$7=$AS$3,"X","")&amp;IF($P$7=$AT$3,"X","")&amp;IF($P$7=$AU$3,"X","")</f>
        <v/>
      </c>
      <c r="BK7" s="33" t="str">
        <f>IF($Q$7=$AO$3,"X","")&amp;IF($Q$7=$AP$3,"X","")&amp;IF($Q$7=$AQ$3,"X","")&amp;IF($Q$7=$AR$3,"X","")&amp;IF($Q$7=$AS$3,"X","")&amp;IF($Q$7=$AT$3,"X","")&amp;IF($Q$7=$AU$3,"X","")</f>
        <v/>
      </c>
      <c r="BL7" s="33" t="str">
        <f>IF($R$7=$AO$3,"X","")&amp;IF($R$7=$AP$3,"X","")&amp;IF($R$7=$AQ$3,"X","")&amp;IF($R$7=$AR$3,"X","")&amp;IF($R$7=$AS$3,"X","")&amp;IF($R$7=$AT$3,"X","")&amp;IF($R$7=$AU$3,"X","")</f>
        <v/>
      </c>
      <c r="BM7" s="33" t="str">
        <f>IF($S$7=$AO$3,"X","")&amp;IF($S$7=$AP$3,"X","")&amp;IF($S$7=$AQ$3,"X","")&amp;IF($S$7=$AR$3,"X","")&amp;IF($S$7=$AS$3,"X","")&amp;IF($S$7=$AT$3,"X","")&amp;IF($S$7=$AU$3,"X","")</f>
        <v>X</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X</v>
      </c>
      <c r="BQ7" s="33" t="str">
        <f>IF($W$7=$AO$3,"X","")&amp;IF($W$7=$AP$3,"X","")&amp;IF($W$7=$AQ$3,"X","")&amp;IF($W$7=$AR$3,"X","")&amp;IF($W$7=$AS$3,"X","")&amp;IF($W$7=$AT$3,"X","")&amp;IF($W$7=$AU$3,"X","")</f>
        <v/>
      </c>
      <c r="BR7" s="33" t="str">
        <f>IF($X$7=$AO$3,"X","")&amp;IF($X$7=$AP$3,"X","")&amp;IF($X$7=$AQ$3,"X","")&amp;IF($X$7=$AR$3,"X","")&amp;IF($X$7=$AS$3,"X","")&amp;IF($X$7=$AT$3,"X","")&amp;IF($X$7=$AU$3,"X","")</f>
        <v/>
      </c>
      <c r="BS7" s="33" t="str">
        <f>IF($Y$7=$AO$3,"X","")&amp;IF($Y$7=$AP$3,"X","")&amp;IF($Y$7=$AQ$3,"X","")&amp;IF($Y$7=$AR$3,"X","")&amp;IF($Y$7=$AS$3,"X","")&amp;IF($Y$7=$AT$3,"X","")&amp;IF($Y$7=$AU$3,"X","")</f>
        <v/>
      </c>
      <c r="BT7" s="33" t="str">
        <f>IF($Z$7=$AO$3,"X","")&amp;IF($Z$7=$AP$3,"X","")&amp;IF($Z$7=$AQ$3,"X","")&amp;IF($Z$7=$AR$3,"X","")&amp;IF($Z$7=$AS$3,"X","")&amp;IF($Z$7=$AT$3,"X","")&amp;IF($Z$7=$AU$3,"X","")</f>
        <v>X</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X</v>
      </c>
      <c r="BX7" s="33" t="str">
        <f>IF($AD$7=$AO$3,"X","")&amp;IF($AD$7=$AP$3,"X","")&amp;IF($AD$7=$AQ$3,"X","")&amp;IF($AD$7=$AR$3,"X","")&amp;IF($AD$7=$AS$3,"X","")&amp;IF($AD$7=$AT$3,"X","")&amp;IF($AD$7=$AU$3,"X","")</f>
        <v/>
      </c>
      <c r="BY7" s="33" t="str">
        <f>IF($AE$7=$AO$3,"X","")&amp;IF($AE$7=$AP$3,"X","")&amp;IF($AE$7=$AQ$3,"X","")&amp;IF($AE$7=$AR$3,"X","")&amp;IF($AE$7=$AS$3,"X","")&amp;IF($AE$7=$AT$3,"X","")&amp;IF($AE$7=$AU$3,"X","")</f>
        <v/>
      </c>
      <c r="BZ7" s="33" t="str">
        <f>IF($AF$7=$AO$3,"X","")&amp;IF($AF$7=$AP$3,"X","")&amp;IF($AF$7=$AQ$3,"X","")&amp;IF($AF$7=$AR$3,"X","")&amp;IF($AF$7=$AS$3,"X","")&amp;IF($AF$7=$AT$3,"X","")&amp;IF($AF$7=$AU$3,"X","")</f>
        <v/>
      </c>
      <c r="CA7" s="33" t="str">
        <f>IF($AG$7=$AO$3,"X","")&amp;IF($AG$7=$AP$3,"X","")&amp;IF($AG$7=$AQ$3,"X","")&amp;IF($AG$7=$AR$3,"X","")&amp;IF($AG$7=$AS$3,"X","")&amp;IF($AG$7=$AT$3,"X","")&amp;IF($AG$7=$AU$3,"X","")</f>
        <v>X</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X</v>
      </c>
      <c r="CE7" s="33" t="str">
        <f>IF($AK$7=$AO$3,"X","")&amp;IF($AK$7=$AP$3,"X","")&amp;IF($AK$7=$AQ$3,"X","")&amp;IF($AK$7=$AR$3,"X","")&amp;IF($AK$7=$AS$3,"X","")&amp;IF($AK$7=$AT$3,"X","")&amp;IF($AK$7=$AU$3,"X","")</f>
        <v/>
      </c>
    </row>
    <row r="8" spans="1:83" ht="12.75" customHeight="1" x14ac:dyDescent="0.2">
      <c r="A8" s="977" t="str">
        <f>R1</f>
        <v>Вершинина Наталья</v>
      </c>
      <c r="B8" s="977"/>
      <c r="C8" s="977"/>
      <c r="D8" s="978">
        <f>Y1*AL8</f>
        <v>12</v>
      </c>
      <c r="E8" s="978"/>
      <c r="F8" s="34" t="s">
        <v>21</v>
      </c>
      <c r="G8" s="35" t="str">
        <f>IF($G$7=$AO$3,"X","")&amp;IF($G$7=$AP$3,"X","")&amp;IF($G$7=$AQ$3,"X","")&amp;IF($G$7=$AR$3,"X","")&amp;IF($G$7=$AS$3,"X","")&amp;IF($G$7=$AT$3,"X","")&amp;IF($G$7=$AU$3,"X","")</f>
        <v/>
      </c>
      <c r="H8" s="35" t="str">
        <f>IF($H$7=$AO$3,"X","")&amp;IF($H$7=$AP$3,"X","")&amp;IF($H$7=$AQ$3,"X","")&amp;IF($H$7=$AR$3,"X","")&amp;IF($H$7=$AS$3,"X","")&amp;IF($H$7=$AT$3,"X","")&amp;IF($H$7=$AU$3,"X","")</f>
        <v>X</v>
      </c>
      <c r="I8" s="35" t="str">
        <f>IF($I$7=$AO$3,"X","")&amp;IF($I$7=$AP$3,"X","")&amp;IF($I$7=$AQ$3,"X","")&amp;IF($I$7=$AR$3,"X","")&amp;IF($I$7=$AS$3,"X","")&amp;IF($I$7=$AT$3,"X","")&amp;IF($I$7=$AU$3,"X","")</f>
        <v/>
      </c>
      <c r="J8" s="35" t="str">
        <f>IF($J$7=$AO$3,"X","")&amp;IF($J$7=$AP$3,"X","")&amp;IF($J$7=$AQ$3,"X","")&amp;IF($J$7=$AR$3,"X","")&amp;IF($J$7=$AS$3,"X","")&amp;IF($J$7=$AT$3,"X","")&amp;IF($J$7=$AU$3,"X","")</f>
        <v/>
      </c>
      <c r="K8" s="35" t="str">
        <f>IF($K$7=$AO$3,"X","")&amp;IF($K$7=$AP$3,"X","")&amp;IF($K$7=$AQ$3,"X","")&amp;IF($K$7=$AR$3,"X","")&amp;IF($K$7=$AS$3,"X","")&amp;IF($K$7=$AT$3,"X","")&amp;IF($K$7=$AU$3,"X","")</f>
        <v/>
      </c>
      <c r="L8" s="35" t="str">
        <f>IF($L$7=$AO$3,"X","")&amp;IF($L$7=$AP$3,"X","")&amp;IF($L$7=$AQ$3,"X","")&amp;IF($L$7=$AR$3,"X","")&amp;IF($L$7=$AS$3,"X","")&amp;IF($L$7=$AT$3,"X","")&amp;IF($L$7=$AU$3,"X","")</f>
        <v>X</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X</v>
      </c>
      <c r="P8" s="35" t="str">
        <f>IF($P$7=$AO$3,"X","")&amp;IF($P$7=$AP$3,"X","")&amp;IF($P$7=$AQ$3,"X","")&amp;IF($P$7=$AR$3,"X","")&amp;IF($P$7=$AS$3,"X","")&amp;IF($P$7=$AT$3,"X","")&amp;IF($P$7=$AU$3,"X","")</f>
        <v/>
      </c>
      <c r="Q8" s="35" t="str">
        <f>IF($Q$7=$AO$3,"X","")&amp;IF($Q$7=$AP$3,"X","")&amp;IF($Q$7=$AQ$3,"X","")&amp;IF($Q$7=$AR$3,"X","")&amp;IF($Q$7=$AS$3,"X","")&amp;IF($Q$7=$AT$3,"X","")&amp;IF($Q$7=$AU$3,"X","")</f>
        <v/>
      </c>
      <c r="R8" s="35" t="str">
        <f>IF($R$7=$AO$3,"X","")&amp;IF($R$7=$AP$3,"X","")&amp;IF($R$7=$AQ$3,"X","")&amp;IF($R$7=$AR$3,"X","")&amp;IF($R$7=$AS$3,"X","")&amp;IF($R$7=$AT$3,"X","")&amp;IF($R$7=$AU$3,"X","")</f>
        <v/>
      </c>
      <c r="S8" s="35" t="str">
        <f>IF($S$7=$AO$3,"X","")&amp;IF($S$7=$AP$3,"X","")&amp;IF($S$7=$AQ$3,"X","")&amp;IF($S$7=$AR$3,"X","")&amp;IF($S$7=$AS$3,"X","")&amp;IF($S$7=$AT$3,"X","")&amp;IF($S$7=$AU$3,"X","")</f>
        <v>X</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X</v>
      </c>
      <c r="W8" s="35" t="str">
        <f>IF($W$7=$AO$3,"X","")&amp;IF($W$7=$AP$3,"X","")&amp;IF($W$7=$AQ$3,"X","")&amp;IF($W$7=$AR$3,"X","")&amp;IF($W$7=$AS$3,"X","")&amp;IF($W$7=$AT$3,"X","")&amp;IF($W$7=$AU$3,"X","")</f>
        <v/>
      </c>
      <c r="X8" s="35" t="str">
        <f>IF($X$7=$AO$3,"X","")&amp;IF($X$7=$AP$3,"X","")&amp;IF($X$7=$AQ$3,"X","")&amp;IF($X$7=$AR$3,"X","")&amp;IF($X$7=$AS$3,"X","")&amp;IF($X$7=$AT$3,"X","")&amp;IF($X$7=$AU$3,"X","")</f>
        <v/>
      </c>
      <c r="Y8" s="35" t="str">
        <f>IF($Y$7=$AO$3,"X","")&amp;IF($Y$7=$AP$3,"X","")&amp;IF($Y$7=$AQ$3,"X","")&amp;IF($Y$7=$AR$3,"X","")&amp;IF($Y$7=$AS$3,"X","")&amp;IF($Y$7=$AT$3,"X","")&amp;IF($Y$7=$AU$3,"X","")</f>
        <v/>
      </c>
      <c r="Z8" s="35" t="str">
        <f>IF($Z$7=$AO$3,"X","")&amp;IF($Z$7=$AP$3,"X","")&amp;IF($Z$7=$AQ$3,"X","")&amp;IF($Z$7=$AR$3,"X","")&amp;IF($Z$7=$AS$3,"X","")&amp;IF($Z$7=$AT$3,"X","")&amp;IF($Z$7=$AU$3,"X","")</f>
        <v>X</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X</v>
      </c>
      <c r="AD8" s="35" t="str">
        <f>IF($AD$7=$AO$3,"X","")&amp;IF($AD$7=$AP$3,"X","")&amp;IF($AD$7=$AQ$3,"X","")&amp;IF($AD$7=$AR$3,"X","")&amp;IF($AD$7=$AS$3,"X","")&amp;IF($AD$7=$AT$3,"X","")&amp;IF($AD$7=$AU$3,"X","")</f>
        <v/>
      </c>
      <c r="AE8" s="35" t="str">
        <f>IF($AE$7=$AO$3,"X","")&amp;IF($AE$7=$AP$3,"X","")&amp;IF($AE$7=$AQ$3,"X","")&amp;IF($AE$7=$AR$3,"X","")&amp;IF($AE$7=$AS$3,"X","")&amp;IF($AE$7=$AT$3,"X","")&amp;IF($AE$7=$AU$3,"X","")</f>
        <v/>
      </c>
      <c r="AF8" s="35" t="str">
        <f>IF($AF$7=$AO$3,"X","")&amp;IF($AF$7=$AP$3,"X","")&amp;IF($AF$7=$AQ$3,"X","")&amp;IF($AF$7=$AR$3,"X","")&amp;IF($AF$7=$AS$3,"X","")&amp;IF($AF$7=$AT$3,"X","")&amp;IF($AF$7=$AU$3,"X","")</f>
        <v/>
      </c>
      <c r="AG8" s="35" t="str">
        <f>IF($AG$7=$AO$3,"X","")&amp;IF($AG$7=$AP$3,"X","")&amp;IF($AG$7=$AQ$3,"X","")&amp;IF($AG$7=$AR$3,"X","")&amp;IF($AG$7=$AS$3,"X","")&amp;IF($AG$7=$AT$3,"X","")&amp;IF($AG$7=$AU$3,"X","")</f>
        <v>X</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X</v>
      </c>
      <c r="AK8" s="35" t="str">
        <f>IF($AK$7=$AO$3,"X","")&amp;IF($AK$7=$AP$3,"X","")&amp;IF($AK$7=$AQ$3,"X","")&amp;IF($AK$7=$AR$3,"X","")&amp;IF($AK$7=$AS$3,"X","")&amp;IF($AK$7=$AT$3,"X","")&amp;IF($AK$7=$AU$3,"X","")</f>
        <v/>
      </c>
      <c r="AL8" s="30">
        <f>COUNTIF(G8:AK8,"X")</f>
        <v>9</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12</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t="s">
        <v>851</v>
      </c>
      <c r="C14" s="925"/>
      <c r="D14" s="925"/>
      <c r="E14" s="925"/>
      <c r="F14" s="925"/>
      <c r="G14" s="926"/>
      <c r="H14" s="927"/>
      <c r="I14" s="928"/>
      <c r="J14" s="929"/>
      <c r="K14" s="930"/>
      <c r="L14" s="931"/>
      <c r="M14" s="932"/>
      <c r="N14" s="933"/>
      <c r="O14" s="932"/>
      <c r="P14" s="933"/>
      <c r="Q14" s="934">
        <f t="shared" ref="Q14:Q33" si="2">AV14</f>
        <v>585</v>
      </c>
      <c r="R14" s="935"/>
      <c r="S14" s="936"/>
      <c r="T14" s="937"/>
      <c r="U14" s="938"/>
      <c r="V14" s="939"/>
      <c r="W14" s="940"/>
      <c r="X14" s="941"/>
      <c r="Y14" s="939">
        <v>6242</v>
      </c>
      <c r="Z14" s="941"/>
      <c r="AA14" s="556"/>
      <c r="AB14" s="559"/>
      <c r="AC14" s="560">
        <f t="shared" ref="AC14:AC33" si="3">IF(B14&lt;&gt;"",-$I$10,"")</f>
        <v>0</v>
      </c>
      <c r="AD14" s="561"/>
      <c r="AE14" s="561">
        <f>Y14/Q14</f>
        <v>10.670085470085469</v>
      </c>
      <c r="AF14" s="562">
        <f t="shared" ref="AF14:AF33" si="4">SUM(AB14:AE14)</f>
        <v>10.670085470085469</v>
      </c>
      <c r="AG14" s="72"/>
      <c r="AH14" s="109">
        <f t="shared" ref="AH14:AH33" si="5">IF(B14&lt;&gt;"",AV14,"")</f>
        <v>585</v>
      </c>
      <c r="AI14" s="883">
        <f>IF(B14&lt;&gt;0,ROUND(AE14*Q14,0),"")</f>
        <v>6242</v>
      </c>
      <c r="AJ14" s="883"/>
      <c r="AK14" s="900">
        <f t="shared" ref="AK14:AK33" si="6">IF(B14&lt;&gt;0,ROUND(AI14*$AF$1,2),"")</f>
        <v>0</v>
      </c>
      <c r="AL14" s="900"/>
      <c r="AM14" s="901" t="str">
        <f t="shared" ref="AM14:AM33" si="7">IF(AND(AC14&gt;0,AC14&lt;&gt;""),"ложь","")</f>
        <v/>
      </c>
      <c r="AN14" s="901"/>
      <c r="AO14" s="73">
        <f>IF(ROUND($A$1-$A$1*M14,4)=$A$1,0,ROUND($A$1-$A$1*M14,4))</f>
        <v>0</v>
      </c>
      <c r="AP14" s="74">
        <f>IF(ROUND($A$1-$A$1*O14,4)=$A$1,0,ROUND($A$1-$A$1*O14,4))</f>
        <v>0</v>
      </c>
      <c r="AQ14" s="75">
        <f>ROUND($A$1-((M14+O14)*$A$1),4)</f>
        <v>585</v>
      </c>
      <c r="AR14" s="76">
        <f>IF(AO14&gt;0,1,0)</f>
        <v>0</v>
      </c>
      <c r="AS14" s="77">
        <f t="shared" ref="AS14:AS33" si="8">IF(AP14&gt;0,2,0)</f>
        <v>0</v>
      </c>
      <c r="AT14" s="76">
        <f>IF(AQ14&gt;0,3,0)</f>
        <v>3</v>
      </c>
      <c r="AU14" s="78">
        <f t="shared" ref="AU14:AU33" si="9">AR14+AS14+AT14</f>
        <v>3</v>
      </c>
      <c r="AV14" s="5">
        <f t="shared" ref="AV14:AV33" si="10">IF(AU14=4,AO14,0)+IF(AU14=5,AP14,0)+IF(AU14=6,AQ14,0)+IF(AU14=3,$A$1,0)</f>
        <v>585</v>
      </c>
      <c r="AW14" s="104">
        <f>ROUND(AF14*Q14,0)</f>
        <v>6242</v>
      </c>
    </row>
    <row r="15" spans="1:83" s="69" customFormat="1" ht="18" customHeight="1" x14ac:dyDescent="0.2">
      <c r="A15" s="71">
        <v>2</v>
      </c>
      <c r="B15" s="924"/>
      <c r="C15" s="925"/>
      <c r="D15" s="925"/>
      <c r="E15" s="925"/>
      <c r="F15" s="925"/>
      <c r="G15" s="926"/>
      <c r="H15" s="927"/>
      <c r="I15" s="928"/>
      <c r="J15" s="929"/>
      <c r="K15" s="930"/>
      <c r="L15" s="931"/>
      <c r="M15" s="932"/>
      <c r="N15" s="933"/>
      <c r="O15" s="932"/>
      <c r="P15" s="933"/>
      <c r="Q15" s="934">
        <f t="shared" si="2"/>
        <v>585</v>
      </c>
      <c r="R15" s="935"/>
      <c r="S15" s="936"/>
      <c r="T15" s="937"/>
      <c r="U15" s="938"/>
      <c r="V15" s="939"/>
      <c r="W15" s="940"/>
      <c r="X15" s="941"/>
      <c r="Y15" s="939"/>
      <c r="Z15" s="941"/>
      <c r="AA15" s="556"/>
      <c r="AB15" s="563"/>
      <c r="AC15" s="560" t="str">
        <f t="shared" si="3"/>
        <v/>
      </c>
      <c r="AD15" s="564"/>
      <c r="AE15" s="561"/>
      <c r="AF15" s="562">
        <f t="shared" si="4"/>
        <v>0</v>
      </c>
      <c r="AG15" s="72"/>
      <c r="AH15" s="109" t="str">
        <f t="shared" si="5"/>
        <v/>
      </c>
      <c r="AI15" s="883" t="str">
        <f t="shared" ref="AI15:AI33" si="11">IF(B15&lt;&gt;0,ROUND(AE15*Q15,0),"")</f>
        <v/>
      </c>
      <c r="AJ15" s="883"/>
      <c r="AK15" s="900" t="str">
        <f t="shared" si="6"/>
        <v/>
      </c>
      <c r="AL15" s="900"/>
      <c r="AM15" s="901" t="str">
        <f t="shared" si="7"/>
        <v/>
      </c>
      <c r="AN15" s="901"/>
      <c r="AO15" s="73">
        <f t="shared" ref="AO15:AO33" si="12">IF(ROUND($A$1-$A$1*M15,4)=$A$1,0,ROUND($A$1-$A$1*M15,4))</f>
        <v>0</v>
      </c>
      <c r="AP15" s="74">
        <f t="shared" ref="AP15:AP33" si="13">IF(ROUND($A$1-$A$1*O15,4)=$A$1,0,ROUND($A$1-$A$1*O15,4))</f>
        <v>0</v>
      </c>
      <c r="AQ15" s="75">
        <f t="shared" ref="AQ15:AQ33" si="14">ROUND($A$1-((M15+O15)*$A$1),4)</f>
        <v>585</v>
      </c>
      <c r="AR15" s="76">
        <f t="shared" ref="AR15:AR33" si="15">IF(AO15&gt;0,1,0)</f>
        <v>0</v>
      </c>
      <c r="AS15" s="77">
        <f t="shared" si="8"/>
        <v>0</v>
      </c>
      <c r="AT15" s="76">
        <f t="shared" ref="AT15:AT33" si="16">IF(AQ15&gt;0,3,0)</f>
        <v>3</v>
      </c>
      <c r="AU15" s="78">
        <f t="shared" si="9"/>
        <v>3</v>
      </c>
      <c r="AV15" s="5">
        <f t="shared" si="10"/>
        <v>585</v>
      </c>
      <c r="AW15" s="104">
        <f t="shared" ref="AW15:AW33" si="17">ROUND(AF15*Q15,0)</f>
        <v>0</v>
      </c>
    </row>
    <row r="16" spans="1:83" s="69" customFormat="1" ht="18" customHeight="1" x14ac:dyDescent="0.2">
      <c r="A16" s="71">
        <v>3</v>
      </c>
      <c r="B16" s="924"/>
      <c r="C16" s="925"/>
      <c r="D16" s="925"/>
      <c r="E16" s="925"/>
      <c r="F16" s="925"/>
      <c r="G16" s="926"/>
      <c r="H16" s="927"/>
      <c r="I16" s="928"/>
      <c r="J16" s="929"/>
      <c r="K16" s="930"/>
      <c r="L16" s="931"/>
      <c r="M16" s="932"/>
      <c r="N16" s="933"/>
      <c r="O16" s="932"/>
      <c r="P16" s="933"/>
      <c r="Q16" s="934">
        <f t="shared" si="2"/>
        <v>585</v>
      </c>
      <c r="R16" s="935"/>
      <c r="S16" s="936"/>
      <c r="T16" s="937"/>
      <c r="U16" s="938"/>
      <c r="V16" s="939"/>
      <c r="W16" s="940"/>
      <c r="X16" s="941"/>
      <c r="Y16" s="939"/>
      <c r="Z16" s="941"/>
      <c r="AA16" s="556"/>
      <c r="AB16" s="563"/>
      <c r="AC16" s="560" t="str">
        <f t="shared" si="3"/>
        <v/>
      </c>
      <c r="AD16" s="564"/>
      <c r="AE16" s="561"/>
      <c r="AF16" s="562">
        <f t="shared" si="4"/>
        <v>0</v>
      </c>
      <c r="AG16" s="72"/>
      <c r="AH16" s="109" t="str">
        <f t="shared" si="5"/>
        <v/>
      </c>
      <c r="AI16" s="883" t="str">
        <f t="shared" si="11"/>
        <v/>
      </c>
      <c r="AJ16" s="883"/>
      <c r="AK16" s="900" t="str">
        <f t="shared" si="6"/>
        <v/>
      </c>
      <c r="AL16" s="900"/>
      <c r="AM16" s="901" t="str">
        <f t="shared" si="7"/>
        <v/>
      </c>
      <c r="AN16" s="901"/>
      <c r="AO16" s="73">
        <f t="shared" si="12"/>
        <v>0</v>
      </c>
      <c r="AP16" s="74">
        <f t="shared" si="13"/>
        <v>0</v>
      </c>
      <c r="AQ16" s="75">
        <f t="shared" si="14"/>
        <v>585</v>
      </c>
      <c r="AR16" s="76">
        <f t="shared" si="15"/>
        <v>0</v>
      </c>
      <c r="AS16" s="77">
        <f t="shared" si="8"/>
        <v>0</v>
      </c>
      <c r="AT16" s="76">
        <f t="shared" si="16"/>
        <v>3</v>
      </c>
      <c r="AU16" s="78">
        <f t="shared" si="9"/>
        <v>3</v>
      </c>
      <c r="AV16" s="5">
        <f t="shared" si="10"/>
        <v>585</v>
      </c>
      <c r="AW16" s="104">
        <f t="shared" si="17"/>
        <v>0</v>
      </c>
    </row>
    <row r="17" spans="1:49" s="69" customFormat="1" ht="18" customHeight="1" x14ac:dyDescent="0.2">
      <c r="A17" s="71">
        <v>4</v>
      </c>
      <c r="B17" s="924" t="s">
        <v>876</v>
      </c>
      <c r="C17" s="925"/>
      <c r="D17" s="925"/>
      <c r="E17" s="925"/>
      <c r="F17" s="925"/>
      <c r="G17" s="926"/>
      <c r="H17" s="927"/>
      <c r="I17" s="928"/>
      <c r="J17" s="929"/>
      <c r="K17" s="930"/>
      <c r="L17" s="931"/>
      <c r="M17" s="932"/>
      <c r="N17" s="933"/>
      <c r="O17" s="932">
        <v>0.05</v>
      </c>
      <c r="P17" s="933"/>
      <c r="Q17" s="934">
        <f t="shared" si="2"/>
        <v>555.75</v>
      </c>
      <c r="R17" s="935"/>
      <c r="S17" s="936"/>
      <c r="T17" s="937"/>
      <c r="U17" s="938"/>
      <c r="V17" s="939"/>
      <c r="W17" s="940"/>
      <c r="X17" s="941"/>
      <c r="Y17" s="939">
        <v>5930</v>
      </c>
      <c r="Z17" s="941"/>
      <c r="AA17" s="556"/>
      <c r="AB17" s="563"/>
      <c r="AC17" s="560">
        <f t="shared" si="3"/>
        <v>0</v>
      </c>
      <c r="AD17" s="564"/>
      <c r="AE17" s="561">
        <f>Y17/Q17</f>
        <v>10.670265407107513</v>
      </c>
      <c r="AF17" s="562">
        <f t="shared" si="4"/>
        <v>10.670265407107513</v>
      </c>
      <c r="AG17" s="72"/>
      <c r="AH17" s="109">
        <f t="shared" si="5"/>
        <v>555.75</v>
      </c>
      <c r="AI17" s="883">
        <f t="shared" si="11"/>
        <v>5930</v>
      </c>
      <c r="AJ17" s="883"/>
      <c r="AK17" s="900">
        <f t="shared" si="6"/>
        <v>0</v>
      </c>
      <c r="AL17" s="900"/>
      <c r="AM17" s="901" t="str">
        <f t="shared" si="7"/>
        <v/>
      </c>
      <c r="AN17" s="901"/>
      <c r="AO17" s="73">
        <f t="shared" si="12"/>
        <v>0</v>
      </c>
      <c r="AP17" s="74">
        <f t="shared" si="13"/>
        <v>555.75</v>
      </c>
      <c r="AQ17" s="75">
        <f t="shared" si="14"/>
        <v>555.75</v>
      </c>
      <c r="AR17" s="76">
        <f t="shared" si="15"/>
        <v>0</v>
      </c>
      <c r="AS17" s="77">
        <f t="shared" si="8"/>
        <v>2</v>
      </c>
      <c r="AT17" s="76">
        <f t="shared" si="16"/>
        <v>3</v>
      </c>
      <c r="AU17" s="78">
        <f t="shared" si="9"/>
        <v>5</v>
      </c>
      <c r="AV17" s="5">
        <f t="shared" si="10"/>
        <v>555.75</v>
      </c>
      <c r="AW17" s="104">
        <f t="shared" si="17"/>
        <v>5930</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585</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585</v>
      </c>
      <c r="AR18" s="76">
        <f t="shared" si="15"/>
        <v>0</v>
      </c>
      <c r="AS18" s="77">
        <f t="shared" si="8"/>
        <v>0</v>
      </c>
      <c r="AT18" s="76">
        <f t="shared" si="16"/>
        <v>3</v>
      </c>
      <c r="AU18" s="78">
        <f t="shared" si="9"/>
        <v>3</v>
      </c>
      <c r="AV18" s="5">
        <f t="shared" si="10"/>
        <v>585</v>
      </c>
      <c r="AW18" s="104">
        <f t="shared" si="17"/>
        <v>0</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585</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585</v>
      </c>
      <c r="AR19" s="76">
        <f t="shared" si="15"/>
        <v>0</v>
      </c>
      <c r="AS19" s="77">
        <f t="shared" si="8"/>
        <v>0</v>
      </c>
      <c r="AT19" s="76">
        <f t="shared" si="16"/>
        <v>3</v>
      </c>
      <c r="AU19" s="78">
        <f t="shared" si="9"/>
        <v>3</v>
      </c>
      <c r="AV19" s="5">
        <f t="shared" si="10"/>
        <v>585</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585</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585</v>
      </c>
      <c r="AR20" s="76">
        <f t="shared" si="15"/>
        <v>0</v>
      </c>
      <c r="AS20" s="77">
        <f t="shared" si="8"/>
        <v>0</v>
      </c>
      <c r="AT20" s="76">
        <f t="shared" si="16"/>
        <v>3</v>
      </c>
      <c r="AU20" s="78">
        <f t="shared" si="9"/>
        <v>3</v>
      </c>
      <c r="AV20" s="5">
        <f t="shared" si="10"/>
        <v>585</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585</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585</v>
      </c>
      <c r="AR21" s="76">
        <f t="shared" si="15"/>
        <v>0</v>
      </c>
      <c r="AS21" s="77">
        <f t="shared" si="8"/>
        <v>0</v>
      </c>
      <c r="AT21" s="76">
        <f t="shared" si="16"/>
        <v>3</v>
      </c>
      <c r="AU21" s="78">
        <f t="shared" si="9"/>
        <v>3</v>
      </c>
      <c r="AV21" s="5">
        <f t="shared" si="10"/>
        <v>585</v>
      </c>
      <c r="AW21" s="104">
        <f t="shared" si="17"/>
        <v>0</v>
      </c>
    </row>
    <row r="22" spans="1:49" s="69" customFormat="1" ht="18" customHeight="1" x14ac:dyDescent="0.2">
      <c r="A22" s="71">
        <v>9</v>
      </c>
      <c r="B22" s="924" t="s">
        <v>415</v>
      </c>
      <c r="C22" s="925"/>
      <c r="D22" s="925"/>
      <c r="E22" s="925"/>
      <c r="F22" s="925"/>
      <c r="G22" s="926"/>
      <c r="H22" s="927"/>
      <c r="I22" s="928"/>
      <c r="J22" s="929" t="s">
        <v>262</v>
      </c>
      <c r="K22" s="930"/>
      <c r="L22" s="931"/>
      <c r="M22" s="932"/>
      <c r="N22" s="933"/>
      <c r="O22" s="932"/>
      <c r="P22" s="933"/>
      <c r="Q22" s="934">
        <f t="shared" si="2"/>
        <v>585</v>
      </c>
      <c r="R22" s="935"/>
      <c r="S22" s="936"/>
      <c r="T22" s="937"/>
      <c r="U22" s="938"/>
      <c r="V22" s="939">
        <v>6242</v>
      </c>
      <c r="W22" s="940"/>
      <c r="X22" s="941"/>
      <c r="Y22" s="939"/>
      <c r="Z22" s="941"/>
      <c r="AA22" s="556"/>
      <c r="AB22" s="563"/>
      <c r="AC22" s="560">
        <f t="shared" si="3"/>
        <v>0</v>
      </c>
      <c r="AD22" s="564"/>
      <c r="AE22" s="561">
        <f>V22/Q22</f>
        <v>10.670085470085469</v>
      </c>
      <c r="AF22" s="562">
        <f t="shared" si="4"/>
        <v>10.670085470085469</v>
      </c>
      <c r="AG22" s="72"/>
      <c r="AH22" s="109">
        <f t="shared" si="5"/>
        <v>585</v>
      </c>
      <c r="AI22" s="883">
        <f t="shared" si="11"/>
        <v>6242</v>
      </c>
      <c r="AJ22" s="883"/>
      <c r="AK22" s="900">
        <f t="shared" si="6"/>
        <v>0</v>
      </c>
      <c r="AL22" s="900"/>
      <c r="AM22" s="901" t="str">
        <f t="shared" si="7"/>
        <v/>
      </c>
      <c r="AN22" s="901"/>
      <c r="AO22" s="73">
        <f t="shared" si="12"/>
        <v>0</v>
      </c>
      <c r="AP22" s="74">
        <f t="shared" si="13"/>
        <v>0</v>
      </c>
      <c r="AQ22" s="75">
        <f t="shared" si="14"/>
        <v>585</v>
      </c>
      <c r="AR22" s="76">
        <f t="shared" si="15"/>
        <v>0</v>
      </c>
      <c r="AS22" s="77">
        <f t="shared" si="8"/>
        <v>0</v>
      </c>
      <c r="AT22" s="76">
        <f t="shared" si="16"/>
        <v>3</v>
      </c>
      <c r="AU22" s="78">
        <f t="shared" si="9"/>
        <v>3</v>
      </c>
      <c r="AV22" s="5">
        <f t="shared" si="10"/>
        <v>585</v>
      </c>
      <c r="AW22" s="104">
        <f t="shared" si="17"/>
        <v>6242</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585</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585</v>
      </c>
      <c r="AR23" s="76">
        <f t="shared" si="15"/>
        <v>0</v>
      </c>
      <c r="AS23" s="77">
        <f t="shared" si="8"/>
        <v>0</v>
      </c>
      <c r="AT23" s="76">
        <f t="shared" si="16"/>
        <v>3</v>
      </c>
      <c r="AU23" s="78">
        <f t="shared" si="9"/>
        <v>3</v>
      </c>
      <c r="AV23" s="5">
        <f t="shared" si="10"/>
        <v>585</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585</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585</v>
      </c>
      <c r="AR24" s="76">
        <f t="shared" si="15"/>
        <v>0</v>
      </c>
      <c r="AS24" s="77">
        <f t="shared" si="8"/>
        <v>0</v>
      </c>
      <c r="AT24" s="76">
        <f t="shared" si="16"/>
        <v>3</v>
      </c>
      <c r="AU24" s="78">
        <f t="shared" si="9"/>
        <v>3</v>
      </c>
      <c r="AV24" s="5">
        <f t="shared" si="10"/>
        <v>585</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585</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585</v>
      </c>
      <c r="AR25" s="76">
        <f t="shared" si="15"/>
        <v>0</v>
      </c>
      <c r="AS25" s="77">
        <f t="shared" si="8"/>
        <v>0</v>
      </c>
      <c r="AT25" s="76">
        <f t="shared" si="16"/>
        <v>3</v>
      </c>
      <c r="AU25" s="78">
        <f t="shared" si="9"/>
        <v>3</v>
      </c>
      <c r="AV25" s="5">
        <f t="shared" si="10"/>
        <v>585</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585</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585</v>
      </c>
      <c r="AR26" s="76">
        <f t="shared" si="15"/>
        <v>0</v>
      </c>
      <c r="AS26" s="77">
        <f t="shared" si="8"/>
        <v>0</v>
      </c>
      <c r="AT26" s="76">
        <f t="shared" si="16"/>
        <v>3</v>
      </c>
      <c r="AU26" s="78">
        <f t="shared" si="9"/>
        <v>3</v>
      </c>
      <c r="AV26" s="5">
        <f t="shared" si="10"/>
        <v>585</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585</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585</v>
      </c>
      <c r="AR27" s="76">
        <f t="shared" si="15"/>
        <v>0</v>
      </c>
      <c r="AS27" s="77">
        <f t="shared" si="8"/>
        <v>0</v>
      </c>
      <c r="AT27" s="76">
        <f t="shared" si="16"/>
        <v>3</v>
      </c>
      <c r="AU27" s="78">
        <f t="shared" si="9"/>
        <v>3</v>
      </c>
      <c r="AV27" s="5">
        <f t="shared" si="10"/>
        <v>585</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585</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585</v>
      </c>
      <c r="AR28" s="76">
        <f t="shared" si="15"/>
        <v>0</v>
      </c>
      <c r="AS28" s="77">
        <f t="shared" si="8"/>
        <v>0</v>
      </c>
      <c r="AT28" s="76">
        <f t="shared" si="16"/>
        <v>3</v>
      </c>
      <c r="AU28" s="78">
        <f t="shared" si="9"/>
        <v>3</v>
      </c>
      <c r="AV28" s="5">
        <f t="shared" si="10"/>
        <v>585</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585</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585</v>
      </c>
      <c r="AR29" s="76">
        <f t="shared" si="15"/>
        <v>0</v>
      </c>
      <c r="AS29" s="77">
        <f t="shared" si="8"/>
        <v>0</v>
      </c>
      <c r="AT29" s="76">
        <f t="shared" si="16"/>
        <v>3</v>
      </c>
      <c r="AU29" s="78">
        <f t="shared" si="9"/>
        <v>3</v>
      </c>
      <c r="AV29" s="5">
        <f t="shared" si="10"/>
        <v>585</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585</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585</v>
      </c>
      <c r="AR30" s="76">
        <f t="shared" si="15"/>
        <v>0</v>
      </c>
      <c r="AS30" s="77">
        <f t="shared" si="8"/>
        <v>0</v>
      </c>
      <c r="AT30" s="76">
        <f t="shared" si="16"/>
        <v>3</v>
      </c>
      <c r="AU30" s="78">
        <f t="shared" si="9"/>
        <v>3</v>
      </c>
      <c r="AV30" s="5">
        <f t="shared" si="10"/>
        <v>585</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585</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585</v>
      </c>
      <c r="AR31" s="76">
        <f t="shared" si="15"/>
        <v>0</v>
      </c>
      <c r="AS31" s="77">
        <f t="shared" si="8"/>
        <v>0</v>
      </c>
      <c r="AT31" s="76">
        <f t="shared" si="16"/>
        <v>3</v>
      </c>
      <c r="AU31" s="78">
        <f t="shared" si="9"/>
        <v>3</v>
      </c>
      <c r="AV31" s="5">
        <f t="shared" si="10"/>
        <v>585</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585</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585</v>
      </c>
      <c r="AR32" s="76">
        <f t="shared" si="15"/>
        <v>0</v>
      </c>
      <c r="AS32" s="77">
        <f t="shared" si="8"/>
        <v>0</v>
      </c>
      <c r="AT32" s="76">
        <f t="shared" si="16"/>
        <v>3</v>
      </c>
      <c r="AU32" s="78">
        <f t="shared" si="9"/>
        <v>3</v>
      </c>
      <c r="AV32" s="5">
        <f t="shared" si="10"/>
        <v>585</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585</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585</v>
      </c>
      <c r="AR33" s="76">
        <f t="shared" si="15"/>
        <v>0</v>
      </c>
      <c r="AS33" s="77">
        <f t="shared" si="8"/>
        <v>0</v>
      </c>
      <c r="AT33" s="76">
        <f t="shared" si="16"/>
        <v>3</v>
      </c>
      <c r="AU33" s="78">
        <f t="shared" si="9"/>
        <v>3</v>
      </c>
      <c r="AV33" s="5">
        <f t="shared" si="10"/>
        <v>585</v>
      </c>
      <c r="AW33" s="104">
        <f t="shared" si="17"/>
        <v>0</v>
      </c>
    </row>
    <row r="34" spans="1:49" s="69" customFormat="1" ht="24.75" customHeight="1" x14ac:dyDescent="0.2">
      <c r="A34" s="84"/>
      <c r="B34" s="480" t="s">
        <v>281</v>
      </c>
      <c r="C34" s="84"/>
      <c r="D34" s="84"/>
      <c r="E34" s="84"/>
      <c r="F34" s="84"/>
      <c r="G34" s="554">
        <f>20-COUNTBLANK(B14:B33)</f>
        <v>3</v>
      </c>
      <c r="H34" s="86" t="s">
        <v>50</v>
      </c>
      <c r="I34" s="84"/>
      <c r="J34" s="835"/>
      <c r="K34" s="835"/>
      <c r="L34" s="835"/>
      <c r="M34" s="835"/>
      <c r="N34" s="835"/>
      <c r="O34" s="836" t="s">
        <v>23</v>
      </c>
      <c r="P34" s="836"/>
      <c r="Q34" s="835"/>
      <c r="R34" s="837"/>
      <c r="S34" s="902">
        <f>SUM(S14:U33)</f>
        <v>0</v>
      </c>
      <c r="T34" s="903"/>
      <c r="U34" s="904"/>
      <c r="V34" s="905">
        <f>SUM(V14:X33)</f>
        <v>6242</v>
      </c>
      <c r="W34" s="903"/>
      <c r="X34" s="904"/>
      <c r="Y34" s="905">
        <f>SUM(Y14:Z33)</f>
        <v>12172</v>
      </c>
      <c r="Z34" s="904"/>
      <c r="AA34" s="558">
        <f t="shared" ref="AA34:AG34" si="18">SUM(AA14:AA33)</f>
        <v>0</v>
      </c>
      <c r="AB34" s="568">
        <f t="shared" si="18"/>
        <v>0</v>
      </c>
      <c r="AC34" s="569">
        <f t="shared" si="18"/>
        <v>0</v>
      </c>
      <c r="AD34" s="569">
        <f t="shared" si="18"/>
        <v>0</v>
      </c>
      <c r="AE34" s="570">
        <f t="shared" si="18"/>
        <v>32.01043634727845</v>
      </c>
      <c r="AF34" s="571">
        <f t="shared" si="18"/>
        <v>32.01043634727845</v>
      </c>
      <c r="AG34" s="89">
        <f t="shared" si="18"/>
        <v>0</v>
      </c>
      <c r="AH34" s="90"/>
      <c r="AI34" s="90"/>
      <c r="AJ34" s="90"/>
      <c r="AK34" s="90"/>
      <c r="AL34" s="91"/>
      <c r="AM34" s="91"/>
      <c r="AN34" s="91"/>
      <c r="AO34" s="68"/>
      <c r="AS34" s="70"/>
      <c r="AW34" s="104">
        <f>SUM(AW14:AW33)</f>
        <v>18414</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312.10526315789321</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3144" priority="6" stopIfTrue="1">
      <formula>B14=""</formula>
    </cfRule>
  </conditionalFormatting>
  <conditionalFormatting sqref="AE14:AE33">
    <cfRule type="expression" dxfId="3143" priority="7" stopIfTrue="1">
      <formula>AND((OR(S14,V14,Y14)&lt;&gt;0),AE14=0)</formula>
    </cfRule>
    <cfRule type="expression" dxfId="3142" priority="8" stopIfTrue="1">
      <formula>AND((OR(S14,V14,Y14)&lt;&gt;0),AE14&lt;&gt;0)</formula>
    </cfRule>
  </conditionalFormatting>
  <conditionalFormatting sqref="Q14:R33">
    <cfRule type="expression" dxfId="3141" priority="9" stopIfTrue="1">
      <formula>B14=""</formula>
    </cfRule>
  </conditionalFormatting>
  <conditionalFormatting sqref="AC14:AC33">
    <cfRule type="expression" dxfId="3140" priority="10" stopIfTrue="1">
      <formula>(AD14+AC14)&gt;=0</formula>
    </cfRule>
  </conditionalFormatting>
  <conditionalFormatting sqref="AI14:AJ33">
    <cfRule type="expression" dxfId="3139" priority="11" stopIfTrue="1">
      <formula>IF(AI14&lt;&gt;ROUND(S14*$AF$1+V14+Y14,2),1)</formula>
    </cfRule>
    <cfRule type="cellIs" dxfId="3138" priority="12" stopIfTrue="1" operator="equal">
      <formula>0</formula>
    </cfRule>
  </conditionalFormatting>
  <conditionalFormatting sqref="Y25:Z33">
    <cfRule type="expression" dxfId="3137" priority="13" stopIfTrue="1">
      <formula>IF((AND($Y25=0,$S25=0,$V25=0,$AE25&lt;&gt;0)),"истина")</formula>
    </cfRule>
    <cfRule type="expression" dxfId="3136" priority="14" stopIfTrue="1">
      <formula>($V25+$Y25)&lt;&gt;$AI25</formula>
    </cfRule>
  </conditionalFormatting>
  <conditionalFormatting sqref="S15:U33">
    <cfRule type="expression" dxfId="3135" priority="15" stopIfTrue="1">
      <formula>IF((AND($S15=0,$V15=0,$Y15=0,$AE15&lt;&gt;0)),"истина")</formula>
    </cfRule>
    <cfRule type="cellIs" dxfId="3134" priority="16" stopIfTrue="1" operator="lessThan">
      <formula>0</formula>
    </cfRule>
  </conditionalFormatting>
  <conditionalFormatting sqref="V25:X33">
    <cfRule type="expression" dxfId="3133" priority="17" stopIfTrue="1">
      <formula>IF((AND($V25=0,$Y25=0,$S25=0,$AE25&lt;&gt;0)),"истина")</formula>
    </cfRule>
    <cfRule type="expression" dxfId="3132" priority="18" stopIfTrue="1">
      <formula>($V25+$Y25)&lt;&gt;$AI25</formula>
    </cfRule>
    <cfRule type="cellIs" dxfId="3131" priority="19" stopIfTrue="1" operator="lessThan">
      <formula>0</formula>
    </cfRule>
  </conditionalFormatting>
  <conditionalFormatting sqref="I10:J10">
    <cfRule type="cellIs" dxfId="3130" priority="20" stopIfTrue="1" operator="notEqual">
      <formula>$A$10</formula>
    </cfRule>
    <cfRule type="cellIs" dxfId="3129" priority="21" stopIfTrue="1" operator="equal">
      <formula>0</formula>
    </cfRule>
  </conditionalFormatting>
  <conditionalFormatting sqref="D10:E10 AK13:AL13 AH14:AH33 AM14:AN33">
    <cfRule type="cellIs" dxfId="3128" priority="22" stopIfTrue="1" operator="equal">
      <formula>0</formula>
    </cfRule>
  </conditionalFormatting>
  <conditionalFormatting sqref="AH3:AN3 AH1:AN1">
    <cfRule type="cellIs" dxfId="3127" priority="23" stopIfTrue="1" operator="equal">
      <formula>0</formula>
    </cfRule>
  </conditionalFormatting>
  <conditionalFormatting sqref="S34:AG34 AF14:AF33">
    <cfRule type="cellIs" dxfId="3126" priority="24" stopIfTrue="1" operator="equal">
      <formula>0</formula>
    </cfRule>
  </conditionalFormatting>
  <conditionalFormatting sqref="S14:U14">
    <cfRule type="expression" dxfId="3125" priority="25" stopIfTrue="1">
      <formula>IF((AND($S$14=0,$V$14=0,$Y$14=0,$AE$14&lt;&gt;0)),"истина")</formula>
    </cfRule>
    <cfRule type="cellIs" dxfId="3124" priority="26" stopIfTrue="1" operator="lessThan">
      <formula>0</formula>
    </cfRule>
  </conditionalFormatting>
  <conditionalFormatting sqref="G34 D8:E9 AK14:AL33">
    <cfRule type="cellIs" dxfId="3123" priority="27" stopIfTrue="1" operator="equal">
      <formula>0</formula>
    </cfRule>
  </conditionalFormatting>
  <conditionalFormatting sqref="AL8:AL9">
    <cfRule type="cellIs" dxfId="3122" priority="28" stopIfTrue="1" operator="equal">
      <formula>0</formula>
    </cfRule>
  </conditionalFormatting>
  <conditionalFormatting sqref="AM8:AN8">
    <cfRule type="expression" dxfId="3121" priority="29" stopIfTrue="1">
      <formula>$AL$8=0</formula>
    </cfRule>
  </conditionalFormatting>
  <conditionalFormatting sqref="AM9:AN9">
    <cfRule type="expression" dxfId="3120" priority="30" stopIfTrue="1">
      <formula>$AL$9=0</formula>
    </cfRule>
  </conditionalFormatting>
  <conditionalFormatting sqref="A8:C8">
    <cfRule type="expression" dxfId="3119" priority="31" stopIfTrue="1">
      <formula>$D$8=0</formula>
    </cfRule>
    <cfRule type="cellIs" dxfId="3118" priority="32" stopIfTrue="1" operator="equal">
      <formula>0</formula>
    </cfRule>
  </conditionalFormatting>
  <conditionalFormatting sqref="A9:C9">
    <cfRule type="expression" dxfId="3117" priority="33" stopIfTrue="1">
      <formula>$D$9=0</formula>
    </cfRule>
    <cfRule type="cellIs" dxfId="3116" priority="34" stopIfTrue="1" operator="equal">
      <formula>0</formula>
    </cfRule>
  </conditionalFormatting>
  <conditionalFormatting sqref="F9">
    <cfRule type="expression" dxfId="3115" priority="35" stopIfTrue="1">
      <formula>$D$9=0</formula>
    </cfRule>
  </conditionalFormatting>
  <conditionalFormatting sqref="F8">
    <cfRule type="expression" dxfId="3114" priority="36" stopIfTrue="1">
      <formula>$D$8=0</formula>
    </cfRule>
  </conditionalFormatting>
  <conditionalFormatting sqref="G8:AK9 BA7:CE8">
    <cfRule type="cellIs" dxfId="3113" priority="37" stopIfTrue="1" operator="equal">
      <formula>""</formula>
    </cfRule>
  </conditionalFormatting>
  <conditionalFormatting sqref="Y14:Z24">
    <cfRule type="expression" dxfId="3112" priority="1" stopIfTrue="1">
      <formula>IF((AND($Y14=0,$S14=0,$V14=0,$AE14&lt;&gt;0)),"истина")</formula>
    </cfRule>
    <cfRule type="expression" dxfId="3111" priority="2" stopIfTrue="1">
      <formula>($V14+$Y14)&lt;&gt;$AI14</formula>
    </cfRule>
  </conditionalFormatting>
  <conditionalFormatting sqref="V14:X24">
    <cfRule type="expression" dxfId="3110" priority="3" stopIfTrue="1">
      <formula>IF((AND($V14=0,$Y14=0,$S14=0,$AE14&lt;&gt;0)),"истина")</formula>
    </cfRule>
    <cfRule type="expression" dxfId="3109" priority="4" stopIfTrue="1">
      <formula>($V14+$Y14)&lt;&gt;$AI14</formula>
    </cfRule>
    <cfRule type="cellIs" dxfId="3108"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625"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26626"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26627"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26628"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26629"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26630"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26631"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26632"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26633"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26634"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26635"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26636"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26637"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26638"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26639"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26640"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26641"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77">
    <pageSetUpPr fitToPage="1"/>
  </sheetPr>
  <dimension ref="A1:CE147"/>
  <sheetViews>
    <sheetView showGridLines="0" topLeftCell="A4" zoomScale="120" zoomScaleNormal="120" workbookViewId="0">
      <selection activeCell="B19" sqref="B19:G19"/>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v>639</v>
      </c>
      <c r="B1" s="969"/>
      <c r="C1" s="969"/>
      <c r="D1" s="555"/>
      <c r="E1" s="966">
        <v>10</v>
      </c>
      <c r="F1" s="966"/>
      <c r="G1" s="966"/>
      <c r="H1" s="966"/>
      <c r="J1" s="970"/>
      <c r="K1" s="970"/>
      <c r="L1" s="970"/>
      <c r="M1" s="970"/>
      <c r="N1" s="970"/>
      <c r="O1" s="970"/>
      <c r="P1" s="3"/>
      <c r="Q1" s="3"/>
      <c r="R1" s="964" t="s">
        <v>764</v>
      </c>
      <c r="S1" s="964"/>
      <c r="T1" s="964"/>
      <c r="U1" s="964"/>
      <c r="V1" s="964"/>
      <c r="W1" s="964"/>
      <c r="Y1" s="971">
        <f>60/45</f>
        <v>1.3333333333333333</v>
      </c>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v>0.63194444444444442</v>
      </c>
      <c r="AH2" s="859" t="s">
        <v>12</v>
      </c>
      <c r="AI2" s="859"/>
      <c r="AJ2" s="859"/>
      <c r="AK2" s="859"/>
      <c r="AL2" s="859"/>
      <c r="AM2" s="859"/>
      <c r="AN2" s="859"/>
      <c r="AO2" s="14" t="b">
        <v>1</v>
      </c>
      <c r="AP2" s="15" t="b">
        <v>0</v>
      </c>
      <c r="AQ2" s="15" t="b">
        <v>0</v>
      </c>
      <c r="AR2" s="15" t="b">
        <v>0</v>
      </c>
      <c r="AS2" s="15" t="b">
        <v>1</v>
      </c>
      <c r="AT2" s="15" t="b">
        <v>0</v>
      </c>
      <c r="AU2" s="15" t="b">
        <v>0</v>
      </c>
      <c r="AV2" s="15">
        <f>COUNTIF(AO2:AU2,TRUE)</f>
        <v>2</v>
      </c>
    </row>
    <row r="3" spans="1:83" ht="12.75" customHeight="1" x14ac:dyDescent="0.2">
      <c r="A3" s="972" t="s">
        <v>769</v>
      </c>
      <c r="B3" s="972"/>
      <c r="C3" s="972"/>
      <c r="D3" s="555"/>
      <c r="E3" s="964" t="s">
        <v>768</v>
      </c>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t="str">
        <f>IF(AO2=TRUE,"M",0)</f>
        <v>M</v>
      </c>
      <c r="AP3" s="19">
        <f>IF(AP2=TRUE,"Tu",0)</f>
        <v>0</v>
      </c>
      <c r="AQ3" s="19">
        <f>IF(AQ2=TRUE,"W",0)</f>
        <v>0</v>
      </c>
      <c r="AR3" s="19">
        <f>IF(AR2=TRUE,"Th",0)</f>
        <v>0</v>
      </c>
      <c r="AS3" s="19" t="str">
        <f>IF(AS2=TRUE,"F",0)</f>
        <v>F</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X</v>
      </c>
      <c r="BC7" s="33" t="str">
        <f>IF($I$7=$AO$3,"X","")&amp;IF($I$7=$AP$3,"X","")&amp;IF($I$7=$AQ$3,"X","")&amp;IF($I$7=$AR$3,"X","")&amp;IF($I$7=$AS$3,"X","")&amp;IF($I$7=$AT$3,"X","")&amp;IF($I$7=$AU$3,"X","")</f>
        <v/>
      </c>
      <c r="BD7" s="33" t="str">
        <f>IF($J$7=$AO$3,"X","")&amp;IF($J$7=$AP$3,"X","")&amp;IF($J$7=$AQ$3,"X","")&amp;IF($J$7=$AR$3,"X","")&amp;IF($J$7=$AS$3,"X","")&amp;IF($J$7=$AT$3,"X","")&amp;IF($J$7=$AU$3,"X","")</f>
        <v/>
      </c>
      <c r="BE7" s="33" t="str">
        <f>IF($K$7=$AO$3,"X","")&amp;IF($K$7=$AP$3,"X","")&amp;IF($K$7=$AQ$3,"X","")&amp;IF($K$7=$AR$3,"X","")&amp;IF($K$7=$AS$3,"X","")&amp;IF($K$7=$AT$3,"X","")&amp;IF($K$7=$AU$3,"X","")</f>
        <v/>
      </c>
      <c r="BF7" s="33" t="str">
        <f>IF($L$7=$AO$3,"X","")&amp;IF($L$7=$AP$3,"X","")&amp;IF($L$7=$AQ$3,"X","")&amp;IF($L$7=$AR$3,"X","")&amp;IF($L$7=$AS$3,"X","")&amp;IF($L$7=$AT$3,"X","")&amp;IF($L$7=$AU$3,"X","")</f>
        <v>X</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X</v>
      </c>
      <c r="BJ7" s="33" t="str">
        <f>IF($P$7=$AO$3,"X","")&amp;IF($P$7=$AP$3,"X","")&amp;IF($P$7=$AQ$3,"X","")&amp;IF($P$7=$AR$3,"X","")&amp;IF($P$7=$AS$3,"X","")&amp;IF($P$7=$AT$3,"X","")&amp;IF($P$7=$AU$3,"X","")</f>
        <v/>
      </c>
      <c r="BK7" s="33" t="str">
        <f>IF($Q$7=$AO$3,"X","")&amp;IF($Q$7=$AP$3,"X","")&amp;IF($Q$7=$AQ$3,"X","")&amp;IF($Q$7=$AR$3,"X","")&amp;IF($Q$7=$AS$3,"X","")&amp;IF($Q$7=$AT$3,"X","")&amp;IF($Q$7=$AU$3,"X","")</f>
        <v/>
      </c>
      <c r="BL7" s="33" t="str">
        <f>IF($R$7=$AO$3,"X","")&amp;IF($R$7=$AP$3,"X","")&amp;IF($R$7=$AQ$3,"X","")&amp;IF($R$7=$AR$3,"X","")&amp;IF($R$7=$AS$3,"X","")&amp;IF($R$7=$AT$3,"X","")&amp;IF($R$7=$AU$3,"X","")</f>
        <v/>
      </c>
      <c r="BM7" s="33" t="str">
        <f>IF($S$7=$AO$3,"X","")&amp;IF($S$7=$AP$3,"X","")&amp;IF($S$7=$AQ$3,"X","")&amp;IF($S$7=$AR$3,"X","")&amp;IF($S$7=$AS$3,"X","")&amp;IF($S$7=$AT$3,"X","")&amp;IF($S$7=$AU$3,"X","")</f>
        <v>X</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X</v>
      </c>
      <c r="BQ7" s="33" t="str">
        <f>IF($W$7=$AO$3,"X","")&amp;IF($W$7=$AP$3,"X","")&amp;IF($W$7=$AQ$3,"X","")&amp;IF($W$7=$AR$3,"X","")&amp;IF($W$7=$AS$3,"X","")&amp;IF($W$7=$AT$3,"X","")&amp;IF($W$7=$AU$3,"X","")</f>
        <v/>
      </c>
      <c r="BR7" s="33" t="str">
        <f>IF($X$7=$AO$3,"X","")&amp;IF($X$7=$AP$3,"X","")&amp;IF($X$7=$AQ$3,"X","")&amp;IF($X$7=$AR$3,"X","")&amp;IF($X$7=$AS$3,"X","")&amp;IF($X$7=$AT$3,"X","")&amp;IF($X$7=$AU$3,"X","")</f>
        <v/>
      </c>
      <c r="BS7" s="33" t="str">
        <f>IF($Y$7=$AO$3,"X","")&amp;IF($Y$7=$AP$3,"X","")&amp;IF($Y$7=$AQ$3,"X","")&amp;IF($Y$7=$AR$3,"X","")&amp;IF($Y$7=$AS$3,"X","")&amp;IF($Y$7=$AT$3,"X","")&amp;IF($Y$7=$AU$3,"X","")</f>
        <v/>
      </c>
      <c r="BT7" s="33" t="str">
        <f>IF($Z$7=$AO$3,"X","")&amp;IF($Z$7=$AP$3,"X","")&amp;IF($Z$7=$AQ$3,"X","")&amp;IF($Z$7=$AR$3,"X","")&amp;IF($Z$7=$AS$3,"X","")&amp;IF($Z$7=$AT$3,"X","")&amp;IF($Z$7=$AU$3,"X","")</f>
        <v>X</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X</v>
      </c>
      <c r="BX7" s="33" t="str">
        <f>IF($AD$7=$AO$3,"X","")&amp;IF($AD$7=$AP$3,"X","")&amp;IF($AD$7=$AQ$3,"X","")&amp;IF($AD$7=$AR$3,"X","")&amp;IF($AD$7=$AS$3,"X","")&amp;IF($AD$7=$AT$3,"X","")&amp;IF($AD$7=$AU$3,"X","")</f>
        <v/>
      </c>
      <c r="BY7" s="33" t="str">
        <f>IF($AE$7=$AO$3,"X","")&amp;IF($AE$7=$AP$3,"X","")&amp;IF($AE$7=$AQ$3,"X","")&amp;IF($AE$7=$AR$3,"X","")&amp;IF($AE$7=$AS$3,"X","")&amp;IF($AE$7=$AT$3,"X","")&amp;IF($AE$7=$AU$3,"X","")</f>
        <v/>
      </c>
      <c r="BZ7" s="33" t="str">
        <f>IF($AF$7=$AO$3,"X","")&amp;IF($AF$7=$AP$3,"X","")&amp;IF($AF$7=$AQ$3,"X","")&amp;IF($AF$7=$AR$3,"X","")&amp;IF($AF$7=$AS$3,"X","")&amp;IF($AF$7=$AT$3,"X","")&amp;IF($AF$7=$AU$3,"X","")</f>
        <v/>
      </c>
      <c r="CA7" s="33" t="str">
        <f>IF($AG$7=$AO$3,"X","")&amp;IF($AG$7=$AP$3,"X","")&amp;IF($AG$7=$AQ$3,"X","")&amp;IF($AG$7=$AR$3,"X","")&amp;IF($AG$7=$AS$3,"X","")&amp;IF($AG$7=$AT$3,"X","")&amp;IF($AG$7=$AU$3,"X","")</f>
        <v>X</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X</v>
      </c>
      <c r="CE7" s="33" t="str">
        <f>IF($AK$7=$AO$3,"X","")&amp;IF($AK$7=$AP$3,"X","")&amp;IF($AK$7=$AQ$3,"X","")&amp;IF($AK$7=$AR$3,"X","")&amp;IF($AK$7=$AS$3,"X","")&amp;IF($AK$7=$AT$3,"X","")&amp;IF($AK$7=$AU$3,"X","")</f>
        <v/>
      </c>
    </row>
    <row r="8" spans="1:83" ht="12.75" customHeight="1" x14ac:dyDescent="0.2">
      <c r="A8" s="977" t="str">
        <f>R1</f>
        <v>Вершинина Наталья</v>
      </c>
      <c r="B8" s="977"/>
      <c r="C8" s="977"/>
      <c r="D8" s="978">
        <f>Y1*AL8</f>
        <v>12</v>
      </c>
      <c r="E8" s="978"/>
      <c r="F8" s="34" t="s">
        <v>21</v>
      </c>
      <c r="G8" s="35" t="str">
        <f>IF($G$7=$AO$3,"X","")&amp;IF($G$7=$AP$3,"X","")&amp;IF($G$7=$AQ$3,"X","")&amp;IF($G$7=$AR$3,"X","")&amp;IF($G$7=$AS$3,"X","")&amp;IF($G$7=$AT$3,"X","")&amp;IF($G$7=$AU$3,"X","")</f>
        <v/>
      </c>
      <c r="H8" s="35" t="str">
        <f>IF($H$7=$AO$3,"X","")&amp;IF($H$7=$AP$3,"X","")&amp;IF($H$7=$AQ$3,"X","")&amp;IF($H$7=$AR$3,"X","")&amp;IF($H$7=$AS$3,"X","")&amp;IF($H$7=$AT$3,"X","")&amp;IF($H$7=$AU$3,"X","")</f>
        <v>X</v>
      </c>
      <c r="I8" s="35" t="str">
        <f>IF($I$7=$AO$3,"X","")&amp;IF($I$7=$AP$3,"X","")&amp;IF($I$7=$AQ$3,"X","")&amp;IF($I$7=$AR$3,"X","")&amp;IF($I$7=$AS$3,"X","")&amp;IF($I$7=$AT$3,"X","")&amp;IF($I$7=$AU$3,"X","")</f>
        <v/>
      </c>
      <c r="J8" s="35" t="str">
        <f>IF($J$7=$AO$3,"X","")&amp;IF($J$7=$AP$3,"X","")&amp;IF($J$7=$AQ$3,"X","")&amp;IF($J$7=$AR$3,"X","")&amp;IF($J$7=$AS$3,"X","")&amp;IF($J$7=$AT$3,"X","")&amp;IF($J$7=$AU$3,"X","")</f>
        <v/>
      </c>
      <c r="K8" s="35" t="str">
        <f>IF($K$7=$AO$3,"X","")&amp;IF($K$7=$AP$3,"X","")&amp;IF($K$7=$AQ$3,"X","")&amp;IF($K$7=$AR$3,"X","")&amp;IF($K$7=$AS$3,"X","")&amp;IF($K$7=$AT$3,"X","")&amp;IF($K$7=$AU$3,"X","")</f>
        <v/>
      </c>
      <c r="L8" s="35" t="str">
        <f>IF($L$7=$AO$3,"X","")&amp;IF($L$7=$AP$3,"X","")&amp;IF($L$7=$AQ$3,"X","")&amp;IF($L$7=$AR$3,"X","")&amp;IF($L$7=$AS$3,"X","")&amp;IF($L$7=$AT$3,"X","")&amp;IF($L$7=$AU$3,"X","")</f>
        <v>X</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X</v>
      </c>
      <c r="P8" s="35" t="str">
        <f>IF($P$7=$AO$3,"X","")&amp;IF($P$7=$AP$3,"X","")&amp;IF($P$7=$AQ$3,"X","")&amp;IF($P$7=$AR$3,"X","")&amp;IF($P$7=$AS$3,"X","")&amp;IF($P$7=$AT$3,"X","")&amp;IF($P$7=$AU$3,"X","")</f>
        <v/>
      </c>
      <c r="Q8" s="35" t="str">
        <f>IF($Q$7=$AO$3,"X","")&amp;IF($Q$7=$AP$3,"X","")&amp;IF($Q$7=$AQ$3,"X","")&amp;IF($Q$7=$AR$3,"X","")&amp;IF($Q$7=$AS$3,"X","")&amp;IF($Q$7=$AT$3,"X","")&amp;IF($Q$7=$AU$3,"X","")</f>
        <v/>
      </c>
      <c r="R8" s="35" t="str">
        <f>IF($R$7=$AO$3,"X","")&amp;IF($R$7=$AP$3,"X","")&amp;IF($R$7=$AQ$3,"X","")&amp;IF($R$7=$AR$3,"X","")&amp;IF($R$7=$AS$3,"X","")&amp;IF($R$7=$AT$3,"X","")&amp;IF($R$7=$AU$3,"X","")</f>
        <v/>
      </c>
      <c r="S8" s="35" t="str">
        <f>IF($S$7=$AO$3,"X","")&amp;IF($S$7=$AP$3,"X","")&amp;IF($S$7=$AQ$3,"X","")&amp;IF($S$7=$AR$3,"X","")&amp;IF($S$7=$AS$3,"X","")&amp;IF($S$7=$AT$3,"X","")&amp;IF($S$7=$AU$3,"X","")</f>
        <v>X</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X</v>
      </c>
      <c r="W8" s="35" t="str">
        <f>IF($W$7=$AO$3,"X","")&amp;IF($W$7=$AP$3,"X","")&amp;IF($W$7=$AQ$3,"X","")&amp;IF($W$7=$AR$3,"X","")&amp;IF($W$7=$AS$3,"X","")&amp;IF($W$7=$AT$3,"X","")&amp;IF($W$7=$AU$3,"X","")</f>
        <v/>
      </c>
      <c r="X8" s="35" t="str">
        <f>IF($X$7=$AO$3,"X","")&amp;IF($X$7=$AP$3,"X","")&amp;IF($X$7=$AQ$3,"X","")&amp;IF($X$7=$AR$3,"X","")&amp;IF($X$7=$AS$3,"X","")&amp;IF($X$7=$AT$3,"X","")&amp;IF($X$7=$AU$3,"X","")</f>
        <v/>
      </c>
      <c r="Y8" s="35" t="str">
        <f>IF($Y$7=$AO$3,"X","")&amp;IF($Y$7=$AP$3,"X","")&amp;IF($Y$7=$AQ$3,"X","")&amp;IF($Y$7=$AR$3,"X","")&amp;IF($Y$7=$AS$3,"X","")&amp;IF($Y$7=$AT$3,"X","")&amp;IF($Y$7=$AU$3,"X","")</f>
        <v/>
      </c>
      <c r="Z8" s="35" t="str">
        <f>IF($Z$7=$AO$3,"X","")&amp;IF($Z$7=$AP$3,"X","")&amp;IF($Z$7=$AQ$3,"X","")&amp;IF($Z$7=$AR$3,"X","")&amp;IF($Z$7=$AS$3,"X","")&amp;IF($Z$7=$AT$3,"X","")&amp;IF($Z$7=$AU$3,"X","")</f>
        <v>X</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X</v>
      </c>
      <c r="AD8" s="35" t="str">
        <f>IF($AD$7=$AO$3,"X","")&amp;IF($AD$7=$AP$3,"X","")&amp;IF($AD$7=$AQ$3,"X","")&amp;IF($AD$7=$AR$3,"X","")&amp;IF($AD$7=$AS$3,"X","")&amp;IF($AD$7=$AT$3,"X","")&amp;IF($AD$7=$AU$3,"X","")</f>
        <v/>
      </c>
      <c r="AE8" s="35" t="str">
        <f>IF($AE$7=$AO$3,"X","")&amp;IF($AE$7=$AP$3,"X","")&amp;IF($AE$7=$AQ$3,"X","")&amp;IF($AE$7=$AR$3,"X","")&amp;IF($AE$7=$AS$3,"X","")&amp;IF($AE$7=$AT$3,"X","")&amp;IF($AE$7=$AU$3,"X","")</f>
        <v/>
      </c>
      <c r="AF8" s="35" t="str">
        <f>IF($AF$7=$AO$3,"X","")&amp;IF($AF$7=$AP$3,"X","")&amp;IF($AF$7=$AQ$3,"X","")&amp;IF($AF$7=$AR$3,"X","")&amp;IF($AF$7=$AS$3,"X","")&amp;IF($AF$7=$AT$3,"X","")&amp;IF($AF$7=$AU$3,"X","")</f>
        <v/>
      </c>
      <c r="AG8" s="35" t="str">
        <f>IF($AG$7=$AO$3,"X","")&amp;IF($AG$7=$AP$3,"X","")&amp;IF($AG$7=$AQ$3,"X","")&amp;IF($AG$7=$AR$3,"X","")&amp;IF($AG$7=$AS$3,"X","")&amp;IF($AG$7=$AT$3,"X","")&amp;IF($AG$7=$AU$3,"X","")</f>
        <v>X</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X</v>
      </c>
      <c r="AK8" s="35" t="str">
        <f>IF($AK$7=$AO$3,"X","")&amp;IF($AK$7=$AP$3,"X","")&amp;IF($AK$7=$AQ$3,"X","")&amp;IF($AK$7=$AR$3,"X","")&amp;IF($AK$7=$AS$3,"X","")&amp;IF($AK$7=$AT$3,"X","")&amp;IF($AK$7=$AU$3,"X","")</f>
        <v/>
      </c>
      <c r="AL8" s="30">
        <f>COUNTIF(G8:AK8,"X")</f>
        <v>9</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12</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c r="C14" s="925"/>
      <c r="D14" s="925"/>
      <c r="E14" s="925"/>
      <c r="F14" s="925"/>
      <c r="G14" s="926"/>
      <c r="H14" s="927"/>
      <c r="I14" s="928"/>
      <c r="J14" s="929"/>
      <c r="K14" s="930"/>
      <c r="L14" s="931"/>
      <c r="M14" s="932"/>
      <c r="N14" s="933"/>
      <c r="O14" s="932"/>
      <c r="P14" s="933"/>
      <c r="Q14" s="934">
        <f t="shared" ref="Q14:Q33" si="2">AV14</f>
        <v>639</v>
      </c>
      <c r="R14" s="935"/>
      <c r="S14" s="936"/>
      <c r="T14" s="937"/>
      <c r="U14" s="938"/>
      <c r="V14" s="939"/>
      <c r="W14" s="940"/>
      <c r="X14" s="941"/>
      <c r="Y14" s="939"/>
      <c r="Z14" s="941"/>
      <c r="AA14" s="556"/>
      <c r="AB14" s="559"/>
      <c r="AC14" s="560" t="str">
        <f t="shared" ref="AC14:AC33" si="3">IF(B14&lt;&gt;"",-$I$10,"")</f>
        <v/>
      </c>
      <c r="AD14" s="561"/>
      <c r="AE14" s="561"/>
      <c r="AF14" s="562">
        <f t="shared" ref="AF14:AF33" si="4">SUM(AB14:AE14)</f>
        <v>0</v>
      </c>
      <c r="AG14" s="72"/>
      <c r="AH14" s="109" t="str">
        <f t="shared" ref="AH14:AH33" si="5">IF(B14&lt;&gt;"",AV14,"")</f>
        <v/>
      </c>
      <c r="AI14" s="883" t="str">
        <f>IF(B14&lt;&gt;0,ROUND(AE14*Q14,0),"")</f>
        <v/>
      </c>
      <c r="AJ14" s="883"/>
      <c r="AK14" s="900" t="str">
        <f t="shared" ref="AK14:AK33" si="6">IF(B14&lt;&gt;0,ROUND(AI14*$AF$1,2),"")</f>
        <v/>
      </c>
      <c r="AL14" s="900"/>
      <c r="AM14" s="901" t="str">
        <f t="shared" ref="AM14:AM33" si="7">IF(AND(AC14&gt;0,AC14&lt;&gt;""),"ложь","")</f>
        <v/>
      </c>
      <c r="AN14" s="901"/>
      <c r="AO14" s="73">
        <f>IF(ROUND($A$1-$A$1*M14,4)=$A$1,0,ROUND($A$1-$A$1*M14,4))</f>
        <v>0</v>
      </c>
      <c r="AP14" s="74">
        <f>IF(ROUND($A$1-$A$1*O14,4)=$A$1,0,ROUND($A$1-$A$1*O14,4))</f>
        <v>0</v>
      </c>
      <c r="AQ14" s="75">
        <f>ROUND($A$1-((M14+O14)*$A$1),4)</f>
        <v>639</v>
      </c>
      <c r="AR14" s="76">
        <f>IF(AO14&gt;0,1,0)</f>
        <v>0</v>
      </c>
      <c r="AS14" s="77">
        <f t="shared" ref="AS14:AS33" si="8">IF(AP14&gt;0,2,0)</f>
        <v>0</v>
      </c>
      <c r="AT14" s="76">
        <f>IF(AQ14&gt;0,3,0)</f>
        <v>3</v>
      </c>
      <c r="AU14" s="78">
        <f t="shared" ref="AU14:AU33" si="9">AR14+AS14+AT14</f>
        <v>3</v>
      </c>
      <c r="AV14" s="5">
        <f t="shared" ref="AV14:AV33" si="10">IF(AU14=4,AO14,0)+IF(AU14=5,AP14,0)+IF(AU14=6,AQ14,0)+IF(AU14=3,$A$1,0)</f>
        <v>639</v>
      </c>
      <c r="AW14" s="104">
        <f>ROUND(AF14*Q14,0)</f>
        <v>0</v>
      </c>
    </row>
    <row r="15" spans="1:83" s="69" customFormat="1" ht="18" customHeight="1" x14ac:dyDescent="0.2">
      <c r="A15" s="71">
        <v>2</v>
      </c>
      <c r="B15" s="924"/>
      <c r="C15" s="925"/>
      <c r="D15" s="925"/>
      <c r="E15" s="925"/>
      <c r="F15" s="925"/>
      <c r="G15" s="926"/>
      <c r="H15" s="927"/>
      <c r="I15" s="928"/>
      <c r="J15" s="929"/>
      <c r="K15" s="930"/>
      <c r="L15" s="931"/>
      <c r="M15" s="932"/>
      <c r="N15" s="933"/>
      <c r="O15" s="932"/>
      <c r="P15" s="933"/>
      <c r="Q15" s="934">
        <f t="shared" si="2"/>
        <v>639</v>
      </c>
      <c r="R15" s="935"/>
      <c r="S15" s="936"/>
      <c r="T15" s="937"/>
      <c r="U15" s="938"/>
      <c r="V15" s="939"/>
      <c r="W15" s="940"/>
      <c r="X15" s="941"/>
      <c r="Y15" s="939"/>
      <c r="Z15" s="941"/>
      <c r="AA15" s="556"/>
      <c r="AB15" s="563"/>
      <c r="AC15" s="560" t="str">
        <f t="shared" si="3"/>
        <v/>
      </c>
      <c r="AD15" s="564"/>
      <c r="AE15" s="561"/>
      <c r="AF15" s="562">
        <f t="shared" si="4"/>
        <v>0</v>
      </c>
      <c r="AG15" s="72"/>
      <c r="AH15" s="109" t="str">
        <f t="shared" si="5"/>
        <v/>
      </c>
      <c r="AI15" s="883" t="str">
        <f t="shared" ref="AI15:AI33" si="11">IF(B15&lt;&gt;0,ROUND(AE15*Q15,0),"")</f>
        <v/>
      </c>
      <c r="AJ15" s="883"/>
      <c r="AK15" s="900" t="str">
        <f t="shared" si="6"/>
        <v/>
      </c>
      <c r="AL15" s="900"/>
      <c r="AM15" s="901" t="str">
        <f t="shared" si="7"/>
        <v/>
      </c>
      <c r="AN15" s="901"/>
      <c r="AO15" s="73">
        <f t="shared" ref="AO15:AO33" si="12">IF(ROUND($A$1-$A$1*M15,4)=$A$1,0,ROUND($A$1-$A$1*M15,4))</f>
        <v>0</v>
      </c>
      <c r="AP15" s="74">
        <f t="shared" ref="AP15:AP33" si="13">IF(ROUND($A$1-$A$1*O15,4)=$A$1,0,ROUND($A$1-$A$1*O15,4))</f>
        <v>0</v>
      </c>
      <c r="AQ15" s="75">
        <f t="shared" ref="AQ15:AQ33" si="14">ROUND($A$1-((M15+O15)*$A$1),4)</f>
        <v>639</v>
      </c>
      <c r="AR15" s="76">
        <f t="shared" ref="AR15:AR33" si="15">IF(AO15&gt;0,1,0)</f>
        <v>0</v>
      </c>
      <c r="AS15" s="77">
        <f t="shared" si="8"/>
        <v>0</v>
      </c>
      <c r="AT15" s="76">
        <f t="shared" ref="AT15:AT33" si="16">IF(AQ15&gt;0,3,0)</f>
        <v>3</v>
      </c>
      <c r="AU15" s="78">
        <f t="shared" si="9"/>
        <v>3</v>
      </c>
      <c r="AV15" s="5">
        <f t="shared" si="10"/>
        <v>639</v>
      </c>
      <c r="AW15" s="104">
        <f t="shared" ref="AW15:AW33" si="17">ROUND(AF15*Q15,0)</f>
        <v>0</v>
      </c>
    </row>
    <row r="16" spans="1:83" s="69" customFormat="1" ht="18" customHeight="1" x14ac:dyDescent="0.2">
      <c r="A16" s="71">
        <v>3</v>
      </c>
      <c r="B16" s="924" t="s">
        <v>844</v>
      </c>
      <c r="C16" s="925"/>
      <c r="D16" s="925"/>
      <c r="E16" s="925"/>
      <c r="F16" s="925"/>
      <c r="G16" s="926"/>
      <c r="H16" s="927"/>
      <c r="I16" s="928"/>
      <c r="J16" s="929"/>
      <c r="K16" s="930"/>
      <c r="L16" s="931"/>
      <c r="M16" s="932"/>
      <c r="N16" s="933"/>
      <c r="O16" s="932">
        <v>0.05</v>
      </c>
      <c r="P16" s="933"/>
      <c r="Q16" s="934">
        <f t="shared" si="2"/>
        <v>607.04999999999995</v>
      </c>
      <c r="R16" s="935"/>
      <c r="S16" s="936"/>
      <c r="T16" s="937"/>
      <c r="U16" s="938"/>
      <c r="V16" s="939"/>
      <c r="W16" s="940"/>
      <c r="X16" s="941"/>
      <c r="Y16" s="939">
        <v>6483</v>
      </c>
      <c r="Z16" s="941"/>
      <c r="AA16" s="556"/>
      <c r="AB16" s="563"/>
      <c r="AC16" s="560">
        <f t="shared" si="3"/>
        <v>0</v>
      </c>
      <c r="AD16" s="564"/>
      <c r="AE16" s="561">
        <f>Y16/Q16</f>
        <v>10.679515690635039</v>
      </c>
      <c r="AF16" s="562">
        <f t="shared" si="4"/>
        <v>10.679515690635039</v>
      </c>
      <c r="AG16" s="72"/>
      <c r="AH16" s="109">
        <f t="shared" si="5"/>
        <v>607.04999999999995</v>
      </c>
      <c r="AI16" s="883">
        <f t="shared" si="11"/>
        <v>6483</v>
      </c>
      <c r="AJ16" s="883"/>
      <c r="AK16" s="900">
        <f t="shared" si="6"/>
        <v>0</v>
      </c>
      <c r="AL16" s="900"/>
      <c r="AM16" s="901" t="str">
        <f t="shared" si="7"/>
        <v/>
      </c>
      <c r="AN16" s="901"/>
      <c r="AO16" s="73">
        <f t="shared" si="12"/>
        <v>0</v>
      </c>
      <c r="AP16" s="74">
        <f t="shared" si="13"/>
        <v>607.04999999999995</v>
      </c>
      <c r="AQ16" s="75">
        <f t="shared" si="14"/>
        <v>607.04999999999995</v>
      </c>
      <c r="AR16" s="76">
        <f t="shared" si="15"/>
        <v>0</v>
      </c>
      <c r="AS16" s="77">
        <f t="shared" si="8"/>
        <v>2</v>
      </c>
      <c r="AT16" s="76">
        <f t="shared" si="16"/>
        <v>3</v>
      </c>
      <c r="AU16" s="78">
        <f t="shared" si="9"/>
        <v>5</v>
      </c>
      <c r="AV16" s="5">
        <f t="shared" si="10"/>
        <v>607.04999999999995</v>
      </c>
      <c r="AW16" s="104">
        <f t="shared" si="17"/>
        <v>6483</v>
      </c>
    </row>
    <row r="17" spans="1:49" s="69" customFormat="1" ht="18" customHeight="1" x14ac:dyDescent="0.2">
      <c r="A17" s="71">
        <v>4</v>
      </c>
      <c r="B17" s="924"/>
      <c r="C17" s="925"/>
      <c r="D17" s="925"/>
      <c r="E17" s="925"/>
      <c r="F17" s="925"/>
      <c r="G17" s="926"/>
      <c r="H17" s="927"/>
      <c r="I17" s="928"/>
      <c r="J17" s="929"/>
      <c r="K17" s="930"/>
      <c r="L17" s="931"/>
      <c r="M17" s="932"/>
      <c r="N17" s="933"/>
      <c r="O17" s="932"/>
      <c r="P17" s="933"/>
      <c r="Q17" s="934">
        <f t="shared" si="2"/>
        <v>639</v>
      </c>
      <c r="R17" s="935"/>
      <c r="S17" s="936"/>
      <c r="T17" s="937"/>
      <c r="U17" s="938"/>
      <c r="V17" s="939"/>
      <c r="W17" s="940"/>
      <c r="X17" s="941"/>
      <c r="Y17" s="939"/>
      <c r="Z17" s="941"/>
      <c r="AA17" s="556"/>
      <c r="AB17" s="563"/>
      <c r="AC17" s="560" t="str">
        <f t="shared" si="3"/>
        <v/>
      </c>
      <c r="AD17" s="564"/>
      <c r="AE17" s="561"/>
      <c r="AF17" s="562">
        <f t="shared" si="4"/>
        <v>0</v>
      </c>
      <c r="AG17" s="72"/>
      <c r="AH17" s="109" t="str">
        <f t="shared" si="5"/>
        <v/>
      </c>
      <c r="AI17" s="883" t="str">
        <f t="shared" si="11"/>
        <v/>
      </c>
      <c r="AJ17" s="883"/>
      <c r="AK17" s="900" t="str">
        <f t="shared" si="6"/>
        <v/>
      </c>
      <c r="AL17" s="900"/>
      <c r="AM17" s="901" t="str">
        <f t="shared" si="7"/>
        <v/>
      </c>
      <c r="AN17" s="901"/>
      <c r="AO17" s="73">
        <f t="shared" si="12"/>
        <v>0</v>
      </c>
      <c r="AP17" s="74">
        <f t="shared" si="13"/>
        <v>0</v>
      </c>
      <c r="AQ17" s="75">
        <f t="shared" si="14"/>
        <v>639</v>
      </c>
      <c r="AR17" s="76">
        <f t="shared" si="15"/>
        <v>0</v>
      </c>
      <c r="AS17" s="77">
        <f t="shared" si="8"/>
        <v>0</v>
      </c>
      <c r="AT17" s="76">
        <f t="shared" si="16"/>
        <v>3</v>
      </c>
      <c r="AU17" s="78">
        <f t="shared" si="9"/>
        <v>3</v>
      </c>
      <c r="AV17" s="5">
        <f t="shared" si="10"/>
        <v>639</v>
      </c>
      <c r="AW17" s="104">
        <f t="shared" si="17"/>
        <v>0</v>
      </c>
    </row>
    <row r="18" spans="1:49" s="69" customFormat="1" ht="18" customHeight="1" x14ac:dyDescent="0.2">
      <c r="A18" s="71">
        <v>5</v>
      </c>
      <c r="B18" s="924" t="s">
        <v>881</v>
      </c>
      <c r="C18" s="925"/>
      <c r="D18" s="925"/>
      <c r="E18" s="925"/>
      <c r="F18" s="925"/>
      <c r="G18" s="926"/>
      <c r="H18" s="927"/>
      <c r="I18" s="928"/>
      <c r="J18" s="929"/>
      <c r="K18" s="930"/>
      <c r="L18" s="931"/>
      <c r="M18" s="932"/>
      <c r="N18" s="933"/>
      <c r="O18" s="932">
        <v>0.12</v>
      </c>
      <c r="P18" s="933"/>
      <c r="Q18" s="934">
        <f t="shared" si="2"/>
        <v>562.32000000000005</v>
      </c>
      <c r="R18" s="935"/>
      <c r="S18" s="936"/>
      <c r="T18" s="937"/>
      <c r="U18" s="938"/>
      <c r="V18" s="939"/>
      <c r="W18" s="940"/>
      <c r="X18" s="941"/>
      <c r="Y18" s="939">
        <v>6000</v>
      </c>
      <c r="Z18" s="941"/>
      <c r="AA18" s="556"/>
      <c r="AB18" s="563"/>
      <c r="AC18" s="560">
        <f t="shared" si="3"/>
        <v>0</v>
      </c>
      <c r="AD18" s="564"/>
      <c r="AE18" s="561">
        <f>Y18/Q18</f>
        <v>10.670081092616304</v>
      </c>
      <c r="AF18" s="562">
        <f t="shared" si="4"/>
        <v>10.670081092616304</v>
      </c>
      <c r="AG18" s="72"/>
      <c r="AH18" s="109">
        <f t="shared" si="5"/>
        <v>562.32000000000005</v>
      </c>
      <c r="AI18" s="883">
        <f t="shared" si="11"/>
        <v>6000</v>
      </c>
      <c r="AJ18" s="883"/>
      <c r="AK18" s="900">
        <f t="shared" si="6"/>
        <v>0</v>
      </c>
      <c r="AL18" s="900"/>
      <c r="AM18" s="901" t="str">
        <f t="shared" si="7"/>
        <v/>
      </c>
      <c r="AN18" s="901"/>
      <c r="AO18" s="73">
        <f t="shared" si="12"/>
        <v>0</v>
      </c>
      <c r="AP18" s="74">
        <f t="shared" si="13"/>
        <v>562.32000000000005</v>
      </c>
      <c r="AQ18" s="75">
        <f t="shared" si="14"/>
        <v>562.32000000000005</v>
      </c>
      <c r="AR18" s="76">
        <f t="shared" si="15"/>
        <v>0</v>
      </c>
      <c r="AS18" s="77">
        <f t="shared" si="8"/>
        <v>2</v>
      </c>
      <c r="AT18" s="76">
        <f t="shared" si="16"/>
        <v>3</v>
      </c>
      <c r="AU18" s="78">
        <f t="shared" si="9"/>
        <v>5</v>
      </c>
      <c r="AV18" s="5">
        <f t="shared" si="10"/>
        <v>562.32000000000005</v>
      </c>
      <c r="AW18" s="104">
        <f t="shared" si="17"/>
        <v>6000</v>
      </c>
    </row>
    <row r="19" spans="1:49" s="69" customFormat="1" ht="18" customHeight="1" x14ac:dyDescent="0.2">
      <c r="A19" s="71">
        <v>6</v>
      </c>
      <c r="B19" s="924" t="s">
        <v>845</v>
      </c>
      <c r="C19" s="925"/>
      <c r="D19" s="925"/>
      <c r="E19" s="925"/>
      <c r="F19" s="925"/>
      <c r="G19" s="926"/>
      <c r="H19" s="927"/>
      <c r="I19" s="928"/>
      <c r="J19" s="929"/>
      <c r="K19" s="930"/>
      <c r="L19" s="931"/>
      <c r="M19" s="932"/>
      <c r="N19" s="933"/>
      <c r="O19" s="932">
        <v>0.15</v>
      </c>
      <c r="P19" s="933"/>
      <c r="Q19" s="934">
        <f t="shared" si="2"/>
        <v>543.15</v>
      </c>
      <c r="R19" s="935"/>
      <c r="S19" s="936"/>
      <c r="T19" s="937"/>
      <c r="U19" s="938"/>
      <c r="V19" s="939"/>
      <c r="W19" s="940"/>
      <c r="X19" s="941"/>
      <c r="Y19" s="939">
        <v>5073</v>
      </c>
      <c r="Z19" s="941"/>
      <c r="AA19" s="556"/>
      <c r="AB19" s="563"/>
      <c r="AC19" s="560">
        <f t="shared" si="3"/>
        <v>0</v>
      </c>
      <c r="AD19" s="564"/>
      <c r="AE19" s="561">
        <f>Y19/Q19</f>
        <v>9.3399613366473346</v>
      </c>
      <c r="AF19" s="562">
        <f t="shared" si="4"/>
        <v>9.3399613366473346</v>
      </c>
      <c r="AG19" s="72"/>
      <c r="AH19" s="109">
        <f t="shared" si="5"/>
        <v>543.15</v>
      </c>
      <c r="AI19" s="883">
        <f t="shared" si="11"/>
        <v>5073</v>
      </c>
      <c r="AJ19" s="883"/>
      <c r="AK19" s="900">
        <f t="shared" si="6"/>
        <v>0</v>
      </c>
      <c r="AL19" s="900"/>
      <c r="AM19" s="901" t="str">
        <f t="shared" si="7"/>
        <v/>
      </c>
      <c r="AN19" s="901"/>
      <c r="AO19" s="73">
        <f t="shared" si="12"/>
        <v>0</v>
      </c>
      <c r="AP19" s="74">
        <f t="shared" si="13"/>
        <v>543.15</v>
      </c>
      <c r="AQ19" s="75">
        <f t="shared" si="14"/>
        <v>543.15</v>
      </c>
      <c r="AR19" s="76">
        <f t="shared" si="15"/>
        <v>0</v>
      </c>
      <c r="AS19" s="77">
        <f t="shared" si="8"/>
        <v>2</v>
      </c>
      <c r="AT19" s="76">
        <f t="shared" si="16"/>
        <v>3</v>
      </c>
      <c r="AU19" s="78">
        <f t="shared" si="9"/>
        <v>5</v>
      </c>
      <c r="AV19" s="5">
        <f t="shared" si="10"/>
        <v>543.15</v>
      </c>
      <c r="AW19" s="104">
        <f t="shared" si="17"/>
        <v>5073</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639</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639</v>
      </c>
      <c r="AR20" s="76">
        <f t="shared" si="15"/>
        <v>0</v>
      </c>
      <c r="AS20" s="77">
        <f t="shared" si="8"/>
        <v>0</v>
      </c>
      <c r="AT20" s="76">
        <f t="shared" si="16"/>
        <v>3</v>
      </c>
      <c r="AU20" s="78">
        <f t="shared" si="9"/>
        <v>3</v>
      </c>
      <c r="AV20" s="5">
        <f t="shared" si="10"/>
        <v>639</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639</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639</v>
      </c>
      <c r="AR21" s="76">
        <f t="shared" si="15"/>
        <v>0</v>
      </c>
      <c r="AS21" s="77">
        <f t="shared" si="8"/>
        <v>0</v>
      </c>
      <c r="AT21" s="76">
        <f t="shared" si="16"/>
        <v>3</v>
      </c>
      <c r="AU21" s="78">
        <f t="shared" si="9"/>
        <v>3</v>
      </c>
      <c r="AV21" s="5">
        <f t="shared" si="10"/>
        <v>639</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639</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639</v>
      </c>
      <c r="AR22" s="76">
        <f t="shared" si="15"/>
        <v>0</v>
      </c>
      <c r="AS22" s="77">
        <f t="shared" si="8"/>
        <v>0</v>
      </c>
      <c r="AT22" s="76">
        <f t="shared" si="16"/>
        <v>3</v>
      </c>
      <c r="AU22" s="78">
        <f t="shared" si="9"/>
        <v>3</v>
      </c>
      <c r="AV22" s="5">
        <f t="shared" si="10"/>
        <v>639</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639</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639</v>
      </c>
      <c r="AR23" s="76">
        <f t="shared" si="15"/>
        <v>0</v>
      </c>
      <c r="AS23" s="77">
        <f t="shared" si="8"/>
        <v>0</v>
      </c>
      <c r="AT23" s="76">
        <f t="shared" si="16"/>
        <v>3</v>
      </c>
      <c r="AU23" s="78">
        <f t="shared" si="9"/>
        <v>3</v>
      </c>
      <c r="AV23" s="5">
        <f t="shared" si="10"/>
        <v>639</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639</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639</v>
      </c>
      <c r="AR24" s="76">
        <f t="shared" si="15"/>
        <v>0</v>
      </c>
      <c r="AS24" s="77">
        <f t="shared" si="8"/>
        <v>0</v>
      </c>
      <c r="AT24" s="76">
        <f t="shared" si="16"/>
        <v>3</v>
      </c>
      <c r="AU24" s="78">
        <f t="shared" si="9"/>
        <v>3</v>
      </c>
      <c r="AV24" s="5">
        <f t="shared" si="10"/>
        <v>639</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639</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639</v>
      </c>
      <c r="AR25" s="76">
        <f t="shared" si="15"/>
        <v>0</v>
      </c>
      <c r="AS25" s="77">
        <f t="shared" si="8"/>
        <v>0</v>
      </c>
      <c r="AT25" s="76">
        <f t="shared" si="16"/>
        <v>3</v>
      </c>
      <c r="AU25" s="78">
        <f t="shared" si="9"/>
        <v>3</v>
      </c>
      <c r="AV25" s="5">
        <f t="shared" si="10"/>
        <v>639</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639</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639</v>
      </c>
      <c r="AR26" s="76">
        <f t="shared" si="15"/>
        <v>0</v>
      </c>
      <c r="AS26" s="77">
        <f t="shared" si="8"/>
        <v>0</v>
      </c>
      <c r="AT26" s="76">
        <f t="shared" si="16"/>
        <v>3</v>
      </c>
      <c r="AU26" s="78">
        <f t="shared" si="9"/>
        <v>3</v>
      </c>
      <c r="AV26" s="5">
        <f t="shared" si="10"/>
        <v>639</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639</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639</v>
      </c>
      <c r="AR27" s="76">
        <f t="shared" si="15"/>
        <v>0</v>
      </c>
      <c r="AS27" s="77">
        <f t="shared" si="8"/>
        <v>0</v>
      </c>
      <c r="AT27" s="76">
        <f t="shared" si="16"/>
        <v>3</v>
      </c>
      <c r="AU27" s="78">
        <f t="shared" si="9"/>
        <v>3</v>
      </c>
      <c r="AV27" s="5">
        <f t="shared" si="10"/>
        <v>639</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639</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639</v>
      </c>
      <c r="AR28" s="76">
        <f t="shared" si="15"/>
        <v>0</v>
      </c>
      <c r="AS28" s="77">
        <f t="shared" si="8"/>
        <v>0</v>
      </c>
      <c r="AT28" s="76">
        <f t="shared" si="16"/>
        <v>3</v>
      </c>
      <c r="AU28" s="78">
        <f t="shared" si="9"/>
        <v>3</v>
      </c>
      <c r="AV28" s="5">
        <f t="shared" si="10"/>
        <v>639</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639</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639</v>
      </c>
      <c r="AR29" s="76">
        <f t="shared" si="15"/>
        <v>0</v>
      </c>
      <c r="AS29" s="77">
        <f t="shared" si="8"/>
        <v>0</v>
      </c>
      <c r="AT29" s="76">
        <f t="shared" si="16"/>
        <v>3</v>
      </c>
      <c r="AU29" s="78">
        <f t="shared" si="9"/>
        <v>3</v>
      </c>
      <c r="AV29" s="5">
        <f t="shared" si="10"/>
        <v>639</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639</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639</v>
      </c>
      <c r="AR30" s="76">
        <f t="shared" si="15"/>
        <v>0</v>
      </c>
      <c r="AS30" s="77">
        <f t="shared" si="8"/>
        <v>0</v>
      </c>
      <c r="AT30" s="76">
        <f t="shared" si="16"/>
        <v>3</v>
      </c>
      <c r="AU30" s="78">
        <f t="shared" si="9"/>
        <v>3</v>
      </c>
      <c r="AV30" s="5">
        <f t="shared" si="10"/>
        <v>639</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639</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639</v>
      </c>
      <c r="AR31" s="76">
        <f t="shared" si="15"/>
        <v>0</v>
      </c>
      <c r="AS31" s="77">
        <f t="shared" si="8"/>
        <v>0</v>
      </c>
      <c r="AT31" s="76">
        <f t="shared" si="16"/>
        <v>3</v>
      </c>
      <c r="AU31" s="78">
        <f t="shared" si="9"/>
        <v>3</v>
      </c>
      <c r="AV31" s="5">
        <f t="shared" si="10"/>
        <v>639</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639</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639</v>
      </c>
      <c r="AR32" s="76">
        <f t="shared" si="15"/>
        <v>0</v>
      </c>
      <c r="AS32" s="77">
        <f t="shared" si="8"/>
        <v>0</v>
      </c>
      <c r="AT32" s="76">
        <f t="shared" si="16"/>
        <v>3</v>
      </c>
      <c r="AU32" s="78">
        <f t="shared" si="9"/>
        <v>3</v>
      </c>
      <c r="AV32" s="5">
        <f t="shared" si="10"/>
        <v>639</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639</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639</v>
      </c>
      <c r="AR33" s="76">
        <f t="shared" si="15"/>
        <v>0</v>
      </c>
      <c r="AS33" s="77">
        <f t="shared" si="8"/>
        <v>0</v>
      </c>
      <c r="AT33" s="76">
        <f t="shared" si="16"/>
        <v>3</v>
      </c>
      <c r="AU33" s="78">
        <f t="shared" si="9"/>
        <v>3</v>
      </c>
      <c r="AV33" s="5">
        <f t="shared" si="10"/>
        <v>639</v>
      </c>
      <c r="AW33" s="104">
        <f t="shared" si="17"/>
        <v>0</v>
      </c>
    </row>
    <row r="34" spans="1:49" s="69" customFormat="1" ht="24.75" customHeight="1" x14ac:dyDescent="0.2">
      <c r="A34" s="84"/>
      <c r="B34" s="480" t="s">
        <v>281</v>
      </c>
      <c r="C34" s="84"/>
      <c r="D34" s="84"/>
      <c r="E34" s="84"/>
      <c r="F34" s="84"/>
      <c r="G34" s="554">
        <f>20-COUNTBLANK(B14:B33)</f>
        <v>3</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17556</v>
      </c>
      <c r="Z34" s="904"/>
      <c r="AA34" s="558">
        <f t="shared" ref="AA34:AG34" si="18">SUM(AA14:AA33)</f>
        <v>0</v>
      </c>
      <c r="AB34" s="568">
        <f t="shared" si="18"/>
        <v>0</v>
      </c>
      <c r="AC34" s="569">
        <f t="shared" si="18"/>
        <v>0</v>
      </c>
      <c r="AD34" s="569">
        <f t="shared" si="18"/>
        <v>0</v>
      </c>
      <c r="AE34" s="570">
        <f t="shared" si="18"/>
        <v>30.689558119898678</v>
      </c>
      <c r="AF34" s="571">
        <f t="shared" si="18"/>
        <v>30.689558119898678</v>
      </c>
      <c r="AG34" s="89">
        <f t="shared" si="18"/>
        <v>0</v>
      </c>
      <c r="AH34" s="90"/>
      <c r="AI34" s="90"/>
      <c r="AJ34" s="90"/>
      <c r="AK34" s="90"/>
      <c r="AL34" s="91"/>
      <c r="AM34" s="91"/>
      <c r="AN34" s="91"/>
      <c r="AO34" s="68"/>
      <c r="AS34" s="70"/>
      <c r="AW34" s="104">
        <f>SUM(AW14:AW33)</f>
        <v>17556</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2054.6276386152567</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3107" priority="6" stopIfTrue="1">
      <formula>B14=""</formula>
    </cfRule>
  </conditionalFormatting>
  <conditionalFormatting sqref="AE14:AE33">
    <cfRule type="expression" dxfId="3106" priority="7" stopIfTrue="1">
      <formula>AND((OR(S14,V14,Y14)&lt;&gt;0),AE14=0)</formula>
    </cfRule>
    <cfRule type="expression" dxfId="3105" priority="8" stopIfTrue="1">
      <formula>AND((OR(S14,V14,Y14)&lt;&gt;0),AE14&lt;&gt;0)</formula>
    </cfRule>
  </conditionalFormatting>
  <conditionalFormatting sqref="Q14:R33">
    <cfRule type="expression" dxfId="3104" priority="9" stopIfTrue="1">
      <formula>B14=""</formula>
    </cfRule>
  </conditionalFormatting>
  <conditionalFormatting sqref="AC14:AC33">
    <cfRule type="expression" dxfId="3103" priority="10" stopIfTrue="1">
      <formula>(AD14+AC14)&gt;=0</formula>
    </cfRule>
  </conditionalFormatting>
  <conditionalFormatting sqref="AI14:AJ33">
    <cfRule type="expression" dxfId="3102" priority="11" stopIfTrue="1">
      <formula>IF(AI14&lt;&gt;ROUND(S14*$AF$1+V14+Y14,2),1)</formula>
    </cfRule>
    <cfRule type="cellIs" dxfId="3101" priority="12" stopIfTrue="1" operator="equal">
      <formula>0</formula>
    </cfRule>
  </conditionalFormatting>
  <conditionalFormatting sqref="Y25:Z33">
    <cfRule type="expression" dxfId="3100" priority="13" stopIfTrue="1">
      <formula>IF((AND($Y25=0,$S25=0,$V25=0,$AE25&lt;&gt;0)),"истина")</formula>
    </cfRule>
    <cfRule type="expression" dxfId="3099" priority="14" stopIfTrue="1">
      <formula>($V25+$Y25)&lt;&gt;$AI25</formula>
    </cfRule>
  </conditionalFormatting>
  <conditionalFormatting sqref="S15:U33">
    <cfRule type="expression" dxfId="3098" priority="15" stopIfTrue="1">
      <formula>IF((AND($S15=0,$V15=0,$Y15=0,$AE15&lt;&gt;0)),"истина")</formula>
    </cfRule>
    <cfRule type="cellIs" dxfId="3097" priority="16" stopIfTrue="1" operator="lessThan">
      <formula>0</formula>
    </cfRule>
  </conditionalFormatting>
  <conditionalFormatting sqref="V25:X33">
    <cfRule type="expression" dxfId="3096" priority="17" stopIfTrue="1">
      <formula>IF((AND($V25=0,$Y25=0,$S25=0,$AE25&lt;&gt;0)),"истина")</formula>
    </cfRule>
    <cfRule type="expression" dxfId="3095" priority="18" stopIfTrue="1">
      <formula>($V25+$Y25)&lt;&gt;$AI25</formula>
    </cfRule>
    <cfRule type="cellIs" dxfId="3094" priority="19" stopIfTrue="1" operator="lessThan">
      <formula>0</formula>
    </cfRule>
  </conditionalFormatting>
  <conditionalFormatting sqref="I10:J10">
    <cfRule type="cellIs" dxfId="3093" priority="20" stopIfTrue="1" operator="notEqual">
      <formula>$A$10</formula>
    </cfRule>
    <cfRule type="cellIs" dxfId="3092" priority="21" stopIfTrue="1" operator="equal">
      <formula>0</formula>
    </cfRule>
  </conditionalFormatting>
  <conditionalFormatting sqref="D10:E10 AK13:AL13 AH14:AH33 AM14:AN33">
    <cfRule type="cellIs" dxfId="3091" priority="22" stopIfTrue="1" operator="equal">
      <formula>0</formula>
    </cfRule>
  </conditionalFormatting>
  <conditionalFormatting sqref="AH3:AN3 AH1:AN1">
    <cfRule type="cellIs" dxfId="3090" priority="23" stopIfTrue="1" operator="equal">
      <formula>0</formula>
    </cfRule>
  </conditionalFormatting>
  <conditionalFormatting sqref="S34:AG34 AF14:AF33">
    <cfRule type="cellIs" dxfId="3089" priority="24" stopIfTrue="1" operator="equal">
      <formula>0</formula>
    </cfRule>
  </conditionalFormatting>
  <conditionalFormatting sqref="S14:U14">
    <cfRule type="expression" dxfId="3088" priority="25" stopIfTrue="1">
      <formula>IF((AND($S$14=0,$V$14=0,$Y$14=0,$AE$14&lt;&gt;0)),"истина")</formula>
    </cfRule>
    <cfRule type="cellIs" dxfId="3087" priority="26" stopIfTrue="1" operator="lessThan">
      <formula>0</formula>
    </cfRule>
  </conditionalFormatting>
  <conditionalFormatting sqref="G34 D8:E9 AK14:AL33">
    <cfRule type="cellIs" dxfId="3086" priority="27" stopIfTrue="1" operator="equal">
      <formula>0</formula>
    </cfRule>
  </conditionalFormatting>
  <conditionalFormatting sqref="AL8:AL9">
    <cfRule type="cellIs" dxfId="3085" priority="28" stopIfTrue="1" operator="equal">
      <formula>0</formula>
    </cfRule>
  </conditionalFormatting>
  <conditionalFormatting sqref="AM8:AN8">
    <cfRule type="expression" dxfId="3084" priority="29" stopIfTrue="1">
      <formula>$AL$8=0</formula>
    </cfRule>
  </conditionalFormatting>
  <conditionalFormatting sqref="AM9:AN9">
    <cfRule type="expression" dxfId="3083" priority="30" stopIfTrue="1">
      <formula>$AL$9=0</formula>
    </cfRule>
  </conditionalFormatting>
  <conditionalFormatting sqref="A8:C8">
    <cfRule type="expression" dxfId="3082" priority="31" stopIfTrue="1">
      <formula>$D$8=0</formula>
    </cfRule>
    <cfRule type="cellIs" dxfId="3081" priority="32" stopIfTrue="1" operator="equal">
      <formula>0</formula>
    </cfRule>
  </conditionalFormatting>
  <conditionalFormatting sqref="A9:C9">
    <cfRule type="expression" dxfId="3080" priority="33" stopIfTrue="1">
      <formula>$D$9=0</formula>
    </cfRule>
    <cfRule type="cellIs" dxfId="3079" priority="34" stopIfTrue="1" operator="equal">
      <formula>0</formula>
    </cfRule>
  </conditionalFormatting>
  <conditionalFormatting sqref="F9">
    <cfRule type="expression" dxfId="3078" priority="35" stopIfTrue="1">
      <formula>$D$9=0</formula>
    </cfRule>
  </conditionalFormatting>
  <conditionalFormatting sqref="F8">
    <cfRule type="expression" dxfId="3077" priority="36" stopIfTrue="1">
      <formula>$D$8=0</formula>
    </cfRule>
  </conditionalFormatting>
  <conditionalFormatting sqref="G8:AK9 BA7:CE8">
    <cfRule type="cellIs" dxfId="3076" priority="37" stopIfTrue="1" operator="equal">
      <formula>""</formula>
    </cfRule>
  </conditionalFormatting>
  <conditionalFormatting sqref="Y14:Z24">
    <cfRule type="expression" dxfId="3075" priority="1" stopIfTrue="1">
      <formula>IF((AND($Y14=0,$S14=0,$V14=0,$AE14&lt;&gt;0)),"истина")</formula>
    </cfRule>
    <cfRule type="expression" dxfId="3074" priority="2" stopIfTrue="1">
      <formula>($V14+$Y14)&lt;&gt;$AI14</formula>
    </cfRule>
  </conditionalFormatting>
  <conditionalFormatting sqref="V14:X24">
    <cfRule type="expression" dxfId="3073" priority="3" stopIfTrue="1">
      <formula>IF((AND($V14=0,$Y14=0,$S14=0,$AE14&lt;&gt;0)),"истина")</formula>
    </cfRule>
    <cfRule type="expression" dxfId="3072" priority="4" stopIfTrue="1">
      <formula>($V14+$Y14)&lt;&gt;$AI14</formula>
    </cfRule>
    <cfRule type="cellIs" dxfId="3071"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7649"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27650"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27651"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27652"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27653"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27654"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27655"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27656"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27657"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27658"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27659"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27660"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27661"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27662"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27663"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27664"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27665"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78">
    <pageSetUpPr fitToPage="1"/>
  </sheetPr>
  <dimension ref="A1:CE147"/>
  <sheetViews>
    <sheetView showGridLines="0" zoomScale="120" zoomScaleNormal="120" workbookViewId="0">
      <selection activeCell="B14" sqref="B14:G14"/>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v>639</v>
      </c>
      <c r="B1" s="969"/>
      <c r="C1" s="969"/>
      <c r="D1" s="555"/>
      <c r="E1" s="966">
        <v>8</v>
      </c>
      <c r="F1" s="966"/>
      <c r="G1" s="966"/>
      <c r="H1" s="966"/>
      <c r="J1" s="970"/>
      <c r="K1" s="970"/>
      <c r="L1" s="970"/>
      <c r="M1" s="970"/>
      <c r="N1" s="970"/>
      <c r="O1" s="970"/>
      <c r="P1" s="3"/>
      <c r="Q1" s="3"/>
      <c r="R1" s="964" t="s">
        <v>764</v>
      </c>
      <c r="S1" s="964"/>
      <c r="T1" s="964"/>
      <c r="U1" s="964"/>
      <c r="V1" s="964"/>
      <c r="W1" s="964"/>
      <c r="Y1" s="971">
        <f>60/45</f>
        <v>1.3333333333333333</v>
      </c>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v>0.68055555555555547</v>
      </c>
      <c r="AH2" s="859" t="s">
        <v>12</v>
      </c>
      <c r="AI2" s="859"/>
      <c r="AJ2" s="859"/>
      <c r="AK2" s="859"/>
      <c r="AL2" s="859"/>
      <c r="AM2" s="859"/>
      <c r="AN2" s="859"/>
      <c r="AO2" s="14" t="b">
        <v>1</v>
      </c>
      <c r="AP2" s="15" t="b">
        <v>0</v>
      </c>
      <c r="AQ2" s="15" t="b">
        <v>0</v>
      </c>
      <c r="AR2" s="15" t="b">
        <v>0</v>
      </c>
      <c r="AS2" s="15" t="b">
        <v>1</v>
      </c>
      <c r="AT2" s="15" t="b">
        <v>0</v>
      </c>
      <c r="AU2" s="15" t="b">
        <v>0</v>
      </c>
      <c r="AV2" s="15">
        <f>COUNTIF(AO2:AU2,TRUE)</f>
        <v>2</v>
      </c>
    </row>
    <row r="3" spans="1:83" ht="12.75" customHeight="1" x14ac:dyDescent="0.2">
      <c r="A3" s="972" t="s">
        <v>771</v>
      </c>
      <c r="B3" s="972"/>
      <c r="C3" s="972"/>
      <c r="D3" s="555"/>
      <c r="E3" s="964" t="s">
        <v>770</v>
      </c>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t="str">
        <f>IF(AO2=TRUE,"M",0)</f>
        <v>M</v>
      </c>
      <c r="AP3" s="19">
        <f>IF(AP2=TRUE,"Tu",0)</f>
        <v>0</v>
      </c>
      <c r="AQ3" s="19">
        <f>IF(AQ2=TRUE,"W",0)</f>
        <v>0</v>
      </c>
      <c r="AR3" s="19">
        <f>IF(AR2=TRUE,"Th",0)</f>
        <v>0</v>
      </c>
      <c r="AS3" s="19" t="str">
        <f>IF(AS2=TRUE,"F",0)</f>
        <v>F</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X</v>
      </c>
      <c r="BC7" s="33" t="str">
        <f>IF($I$7=$AO$3,"X","")&amp;IF($I$7=$AP$3,"X","")&amp;IF($I$7=$AQ$3,"X","")&amp;IF($I$7=$AR$3,"X","")&amp;IF($I$7=$AS$3,"X","")&amp;IF($I$7=$AT$3,"X","")&amp;IF($I$7=$AU$3,"X","")</f>
        <v/>
      </c>
      <c r="BD7" s="33" t="str">
        <f>IF($J$7=$AO$3,"X","")&amp;IF($J$7=$AP$3,"X","")&amp;IF($J$7=$AQ$3,"X","")&amp;IF($J$7=$AR$3,"X","")&amp;IF($J$7=$AS$3,"X","")&amp;IF($J$7=$AT$3,"X","")&amp;IF($J$7=$AU$3,"X","")</f>
        <v/>
      </c>
      <c r="BE7" s="33" t="str">
        <f>IF($K$7=$AO$3,"X","")&amp;IF($K$7=$AP$3,"X","")&amp;IF($K$7=$AQ$3,"X","")&amp;IF($K$7=$AR$3,"X","")&amp;IF($K$7=$AS$3,"X","")&amp;IF($K$7=$AT$3,"X","")&amp;IF($K$7=$AU$3,"X","")</f>
        <v/>
      </c>
      <c r="BF7" s="33" t="str">
        <f>IF($L$7=$AO$3,"X","")&amp;IF($L$7=$AP$3,"X","")&amp;IF($L$7=$AQ$3,"X","")&amp;IF($L$7=$AR$3,"X","")&amp;IF($L$7=$AS$3,"X","")&amp;IF($L$7=$AT$3,"X","")&amp;IF($L$7=$AU$3,"X","")</f>
        <v>X</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X</v>
      </c>
      <c r="BJ7" s="33" t="str">
        <f>IF($P$7=$AO$3,"X","")&amp;IF($P$7=$AP$3,"X","")&amp;IF($P$7=$AQ$3,"X","")&amp;IF($P$7=$AR$3,"X","")&amp;IF($P$7=$AS$3,"X","")&amp;IF($P$7=$AT$3,"X","")&amp;IF($P$7=$AU$3,"X","")</f>
        <v/>
      </c>
      <c r="BK7" s="33" t="str">
        <f>IF($Q$7=$AO$3,"X","")&amp;IF($Q$7=$AP$3,"X","")&amp;IF($Q$7=$AQ$3,"X","")&amp;IF($Q$7=$AR$3,"X","")&amp;IF($Q$7=$AS$3,"X","")&amp;IF($Q$7=$AT$3,"X","")&amp;IF($Q$7=$AU$3,"X","")</f>
        <v/>
      </c>
      <c r="BL7" s="33" t="str">
        <f>IF($R$7=$AO$3,"X","")&amp;IF($R$7=$AP$3,"X","")&amp;IF($R$7=$AQ$3,"X","")&amp;IF($R$7=$AR$3,"X","")&amp;IF($R$7=$AS$3,"X","")&amp;IF($R$7=$AT$3,"X","")&amp;IF($R$7=$AU$3,"X","")</f>
        <v/>
      </c>
      <c r="BM7" s="33" t="str">
        <f>IF($S$7=$AO$3,"X","")&amp;IF($S$7=$AP$3,"X","")&amp;IF($S$7=$AQ$3,"X","")&amp;IF($S$7=$AR$3,"X","")&amp;IF($S$7=$AS$3,"X","")&amp;IF($S$7=$AT$3,"X","")&amp;IF($S$7=$AU$3,"X","")</f>
        <v>X</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X</v>
      </c>
      <c r="BQ7" s="33" t="str">
        <f>IF($W$7=$AO$3,"X","")&amp;IF($W$7=$AP$3,"X","")&amp;IF($W$7=$AQ$3,"X","")&amp;IF($W$7=$AR$3,"X","")&amp;IF($W$7=$AS$3,"X","")&amp;IF($W$7=$AT$3,"X","")&amp;IF($W$7=$AU$3,"X","")</f>
        <v/>
      </c>
      <c r="BR7" s="33" t="str">
        <f>IF($X$7=$AO$3,"X","")&amp;IF($X$7=$AP$3,"X","")&amp;IF($X$7=$AQ$3,"X","")&amp;IF($X$7=$AR$3,"X","")&amp;IF($X$7=$AS$3,"X","")&amp;IF($X$7=$AT$3,"X","")&amp;IF($X$7=$AU$3,"X","")</f>
        <v/>
      </c>
      <c r="BS7" s="33" t="str">
        <f>IF($Y$7=$AO$3,"X","")&amp;IF($Y$7=$AP$3,"X","")&amp;IF($Y$7=$AQ$3,"X","")&amp;IF($Y$7=$AR$3,"X","")&amp;IF($Y$7=$AS$3,"X","")&amp;IF($Y$7=$AT$3,"X","")&amp;IF($Y$7=$AU$3,"X","")</f>
        <v/>
      </c>
      <c r="BT7" s="33" t="str">
        <f>IF($Z$7=$AO$3,"X","")&amp;IF($Z$7=$AP$3,"X","")&amp;IF($Z$7=$AQ$3,"X","")&amp;IF($Z$7=$AR$3,"X","")&amp;IF($Z$7=$AS$3,"X","")&amp;IF($Z$7=$AT$3,"X","")&amp;IF($Z$7=$AU$3,"X","")</f>
        <v>X</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X</v>
      </c>
      <c r="BX7" s="33" t="str">
        <f>IF($AD$7=$AO$3,"X","")&amp;IF($AD$7=$AP$3,"X","")&amp;IF($AD$7=$AQ$3,"X","")&amp;IF($AD$7=$AR$3,"X","")&amp;IF($AD$7=$AS$3,"X","")&amp;IF($AD$7=$AT$3,"X","")&amp;IF($AD$7=$AU$3,"X","")</f>
        <v/>
      </c>
      <c r="BY7" s="33" t="str">
        <f>IF($AE$7=$AO$3,"X","")&amp;IF($AE$7=$AP$3,"X","")&amp;IF($AE$7=$AQ$3,"X","")&amp;IF($AE$7=$AR$3,"X","")&amp;IF($AE$7=$AS$3,"X","")&amp;IF($AE$7=$AT$3,"X","")&amp;IF($AE$7=$AU$3,"X","")</f>
        <v/>
      </c>
      <c r="BZ7" s="33" t="str">
        <f>IF($AF$7=$AO$3,"X","")&amp;IF($AF$7=$AP$3,"X","")&amp;IF($AF$7=$AQ$3,"X","")&amp;IF($AF$7=$AR$3,"X","")&amp;IF($AF$7=$AS$3,"X","")&amp;IF($AF$7=$AT$3,"X","")&amp;IF($AF$7=$AU$3,"X","")</f>
        <v/>
      </c>
      <c r="CA7" s="33" t="str">
        <f>IF($AG$7=$AO$3,"X","")&amp;IF($AG$7=$AP$3,"X","")&amp;IF($AG$7=$AQ$3,"X","")&amp;IF($AG$7=$AR$3,"X","")&amp;IF($AG$7=$AS$3,"X","")&amp;IF($AG$7=$AT$3,"X","")&amp;IF($AG$7=$AU$3,"X","")</f>
        <v>X</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X</v>
      </c>
      <c r="CE7" s="33" t="str">
        <f>IF($AK$7=$AO$3,"X","")&amp;IF($AK$7=$AP$3,"X","")&amp;IF($AK$7=$AQ$3,"X","")&amp;IF($AK$7=$AR$3,"X","")&amp;IF($AK$7=$AS$3,"X","")&amp;IF($AK$7=$AT$3,"X","")&amp;IF($AK$7=$AU$3,"X","")</f>
        <v/>
      </c>
    </row>
    <row r="8" spans="1:83" ht="12.75" customHeight="1" x14ac:dyDescent="0.2">
      <c r="A8" s="977" t="str">
        <f>R1</f>
        <v>Вершинина Наталья</v>
      </c>
      <c r="B8" s="977"/>
      <c r="C8" s="977"/>
      <c r="D8" s="978">
        <f>Y1*AL8</f>
        <v>12</v>
      </c>
      <c r="E8" s="978"/>
      <c r="F8" s="34" t="s">
        <v>21</v>
      </c>
      <c r="G8" s="35" t="str">
        <f>IF($G$7=$AO$3,"X","")&amp;IF($G$7=$AP$3,"X","")&amp;IF($G$7=$AQ$3,"X","")&amp;IF($G$7=$AR$3,"X","")&amp;IF($G$7=$AS$3,"X","")&amp;IF($G$7=$AT$3,"X","")&amp;IF($G$7=$AU$3,"X","")</f>
        <v/>
      </c>
      <c r="H8" s="35" t="str">
        <f>IF($H$7=$AO$3,"X","")&amp;IF($H$7=$AP$3,"X","")&amp;IF($H$7=$AQ$3,"X","")&amp;IF($H$7=$AR$3,"X","")&amp;IF($H$7=$AS$3,"X","")&amp;IF($H$7=$AT$3,"X","")&amp;IF($H$7=$AU$3,"X","")</f>
        <v>X</v>
      </c>
      <c r="I8" s="35" t="str">
        <f>IF($I$7=$AO$3,"X","")&amp;IF($I$7=$AP$3,"X","")&amp;IF($I$7=$AQ$3,"X","")&amp;IF($I$7=$AR$3,"X","")&amp;IF($I$7=$AS$3,"X","")&amp;IF($I$7=$AT$3,"X","")&amp;IF($I$7=$AU$3,"X","")</f>
        <v/>
      </c>
      <c r="J8" s="35" t="str">
        <f>IF($J$7=$AO$3,"X","")&amp;IF($J$7=$AP$3,"X","")&amp;IF($J$7=$AQ$3,"X","")&amp;IF($J$7=$AR$3,"X","")&amp;IF($J$7=$AS$3,"X","")&amp;IF($J$7=$AT$3,"X","")&amp;IF($J$7=$AU$3,"X","")</f>
        <v/>
      </c>
      <c r="K8" s="35" t="str">
        <f>IF($K$7=$AO$3,"X","")&amp;IF($K$7=$AP$3,"X","")&amp;IF($K$7=$AQ$3,"X","")&amp;IF($K$7=$AR$3,"X","")&amp;IF($K$7=$AS$3,"X","")&amp;IF($K$7=$AT$3,"X","")&amp;IF($K$7=$AU$3,"X","")</f>
        <v/>
      </c>
      <c r="L8" s="35" t="str">
        <f>IF($L$7=$AO$3,"X","")&amp;IF($L$7=$AP$3,"X","")&amp;IF($L$7=$AQ$3,"X","")&amp;IF($L$7=$AR$3,"X","")&amp;IF($L$7=$AS$3,"X","")&amp;IF($L$7=$AT$3,"X","")&amp;IF($L$7=$AU$3,"X","")</f>
        <v>X</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X</v>
      </c>
      <c r="P8" s="35" t="str">
        <f>IF($P$7=$AO$3,"X","")&amp;IF($P$7=$AP$3,"X","")&amp;IF($P$7=$AQ$3,"X","")&amp;IF($P$7=$AR$3,"X","")&amp;IF($P$7=$AS$3,"X","")&amp;IF($P$7=$AT$3,"X","")&amp;IF($P$7=$AU$3,"X","")</f>
        <v/>
      </c>
      <c r="Q8" s="35" t="str">
        <f>IF($Q$7=$AO$3,"X","")&amp;IF($Q$7=$AP$3,"X","")&amp;IF($Q$7=$AQ$3,"X","")&amp;IF($Q$7=$AR$3,"X","")&amp;IF($Q$7=$AS$3,"X","")&amp;IF($Q$7=$AT$3,"X","")&amp;IF($Q$7=$AU$3,"X","")</f>
        <v/>
      </c>
      <c r="R8" s="35" t="str">
        <f>IF($R$7=$AO$3,"X","")&amp;IF($R$7=$AP$3,"X","")&amp;IF($R$7=$AQ$3,"X","")&amp;IF($R$7=$AR$3,"X","")&amp;IF($R$7=$AS$3,"X","")&amp;IF($R$7=$AT$3,"X","")&amp;IF($R$7=$AU$3,"X","")</f>
        <v/>
      </c>
      <c r="S8" s="35" t="str">
        <f>IF($S$7=$AO$3,"X","")&amp;IF($S$7=$AP$3,"X","")&amp;IF($S$7=$AQ$3,"X","")&amp;IF($S$7=$AR$3,"X","")&amp;IF($S$7=$AS$3,"X","")&amp;IF($S$7=$AT$3,"X","")&amp;IF($S$7=$AU$3,"X","")</f>
        <v>X</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X</v>
      </c>
      <c r="W8" s="35" t="str">
        <f>IF($W$7=$AO$3,"X","")&amp;IF($W$7=$AP$3,"X","")&amp;IF($W$7=$AQ$3,"X","")&amp;IF($W$7=$AR$3,"X","")&amp;IF($W$7=$AS$3,"X","")&amp;IF($W$7=$AT$3,"X","")&amp;IF($W$7=$AU$3,"X","")</f>
        <v/>
      </c>
      <c r="X8" s="35" t="str">
        <f>IF($X$7=$AO$3,"X","")&amp;IF($X$7=$AP$3,"X","")&amp;IF($X$7=$AQ$3,"X","")&amp;IF($X$7=$AR$3,"X","")&amp;IF($X$7=$AS$3,"X","")&amp;IF($X$7=$AT$3,"X","")&amp;IF($X$7=$AU$3,"X","")</f>
        <v/>
      </c>
      <c r="Y8" s="35" t="str">
        <f>IF($Y$7=$AO$3,"X","")&amp;IF($Y$7=$AP$3,"X","")&amp;IF($Y$7=$AQ$3,"X","")&amp;IF($Y$7=$AR$3,"X","")&amp;IF($Y$7=$AS$3,"X","")&amp;IF($Y$7=$AT$3,"X","")&amp;IF($Y$7=$AU$3,"X","")</f>
        <v/>
      </c>
      <c r="Z8" s="35" t="str">
        <f>IF($Z$7=$AO$3,"X","")&amp;IF($Z$7=$AP$3,"X","")&amp;IF($Z$7=$AQ$3,"X","")&amp;IF($Z$7=$AR$3,"X","")&amp;IF($Z$7=$AS$3,"X","")&amp;IF($Z$7=$AT$3,"X","")&amp;IF($Z$7=$AU$3,"X","")</f>
        <v>X</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X</v>
      </c>
      <c r="AD8" s="35" t="str">
        <f>IF($AD$7=$AO$3,"X","")&amp;IF($AD$7=$AP$3,"X","")&amp;IF($AD$7=$AQ$3,"X","")&amp;IF($AD$7=$AR$3,"X","")&amp;IF($AD$7=$AS$3,"X","")&amp;IF($AD$7=$AT$3,"X","")&amp;IF($AD$7=$AU$3,"X","")</f>
        <v/>
      </c>
      <c r="AE8" s="35" t="str">
        <f>IF($AE$7=$AO$3,"X","")&amp;IF($AE$7=$AP$3,"X","")&amp;IF($AE$7=$AQ$3,"X","")&amp;IF($AE$7=$AR$3,"X","")&amp;IF($AE$7=$AS$3,"X","")&amp;IF($AE$7=$AT$3,"X","")&amp;IF($AE$7=$AU$3,"X","")</f>
        <v/>
      </c>
      <c r="AF8" s="35" t="str">
        <f>IF($AF$7=$AO$3,"X","")&amp;IF($AF$7=$AP$3,"X","")&amp;IF($AF$7=$AQ$3,"X","")&amp;IF($AF$7=$AR$3,"X","")&amp;IF($AF$7=$AS$3,"X","")&amp;IF($AF$7=$AT$3,"X","")&amp;IF($AF$7=$AU$3,"X","")</f>
        <v/>
      </c>
      <c r="AG8" s="35" t="str">
        <f>IF($AG$7=$AO$3,"X","")&amp;IF($AG$7=$AP$3,"X","")&amp;IF($AG$7=$AQ$3,"X","")&amp;IF($AG$7=$AR$3,"X","")&amp;IF($AG$7=$AS$3,"X","")&amp;IF($AG$7=$AT$3,"X","")&amp;IF($AG$7=$AU$3,"X","")</f>
        <v>X</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X</v>
      </c>
      <c r="AK8" s="35" t="str">
        <f>IF($AK$7=$AO$3,"X","")&amp;IF($AK$7=$AP$3,"X","")&amp;IF($AK$7=$AQ$3,"X","")&amp;IF($AK$7=$AR$3,"X","")&amp;IF($AK$7=$AS$3,"X","")&amp;IF($AK$7=$AT$3,"X","")&amp;IF($AK$7=$AU$3,"X","")</f>
        <v/>
      </c>
      <c r="AL8" s="30">
        <f>COUNTIF(G8:AK8,"X")</f>
        <v>9</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12</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t="s">
        <v>863</v>
      </c>
      <c r="C14" s="925"/>
      <c r="D14" s="925"/>
      <c r="E14" s="925"/>
      <c r="F14" s="925"/>
      <c r="G14" s="926"/>
      <c r="H14" s="927"/>
      <c r="I14" s="928"/>
      <c r="J14" s="929"/>
      <c r="K14" s="930"/>
      <c r="L14" s="931"/>
      <c r="M14" s="932"/>
      <c r="N14" s="933"/>
      <c r="O14" s="932">
        <v>0.1</v>
      </c>
      <c r="P14" s="933"/>
      <c r="Q14" s="934">
        <f t="shared" ref="Q14:Q33" si="2">AV14</f>
        <v>575.1</v>
      </c>
      <c r="R14" s="935"/>
      <c r="S14" s="936"/>
      <c r="T14" s="937"/>
      <c r="U14" s="938"/>
      <c r="V14" s="939"/>
      <c r="W14" s="940"/>
      <c r="X14" s="941"/>
      <c r="Y14" s="939">
        <v>4601</v>
      </c>
      <c r="Z14" s="941"/>
      <c r="AA14" s="556"/>
      <c r="AB14" s="559"/>
      <c r="AC14" s="560">
        <f t="shared" ref="AC14:AC33" si="3">IF(B14&lt;&gt;"",-$I$10,"")</f>
        <v>0</v>
      </c>
      <c r="AD14" s="561"/>
      <c r="AE14" s="561">
        <f>Y14/Q14</f>
        <v>8.0003477656059818</v>
      </c>
      <c r="AF14" s="562">
        <f t="shared" ref="AF14:AF33" si="4">SUM(AB14:AE14)</f>
        <v>8.0003477656059818</v>
      </c>
      <c r="AG14" s="72"/>
      <c r="AH14" s="109">
        <f t="shared" ref="AH14:AH33" si="5">IF(B14&lt;&gt;"",AV14,"")</f>
        <v>575.1</v>
      </c>
      <c r="AI14" s="883">
        <f>IF(B14&lt;&gt;0,ROUND(AE14*Q14,0),"")</f>
        <v>4601</v>
      </c>
      <c r="AJ14" s="883"/>
      <c r="AK14" s="900">
        <f t="shared" ref="AK14:AK33" si="6">IF(B14&lt;&gt;0,ROUND(AI14*$AF$1,2),"")</f>
        <v>0</v>
      </c>
      <c r="AL14" s="900"/>
      <c r="AM14" s="901" t="str">
        <f t="shared" ref="AM14:AM33" si="7">IF(AND(AC14&gt;0,AC14&lt;&gt;""),"ложь","")</f>
        <v/>
      </c>
      <c r="AN14" s="901"/>
      <c r="AO14" s="73">
        <f>IF(ROUND($A$1-$A$1*M14,4)=$A$1,0,ROUND($A$1-$A$1*M14,4))</f>
        <v>0</v>
      </c>
      <c r="AP14" s="74">
        <f>IF(ROUND($A$1-$A$1*O14,4)=$A$1,0,ROUND($A$1-$A$1*O14,4))</f>
        <v>575.1</v>
      </c>
      <c r="AQ14" s="75">
        <f>ROUND($A$1-((M14+O14)*$A$1),4)</f>
        <v>575.1</v>
      </c>
      <c r="AR14" s="76">
        <f>IF(AO14&gt;0,1,0)</f>
        <v>0</v>
      </c>
      <c r="AS14" s="77">
        <f t="shared" ref="AS14:AS33" si="8">IF(AP14&gt;0,2,0)</f>
        <v>2</v>
      </c>
      <c r="AT14" s="76">
        <f>IF(AQ14&gt;0,3,0)</f>
        <v>3</v>
      </c>
      <c r="AU14" s="78">
        <f t="shared" ref="AU14:AU33" si="9">AR14+AS14+AT14</f>
        <v>5</v>
      </c>
      <c r="AV14" s="5">
        <f t="shared" ref="AV14:AV33" si="10">IF(AU14=4,AO14,0)+IF(AU14=5,AP14,0)+IF(AU14=6,AQ14,0)+IF(AU14=3,$A$1,0)</f>
        <v>575.1</v>
      </c>
      <c r="AW14" s="104">
        <f>ROUND(AF14*Q14,0)</f>
        <v>4601</v>
      </c>
    </row>
    <row r="15" spans="1:83" s="69" customFormat="1" ht="18" customHeight="1" x14ac:dyDescent="0.2">
      <c r="A15" s="71">
        <v>2</v>
      </c>
      <c r="B15" s="924"/>
      <c r="C15" s="925"/>
      <c r="D15" s="925"/>
      <c r="E15" s="925"/>
      <c r="F15" s="925"/>
      <c r="G15" s="926"/>
      <c r="H15" s="927"/>
      <c r="I15" s="928"/>
      <c r="J15" s="929"/>
      <c r="K15" s="930"/>
      <c r="L15" s="931"/>
      <c r="M15" s="932"/>
      <c r="N15" s="933"/>
      <c r="O15" s="932"/>
      <c r="P15" s="933"/>
      <c r="Q15" s="934">
        <f t="shared" si="2"/>
        <v>639</v>
      </c>
      <c r="R15" s="935"/>
      <c r="S15" s="936"/>
      <c r="T15" s="937"/>
      <c r="U15" s="938"/>
      <c r="V15" s="939"/>
      <c r="W15" s="940"/>
      <c r="X15" s="941"/>
      <c r="Y15" s="939"/>
      <c r="Z15" s="941"/>
      <c r="AA15" s="556"/>
      <c r="AB15" s="563"/>
      <c r="AC15" s="560" t="str">
        <f t="shared" si="3"/>
        <v/>
      </c>
      <c r="AD15" s="564"/>
      <c r="AE15" s="561"/>
      <c r="AF15" s="562">
        <f t="shared" si="4"/>
        <v>0</v>
      </c>
      <c r="AG15" s="72"/>
      <c r="AH15" s="109" t="str">
        <f t="shared" si="5"/>
        <v/>
      </c>
      <c r="AI15" s="883" t="str">
        <f t="shared" ref="AI15:AI33" si="11">IF(B15&lt;&gt;0,ROUND(AE15*Q15,0),"")</f>
        <v/>
      </c>
      <c r="AJ15" s="883"/>
      <c r="AK15" s="900" t="str">
        <f t="shared" si="6"/>
        <v/>
      </c>
      <c r="AL15" s="900"/>
      <c r="AM15" s="901" t="str">
        <f t="shared" si="7"/>
        <v/>
      </c>
      <c r="AN15" s="901"/>
      <c r="AO15" s="73">
        <f t="shared" ref="AO15:AO33" si="12">IF(ROUND($A$1-$A$1*M15,4)=$A$1,0,ROUND($A$1-$A$1*M15,4))</f>
        <v>0</v>
      </c>
      <c r="AP15" s="74">
        <f t="shared" ref="AP15:AP33" si="13">IF(ROUND($A$1-$A$1*O15,4)=$A$1,0,ROUND($A$1-$A$1*O15,4))</f>
        <v>0</v>
      </c>
      <c r="AQ15" s="75">
        <f t="shared" ref="AQ15:AQ33" si="14">ROUND($A$1-((M15+O15)*$A$1),4)</f>
        <v>639</v>
      </c>
      <c r="AR15" s="76">
        <f t="shared" ref="AR15:AR33" si="15">IF(AO15&gt;0,1,0)</f>
        <v>0</v>
      </c>
      <c r="AS15" s="77">
        <f t="shared" si="8"/>
        <v>0</v>
      </c>
      <c r="AT15" s="76">
        <f t="shared" ref="AT15:AT33" si="16">IF(AQ15&gt;0,3,0)</f>
        <v>3</v>
      </c>
      <c r="AU15" s="78">
        <f t="shared" si="9"/>
        <v>3</v>
      </c>
      <c r="AV15" s="5">
        <f t="shared" si="10"/>
        <v>639</v>
      </c>
      <c r="AW15" s="104">
        <f t="shared" ref="AW15:AW33" si="17">ROUND(AF15*Q15,0)</f>
        <v>0</v>
      </c>
    </row>
    <row r="16" spans="1:83" s="69" customFormat="1" ht="18" customHeight="1" x14ac:dyDescent="0.2">
      <c r="A16" s="71">
        <v>3</v>
      </c>
      <c r="B16" s="924" t="s">
        <v>862</v>
      </c>
      <c r="C16" s="925"/>
      <c r="D16" s="925"/>
      <c r="E16" s="925"/>
      <c r="F16" s="925"/>
      <c r="G16" s="926"/>
      <c r="H16" s="927"/>
      <c r="I16" s="928"/>
      <c r="J16" s="929"/>
      <c r="K16" s="930"/>
      <c r="L16" s="931"/>
      <c r="M16" s="932"/>
      <c r="N16" s="933"/>
      <c r="O16" s="932"/>
      <c r="P16" s="933"/>
      <c r="Q16" s="934">
        <f t="shared" si="2"/>
        <v>639</v>
      </c>
      <c r="R16" s="935"/>
      <c r="S16" s="936"/>
      <c r="T16" s="937"/>
      <c r="U16" s="938"/>
      <c r="V16" s="939"/>
      <c r="W16" s="940"/>
      <c r="X16" s="941"/>
      <c r="Y16" s="939">
        <v>6818</v>
      </c>
      <c r="Z16" s="941"/>
      <c r="AA16" s="556"/>
      <c r="AB16" s="563"/>
      <c r="AC16" s="560">
        <f t="shared" si="3"/>
        <v>0</v>
      </c>
      <c r="AD16" s="564"/>
      <c r="AE16" s="561">
        <f>Y16/Q16</f>
        <v>10.669796557120501</v>
      </c>
      <c r="AF16" s="562">
        <f t="shared" si="4"/>
        <v>10.669796557120501</v>
      </c>
      <c r="AG16" s="72"/>
      <c r="AH16" s="109">
        <f t="shared" si="5"/>
        <v>639</v>
      </c>
      <c r="AI16" s="883">
        <f t="shared" si="11"/>
        <v>6818</v>
      </c>
      <c r="AJ16" s="883"/>
      <c r="AK16" s="900">
        <f t="shared" si="6"/>
        <v>0</v>
      </c>
      <c r="AL16" s="900"/>
      <c r="AM16" s="901" t="str">
        <f t="shared" si="7"/>
        <v/>
      </c>
      <c r="AN16" s="901"/>
      <c r="AO16" s="73">
        <f t="shared" si="12"/>
        <v>0</v>
      </c>
      <c r="AP16" s="74">
        <f t="shared" si="13"/>
        <v>0</v>
      </c>
      <c r="AQ16" s="75">
        <f t="shared" si="14"/>
        <v>639</v>
      </c>
      <c r="AR16" s="76">
        <f t="shared" si="15"/>
        <v>0</v>
      </c>
      <c r="AS16" s="77">
        <f t="shared" si="8"/>
        <v>0</v>
      </c>
      <c r="AT16" s="76">
        <f t="shared" si="16"/>
        <v>3</v>
      </c>
      <c r="AU16" s="78">
        <f t="shared" si="9"/>
        <v>3</v>
      </c>
      <c r="AV16" s="5">
        <f t="shared" si="10"/>
        <v>639</v>
      </c>
      <c r="AW16" s="104">
        <f t="shared" si="17"/>
        <v>6818</v>
      </c>
    </row>
    <row r="17" spans="1:49" s="69" customFormat="1" ht="18" customHeight="1" x14ac:dyDescent="0.2">
      <c r="A17" s="71">
        <v>4</v>
      </c>
      <c r="B17" s="924"/>
      <c r="C17" s="925"/>
      <c r="D17" s="925"/>
      <c r="E17" s="925"/>
      <c r="F17" s="925"/>
      <c r="G17" s="926"/>
      <c r="H17" s="927"/>
      <c r="I17" s="928"/>
      <c r="J17" s="929"/>
      <c r="K17" s="930"/>
      <c r="L17" s="931"/>
      <c r="M17" s="932"/>
      <c r="N17" s="933"/>
      <c r="O17" s="932"/>
      <c r="P17" s="933"/>
      <c r="Q17" s="934">
        <f t="shared" si="2"/>
        <v>639</v>
      </c>
      <c r="R17" s="935"/>
      <c r="S17" s="936"/>
      <c r="T17" s="937"/>
      <c r="U17" s="938"/>
      <c r="V17" s="939"/>
      <c r="W17" s="940"/>
      <c r="X17" s="941"/>
      <c r="Y17" s="939"/>
      <c r="Z17" s="941"/>
      <c r="AA17" s="556"/>
      <c r="AB17" s="563"/>
      <c r="AC17" s="560" t="str">
        <f t="shared" si="3"/>
        <v/>
      </c>
      <c r="AD17" s="564"/>
      <c r="AE17" s="561"/>
      <c r="AF17" s="562">
        <f t="shared" si="4"/>
        <v>0</v>
      </c>
      <c r="AG17" s="72"/>
      <c r="AH17" s="109" t="str">
        <f t="shared" si="5"/>
        <v/>
      </c>
      <c r="AI17" s="883" t="str">
        <f t="shared" si="11"/>
        <v/>
      </c>
      <c r="AJ17" s="883"/>
      <c r="AK17" s="900" t="str">
        <f t="shared" si="6"/>
        <v/>
      </c>
      <c r="AL17" s="900"/>
      <c r="AM17" s="901" t="str">
        <f t="shared" si="7"/>
        <v/>
      </c>
      <c r="AN17" s="901"/>
      <c r="AO17" s="73">
        <f t="shared" si="12"/>
        <v>0</v>
      </c>
      <c r="AP17" s="74">
        <f t="shared" si="13"/>
        <v>0</v>
      </c>
      <c r="AQ17" s="75">
        <f t="shared" si="14"/>
        <v>639</v>
      </c>
      <c r="AR17" s="76">
        <f t="shared" si="15"/>
        <v>0</v>
      </c>
      <c r="AS17" s="77">
        <f t="shared" si="8"/>
        <v>0</v>
      </c>
      <c r="AT17" s="76">
        <f t="shared" si="16"/>
        <v>3</v>
      </c>
      <c r="AU17" s="78">
        <f t="shared" si="9"/>
        <v>3</v>
      </c>
      <c r="AV17" s="5">
        <f t="shared" si="10"/>
        <v>639</v>
      </c>
      <c r="AW17" s="104">
        <f t="shared" si="17"/>
        <v>0</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639</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639</v>
      </c>
      <c r="AR18" s="76">
        <f t="shared" si="15"/>
        <v>0</v>
      </c>
      <c r="AS18" s="77">
        <f t="shared" si="8"/>
        <v>0</v>
      </c>
      <c r="AT18" s="76">
        <f t="shared" si="16"/>
        <v>3</v>
      </c>
      <c r="AU18" s="78">
        <f t="shared" si="9"/>
        <v>3</v>
      </c>
      <c r="AV18" s="5">
        <f t="shared" si="10"/>
        <v>639</v>
      </c>
      <c r="AW18" s="104">
        <f t="shared" si="17"/>
        <v>0</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639</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639</v>
      </c>
      <c r="AR19" s="76">
        <f t="shared" si="15"/>
        <v>0</v>
      </c>
      <c r="AS19" s="77">
        <f t="shared" si="8"/>
        <v>0</v>
      </c>
      <c r="AT19" s="76">
        <f t="shared" si="16"/>
        <v>3</v>
      </c>
      <c r="AU19" s="78">
        <f t="shared" si="9"/>
        <v>3</v>
      </c>
      <c r="AV19" s="5">
        <f t="shared" si="10"/>
        <v>639</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639</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639</v>
      </c>
      <c r="AR20" s="76">
        <f t="shared" si="15"/>
        <v>0</v>
      </c>
      <c r="AS20" s="77">
        <f t="shared" si="8"/>
        <v>0</v>
      </c>
      <c r="AT20" s="76">
        <f t="shared" si="16"/>
        <v>3</v>
      </c>
      <c r="AU20" s="78">
        <f t="shared" si="9"/>
        <v>3</v>
      </c>
      <c r="AV20" s="5">
        <f t="shared" si="10"/>
        <v>639</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639</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639</v>
      </c>
      <c r="AR21" s="76">
        <f t="shared" si="15"/>
        <v>0</v>
      </c>
      <c r="AS21" s="77">
        <f t="shared" si="8"/>
        <v>0</v>
      </c>
      <c r="AT21" s="76">
        <f t="shared" si="16"/>
        <v>3</v>
      </c>
      <c r="AU21" s="78">
        <f t="shared" si="9"/>
        <v>3</v>
      </c>
      <c r="AV21" s="5">
        <f t="shared" si="10"/>
        <v>639</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639</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639</v>
      </c>
      <c r="AR22" s="76">
        <f t="shared" si="15"/>
        <v>0</v>
      </c>
      <c r="AS22" s="77">
        <f t="shared" si="8"/>
        <v>0</v>
      </c>
      <c r="AT22" s="76">
        <f t="shared" si="16"/>
        <v>3</v>
      </c>
      <c r="AU22" s="78">
        <f t="shared" si="9"/>
        <v>3</v>
      </c>
      <c r="AV22" s="5">
        <f t="shared" si="10"/>
        <v>639</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639</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639</v>
      </c>
      <c r="AR23" s="76">
        <f t="shared" si="15"/>
        <v>0</v>
      </c>
      <c r="AS23" s="77">
        <f t="shared" si="8"/>
        <v>0</v>
      </c>
      <c r="AT23" s="76">
        <f t="shared" si="16"/>
        <v>3</v>
      </c>
      <c r="AU23" s="78">
        <f t="shared" si="9"/>
        <v>3</v>
      </c>
      <c r="AV23" s="5">
        <f t="shared" si="10"/>
        <v>639</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639</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639</v>
      </c>
      <c r="AR24" s="76">
        <f t="shared" si="15"/>
        <v>0</v>
      </c>
      <c r="AS24" s="77">
        <f t="shared" si="8"/>
        <v>0</v>
      </c>
      <c r="AT24" s="76">
        <f t="shared" si="16"/>
        <v>3</v>
      </c>
      <c r="AU24" s="78">
        <f t="shared" si="9"/>
        <v>3</v>
      </c>
      <c r="AV24" s="5">
        <f t="shared" si="10"/>
        <v>639</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639</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639</v>
      </c>
      <c r="AR25" s="76">
        <f t="shared" si="15"/>
        <v>0</v>
      </c>
      <c r="AS25" s="77">
        <f t="shared" si="8"/>
        <v>0</v>
      </c>
      <c r="AT25" s="76">
        <f t="shared" si="16"/>
        <v>3</v>
      </c>
      <c r="AU25" s="78">
        <f t="shared" si="9"/>
        <v>3</v>
      </c>
      <c r="AV25" s="5">
        <f t="shared" si="10"/>
        <v>639</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639</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639</v>
      </c>
      <c r="AR26" s="76">
        <f t="shared" si="15"/>
        <v>0</v>
      </c>
      <c r="AS26" s="77">
        <f t="shared" si="8"/>
        <v>0</v>
      </c>
      <c r="AT26" s="76">
        <f t="shared" si="16"/>
        <v>3</v>
      </c>
      <c r="AU26" s="78">
        <f t="shared" si="9"/>
        <v>3</v>
      </c>
      <c r="AV26" s="5">
        <f t="shared" si="10"/>
        <v>639</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639</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639</v>
      </c>
      <c r="AR27" s="76">
        <f t="shared" si="15"/>
        <v>0</v>
      </c>
      <c r="AS27" s="77">
        <f t="shared" si="8"/>
        <v>0</v>
      </c>
      <c r="AT27" s="76">
        <f t="shared" si="16"/>
        <v>3</v>
      </c>
      <c r="AU27" s="78">
        <f t="shared" si="9"/>
        <v>3</v>
      </c>
      <c r="AV27" s="5">
        <f t="shared" si="10"/>
        <v>639</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639</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639</v>
      </c>
      <c r="AR28" s="76">
        <f t="shared" si="15"/>
        <v>0</v>
      </c>
      <c r="AS28" s="77">
        <f t="shared" si="8"/>
        <v>0</v>
      </c>
      <c r="AT28" s="76">
        <f t="shared" si="16"/>
        <v>3</v>
      </c>
      <c r="AU28" s="78">
        <f t="shared" si="9"/>
        <v>3</v>
      </c>
      <c r="AV28" s="5">
        <f t="shared" si="10"/>
        <v>639</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639</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639</v>
      </c>
      <c r="AR29" s="76">
        <f t="shared" si="15"/>
        <v>0</v>
      </c>
      <c r="AS29" s="77">
        <f t="shared" si="8"/>
        <v>0</v>
      </c>
      <c r="AT29" s="76">
        <f t="shared" si="16"/>
        <v>3</v>
      </c>
      <c r="AU29" s="78">
        <f t="shared" si="9"/>
        <v>3</v>
      </c>
      <c r="AV29" s="5">
        <f t="shared" si="10"/>
        <v>639</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639</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639</v>
      </c>
      <c r="AR30" s="76">
        <f t="shared" si="15"/>
        <v>0</v>
      </c>
      <c r="AS30" s="77">
        <f t="shared" si="8"/>
        <v>0</v>
      </c>
      <c r="AT30" s="76">
        <f t="shared" si="16"/>
        <v>3</v>
      </c>
      <c r="AU30" s="78">
        <f t="shared" si="9"/>
        <v>3</v>
      </c>
      <c r="AV30" s="5">
        <f t="shared" si="10"/>
        <v>639</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639</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639</v>
      </c>
      <c r="AR31" s="76">
        <f t="shared" si="15"/>
        <v>0</v>
      </c>
      <c r="AS31" s="77">
        <f t="shared" si="8"/>
        <v>0</v>
      </c>
      <c r="AT31" s="76">
        <f t="shared" si="16"/>
        <v>3</v>
      </c>
      <c r="AU31" s="78">
        <f t="shared" si="9"/>
        <v>3</v>
      </c>
      <c r="AV31" s="5">
        <f t="shared" si="10"/>
        <v>639</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639</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639</v>
      </c>
      <c r="AR32" s="76">
        <f t="shared" si="15"/>
        <v>0</v>
      </c>
      <c r="AS32" s="77">
        <f t="shared" si="8"/>
        <v>0</v>
      </c>
      <c r="AT32" s="76">
        <f t="shared" si="16"/>
        <v>3</v>
      </c>
      <c r="AU32" s="78">
        <f t="shared" si="9"/>
        <v>3</v>
      </c>
      <c r="AV32" s="5">
        <f t="shared" si="10"/>
        <v>639</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639</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639</v>
      </c>
      <c r="AR33" s="76">
        <f t="shared" si="15"/>
        <v>0</v>
      </c>
      <c r="AS33" s="77">
        <f t="shared" si="8"/>
        <v>0</v>
      </c>
      <c r="AT33" s="76">
        <f t="shared" si="16"/>
        <v>3</v>
      </c>
      <c r="AU33" s="78">
        <f t="shared" si="9"/>
        <v>3</v>
      </c>
      <c r="AV33" s="5">
        <f t="shared" si="10"/>
        <v>639</v>
      </c>
      <c r="AW33" s="104">
        <f t="shared" si="17"/>
        <v>0</v>
      </c>
    </row>
    <row r="34" spans="1:49" s="69" customFormat="1" ht="24.75" customHeight="1" x14ac:dyDescent="0.2">
      <c r="A34" s="84"/>
      <c r="B34" s="480" t="s">
        <v>281</v>
      </c>
      <c r="C34" s="84"/>
      <c r="D34" s="84"/>
      <c r="E34" s="84"/>
      <c r="F34" s="84"/>
      <c r="G34" s="554">
        <f>20-COUNTBLANK(B14:B33)</f>
        <v>2</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11419</v>
      </c>
      <c r="Z34" s="904"/>
      <c r="AA34" s="558">
        <f t="shared" ref="AA34:AG34" si="18">SUM(AA14:AA33)</f>
        <v>0</v>
      </c>
      <c r="AB34" s="568">
        <f t="shared" si="18"/>
        <v>0</v>
      </c>
      <c r="AC34" s="569">
        <f t="shared" si="18"/>
        <v>0</v>
      </c>
      <c r="AD34" s="569">
        <f t="shared" si="18"/>
        <v>0</v>
      </c>
      <c r="AE34" s="570">
        <f t="shared" si="18"/>
        <v>18.670144322726482</v>
      </c>
      <c r="AF34" s="571">
        <f t="shared" si="18"/>
        <v>18.670144322726482</v>
      </c>
      <c r="AG34" s="89">
        <f t="shared" si="18"/>
        <v>0</v>
      </c>
      <c r="AH34" s="90"/>
      <c r="AI34" s="90"/>
      <c r="AJ34" s="90"/>
      <c r="AK34" s="90"/>
      <c r="AL34" s="91"/>
      <c r="AM34" s="91"/>
      <c r="AN34" s="91"/>
      <c r="AO34" s="68"/>
      <c r="AS34" s="70"/>
      <c r="AW34" s="104">
        <f>SUM(AW14:AW33)</f>
        <v>11419</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511.22222222222263</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3070" priority="6" stopIfTrue="1">
      <formula>B14=""</formula>
    </cfRule>
  </conditionalFormatting>
  <conditionalFormatting sqref="AE14:AE33">
    <cfRule type="expression" dxfId="3069" priority="7" stopIfTrue="1">
      <formula>AND((OR(S14,V14,Y14)&lt;&gt;0),AE14=0)</formula>
    </cfRule>
    <cfRule type="expression" dxfId="3068" priority="8" stopIfTrue="1">
      <formula>AND((OR(S14,V14,Y14)&lt;&gt;0),AE14&lt;&gt;0)</formula>
    </cfRule>
  </conditionalFormatting>
  <conditionalFormatting sqref="Q14:R33">
    <cfRule type="expression" dxfId="3067" priority="9" stopIfTrue="1">
      <formula>B14=""</formula>
    </cfRule>
  </conditionalFormatting>
  <conditionalFormatting sqref="AC14:AC33">
    <cfRule type="expression" dxfId="3066" priority="10" stopIfTrue="1">
      <formula>(AD14+AC14)&gt;=0</formula>
    </cfRule>
  </conditionalFormatting>
  <conditionalFormatting sqref="AI14:AJ33">
    <cfRule type="expression" dxfId="3065" priority="11" stopIfTrue="1">
      <formula>IF(AI14&lt;&gt;ROUND(S14*$AF$1+V14+Y14,2),1)</formula>
    </cfRule>
    <cfRule type="cellIs" dxfId="3064" priority="12" stopIfTrue="1" operator="equal">
      <formula>0</formula>
    </cfRule>
  </conditionalFormatting>
  <conditionalFormatting sqref="Y25:Z33">
    <cfRule type="expression" dxfId="3063" priority="13" stopIfTrue="1">
      <formula>IF((AND($Y25=0,$S25=0,$V25=0,$AE25&lt;&gt;0)),"истина")</formula>
    </cfRule>
    <cfRule type="expression" dxfId="3062" priority="14" stopIfTrue="1">
      <formula>($V25+$Y25)&lt;&gt;$AI25</formula>
    </cfRule>
  </conditionalFormatting>
  <conditionalFormatting sqref="S15:U33">
    <cfRule type="expression" dxfId="3061" priority="15" stopIfTrue="1">
      <formula>IF((AND($S15=0,$V15=0,$Y15=0,$AE15&lt;&gt;0)),"истина")</formula>
    </cfRule>
    <cfRule type="cellIs" dxfId="3060" priority="16" stopIfTrue="1" operator="lessThan">
      <formula>0</formula>
    </cfRule>
  </conditionalFormatting>
  <conditionalFormatting sqref="V25:X33">
    <cfRule type="expression" dxfId="3059" priority="17" stopIfTrue="1">
      <formula>IF((AND($V25=0,$Y25=0,$S25=0,$AE25&lt;&gt;0)),"истина")</formula>
    </cfRule>
    <cfRule type="expression" dxfId="3058" priority="18" stopIfTrue="1">
      <formula>($V25+$Y25)&lt;&gt;$AI25</formula>
    </cfRule>
    <cfRule type="cellIs" dxfId="3057" priority="19" stopIfTrue="1" operator="lessThan">
      <formula>0</formula>
    </cfRule>
  </conditionalFormatting>
  <conditionalFormatting sqref="I10:J10">
    <cfRule type="cellIs" dxfId="3056" priority="20" stopIfTrue="1" operator="notEqual">
      <formula>$A$10</formula>
    </cfRule>
    <cfRule type="cellIs" dxfId="3055" priority="21" stopIfTrue="1" operator="equal">
      <formula>0</formula>
    </cfRule>
  </conditionalFormatting>
  <conditionalFormatting sqref="D10:E10 AK13:AL13 AH14:AH33 AM14:AN33">
    <cfRule type="cellIs" dxfId="3054" priority="22" stopIfTrue="1" operator="equal">
      <formula>0</formula>
    </cfRule>
  </conditionalFormatting>
  <conditionalFormatting sqref="AH3:AN3 AH1:AN1">
    <cfRule type="cellIs" dxfId="3053" priority="23" stopIfTrue="1" operator="equal">
      <formula>0</formula>
    </cfRule>
  </conditionalFormatting>
  <conditionalFormatting sqref="S34:AG34 AF14:AF33">
    <cfRule type="cellIs" dxfId="3052" priority="24" stopIfTrue="1" operator="equal">
      <formula>0</formula>
    </cfRule>
  </conditionalFormatting>
  <conditionalFormatting sqref="S14:U14">
    <cfRule type="expression" dxfId="3051" priority="25" stopIfTrue="1">
      <formula>IF((AND($S$14=0,$V$14=0,$Y$14=0,$AE$14&lt;&gt;0)),"истина")</formula>
    </cfRule>
    <cfRule type="cellIs" dxfId="3050" priority="26" stopIfTrue="1" operator="lessThan">
      <formula>0</formula>
    </cfRule>
  </conditionalFormatting>
  <conditionalFormatting sqref="G34 D8:E9 AK14:AL33">
    <cfRule type="cellIs" dxfId="3049" priority="27" stopIfTrue="1" operator="equal">
      <formula>0</formula>
    </cfRule>
  </conditionalFormatting>
  <conditionalFormatting sqref="AL8:AL9">
    <cfRule type="cellIs" dxfId="3048" priority="28" stopIfTrue="1" operator="equal">
      <formula>0</formula>
    </cfRule>
  </conditionalFormatting>
  <conditionalFormatting sqref="AM8:AN8">
    <cfRule type="expression" dxfId="3047" priority="29" stopIfTrue="1">
      <formula>$AL$8=0</formula>
    </cfRule>
  </conditionalFormatting>
  <conditionalFormatting sqref="AM9:AN9">
    <cfRule type="expression" dxfId="3046" priority="30" stopIfTrue="1">
      <formula>$AL$9=0</formula>
    </cfRule>
  </conditionalFormatting>
  <conditionalFormatting sqref="A8:C8">
    <cfRule type="expression" dxfId="3045" priority="31" stopIfTrue="1">
      <formula>$D$8=0</formula>
    </cfRule>
    <cfRule type="cellIs" dxfId="3044" priority="32" stopIfTrue="1" operator="equal">
      <formula>0</formula>
    </cfRule>
  </conditionalFormatting>
  <conditionalFormatting sqref="A9:C9">
    <cfRule type="expression" dxfId="3043" priority="33" stopIfTrue="1">
      <formula>$D$9=0</formula>
    </cfRule>
    <cfRule type="cellIs" dxfId="3042" priority="34" stopIfTrue="1" operator="equal">
      <formula>0</formula>
    </cfRule>
  </conditionalFormatting>
  <conditionalFormatting sqref="F9">
    <cfRule type="expression" dxfId="3041" priority="35" stopIfTrue="1">
      <formula>$D$9=0</formula>
    </cfRule>
  </conditionalFormatting>
  <conditionalFormatting sqref="F8">
    <cfRule type="expression" dxfId="3040" priority="36" stopIfTrue="1">
      <formula>$D$8=0</formula>
    </cfRule>
  </conditionalFormatting>
  <conditionalFormatting sqref="G8:AK9 BA7:CE8">
    <cfRule type="cellIs" dxfId="3039" priority="37" stopIfTrue="1" operator="equal">
      <formula>""</formula>
    </cfRule>
  </conditionalFormatting>
  <conditionalFormatting sqref="Y14:Z24">
    <cfRule type="expression" dxfId="3038" priority="1" stopIfTrue="1">
      <formula>IF((AND($Y14=0,$S14=0,$V14=0,$AE14&lt;&gt;0)),"истина")</formula>
    </cfRule>
    <cfRule type="expression" dxfId="3037" priority="2" stopIfTrue="1">
      <formula>($V14+$Y14)&lt;&gt;$AI14</formula>
    </cfRule>
  </conditionalFormatting>
  <conditionalFormatting sqref="V14:X24">
    <cfRule type="expression" dxfId="3036" priority="3" stopIfTrue="1">
      <formula>IF((AND($V14=0,$Y14=0,$S14=0,$AE14&lt;&gt;0)),"истина")</formula>
    </cfRule>
    <cfRule type="expression" dxfId="3035" priority="4" stopIfTrue="1">
      <formula>($V14+$Y14)&lt;&gt;$AI14</formula>
    </cfRule>
    <cfRule type="cellIs" dxfId="3034"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28674"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28675"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28676"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28677"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28678"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28679"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28680"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28681"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28682"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28683"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28684"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28685"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28686"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28687"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28688"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28689"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79">
    <pageSetUpPr fitToPage="1"/>
  </sheetPr>
  <dimension ref="A1:CE147"/>
  <sheetViews>
    <sheetView showGridLines="0" zoomScale="120" zoomScaleNormal="120" workbookViewId="0">
      <selection activeCell="M15" sqref="M15:N15"/>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v>792</v>
      </c>
      <c r="B1" s="969"/>
      <c r="C1" s="969"/>
      <c r="D1" s="555"/>
      <c r="E1" s="966">
        <v>6</v>
      </c>
      <c r="F1" s="966"/>
      <c r="G1" s="966"/>
      <c r="H1" s="966"/>
      <c r="J1" s="970"/>
      <c r="K1" s="970"/>
      <c r="L1" s="970"/>
      <c r="M1" s="970"/>
      <c r="N1" s="970"/>
      <c r="O1" s="970"/>
      <c r="P1" s="3"/>
      <c r="Q1" s="3"/>
      <c r="R1" s="964" t="s">
        <v>764</v>
      </c>
      <c r="S1" s="964"/>
      <c r="T1" s="964"/>
      <c r="U1" s="964"/>
      <c r="V1" s="964"/>
      <c r="W1" s="964"/>
      <c r="Y1" s="971">
        <f>60/45</f>
        <v>1.3333333333333333</v>
      </c>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v>0.72916666666666663</v>
      </c>
      <c r="AH2" s="859" t="s">
        <v>12</v>
      </c>
      <c r="AI2" s="859"/>
      <c r="AJ2" s="859"/>
      <c r="AK2" s="859"/>
      <c r="AL2" s="859"/>
      <c r="AM2" s="859"/>
      <c r="AN2" s="859"/>
      <c r="AO2" s="14" t="b">
        <v>1</v>
      </c>
      <c r="AP2" s="15" t="b">
        <v>0</v>
      </c>
      <c r="AQ2" s="15" t="b">
        <v>0</v>
      </c>
      <c r="AR2" s="15" t="b">
        <v>0</v>
      </c>
      <c r="AS2" s="15" t="b">
        <v>1</v>
      </c>
      <c r="AT2" s="15" t="b">
        <v>0</v>
      </c>
      <c r="AU2" s="15" t="b">
        <v>0</v>
      </c>
      <c r="AV2" s="15">
        <f>COUNTIF(AO2:AU2,TRUE)</f>
        <v>2</v>
      </c>
    </row>
    <row r="3" spans="1:83" ht="12.75" customHeight="1" x14ac:dyDescent="0.2">
      <c r="A3" s="972" t="s">
        <v>772</v>
      </c>
      <c r="B3" s="972"/>
      <c r="C3" s="972"/>
      <c r="D3" s="555"/>
      <c r="E3" s="964" t="s">
        <v>765</v>
      </c>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t="str">
        <f>IF(AO2=TRUE,"M",0)</f>
        <v>M</v>
      </c>
      <c r="AP3" s="19">
        <f>IF(AP2=TRUE,"Tu",0)</f>
        <v>0</v>
      </c>
      <c r="AQ3" s="19">
        <f>IF(AQ2=TRUE,"W",0)</f>
        <v>0</v>
      </c>
      <c r="AR3" s="19">
        <f>IF(AR2=TRUE,"Th",0)</f>
        <v>0</v>
      </c>
      <c r="AS3" s="19" t="str">
        <f>IF(AS2=TRUE,"F",0)</f>
        <v>F</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X</v>
      </c>
      <c r="BC7" s="33" t="str">
        <f>IF($I$7=$AO$3,"X","")&amp;IF($I$7=$AP$3,"X","")&amp;IF($I$7=$AQ$3,"X","")&amp;IF($I$7=$AR$3,"X","")&amp;IF($I$7=$AS$3,"X","")&amp;IF($I$7=$AT$3,"X","")&amp;IF($I$7=$AU$3,"X","")</f>
        <v/>
      </c>
      <c r="BD7" s="33" t="str">
        <f>IF($J$7=$AO$3,"X","")&amp;IF($J$7=$AP$3,"X","")&amp;IF($J$7=$AQ$3,"X","")&amp;IF($J$7=$AR$3,"X","")&amp;IF($J$7=$AS$3,"X","")&amp;IF($J$7=$AT$3,"X","")&amp;IF($J$7=$AU$3,"X","")</f>
        <v/>
      </c>
      <c r="BE7" s="33" t="str">
        <f>IF($K$7=$AO$3,"X","")&amp;IF($K$7=$AP$3,"X","")&amp;IF($K$7=$AQ$3,"X","")&amp;IF($K$7=$AR$3,"X","")&amp;IF($K$7=$AS$3,"X","")&amp;IF($K$7=$AT$3,"X","")&amp;IF($K$7=$AU$3,"X","")</f>
        <v/>
      </c>
      <c r="BF7" s="33" t="str">
        <f>IF($L$7=$AO$3,"X","")&amp;IF($L$7=$AP$3,"X","")&amp;IF($L$7=$AQ$3,"X","")&amp;IF($L$7=$AR$3,"X","")&amp;IF($L$7=$AS$3,"X","")&amp;IF($L$7=$AT$3,"X","")&amp;IF($L$7=$AU$3,"X","")</f>
        <v>X</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X</v>
      </c>
      <c r="BJ7" s="33" t="str">
        <f>IF($P$7=$AO$3,"X","")&amp;IF($P$7=$AP$3,"X","")&amp;IF($P$7=$AQ$3,"X","")&amp;IF($P$7=$AR$3,"X","")&amp;IF($P$7=$AS$3,"X","")&amp;IF($P$7=$AT$3,"X","")&amp;IF($P$7=$AU$3,"X","")</f>
        <v/>
      </c>
      <c r="BK7" s="33" t="str">
        <f>IF($Q$7=$AO$3,"X","")&amp;IF($Q$7=$AP$3,"X","")&amp;IF($Q$7=$AQ$3,"X","")&amp;IF($Q$7=$AR$3,"X","")&amp;IF($Q$7=$AS$3,"X","")&amp;IF($Q$7=$AT$3,"X","")&amp;IF($Q$7=$AU$3,"X","")</f>
        <v/>
      </c>
      <c r="BL7" s="33" t="str">
        <f>IF($R$7=$AO$3,"X","")&amp;IF($R$7=$AP$3,"X","")&amp;IF($R$7=$AQ$3,"X","")&amp;IF($R$7=$AR$3,"X","")&amp;IF($R$7=$AS$3,"X","")&amp;IF($R$7=$AT$3,"X","")&amp;IF($R$7=$AU$3,"X","")</f>
        <v/>
      </c>
      <c r="BM7" s="33" t="str">
        <f>IF($S$7=$AO$3,"X","")&amp;IF($S$7=$AP$3,"X","")&amp;IF($S$7=$AQ$3,"X","")&amp;IF($S$7=$AR$3,"X","")&amp;IF($S$7=$AS$3,"X","")&amp;IF($S$7=$AT$3,"X","")&amp;IF($S$7=$AU$3,"X","")</f>
        <v>X</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X</v>
      </c>
      <c r="BQ7" s="33" t="str">
        <f>IF($W$7=$AO$3,"X","")&amp;IF($W$7=$AP$3,"X","")&amp;IF($W$7=$AQ$3,"X","")&amp;IF($W$7=$AR$3,"X","")&amp;IF($W$7=$AS$3,"X","")&amp;IF($W$7=$AT$3,"X","")&amp;IF($W$7=$AU$3,"X","")</f>
        <v/>
      </c>
      <c r="BR7" s="33" t="str">
        <f>IF($X$7=$AO$3,"X","")&amp;IF($X$7=$AP$3,"X","")&amp;IF($X$7=$AQ$3,"X","")&amp;IF($X$7=$AR$3,"X","")&amp;IF($X$7=$AS$3,"X","")&amp;IF($X$7=$AT$3,"X","")&amp;IF($X$7=$AU$3,"X","")</f>
        <v/>
      </c>
      <c r="BS7" s="33" t="str">
        <f>IF($Y$7=$AO$3,"X","")&amp;IF($Y$7=$AP$3,"X","")&amp;IF($Y$7=$AQ$3,"X","")&amp;IF($Y$7=$AR$3,"X","")&amp;IF($Y$7=$AS$3,"X","")&amp;IF($Y$7=$AT$3,"X","")&amp;IF($Y$7=$AU$3,"X","")</f>
        <v/>
      </c>
      <c r="BT7" s="33" t="str">
        <f>IF($Z$7=$AO$3,"X","")&amp;IF($Z$7=$AP$3,"X","")&amp;IF($Z$7=$AQ$3,"X","")&amp;IF($Z$7=$AR$3,"X","")&amp;IF($Z$7=$AS$3,"X","")&amp;IF($Z$7=$AT$3,"X","")&amp;IF($Z$7=$AU$3,"X","")</f>
        <v>X</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X</v>
      </c>
      <c r="BX7" s="33" t="str">
        <f>IF($AD$7=$AO$3,"X","")&amp;IF($AD$7=$AP$3,"X","")&amp;IF($AD$7=$AQ$3,"X","")&amp;IF($AD$7=$AR$3,"X","")&amp;IF($AD$7=$AS$3,"X","")&amp;IF($AD$7=$AT$3,"X","")&amp;IF($AD$7=$AU$3,"X","")</f>
        <v/>
      </c>
      <c r="BY7" s="33" t="str">
        <f>IF($AE$7=$AO$3,"X","")&amp;IF($AE$7=$AP$3,"X","")&amp;IF($AE$7=$AQ$3,"X","")&amp;IF($AE$7=$AR$3,"X","")&amp;IF($AE$7=$AS$3,"X","")&amp;IF($AE$7=$AT$3,"X","")&amp;IF($AE$7=$AU$3,"X","")</f>
        <v/>
      </c>
      <c r="BZ7" s="33" t="str">
        <f>IF($AF$7=$AO$3,"X","")&amp;IF($AF$7=$AP$3,"X","")&amp;IF($AF$7=$AQ$3,"X","")&amp;IF($AF$7=$AR$3,"X","")&amp;IF($AF$7=$AS$3,"X","")&amp;IF($AF$7=$AT$3,"X","")&amp;IF($AF$7=$AU$3,"X","")</f>
        <v/>
      </c>
      <c r="CA7" s="33" t="str">
        <f>IF($AG$7=$AO$3,"X","")&amp;IF($AG$7=$AP$3,"X","")&amp;IF($AG$7=$AQ$3,"X","")&amp;IF($AG$7=$AR$3,"X","")&amp;IF($AG$7=$AS$3,"X","")&amp;IF($AG$7=$AT$3,"X","")&amp;IF($AG$7=$AU$3,"X","")</f>
        <v>X</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X</v>
      </c>
      <c r="CE7" s="33" t="str">
        <f>IF($AK$7=$AO$3,"X","")&amp;IF($AK$7=$AP$3,"X","")&amp;IF($AK$7=$AQ$3,"X","")&amp;IF($AK$7=$AR$3,"X","")&amp;IF($AK$7=$AS$3,"X","")&amp;IF($AK$7=$AT$3,"X","")&amp;IF($AK$7=$AU$3,"X","")</f>
        <v/>
      </c>
    </row>
    <row r="8" spans="1:83" ht="12.75" customHeight="1" x14ac:dyDescent="0.2">
      <c r="A8" s="977" t="str">
        <f>R1</f>
        <v>Вершинина Наталья</v>
      </c>
      <c r="B8" s="977"/>
      <c r="C8" s="977"/>
      <c r="D8" s="978">
        <f>Y1*AL8</f>
        <v>12</v>
      </c>
      <c r="E8" s="978"/>
      <c r="F8" s="34" t="s">
        <v>21</v>
      </c>
      <c r="G8" s="35" t="str">
        <f>IF($G$7=$AO$3,"X","")&amp;IF($G$7=$AP$3,"X","")&amp;IF($G$7=$AQ$3,"X","")&amp;IF($G$7=$AR$3,"X","")&amp;IF($G$7=$AS$3,"X","")&amp;IF($G$7=$AT$3,"X","")&amp;IF($G$7=$AU$3,"X","")</f>
        <v/>
      </c>
      <c r="H8" s="35" t="str">
        <f>IF($H$7=$AO$3,"X","")&amp;IF($H$7=$AP$3,"X","")&amp;IF($H$7=$AQ$3,"X","")&amp;IF($H$7=$AR$3,"X","")&amp;IF($H$7=$AS$3,"X","")&amp;IF($H$7=$AT$3,"X","")&amp;IF($H$7=$AU$3,"X","")</f>
        <v>X</v>
      </c>
      <c r="I8" s="35" t="str">
        <f>IF($I$7=$AO$3,"X","")&amp;IF($I$7=$AP$3,"X","")&amp;IF($I$7=$AQ$3,"X","")&amp;IF($I$7=$AR$3,"X","")&amp;IF($I$7=$AS$3,"X","")&amp;IF($I$7=$AT$3,"X","")&amp;IF($I$7=$AU$3,"X","")</f>
        <v/>
      </c>
      <c r="J8" s="35" t="str">
        <f>IF($J$7=$AO$3,"X","")&amp;IF($J$7=$AP$3,"X","")&amp;IF($J$7=$AQ$3,"X","")&amp;IF($J$7=$AR$3,"X","")&amp;IF($J$7=$AS$3,"X","")&amp;IF($J$7=$AT$3,"X","")&amp;IF($J$7=$AU$3,"X","")</f>
        <v/>
      </c>
      <c r="K8" s="35" t="str">
        <f>IF($K$7=$AO$3,"X","")&amp;IF($K$7=$AP$3,"X","")&amp;IF($K$7=$AQ$3,"X","")&amp;IF($K$7=$AR$3,"X","")&amp;IF($K$7=$AS$3,"X","")&amp;IF($K$7=$AT$3,"X","")&amp;IF($K$7=$AU$3,"X","")</f>
        <v/>
      </c>
      <c r="L8" s="35" t="str">
        <f>IF($L$7=$AO$3,"X","")&amp;IF($L$7=$AP$3,"X","")&amp;IF($L$7=$AQ$3,"X","")&amp;IF($L$7=$AR$3,"X","")&amp;IF($L$7=$AS$3,"X","")&amp;IF($L$7=$AT$3,"X","")&amp;IF($L$7=$AU$3,"X","")</f>
        <v>X</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X</v>
      </c>
      <c r="P8" s="35" t="str">
        <f>IF($P$7=$AO$3,"X","")&amp;IF($P$7=$AP$3,"X","")&amp;IF($P$7=$AQ$3,"X","")&amp;IF($P$7=$AR$3,"X","")&amp;IF($P$7=$AS$3,"X","")&amp;IF($P$7=$AT$3,"X","")&amp;IF($P$7=$AU$3,"X","")</f>
        <v/>
      </c>
      <c r="Q8" s="35" t="str">
        <f>IF($Q$7=$AO$3,"X","")&amp;IF($Q$7=$AP$3,"X","")&amp;IF($Q$7=$AQ$3,"X","")&amp;IF($Q$7=$AR$3,"X","")&amp;IF($Q$7=$AS$3,"X","")&amp;IF($Q$7=$AT$3,"X","")&amp;IF($Q$7=$AU$3,"X","")</f>
        <v/>
      </c>
      <c r="R8" s="35" t="str">
        <f>IF($R$7=$AO$3,"X","")&amp;IF($R$7=$AP$3,"X","")&amp;IF($R$7=$AQ$3,"X","")&amp;IF($R$7=$AR$3,"X","")&amp;IF($R$7=$AS$3,"X","")&amp;IF($R$7=$AT$3,"X","")&amp;IF($R$7=$AU$3,"X","")</f>
        <v/>
      </c>
      <c r="S8" s="35" t="str">
        <f>IF($S$7=$AO$3,"X","")&amp;IF($S$7=$AP$3,"X","")&amp;IF($S$7=$AQ$3,"X","")&amp;IF($S$7=$AR$3,"X","")&amp;IF($S$7=$AS$3,"X","")&amp;IF($S$7=$AT$3,"X","")&amp;IF($S$7=$AU$3,"X","")</f>
        <v>X</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X</v>
      </c>
      <c r="W8" s="35" t="str">
        <f>IF($W$7=$AO$3,"X","")&amp;IF($W$7=$AP$3,"X","")&amp;IF($W$7=$AQ$3,"X","")&amp;IF($W$7=$AR$3,"X","")&amp;IF($W$7=$AS$3,"X","")&amp;IF($W$7=$AT$3,"X","")&amp;IF($W$7=$AU$3,"X","")</f>
        <v/>
      </c>
      <c r="X8" s="35" t="str">
        <f>IF($X$7=$AO$3,"X","")&amp;IF($X$7=$AP$3,"X","")&amp;IF($X$7=$AQ$3,"X","")&amp;IF($X$7=$AR$3,"X","")&amp;IF($X$7=$AS$3,"X","")&amp;IF($X$7=$AT$3,"X","")&amp;IF($X$7=$AU$3,"X","")</f>
        <v/>
      </c>
      <c r="Y8" s="35" t="str">
        <f>IF($Y$7=$AO$3,"X","")&amp;IF($Y$7=$AP$3,"X","")&amp;IF($Y$7=$AQ$3,"X","")&amp;IF($Y$7=$AR$3,"X","")&amp;IF($Y$7=$AS$3,"X","")&amp;IF($Y$7=$AT$3,"X","")&amp;IF($Y$7=$AU$3,"X","")</f>
        <v/>
      </c>
      <c r="Z8" s="35" t="str">
        <f>IF($Z$7=$AO$3,"X","")&amp;IF($Z$7=$AP$3,"X","")&amp;IF($Z$7=$AQ$3,"X","")&amp;IF($Z$7=$AR$3,"X","")&amp;IF($Z$7=$AS$3,"X","")&amp;IF($Z$7=$AT$3,"X","")&amp;IF($Z$7=$AU$3,"X","")</f>
        <v>X</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X</v>
      </c>
      <c r="AD8" s="35" t="str">
        <f>IF($AD$7=$AO$3,"X","")&amp;IF($AD$7=$AP$3,"X","")&amp;IF($AD$7=$AQ$3,"X","")&amp;IF($AD$7=$AR$3,"X","")&amp;IF($AD$7=$AS$3,"X","")&amp;IF($AD$7=$AT$3,"X","")&amp;IF($AD$7=$AU$3,"X","")</f>
        <v/>
      </c>
      <c r="AE8" s="35" t="str">
        <f>IF($AE$7=$AO$3,"X","")&amp;IF($AE$7=$AP$3,"X","")&amp;IF($AE$7=$AQ$3,"X","")&amp;IF($AE$7=$AR$3,"X","")&amp;IF($AE$7=$AS$3,"X","")&amp;IF($AE$7=$AT$3,"X","")&amp;IF($AE$7=$AU$3,"X","")</f>
        <v/>
      </c>
      <c r="AF8" s="35" t="str">
        <f>IF($AF$7=$AO$3,"X","")&amp;IF($AF$7=$AP$3,"X","")&amp;IF($AF$7=$AQ$3,"X","")&amp;IF($AF$7=$AR$3,"X","")&amp;IF($AF$7=$AS$3,"X","")&amp;IF($AF$7=$AT$3,"X","")&amp;IF($AF$7=$AU$3,"X","")</f>
        <v/>
      </c>
      <c r="AG8" s="35" t="str">
        <f>IF($AG$7=$AO$3,"X","")&amp;IF($AG$7=$AP$3,"X","")&amp;IF($AG$7=$AQ$3,"X","")&amp;IF($AG$7=$AR$3,"X","")&amp;IF($AG$7=$AS$3,"X","")&amp;IF($AG$7=$AT$3,"X","")&amp;IF($AG$7=$AU$3,"X","")</f>
        <v>X</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X</v>
      </c>
      <c r="AK8" s="35" t="str">
        <f>IF($AK$7=$AO$3,"X","")&amp;IF($AK$7=$AP$3,"X","")&amp;IF($AK$7=$AQ$3,"X","")&amp;IF($AK$7=$AR$3,"X","")&amp;IF($AK$7=$AS$3,"X","")&amp;IF($AK$7=$AT$3,"X","")&amp;IF($AK$7=$AU$3,"X","")</f>
        <v/>
      </c>
      <c r="AL8" s="30">
        <f>COUNTIF(G8:AK8,"X")</f>
        <v>9</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12</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c r="C14" s="925"/>
      <c r="D14" s="925"/>
      <c r="E14" s="925"/>
      <c r="F14" s="925"/>
      <c r="G14" s="926"/>
      <c r="H14" s="927"/>
      <c r="I14" s="928"/>
      <c r="J14" s="929"/>
      <c r="K14" s="930"/>
      <c r="L14" s="931"/>
      <c r="M14" s="932"/>
      <c r="N14" s="933"/>
      <c r="O14" s="932"/>
      <c r="P14" s="933"/>
      <c r="Q14" s="934">
        <f t="shared" ref="Q14:Q33" si="2">AV14</f>
        <v>792</v>
      </c>
      <c r="R14" s="935"/>
      <c r="S14" s="936"/>
      <c r="T14" s="937"/>
      <c r="U14" s="938"/>
      <c r="V14" s="939"/>
      <c r="W14" s="940"/>
      <c r="X14" s="941"/>
      <c r="Y14" s="939"/>
      <c r="Z14" s="941"/>
      <c r="AA14" s="556"/>
      <c r="AB14" s="559"/>
      <c r="AC14" s="560" t="str">
        <f t="shared" ref="AC14:AC33" si="3">IF(B14&lt;&gt;"",-$I$10,"")</f>
        <v/>
      </c>
      <c r="AD14" s="561"/>
      <c r="AE14" s="561"/>
      <c r="AF14" s="562">
        <f t="shared" ref="AF14:AF33" si="4">SUM(AB14:AE14)</f>
        <v>0</v>
      </c>
      <c r="AG14" s="72"/>
      <c r="AH14" s="109" t="str">
        <f t="shared" ref="AH14:AH33" si="5">IF(B14&lt;&gt;"",AV14,"")</f>
        <v/>
      </c>
      <c r="AI14" s="883" t="str">
        <f>IF(B14&lt;&gt;0,ROUND(AE14*Q14,0),"")</f>
        <v/>
      </c>
      <c r="AJ14" s="883"/>
      <c r="AK14" s="900" t="str">
        <f t="shared" ref="AK14:AK33" si="6">IF(B14&lt;&gt;0,ROUND(AI14*$AF$1,2),"")</f>
        <v/>
      </c>
      <c r="AL14" s="900"/>
      <c r="AM14" s="901" t="str">
        <f t="shared" ref="AM14:AM33" si="7">IF(AND(AC14&gt;0,AC14&lt;&gt;""),"ложь","")</f>
        <v/>
      </c>
      <c r="AN14" s="901"/>
      <c r="AO14" s="73">
        <f>IF(ROUND($A$1-$A$1*M14,4)=$A$1,0,ROUND($A$1-$A$1*M14,4))</f>
        <v>0</v>
      </c>
      <c r="AP14" s="74">
        <f>IF(ROUND($A$1-$A$1*O14,4)=$A$1,0,ROUND($A$1-$A$1*O14,4))</f>
        <v>0</v>
      </c>
      <c r="AQ14" s="75">
        <f>ROUND($A$1-((M14+O14)*$A$1),4)</f>
        <v>792</v>
      </c>
      <c r="AR14" s="76">
        <f>IF(AO14&gt;0,1,0)</f>
        <v>0</v>
      </c>
      <c r="AS14" s="77">
        <f t="shared" ref="AS14:AS33" si="8">IF(AP14&gt;0,2,0)</f>
        <v>0</v>
      </c>
      <c r="AT14" s="76">
        <f>IF(AQ14&gt;0,3,0)</f>
        <v>3</v>
      </c>
      <c r="AU14" s="78">
        <f t="shared" ref="AU14:AU33" si="9">AR14+AS14+AT14</f>
        <v>3</v>
      </c>
      <c r="AV14" s="5">
        <f t="shared" ref="AV14:AV33" si="10">IF(AU14=4,AO14,0)+IF(AU14=5,AP14,0)+IF(AU14=6,AQ14,0)+IF(AU14=3,$A$1,0)</f>
        <v>792</v>
      </c>
      <c r="AW14" s="104">
        <f>ROUND(AF14*Q14,0)</f>
        <v>0</v>
      </c>
    </row>
    <row r="15" spans="1:83" s="69" customFormat="1" ht="18" customHeight="1" x14ac:dyDescent="0.2">
      <c r="A15" s="71">
        <v>2</v>
      </c>
      <c r="B15" s="924"/>
      <c r="C15" s="925"/>
      <c r="D15" s="925"/>
      <c r="E15" s="925"/>
      <c r="F15" s="925"/>
      <c r="G15" s="926"/>
      <c r="H15" s="927"/>
      <c r="I15" s="928"/>
      <c r="J15" s="929"/>
      <c r="K15" s="930"/>
      <c r="L15" s="931"/>
      <c r="M15" s="932"/>
      <c r="N15" s="933"/>
      <c r="O15" s="932"/>
      <c r="P15" s="933"/>
      <c r="Q15" s="934">
        <f t="shared" si="2"/>
        <v>792</v>
      </c>
      <c r="R15" s="935"/>
      <c r="S15" s="936"/>
      <c r="T15" s="937"/>
      <c r="U15" s="938"/>
      <c r="V15" s="939"/>
      <c r="W15" s="940"/>
      <c r="X15" s="941"/>
      <c r="Y15" s="939"/>
      <c r="Z15" s="941"/>
      <c r="AA15" s="556"/>
      <c r="AB15" s="563"/>
      <c r="AC15" s="560" t="str">
        <f t="shared" si="3"/>
        <v/>
      </c>
      <c r="AD15" s="564"/>
      <c r="AE15" s="561"/>
      <c r="AF15" s="562">
        <f t="shared" si="4"/>
        <v>0</v>
      </c>
      <c r="AG15" s="72"/>
      <c r="AH15" s="109" t="str">
        <f t="shared" si="5"/>
        <v/>
      </c>
      <c r="AI15" s="883" t="str">
        <f t="shared" ref="AI15:AI33" si="11">IF(B15&lt;&gt;0,ROUND(AE15*Q15,0),"")</f>
        <v/>
      </c>
      <c r="AJ15" s="883"/>
      <c r="AK15" s="900" t="str">
        <f t="shared" si="6"/>
        <v/>
      </c>
      <c r="AL15" s="900"/>
      <c r="AM15" s="901" t="str">
        <f t="shared" si="7"/>
        <v/>
      </c>
      <c r="AN15" s="901"/>
      <c r="AO15" s="73">
        <f t="shared" ref="AO15:AO33" si="12">IF(ROUND($A$1-$A$1*M15,4)=$A$1,0,ROUND($A$1-$A$1*M15,4))</f>
        <v>0</v>
      </c>
      <c r="AP15" s="74">
        <f t="shared" ref="AP15:AP33" si="13">IF(ROUND($A$1-$A$1*O15,4)=$A$1,0,ROUND($A$1-$A$1*O15,4))</f>
        <v>0</v>
      </c>
      <c r="AQ15" s="75">
        <f t="shared" ref="AQ15:AQ33" si="14">ROUND($A$1-((M15+O15)*$A$1),4)</f>
        <v>792</v>
      </c>
      <c r="AR15" s="76">
        <f t="shared" ref="AR15:AR33" si="15">IF(AO15&gt;0,1,0)</f>
        <v>0</v>
      </c>
      <c r="AS15" s="77">
        <f t="shared" si="8"/>
        <v>0</v>
      </c>
      <c r="AT15" s="76">
        <f t="shared" ref="AT15:AT33" si="16">IF(AQ15&gt;0,3,0)</f>
        <v>3</v>
      </c>
      <c r="AU15" s="78">
        <f t="shared" si="9"/>
        <v>3</v>
      </c>
      <c r="AV15" s="5">
        <f t="shared" si="10"/>
        <v>792</v>
      </c>
      <c r="AW15" s="104">
        <f t="shared" ref="AW15:AW33" si="17">ROUND(AF15*Q15,0)</f>
        <v>0</v>
      </c>
    </row>
    <row r="16" spans="1:83" s="69" customFormat="1" ht="18" customHeight="1" x14ac:dyDescent="0.2">
      <c r="A16" s="71">
        <v>3</v>
      </c>
      <c r="B16" s="924"/>
      <c r="C16" s="925"/>
      <c r="D16" s="925"/>
      <c r="E16" s="925"/>
      <c r="F16" s="925"/>
      <c r="G16" s="926"/>
      <c r="H16" s="927"/>
      <c r="I16" s="928"/>
      <c r="J16" s="929"/>
      <c r="K16" s="930"/>
      <c r="L16" s="931"/>
      <c r="M16" s="932"/>
      <c r="N16" s="933"/>
      <c r="O16" s="932"/>
      <c r="P16" s="933"/>
      <c r="Q16" s="934">
        <f t="shared" si="2"/>
        <v>792</v>
      </c>
      <c r="R16" s="935"/>
      <c r="S16" s="936"/>
      <c r="T16" s="937"/>
      <c r="U16" s="938"/>
      <c r="V16" s="939"/>
      <c r="W16" s="940"/>
      <c r="X16" s="941"/>
      <c r="Y16" s="939"/>
      <c r="Z16" s="941"/>
      <c r="AA16" s="556"/>
      <c r="AB16" s="563"/>
      <c r="AC16" s="560" t="str">
        <f t="shared" si="3"/>
        <v/>
      </c>
      <c r="AD16" s="564"/>
      <c r="AE16" s="561"/>
      <c r="AF16" s="562">
        <f t="shared" si="4"/>
        <v>0</v>
      </c>
      <c r="AG16" s="72"/>
      <c r="AH16" s="109" t="str">
        <f t="shared" si="5"/>
        <v/>
      </c>
      <c r="AI16" s="883" t="str">
        <f t="shared" si="11"/>
        <v/>
      </c>
      <c r="AJ16" s="883"/>
      <c r="AK16" s="900" t="str">
        <f t="shared" si="6"/>
        <v/>
      </c>
      <c r="AL16" s="900"/>
      <c r="AM16" s="901" t="str">
        <f t="shared" si="7"/>
        <v/>
      </c>
      <c r="AN16" s="901"/>
      <c r="AO16" s="73">
        <f t="shared" si="12"/>
        <v>0</v>
      </c>
      <c r="AP16" s="74">
        <f t="shared" si="13"/>
        <v>0</v>
      </c>
      <c r="AQ16" s="75">
        <f t="shared" si="14"/>
        <v>792</v>
      </c>
      <c r="AR16" s="76">
        <f t="shared" si="15"/>
        <v>0</v>
      </c>
      <c r="AS16" s="77">
        <f t="shared" si="8"/>
        <v>0</v>
      </c>
      <c r="AT16" s="76">
        <f t="shared" si="16"/>
        <v>3</v>
      </c>
      <c r="AU16" s="78">
        <f t="shared" si="9"/>
        <v>3</v>
      </c>
      <c r="AV16" s="5">
        <f t="shared" si="10"/>
        <v>792</v>
      </c>
      <c r="AW16" s="104">
        <f t="shared" si="17"/>
        <v>0</v>
      </c>
    </row>
    <row r="17" spans="1:49" s="69" customFormat="1" ht="18" customHeight="1" x14ac:dyDescent="0.2">
      <c r="A17" s="71">
        <v>4</v>
      </c>
      <c r="B17" s="924"/>
      <c r="C17" s="925"/>
      <c r="D17" s="925"/>
      <c r="E17" s="925"/>
      <c r="F17" s="925"/>
      <c r="G17" s="926"/>
      <c r="H17" s="927"/>
      <c r="I17" s="928"/>
      <c r="J17" s="929"/>
      <c r="K17" s="930"/>
      <c r="L17" s="931"/>
      <c r="M17" s="932"/>
      <c r="N17" s="933"/>
      <c r="O17" s="932"/>
      <c r="P17" s="933"/>
      <c r="Q17" s="934">
        <f t="shared" si="2"/>
        <v>792</v>
      </c>
      <c r="R17" s="935"/>
      <c r="S17" s="936"/>
      <c r="T17" s="937"/>
      <c r="U17" s="938"/>
      <c r="V17" s="939"/>
      <c r="W17" s="940"/>
      <c r="X17" s="941"/>
      <c r="Y17" s="939"/>
      <c r="Z17" s="941"/>
      <c r="AA17" s="556"/>
      <c r="AB17" s="563"/>
      <c r="AC17" s="560" t="str">
        <f t="shared" si="3"/>
        <v/>
      </c>
      <c r="AD17" s="564"/>
      <c r="AE17" s="561"/>
      <c r="AF17" s="562">
        <f t="shared" si="4"/>
        <v>0</v>
      </c>
      <c r="AG17" s="72"/>
      <c r="AH17" s="109" t="str">
        <f t="shared" si="5"/>
        <v/>
      </c>
      <c r="AI17" s="883" t="str">
        <f t="shared" si="11"/>
        <v/>
      </c>
      <c r="AJ17" s="883"/>
      <c r="AK17" s="900" t="str">
        <f t="shared" si="6"/>
        <v/>
      </c>
      <c r="AL17" s="900"/>
      <c r="AM17" s="901" t="str">
        <f t="shared" si="7"/>
        <v/>
      </c>
      <c r="AN17" s="901"/>
      <c r="AO17" s="73">
        <f t="shared" si="12"/>
        <v>0</v>
      </c>
      <c r="AP17" s="74">
        <f t="shared" si="13"/>
        <v>0</v>
      </c>
      <c r="AQ17" s="75">
        <f t="shared" si="14"/>
        <v>792</v>
      </c>
      <c r="AR17" s="76">
        <f t="shared" si="15"/>
        <v>0</v>
      </c>
      <c r="AS17" s="77">
        <f t="shared" si="8"/>
        <v>0</v>
      </c>
      <c r="AT17" s="76">
        <f t="shared" si="16"/>
        <v>3</v>
      </c>
      <c r="AU17" s="78">
        <f t="shared" si="9"/>
        <v>3</v>
      </c>
      <c r="AV17" s="5">
        <f t="shared" si="10"/>
        <v>792</v>
      </c>
      <c r="AW17" s="104">
        <f t="shared" si="17"/>
        <v>0</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792</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792</v>
      </c>
      <c r="AR18" s="76">
        <f t="shared" si="15"/>
        <v>0</v>
      </c>
      <c r="AS18" s="77">
        <f t="shared" si="8"/>
        <v>0</v>
      </c>
      <c r="AT18" s="76">
        <f t="shared" si="16"/>
        <v>3</v>
      </c>
      <c r="AU18" s="78">
        <f t="shared" si="9"/>
        <v>3</v>
      </c>
      <c r="AV18" s="5">
        <f t="shared" si="10"/>
        <v>792</v>
      </c>
      <c r="AW18" s="104">
        <f t="shared" si="17"/>
        <v>0</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792</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792</v>
      </c>
      <c r="AR19" s="76">
        <f t="shared" si="15"/>
        <v>0</v>
      </c>
      <c r="AS19" s="77">
        <f t="shared" si="8"/>
        <v>0</v>
      </c>
      <c r="AT19" s="76">
        <f t="shared" si="16"/>
        <v>3</v>
      </c>
      <c r="AU19" s="78">
        <f t="shared" si="9"/>
        <v>3</v>
      </c>
      <c r="AV19" s="5">
        <f t="shared" si="10"/>
        <v>792</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792</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792</v>
      </c>
      <c r="AR20" s="76">
        <f t="shared" si="15"/>
        <v>0</v>
      </c>
      <c r="AS20" s="77">
        <f t="shared" si="8"/>
        <v>0</v>
      </c>
      <c r="AT20" s="76">
        <f t="shared" si="16"/>
        <v>3</v>
      </c>
      <c r="AU20" s="78">
        <f t="shared" si="9"/>
        <v>3</v>
      </c>
      <c r="AV20" s="5">
        <f t="shared" si="10"/>
        <v>792</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792</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792</v>
      </c>
      <c r="AR21" s="76">
        <f t="shared" si="15"/>
        <v>0</v>
      </c>
      <c r="AS21" s="77">
        <f t="shared" si="8"/>
        <v>0</v>
      </c>
      <c r="AT21" s="76">
        <f t="shared" si="16"/>
        <v>3</v>
      </c>
      <c r="AU21" s="78">
        <f t="shared" si="9"/>
        <v>3</v>
      </c>
      <c r="AV21" s="5">
        <f t="shared" si="10"/>
        <v>792</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792</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792</v>
      </c>
      <c r="AR22" s="76">
        <f t="shared" si="15"/>
        <v>0</v>
      </c>
      <c r="AS22" s="77">
        <f t="shared" si="8"/>
        <v>0</v>
      </c>
      <c r="AT22" s="76">
        <f t="shared" si="16"/>
        <v>3</v>
      </c>
      <c r="AU22" s="78">
        <f t="shared" si="9"/>
        <v>3</v>
      </c>
      <c r="AV22" s="5">
        <f t="shared" si="10"/>
        <v>792</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792</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792</v>
      </c>
      <c r="AR23" s="76">
        <f t="shared" si="15"/>
        <v>0</v>
      </c>
      <c r="AS23" s="77">
        <f t="shared" si="8"/>
        <v>0</v>
      </c>
      <c r="AT23" s="76">
        <f t="shared" si="16"/>
        <v>3</v>
      </c>
      <c r="AU23" s="78">
        <f t="shared" si="9"/>
        <v>3</v>
      </c>
      <c r="AV23" s="5">
        <f t="shared" si="10"/>
        <v>792</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792</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792</v>
      </c>
      <c r="AR24" s="76">
        <f t="shared" si="15"/>
        <v>0</v>
      </c>
      <c r="AS24" s="77">
        <f t="shared" si="8"/>
        <v>0</v>
      </c>
      <c r="AT24" s="76">
        <f t="shared" si="16"/>
        <v>3</v>
      </c>
      <c r="AU24" s="78">
        <f t="shared" si="9"/>
        <v>3</v>
      </c>
      <c r="AV24" s="5">
        <f t="shared" si="10"/>
        <v>792</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792</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792</v>
      </c>
      <c r="AR25" s="76">
        <f t="shared" si="15"/>
        <v>0</v>
      </c>
      <c r="AS25" s="77">
        <f t="shared" si="8"/>
        <v>0</v>
      </c>
      <c r="AT25" s="76">
        <f t="shared" si="16"/>
        <v>3</v>
      </c>
      <c r="AU25" s="78">
        <f t="shared" si="9"/>
        <v>3</v>
      </c>
      <c r="AV25" s="5">
        <f t="shared" si="10"/>
        <v>792</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792</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792</v>
      </c>
      <c r="AR26" s="76">
        <f t="shared" si="15"/>
        <v>0</v>
      </c>
      <c r="AS26" s="77">
        <f t="shared" si="8"/>
        <v>0</v>
      </c>
      <c r="AT26" s="76">
        <f t="shared" si="16"/>
        <v>3</v>
      </c>
      <c r="AU26" s="78">
        <f t="shared" si="9"/>
        <v>3</v>
      </c>
      <c r="AV26" s="5">
        <f t="shared" si="10"/>
        <v>792</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792</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792</v>
      </c>
      <c r="AR27" s="76">
        <f t="shared" si="15"/>
        <v>0</v>
      </c>
      <c r="AS27" s="77">
        <f t="shared" si="8"/>
        <v>0</v>
      </c>
      <c r="AT27" s="76">
        <f t="shared" si="16"/>
        <v>3</v>
      </c>
      <c r="AU27" s="78">
        <f t="shared" si="9"/>
        <v>3</v>
      </c>
      <c r="AV27" s="5">
        <f t="shared" si="10"/>
        <v>792</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792</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792</v>
      </c>
      <c r="AR28" s="76">
        <f t="shared" si="15"/>
        <v>0</v>
      </c>
      <c r="AS28" s="77">
        <f t="shared" si="8"/>
        <v>0</v>
      </c>
      <c r="AT28" s="76">
        <f t="shared" si="16"/>
        <v>3</v>
      </c>
      <c r="AU28" s="78">
        <f t="shared" si="9"/>
        <v>3</v>
      </c>
      <c r="AV28" s="5">
        <f t="shared" si="10"/>
        <v>792</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792</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792</v>
      </c>
      <c r="AR29" s="76">
        <f t="shared" si="15"/>
        <v>0</v>
      </c>
      <c r="AS29" s="77">
        <f t="shared" si="8"/>
        <v>0</v>
      </c>
      <c r="AT29" s="76">
        <f t="shared" si="16"/>
        <v>3</v>
      </c>
      <c r="AU29" s="78">
        <f t="shared" si="9"/>
        <v>3</v>
      </c>
      <c r="AV29" s="5">
        <f t="shared" si="10"/>
        <v>792</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792</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792</v>
      </c>
      <c r="AR30" s="76">
        <f t="shared" si="15"/>
        <v>0</v>
      </c>
      <c r="AS30" s="77">
        <f t="shared" si="8"/>
        <v>0</v>
      </c>
      <c r="AT30" s="76">
        <f t="shared" si="16"/>
        <v>3</v>
      </c>
      <c r="AU30" s="78">
        <f t="shared" si="9"/>
        <v>3</v>
      </c>
      <c r="AV30" s="5">
        <f t="shared" si="10"/>
        <v>792</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792</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792</v>
      </c>
      <c r="AR31" s="76">
        <f t="shared" si="15"/>
        <v>0</v>
      </c>
      <c r="AS31" s="77">
        <f t="shared" si="8"/>
        <v>0</v>
      </c>
      <c r="AT31" s="76">
        <f t="shared" si="16"/>
        <v>3</v>
      </c>
      <c r="AU31" s="78">
        <f t="shared" si="9"/>
        <v>3</v>
      </c>
      <c r="AV31" s="5">
        <f t="shared" si="10"/>
        <v>792</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792</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792</v>
      </c>
      <c r="AR32" s="76">
        <f t="shared" si="15"/>
        <v>0</v>
      </c>
      <c r="AS32" s="77">
        <f t="shared" si="8"/>
        <v>0</v>
      </c>
      <c r="AT32" s="76">
        <f t="shared" si="16"/>
        <v>3</v>
      </c>
      <c r="AU32" s="78">
        <f t="shared" si="9"/>
        <v>3</v>
      </c>
      <c r="AV32" s="5">
        <f t="shared" si="10"/>
        <v>792</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792</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792</v>
      </c>
      <c r="AR33" s="76">
        <f t="shared" si="15"/>
        <v>0</v>
      </c>
      <c r="AS33" s="77">
        <f t="shared" si="8"/>
        <v>0</v>
      </c>
      <c r="AT33" s="76">
        <f t="shared" si="16"/>
        <v>3</v>
      </c>
      <c r="AU33" s="78">
        <f t="shared" si="9"/>
        <v>3</v>
      </c>
      <c r="AV33" s="5">
        <f t="shared" si="10"/>
        <v>792</v>
      </c>
      <c r="AW33" s="104">
        <f t="shared" si="17"/>
        <v>0</v>
      </c>
    </row>
    <row r="34" spans="1:49" s="69" customFormat="1" ht="24.75" customHeight="1" x14ac:dyDescent="0.2">
      <c r="A34" s="84"/>
      <c r="B34" s="480" t="s">
        <v>281</v>
      </c>
      <c r="C34" s="84"/>
      <c r="D34" s="84"/>
      <c r="E34" s="84"/>
      <c r="F34" s="84"/>
      <c r="G34" s="554">
        <f>20-COUNTBLANK(B14:B33)</f>
        <v>0</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0</v>
      </c>
      <c r="Z34" s="904"/>
      <c r="AA34" s="558">
        <f t="shared" ref="AA34:AG34" si="18">SUM(AA14:AA33)</f>
        <v>0</v>
      </c>
      <c r="AB34" s="568">
        <f t="shared" si="18"/>
        <v>0</v>
      </c>
      <c r="AC34" s="569">
        <f t="shared" si="18"/>
        <v>0</v>
      </c>
      <c r="AD34" s="569">
        <f t="shared" si="18"/>
        <v>0</v>
      </c>
      <c r="AE34" s="570">
        <f t="shared" si="18"/>
        <v>0</v>
      </c>
      <c r="AF34" s="571">
        <f t="shared" si="18"/>
        <v>0</v>
      </c>
      <c r="AG34" s="89">
        <f t="shared" si="18"/>
        <v>0</v>
      </c>
      <c r="AH34" s="90"/>
      <c r="AI34" s="90"/>
      <c r="AJ34" s="90"/>
      <c r="AK34" s="90"/>
      <c r="AL34" s="91"/>
      <c r="AM34" s="91"/>
      <c r="AN34" s="91"/>
      <c r="AO34" s="68"/>
      <c r="AS34" s="70"/>
      <c r="AW34" s="104">
        <f>SUM(AW14:AW33)</f>
        <v>0</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0</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3033" priority="6" stopIfTrue="1">
      <formula>B14=""</formula>
    </cfRule>
  </conditionalFormatting>
  <conditionalFormatting sqref="AE14:AE33">
    <cfRule type="expression" dxfId="3032" priority="7" stopIfTrue="1">
      <formula>AND((OR(S14,V14,Y14)&lt;&gt;0),AE14=0)</formula>
    </cfRule>
    <cfRule type="expression" dxfId="3031" priority="8" stopIfTrue="1">
      <formula>AND((OR(S14,V14,Y14)&lt;&gt;0),AE14&lt;&gt;0)</formula>
    </cfRule>
  </conditionalFormatting>
  <conditionalFormatting sqref="Q14:R33">
    <cfRule type="expression" dxfId="3030" priority="9" stopIfTrue="1">
      <formula>B14=""</formula>
    </cfRule>
  </conditionalFormatting>
  <conditionalFormatting sqref="AC14:AC33">
    <cfRule type="expression" dxfId="3029" priority="10" stopIfTrue="1">
      <formula>(AD14+AC14)&gt;=0</formula>
    </cfRule>
  </conditionalFormatting>
  <conditionalFormatting sqref="AI14:AJ33">
    <cfRule type="expression" dxfId="3028" priority="11" stopIfTrue="1">
      <formula>IF(AI14&lt;&gt;ROUND(S14*$AF$1+V14+Y14,2),1)</formula>
    </cfRule>
    <cfRule type="cellIs" dxfId="3027" priority="12" stopIfTrue="1" operator="equal">
      <formula>0</formula>
    </cfRule>
  </conditionalFormatting>
  <conditionalFormatting sqref="Y25:Z33">
    <cfRule type="expression" dxfId="3026" priority="13" stopIfTrue="1">
      <formula>IF((AND($Y25=0,$S25=0,$V25=0,$AE25&lt;&gt;0)),"истина")</formula>
    </cfRule>
    <cfRule type="expression" dxfId="3025" priority="14" stopIfTrue="1">
      <formula>($V25+$Y25)&lt;&gt;$AI25</formula>
    </cfRule>
  </conditionalFormatting>
  <conditionalFormatting sqref="S15:U33">
    <cfRule type="expression" dxfId="3024" priority="15" stopIfTrue="1">
      <formula>IF((AND($S15=0,$V15=0,$Y15=0,$AE15&lt;&gt;0)),"истина")</formula>
    </cfRule>
    <cfRule type="cellIs" dxfId="3023" priority="16" stopIfTrue="1" operator="lessThan">
      <formula>0</formula>
    </cfRule>
  </conditionalFormatting>
  <conditionalFormatting sqref="V25:X33">
    <cfRule type="expression" dxfId="3022" priority="17" stopIfTrue="1">
      <formula>IF((AND($V25=0,$Y25=0,$S25=0,$AE25&lt;&gt;0)),"истина")</formula>
    </cfRule>
    <cfRule type="expression" dxfId="3021" priority="18" stopIfTrue="1">
      <formula>($V25+$Y25)&lt;&gt;$AI25</formula>
    </cfRule>
    <cfRule type="cellIs" dxfId="3020" priority="19" stopIfTrue="1" operator="lessThan">
      <formula>0</formula>
    </cfRule>
  </conditionalFormatting>
  <conditionalFormatting sqref="I10:J10">
    <cfRule type="cellIs" dxfId="3019" priority="20" stopIfTrue="1" operator="notEqual">
      <formula>$A$10</formula>
    </cfRule>
    <cfRule type="cellIs" dxfId="3018" priority="21" stopIfTrue="1" operator="equal">
      <formula>0</formula>
    </cfRule>
  </conditionalFormatting>
  <conditionalFormatting sqref="D10:E10 AK13:AL13 AH14:AH33 AM14:AN33">
    <cfRule type="cellIs" dxfId="3017" priority="22" stopIfTrue="1" operator="equal">
      <formula>0</formula>
    </cfRule>
  </conditionalFormatting>
  <conditionalFormatting sqref="AH3:AN3 AH1:AN1">
    <cfRule type="cellIs" dxfId="3016" priority="23" stopIfTrue="1" operator="equal">
      <formula>0</formula>
    </cfRule>
  </conditionalFormatting>
  <conditionalFormatting sqref="S34:AG34 AF14:AF33">
    <cfRule type="cellIs" dxfId="3015" priority="24" stopIfTrue="1" operator="equal">
      <formula>0</formula>
    </cfRule>
  </conditionalFormatting>
  <conditionalFormatting sqref="S14:U14">
    <cfRule type="expression" dxfId="3014" priority="25" stopIfTrue="1">
      <formula>IF((AND($S$14=0,$V$14=0,$Y$14=0,$AE$14&lt;&gt;0)),"истина")</formula>
    </cfRule>
    <cfRule type="cellIs" dxfId="3013" priority="26" stopIfTrue="1" operator="lessThan">
      <formula>0</formula>
    </cfRule>
  </conditionalFormatting>
  <conditionalFormatting sqref="G34 D8:E9 AK14:AL33">
    <cfRule type="cellIs" dxfId="3012" priority="27" stopIfTrue="1" operator="equal">
      <formula>0</formula>
    </cfRule>
  </conditionalFormatting>
  <conditionalFormatting sqref="AL8:AL9">
    <cfRule type="cellIs" dxfId="3011" priority="28" stopIfTrue="1" operator="equal">
      <formula>0</formula>
    </cfRule>
  </conditionalFormatting>
  <conditionalFormatting sqref="AM8:AN8">
    <cfRule type="expression" dxfId="3010" priority="29" stopIfTrue="1">
      <formula>$AL$8=0</formula>
    </cfRule>
  </conditionalFormatting>
  <conditionalFormatting sqref="AM9:AN9">
    <cfRule type="expression" dxfId="3009" priority="30" stopIfTrue="1">
      <formula>$AL$9=0</formula>
    </cfRule>
  </conditionalFormatting>
  <conditionalFormatting sqref="A8:C8">
    <cfRule type="expression" dxfId="3008" priority="31" stopIfTrue="1">
      <formula>$D$8=0</formula>
    </cfRule>
    <cfRule type="cellIs" dxfId="3007" priority="32" stopIfTrue="1" operator="equal">
      <formula>0</formula>
    </cfRule>
  </conditionalFormatting>
  <conditionalFormatting sqref="A9:C9">
    <cfRule type="expression" dxfId="3006" priority="33" stopIfTrue="1">
      <formula>$D$9=0</formula>
    </cfRule>
    <cfRule type="cellIs" dxfId="3005" priority="34" stopIfTrue="1" operator="equal">
      <formula>0</formula>
    </cfRule>
  </conditionalFormatting>
  <conditionalFormatting sqref="F9">
    <cfRule type="expression" dxfId="3004" priority="35" stopIfTrue="1">
      <formula>$D$9=0</formula>
    </cfRule>
  </conditionalFormatting>
  <conditionalFormatting sqref="F8">
    <cfRule type="expression" dxfId="3003" priority="36" stopIfTrue="1">
      <formula>$D$8=0</formula>
    </cfRule>
  </conditionalFormatting>
  <conditionalFormatting sqref="G8:AK9 BA7:CE8">
    <cfRule type="cellIs" dxfId="3002" priority="37" stopIfTrue="1" operator="equal">
      <formula>""</formula>
    </cfRule>
  </conditionalFormatting>
  <conditionalFormatting sqref="Y14:Z24">
    <cfRule type="expression" dxfId="3001" priority="1" stopIfTrue="1">
      <formula>IF((AND($Y14=0,$S14=0,$V14=0,$AE14&lt;&gt;0)),"истина")</formula>
    </cfRule>
    <cfRule type="expression" dxfId="3000" priority="2" stopIfTrue="1">
      <formula>($V14+$Y14)&lt;&gt;$AI14</formula>
    </cfRule>
  </conditionalFormatting>
  <conditionalFormatting sqref="V14:X24">
    <cfRule type="expression" dxfId="2999" priority="3" stopIfTrue="1">
      <formula>IF((AND($V14=0,$Y14=0,$S14=0,$AE14&lt;&gt;0)),"истина")</formula>
    </cfRule>
    <cfRule type="expression" dxfId="2998" priority="4" stopIfTrue="1">
      <formula>($V14+$Y14)&lt;&gt;$AI14</formula>
    </cfRule>
    <cfRule type="cellIs" dxfId="2997"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9697"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29698"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29699"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29700"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29701"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29702"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29703"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29704"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29705"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29706"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29707"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29708"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29709"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29710"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29711"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29712"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29713"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80">
    <pageSetUpPr fitToPage="1"/>
  </sheetPr>
  <dimension ref="A1:CE147"/>
  <sheetViews>
    <sheetView showGridLines="0" zoomScale="120" zoomScaleNormal="120" workbookViewId="0">
      <selection activeCell="V14" sqref="V14:X14"/>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v>585</v>
      </c>
      <c r="B1" s="969"/>
      <c r="C1" s="969"/>
      <c r="D1" s="555"/>
      <c r="E1" s="966">
        <v>6</v>
      </c>
      <c r="F1" s="966"/>
      <c r="G1" s="966"/>
      <c r="H1" s="966"/>
      <c r="J1" s="970"/>
      <c r="K1" s="970"/>
      <c r="L1" s="970"/>
      <c r="M1" s="970"/>
      <c r="N1" s="970"/>
      <c r="O1" s="970"/>
      <c r="P1" s="3"/>
      <c r="Q1" s="3"/>
      <c r="R1" s="964" t="s">
        <v>764</v>
      </c>
      <c r="S1" s="964"/>
      <c r="T1" s="964"/>
      <c r="U1" s="964"/>
      <c r="V1" s="964"/>
      <c r="W1" s="964"/>
      <c r="Y1" s="971">
        <v>1</v>
      </c>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v>0.375</v>
      </c>
      <c r="AH2" s="859" t="s">
        <v>12</v>
      </c>
      <c r="AI2" s="859"/>
      <c r="AJ2" s="859"/>
      <c r="AK2" s="859"/>
      <c r="AL2" s="859"/>
      <c r="AM2" s="859"/>
      <c r="AN2" s="859"/>
      <c r="AO2" s="14" t="b">
        <v>0</v>
      </c>
      <c r="AP2" s="15" t="b">
        <v>1</v>
      </c>
      <c r="AQ2" s="15" t="b">
        <v>0</v>
      </c>
      <c r="AR2" s="15" t="b">
        <v>1</v>
      </c>
      <c r="AS2" s="15" t="b">
        <v>0</v>
      </c>
      <c r="AT2" s="15" t="b">
        <v>0</v>
      </c>
      <c r="AU2" s="15" t="b">
        <v>0</v>
      </c>
      <c r="AV2" s="15">
        <f>COUNTIF(AO2:AU2,TRUE)</f>
        <v>2</v>
      </c>
    </row>
    <row r="3" spans="1:83" ht="12.75" customHeight="1" x14ac:dyDescent="0.2">
      <c r="A3" s="972" t="s">
        <v>773</v>
      </c>
      <c r="B3" s="972"/>
      <c r="C3" s="972"/>
      <c r="D3" s="555"/>
      <c r="E3" s="964"/>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f>IF(AO2=TRUE,"M",0)</f>
        <v>0</v>
      </c>
      <c r="AP3" s="19" t="str">
        <f>IF(AP2=TRUE,"Tu",0)</f>
        <v>Tu</v>
      </c>
      <c r="AQ3" s="19">
        <f>IF(AQ2=TRUE,"W",0)</f>
        <v>0</v>
      </c>
      <c r="AR3" s="19" t="str">
        <f>IF(AR2=TRUE,"Th",0)</f>
        <v>Th</v>
      </c>
      <c r="AS3" s="19">
        <f>IF(AS2=TRUE,"F",0)</f>
        <v>0</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
      </c>
      <c r="BC7" s="33" t="str">
        <f>IF($I$7=$AO$3,"X","")&amp;IF($I$7=$AP$3,"X","")&amp;IF($I$7=$AQ$3,"X","")&amp;IF($I$7=$AR$3,"X","")&amp;IF($I$7=$AS$3,"X","")&amp;IF($I$7=$AT$3,"X","")&amp;IF($I$7=$AU$3,"X","")</f>
        <v>X</v>
      </c>
      <c r="BD7" s="33" t="str">
        <f>IF($J$7=$AO$3,"X","")&amp;IF($J$7=$AP$3,"X","")&amp;IF($J$7=$AQ$3,"X","")&amp;IF($J$7=$AR$3,"X","")&amp;IF($J$7=$AS$3,"X","")&amp;IF($J$7=$AT$3,"X","")&amp;IF($J$7=$AU$3,"X","")</f>
        <v/>
      </c>
      <c r="BE7" s="33" t="str">
        <f>IF($K$7=$AO$3,"X","")&amp;IF($K$7=$AP$3,"X","")&amp;IF($K$7=$AQ$3,"X","")&amp;IF($K$7=$AR$3,"X","")&amp;IF($K$7=$AS$3,"X","")&amp;IF($K$7=$AT$3,"X","")&amp;IF($K$7=$AU$3,"X","")</f>
        <v>X</v>
      </c>
      <c r="BF7" s="33" t="str">
        <f>IF($L$7=$AO$3,"X","")&amp;IF($L$7=$AP$3,"X","")&amp;IF($L$7=$AQ$3,"X","")&amp;IF($L$7=$AR$3,"X","")&amp;IF($L$7=$AS$3,"X","")&amp;IF($L$7=$AT$3,"X","")&amp;IF($L$7=$AU$3,"X","")</f>
        <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
      </c>
      <c r="BJ7" s="33" t="str">
        <f>IF($P$7=$AO$3,"X","")&amp;IF($P$7=$AP$3,"X","")&amp;IF($P$7=$AQ$3,"X","")&amp;IF($P$7=$AR$3,"X","")&amp;IF($P$7=$AS$3,"X","")&amp;IF($P$7=$AT$3,"X","")&amp;IF($P$7=$AU$3,"X","")</f>
        <v>X</v>
      </c>
      <c r="BK7" s="33" t="str">
        <f>IF($Q$7=$AO$3,"X","")&amp;IF($Q$7=$AP$3,"X","")&amp;IF($Q$7=$AQ$3,"X","")&amp;IF($Q$7=$AR$3,"X","")&amp;IF($Q$7=$AS$3,"X","")&amp;IF($Q$7=$AT$3,"X","")&amp;IF($Q$7=$AU$3,"X","")</f>
        <v/>
      </c>
      <c r="BL7" s="33" t="str">
        <f>IF($R$7=$AO$3,"X","")&amp;IF($R$7=$AP$3,"X","")&amp;IF($R$7=$AQ$3,"X","")&amp;IF($R$7=$AR$3,"X","")&amp;IF($R$7=$AS$3,"X","")&amp;IF($R$7=$AT$3,"X","")&amp;IF($R$7=$AU$3,"X","")</f>
        <v>X</v>
      </c>
      <c r="BM7" s="33" t="str">
        <f>IF($S$7=$AO$3,"X","")&amp;IF($S$7=$AP$3,"X","")&amp;IF($S$7=$AQ$3,"X","")&amp;IF($S$7=$AR$3,"X","")&amp;IF($S$7=$AS$3,"X","")&amp;IF($S$7=$AT$3,"X","")&amp;IF($S$7=$AU$3,"X","")</f>
        <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
      </c>
      <c r="BQ7" s="33" t="str">
        <f>IF($W$7=$AO$3,"X","")&amp;IF($W$7=$AP$3,"X","")&amp;IF($W$7=$AQ$3,"X","")&amp;IF($W$7=$AR$3,"X","")&amp;IF($W$7=$AS$3,"X","")&amp;IF($W$7=$AT$3,"X","")&amp;IF($W$7=$AU$3,"X","")</f>
        <v>X</v>
      </c>
      <c r="BR7" s="33" t="str">
        <f>IF($X$7=$AO$3,"X","")&amp;IF($X$7=$AP$3,"X","")&amp;IF($X$7=$AQ$3,"X","")&amp;IF($X$7=$AR$3,"X","")&amp;IF($X$7=$AS$3,"X","")&amp;IF($X$7=$AT$3,"X","")&amp;IF($X$7=$AU$3,"X","")</f>
        <v/>
      </c>
      <c r="BS7" s="33" t="str">
        <f>IF($Y$7=$AO$3,"X","")&amp;IF($Y$7=$AP$3,"X","")&amp;IF($Y$7=$AQ$3,"X","")&amp;IF($Y$7=$AR$3,"X","")&amp;IF($Y$7=$AS$3,"X","")&amp;IF($Y$7=$AT$3,"X","")&amp;IF($Y$7=$AU$3,"X","")</f>
        <v>X</v>
      </c>
      <c r="BT7" s="33" t="str">
        <f>IF($Z$7=$AO$3,"X","")&amp;IF($Z$7=$AP$3,"X","")&amp;IF($Z$7=$AQ$3,"X","")&amp;IF($Z$7=$AR$3,"X","")&amp;IF($Z$7=$AS$3,"X","")&amp;IF($Z$7=$AT$3,"X","")&amp;IF($Z$7=$AU$3,"X","")</f>
        <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
      </c>
      <c r="BX7" s="33" t="str">
        <f>IF($AD$7=$AO$3,"X","")&amp;IF($AD$7=$AP$3,"X","")&amp;IF($AD$7=$AQ$3,"X","")&amp;IF($AD$7=$AR$3,"X","")&amp;IF($AD$7=$AS$3,"X","")&amp;IF($AD$7=$AT$3,"X","")&amp;IF($AD$7=$AU$3,"X","")</f>
        <v>X</v>
      </c>
      <c r="BY7" s="33" t="str">
        <f>IF($AE$7=$AO$3,"X","")&amp;IF($AE$7=$AP$3,"X","")&amp;IF($AE$7=$AQ$3,"X","")&amp;IF($AE$7=$AR$3,"X","")&amp;IF($AE$7=$AS$3,"X","")&amp;IF($AE$7=$AT$3,"X","")&amp;IF($AE$7=$AU$3,"X","")</f>
        <v/>
      </c>
      <c r="BZ7" s="33" t="str">
        <f>IF($AF$7=$AO$3,"X","")&amp;IF($AF$7=$AP$3,"X","")&amp;IF($AF$7=$AQ$3,"X","")&amp;IF($AF$7=$AR$3,"X","")&amp;IF($AF$7=$AS$3,"X","")&amp;IF($AF$7=$AT$3,"X","")&amp;IF($AF$7=$AU$3,"X","")</f>
        <v>X</v>
      </c>
      <c r="CA7" s="33" t="str">
        <f>IF($AG$7=$AO$3,"X","")&amp;IF($AG$7=$AP$3,"X","")&amp;IF($AG$7=$AQ$3,"X","")&amp;IF($AG$7=$AR$3,"X","")&amp;IF($AG$7=$AS$3,"X","")&amp;IF($AG$7=$AT$3,"X","")&amp;IF($AG$7=$AU$3,"X","")</f>
        <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
      </c>
      <c r="CE7" s="33" t="str">
        <f>IF($AK$7=$AO$3,"X","")&amp;IF($AK$7=$AP$3,"X","")&amp;IF($AK$7=$AQ$3,"X","")&amp;IF($AK$7=$AR$3,"X","")&amp;IF($AK$7=$AS$3,"X","")&amp;IF($AK$7=$AT$3,"X","")&amp;IF($AK$7=$AU$3,"X","")</f>
        <v>X</v>
      </c>
    </row>
    <row r="8" spans="1:83" ht="12.75" customHeight="1" x14ac:dyDescent="0.2">
      <c r="A8" s="977" t="str">
        <f>R1</f>
        <v>Вершинина Наталья</v>
      </c>
      <c r="B8" s="977"/>
      <c r="C8" s="977"/>
      <c r="D8" s="978">
        <f>Y1*AL8</f>
        <v>9</v>
      </c>
      <c r="E8" s="978"/>
      <c r="F8" s="34" t="s">
        <v>21</v>
      </c>
      <c r="G8" s="35" t="str">
        <f>IF($G$7=$AO$3,"X","")&amp;IF($G$7=$AP$3,"X","")&amp;IF($G$7=$AQ$3,"X","")&amp;IF($G$7=$AR$3,"X","")&amp;IF($G$7=$AS$3,"X","")&amp;IF($G$7=$AT$3,"X","")&amp;IF($G$7=$AU$3,"X","")</f>
        <v/>
      </c>
      <c r="H8" s="35" t="str">
        <f>IF($H$7=$AO$3,"X","")&amp;IF($H$7=$AP$3,"X","")&amp;IF($H$7=$AQ$3,"X","")&amp;IF($H$7=$AR$3,"X","")&amp;IF($H$7=$AS$3,"X","")&amp;IF($H$7=$AT$3,"X","")&amp;IF($H$7=$AU$3,"X","")</f>
        <v/>
      </c>
      <c r="I8" s="35" t="str">
        <f>IF($I$7=$AO$3,"X","")&amp;IF($I$7=$AP$3,"X","")&amp;IF($I$7=$AQ$3,"X","")&amp;IF($I$7=$AR$3,"X","")&amp;IF($I$7=$AS$3,"X","")&amp;IF($I$7=$AT$3,"X","")&amp;IF($I$7=$AU$3,"X","")</f>
        <v>X</v>
      </c>
      <c r="J8" s="35" t="str">
        <f>IF($J$7=$AO$3,"X","")&amp;IF($J$7=$AP$3,"X","")&amp;IF($J$7=$AQ$3,"X","")&amp;IF($J$7=$AR$3,"X","")&amp;IF($J$7=$AS$3,"X","")&amp;IF($J$7=$AT$3,"X","")&amp;IF($J$7=$AU$3,"X","")</f>
        <v/>
      </c>
      <c r="K8" s="35" t="str">
        <f>IF($K$7=$AO$3,"X","")&amp;IF($K$7=$AP$3,"X","")&amp;IF($K$7=$AQ$3,"X","")&amp;IF($K$7=$AR$3,"X","")&amp;IF($K$7=$AS$3,"X","")&amp;IF($K$7=$AT$3,"X","")&amp;IF($K$7=$AU$3,"X","")</f>
        <v>X</v>
      </c>
      <c r="L8" s="35" t="str">
        <f>IF($L$7=$AO$3,"X","")&amp;IF($L$7=$AP$3,"X","")&amp;IF($L$7=$AQ$3,"X","")&amp;IF($L$7=$AR$3,"X","")&amp;IF($L$7=$AS$3,"X","")&amp;IF($L$7=$AT$3,"X","")&amp;IF($L$7=$AU$3,"X","")</f>
        <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
      </c>
      <c r="P8" s="35" t="str">
        <f>IF($P$7=$AO$3,"X","")&amp;IF($P$7=$AP$3,"X","")&amp;IF($P$7=$AQ$3,"X","")&amp;IF($P$7=$AR$3,"X","")&amp;IF($P$7=$AS$3,"X","")&amp;IF($P$7=$AT$3,"X","")&amp;IF($P$7=$AU$3,"X","")</f>
        <v>X</v>
      </c>
      <c r="Q8" s="35" t="str">
        <f>IF($Q$7=$AO$3,"X","")&amp;IF($Q$7=$AP$3,"X","")&amp;IF($Q$7=$AQ$3,"X","")&amp;IF($Q$7=$AR$3,"X","")&amp;IF($Q$7=$AS$3,"X","")&amp;IF($Q$7=$AT$3,"X","")&amp;IF($Q$7=$AU$3,"X","")</f>
        <v/>
      </c>
      <c r="R8" s="35" t="str">
        <f>IF($R$7=$AO$3,"X","")&amp;IF($R$7=$AP$3,"X","")&amp;IF($R$7=$AQ$3,"X","")&amp;IF($R$7=$AR$3,"X","")&amp;IF($R$7=$AS$3,"X","")&amp;IF($R$7=$AT$3,"X","")&amp;IF($R$7=$AU$3,"X","")</f>
        <v>X</v>
      </c>
      <c r="S8" s="35" t="str">
        <f>IF($S$7=$AO$3,"X","")&amp;IF($S$7=$AP$3,"X","")&amp;IF($S$7=$AQ$3,"X","")&amp;IF($S$7=$AR$3,"X","")&amp;IF($S$7=$AS$3,"X","")&amp;IF($S$7=$AT$3,"X","")&amp;IF($S$7=$AU$3,"X","")</f>
        <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
      </c>
      <c r="W8" s="35" t="str">
        <f>IF($W$7=$AO$3,"X","")&amp;IF($W$7=$AP$3,"X","")&amp;IF($W$7=$AQ$3,"X","")&amp;IF($W$7=$AR$3,"X","")&amp;IF($W$7=$AS$3,"X","")&amp;IF($W$7=$AT$3,"X","")&amp;IF($W$7=$AU$3,"X","")</f>
        <v>X</v>
      </c>
      <c r="X8" s="35" t="str">
        <f>IF($X$7=$AO$3,"X","")&amp;IF($X$7=$AP$3,"X","")&amp;IF($X$7=$AQ$3,"X","")&amp;IF($X$7=$AR$3,"X","")&amp;IF($X$7=$AS$3,"X","")&amp;IF($X$7=$AT$3,"X","")&amp;IF($X$7=$AU$3,"X","")</f>
        <v/>
      </c>
      <c r="Y8" s="35" t="str">
        <f>IF($Y$7=$AO$3,"X","")&amp;IF($Y$7=$AP$3,"X","")&amp;IF($Y$7=$AQ$3,"X","")&amp;IF($Y$7=$AR$3,"X","")&amp;IF($Y$7=$AS$3,"X","")&amp;IF($Y$7=$AT$3,"X","")&amp;IF($Y$7=$AU$3,"X","")</f>
        <v>X</v>
      </c>
      <c r="Z8" s="35" t="str">
        <f>IF($Z$7=$AO$3,"X","")&amp;IF($Z$7=$AP$3,"X","")&amp;IF($Z$7=$AQ$3,"X","")&amp;IF($Z$7=$AR$3,"X","")&amp;IF($Z$7=$AS$3,"X","")&amp;IF($Z$7=$AT$3,"X","")&amp;IF($Z$7=$AU$3,"X","")</f>
        <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
      </c>
      <c r="AD8" s="35" t="str">
        <f>IF($AD$7=$AO$3,"X","")&amp;IF($AD$7=$AP$3,"X","")&amp;IF($AD$7=$AQ$3,"X","")&amp;IF($AD$7=$AR$3,"X","")&amp;IF($AD$7=$AS$3,"X","")&amp;IF($AD$7=$AT$3,"X","")&amp;IF($AD$7=$AU$3,"X","")</f>
        <v>X</v>
      </c>
      <c r="AE8" s="35" t="str">
        <f>IF($AE$7=$AO$3,"X","")&amp;IF($AE$7=$AP$3,"X","")&amp;IF($AE$7=$AQ$3,"X","")&amp;IF($AE$7=$AR$3,"X","")&amp;IF($AE$7=$AS$3,"X","")&amp;IF($AE$7=$AT$3,"X","")&amp;IF($AE$7=$AU$3,"X","")</f>
        <v/>
      </c>
      <c r="AF8" s="35" t="str">
        <f>IF($AF$7=$AO$3,"X","")&amp;IF($AF$7=$AP$3,"X","")&amp;IF($AF$7=$AQ$3,"X","")&amp;IF($AF$7=$AR$3,"X","")&amp;IF($AF$7=$AS$3,"X","")&amp;IF($AF$7=$AT$3,"X","")&amp;IF($AF$7=$AU$3,"X","")</f>
        <v>X</v>
      </c>
      <c r="AG8" s="35" t="str">
        <f>IF($AG$7=$AO$3,"X","")&amp;IF($AG$7=$AP$3,"X","")&amp;IF($AG$7=$AQ$3,"X","")&amp;IF($AG$7=$AR$3,"X","")&amp;IF($AG$7=$AS$3,"X","")&amp;IF($AG$7=$AT$3,"X","")&amp;IF($AG$7=$AU$3,"X","")</f>
        <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
      </c>
      <c r="AK8" s="35" t="str">
        <f>IF($AK$7=$AO$3,"X","")&amp;IF($AK$7=$AP$3,"X","")&amp;IF($AK$7=$AQ$3,"X","")&amp;IF($AK$7=$AR$3,"X","")&amp;IF($AK$7=$AS$3,"X","")&amp;IF($AK$7=$AT$3,"X","")&amp;IF($AK$7=$AU$3,"X","")</f>
        <v>X</v>
      </c>
      <c r="AL8" s="30">
        <f>COUNTIF(G8:AK8,"X")</f>
        <v>9</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9</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c r="C14" s="925"/>
      <c r="D14" s="925"/>
      <c r="E14" s="925"/>
      <c r="F14" s="925"/>
      <c r="G14" s="926"/>
      <c r="H14" s="927"/>
      <c r="I14" s="928"/>
      <c r="J14" s="929"/>
      <c r="K14" s="930"/>
      <c r="L14" s="931"/>
      <c r="M14" s="932"/>
      <c r="N14" s="933"/>
      <c r="O14" s="932"/>
      <c r="P14" s="933"/>
      <c r="Q14" s="934">
        <f t="shared" ref="Q14:Q33" si="2">AV14</f>
        <v>585</v>
      </c>
      <c r="R14" s="935"/>
      <c r="S14" s="936"/>
      <c r="T14" s="937"/>
      <c r="U14" s="938"/>
      <c r="V14" s="939"/>
      <c r="W14" s="940"/>
      <c r="X14" s="941"/>
      <c r="Y14" s="939"/>
      <c r="Z14" s="941"/>
      <c r="AA14" s="556"/>
      <c r="AB14" s="559"/>
      <c r="AC14" s="560" t="str">
        <f t="shared" ref="AC14:AC33" si="3">IF(B14&lt;&gt;"",-$I$10,"")</f>
        <v/>
      </c>
      <c r="AD14" s="561"/>
      <c r="AE14" s="561"/>
      <c r="AF14" s="562">
        <f t="shared" ref="AF14:AF33" si="4">SUM(AB14:AE14)</f>
        <v>0</v>
      </c>
      <c r="AG14" s="72"/>
      <c r="AH14" s="109" t="str">
        <f t="shared" ref="AH14:AH33" si="5">IF(B14&lt;&gt;"",AV14,"")</f>
        <v/>
      </c>
      <c r="AI14" s="883" t="str">
        <f>IF(B14&lt;&gt;0,ROUND(AE14*Q14,0),"")</f>
        <v/>
      </c>
      <c r="AJ14" s="883"/>
      <c r="AK14" s="900" t="str">
        <f t="shared" ref="AK14:AK33" si="6">IF(B14&lt;&gt;0,ROUND(AI14*$AF$1,2),"")</f>
        <v/>
      </c>
      <c r="AL14" s="900"/>
      <c r="AM14" s="901" t="str">
        <f t="shared" ref="AM14:AM33" si="7">IF(AND(AC14&gt;0,AC14&lt;&gt;""),"ложь","")</f>
        <v/>
      </c>
      <c r="AN14" s="901"/>
      <c r="AO14" s="73">
        <f>IF(ROUND($A$1-$A$1*M14,4)=$A$1,0,ROUND($A$1-$A$1*M14,4))</f>
        <v>0</v>
      </c>
      <c r="AP14" s="74">
        <f>IF(ROUND($A$1-$A$1*O14,4)=$A$1,0,ROUND($A$1-$A$1*O14,4))</f>
        <v>0</v>
      </c>
      <c r="AQ14" s="75">
        <f>ROUND($A$1-((M14+O14)*$A$1),4)</f>
        <v>585</v>
      </c>
      <c r="AR14" s="76">
        <f>IF(AO14&gt;0,1,0)</f>
        <v>0</v>
      </c>
      <c r="AS14" s="77">
        <f t="shared" ref="AS14:AS33" si="8">IF(AP14&gt;0,2,0)</f>
        <v>0</v>
      </c>
      <c r="AT14" s="76">
        <f>IF(AQ14&gt;0,3,0)</f>
        <v>3</v>
      </c>
      <c r="AU14" s="78">
        <f t="shared" ref="AU14:AU33" si="9">AR14+AS14+AT14</f>
        <v>3</v>
      </c>
      <c r="AV14" s="5">
        <f t="shared" ref="AV14:AV33" si="10">IF(AU14=4,AO14,0)+IF(AU14=5,AP14,0)+IF(AU14=6,AQ14,0)+IF(AU14=3,$A$1,0)</f>
        <v>585</v>
      </c>
      <c r="AW14" s="104">
        <f>ROUND(AF14*Q14,0)</f>
        <v>0</v>
      </c>
    </row>
    <row r="15" spans="1:83" s="69" customFormat="1" ht="18" customHeight="1" x14ac:dyDescent="0.2">
      <c r="A15" s="71">
        <v>2</v>
      </c>
      <c r="B15" s="924"/>
      <c r="C15" s="925"/>
      <c r="D15" s="925"/>
      <c r="E15" s="925"/>
      <c r="F15" s="925"/>
      <c r="G15" s="926"/>
      <c r="H15" s="927"/>
      <c r="I15" s="928"/>
      <c r="J15" s="929"/>
      <c r="K15" s="930"/>
      <c r="L15" s="931"/>
      <c r="M15" s="932"/>
      <c r="N15" s="933"/>
      <c r="O15" s="932"/>
      <c r="P15" s="933"/>
      <c r="Q15" s="934">
        <f t="shared" si="2"/>
        <v>585</v>
      </c>
      <c r="R15" s="935"/>
      <c r="S15" s="936"/>
      <c r="T15" s="937"/>
      <c r="U15" s="938"/>
      <c r="V15" s="939"/>
      <c r="W15" s="940"/>
      <c r="X15" s="941"/>
      <c r="Y15" s="939"/>
      <c r="Z15" s="941"/>
      <c r="AA15" s="556"/>
      <c r="AB15" s="563"/>
      <c r="AC15" s="560" t="str">
        <f t="shared" si="3"/>
        <v/>
      </c>
      <c r="AD15" s="564"/>
      <c r="AE15" s="561"/>
      <c r="AF15" s="562">
        <f t="shared" si="4"/>
        <v>0</v>
      </c>
      <c r="AG15" s="72"/>
      <c r="AH15" s="109" t="str">
        <f t="shared" si="5"/>
        <v/>
      </c>
      <c r="AI15" s="883" t="str">
        <f t="shared" ref="AI15:AI33" si="11">IF(B15&lt;&gt;0,ROUND(AE15*Q15,0),"")</f>
        <v/>
      </c>
      <c r="AJ15" s="883"/>
      <c r="AK15" s="900" t="str">
        <f t="shared" si="6"/>
        <v/>
      </c>
      <c r="AL15" s="900"/>
      <c r="AM15" s="901" t="str">
        <f t="shared" si="7"/>
        <v/>
      </c>
      <c r="AN15" s="901"/>
      <c r="AO15" s="73">
        <f t="shared" ref="AO15:AO33" si="12">IF(ROUND($A$1-$A$1*M15,4)=$A$1,0,ROUND($A$1-$A$1*M15,4))</f>
        <v>0</v>
      </c>
      <c r="AP15" s="74">
        <f t="shared" ref="AP15:AP33" si="13">IF(ROUND($A$1-$A$1*O15,4)=$A$1,0,ROUND($A$1-$A$1*O15,4))</f>
        <v>0</v>
      </c>
      <c r="AQ15" s="75">
        <f t="shared" ref="AQ15:AQ33" si="14">ROUND($A$1-((M15+O15)*$A$1),4)</f>
        <v>585</v>
      </c>
      <c r="AR15" s="76">
        <f t="shared" ref="AR15:AR33" si="15">IF(AO15&gt;0,1,0)</f>
        <v>0</v>
      </c>
      <c r="AS15" s="77">
        <f t="shared" si="8"/>
        <v>0</v>
      </c>
      <c r="AT15" s="76">
        <f t="shared" ref="AT15:AT33" si="16">IF(AQ15&gt;0,3,0)</f>
        <v>3</v>
      </c>
      <c r="AU15" s="78">
        <f t="shared" si="9"/>
        <v>3</v>
      </c>
      <c r="AV15" s="5">
        <f t="shared" si="10"/>
        <v>585</v>
      </c>
      <c r="AW15" s="104">
        <f t="shared" ref="AW15:AW33" si="17">ROUND(AF15*Q15,0)</f>
        <v>0</v>
      </c>
    </row>
    <row r="16" spans="1:83" s="69" customFormat="1" ht="18" customHeight="1" x14ac:dyDescent="0.2">
      <c r="A16" s="71">
        <v>3</v>
      </c>
      <c r="B16" s="924"/>
      <c r="C16" s="925"/>
      <c r="D16" s="925"/>
      <c r="E16" s="925"/>
      <c r="F16" s="925"/>
      <c r="G16" s="926"/>
      <c r="H16" s="927"/>
      <c r="I16" s="928"/>
      <c r="J16" s="929"/>
      <c r="K16" s="930"/>
      <c r="L16" s="931"/>
      <c r="M16" s="932"/>
      <c r="N16" s="933"/>
      <c r="O16" s="932"/>
      <c r="P16" s="933"/>
      <c r="Q16" s="934">
        <f t="shared" si="2"/>
        <v>585</v>
      </c>
      <c r="R16" s="935"/>
      <c r="S16" s="936"/>
      <c r="T16" s="937"/>
      <c r="U16" s="938"/>
      <c r="V16" s="939"/>
      <c r="W16" s="940"/>
      <c r="X16" s="941"/>
      <c r="Y16" s="939"/>
      <c r="Z16" s="941"/>
      <c r="AA16" s="556"/>
      <c r="AB16" s="563"/>
      <c r="AC16" s="560" t="str">
        <f t="shared" si="3"/>
        <v/>
      </c>
      <c r="AD16" s="564"/>
      <c r="AE16" s="561"/>
      <c r="AF16" s="562">
        <f t="shared" si="4"/>
        <v>0</v>
      </c>
      <c r="AG16" s="72"/>
      <c r="AH16" s="109" t="str">
        <f t="shared" si="5"/>
        <v/>
      </c>
      <c r="AI16" s="883" t="str">
        <f t="shared" si="11"/>
        <v/>
      </c>
      <c r="AJ16" s="883"/>
      <c r="AK16" s="900" t="str">
        <f t="shared" si="6"/>
        <v/>
      </c>
      <c r="AL16" s="900"/>
      <c r="AM16" s="901" t="str">
        <f t="shared" si="7"/>
        <v/>
      </c>
      <c r="AN16" s="901"/>
      <c r="AO16" s="73">
        <f t="shared" si="12"/>
        <v>0</v>
      </c>
      <c r="AP16" s="74">
        <f t="shared" si="13"/>
        <v>0</v>
      </c>
      <c r="AQ16" s="75">
        <f t="shared" si="14"/>
        <v>585</v>
      </c>
      <c r="AR16" s="76">
        <f t="shared" si="15"/>
        <v>0</v>
      </c>
      <c r="AS16" s="77">
        <f t="shared" si="8"/>
        <v>0</v>
      </c>
      <c r="AT16" s="76">
        <f t="shared" si="16"/>
        <v>3</v>
      </c>
      <c r="AU16" s="78">
        <f t="shared" si="9"/>
        <v>3</v>
      </c>
      <c r="AV16" s="5">
        <f t="shared" si="10"/>
        <v>585</v>
      </c>
      <c r="AW16" s="104">
        <f t="shared" si="17"/>
        <v>0</v>
      </c>
    </row>
    <row r="17" spans="1:49" s="69" customFormat="1" ht="18" customHeight="1" x14ac:dyDescent="0.2">
      <c r="A17" s="71">
        <v>4</v>
      </c>
      <c r="B17" s="924"/>
      <c r="C17" s="925"/>
      <c r="D17" s="925"/>
      <c r="E17" s="925"/>
      <c r="F17" s="925"/>
      <c r="G17" s="926"/>
      <c r="H17" s="927"/>
      <c r="I17" s="928"/>
      <c r="J17" s="929"/>
      <c r="K17" s="930"/>
      <c r="L17" s="931"/>
      <c r="M17" s="932"/>
      <c r="N17" s="933"/>
      <c r="O17" s="932"/>
      <c r="P17" s="933"/>
      <c r="Q17" s="934">
        <f t="shared" si="2"/>
        <v>585</v>
      </c>
      <c r="R17" s="935"/>
      <c r="S17" s="936"/>
      <c r="T17" s="937"/>
      <c r="U17" s="938"/>
      <c r="V17" s="939"/>
      <c r="W17" s="940"/>
      <c r="X17" s="941"/>
      <c r="Y17" s="939"/>
      <c r="Z17" s="941"/>
      <c r="AA17" s="556"/>
      <c r="AB17" s="563"/>
      <c r="AC17" s="560" t="str">
        <f t="shared" si="3"/>
        <v/>
      </c>
      <c r="AD17" s="564"/>
      <c r="AE17" s="561"/>
      <c r="AF17" s="562">
        <f t="shared" si="4"/>
        <v>0</v>
      </c>
      <c r="AG17" s="72"/>
      <c r="AH17" s="109" t="str">
        <f t="shared" si="5"/>
        <v/>
      </c>
      <c r="AI17" s="883" t="str">
        <f t="shared" si="11"/>
        <v/>
      </c>
      <c r="AJ17" s="883"/>
      <c r="AK17" s="900" t="str">
        <f t="shared" si="6"/>
        <v/>
      </c>
      <c r="AL17" s="900"/>
      <c r="AM17" s="901" t="str">
        <f t="shared" si="7"/>
        <v/>
      </c>
      <c r="AN17" s="901"/>
      <c r="AO17" s="73">
        <f t="shared" si="12"/>
        <v>0</v>
      </c>
      <c r="AP17" s="74">
        <f t="shared" si="13"/>
        <v>0</v>
      </c>
      <c r="AQ17" s="75">
        <f t="shared" si="14"/>
        <v>585</v>
      </c>
      <c r="AR17" s="76">
        <f t="shared" si="15"/>
        <v>0</v>
      </c>
      <c r="AS17" s="77">
        <f t="shared" si="8"/>
        <v>0</v>
      </c>
      <c r="AT17" s="76">
        <f t="shared" si="16"/>
        <v>3</v>
      </c>
      <c r="AU17" s="78">
        <f t="shared" si="9"/>
        <v>3</v>
      </c>
      <c r="AV17" s="5">
        <f t="shared" si="10"/>
        <v>585</v>
      </c>
      <c r="AW17" s="104">
        <f t="shared" si="17"/>
        <v>0</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585</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585</v>
      </c>
      <c r="AR18" s="76">
        <f t="shared" si="15"/>
        <v>0</v>
      </c>
      <c r="AS18" s="77">
        <f t="shared" si="8"/>
        <v>0</v>
      </c>
      <c r="AT18" s="76">
        <f t="shared" si="16"/>
        <v>3</v>
      </c>
      <c r="AU18" s="78">
        <f t="shared" si="9"/>
        <v>3</v>
      </c>
      <c r="AV18" s="5">
        <f t="shared" si="10"/>
        <v>585</v>
      </c>
      <c r="AW18" s="104">
        <f t="shared" si="17"/>
        <v>0</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585</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585</v>
      </c>
      <c r="AR19" s="76">
        <f t="shared" si="15"/>
        <v>0</v>
      </c>
      <c r="AS19" s="77">
        <f t="shared" si="8"/>
        <v>0</v>
      </c>
      <c r="AT19" s="76">
        <f t="shared" si="16"/>
        <v>3</v>
      </c>
      <c r="AU19" s="78">
        <f t="shared" si="9"/>
        <v>3</v>
      </c>
      <c r="AV19" s="5">
        <f t="shared" si="10"/>
        <v>585</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585</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585</v>
      </c>
      <c r="AR20" s="76">
        <f t="shared" si="15"/>
        <v>0</v>
      </c>
      <c r="AS20" s="77">
        <f t="shared" si="8"/>
        <v>0</v>
      </c>
      <c r="AT20" s="76">
        <f t="shared" si="16"/>
        <v>3</v>
      </c>
      <c r="AU20" s="78">
        <f t="shared" si="9"/>
        <v>3</v>
      </c>
      <c r="AV20" s="5">
        <f t="shared" si="10"/>
        <v>585</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585</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585</v>
      </c>
      <c r="AR21" s="76">
        <f t="shared" si="15"/>
        <v>0</v>
      </c>
      <c r="AS21" s="77">
        <f t="shared" si="8"/>
        <v>0</v>
      </c>
      <c r="AT21" s="76">
        <f t="shared" si="16"/>
        <v>3</v>
      </c>
      <c r="AU21" s="78">
        <f t="shared" si="9"/>
        <v>3</v>
      </c>
      <c r="AV21" s="5">
        <f t="shared" si="10"/>
        <v>585</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585</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585</v>
      </c>
      <c r="AR22" s="76">
        <f t="shared" si="15"/>
        <v>0</v>
      </c>
      <c r="AS22" s="77">
        <f t="shared" si="8"/>
        <v>0</v>
      </c>
      <c r="AT22" s="76">
        <f t="shared" si="16"/>
        <v>3</v>
      </c>
      <c r="AU22" s="78">
        <f t="shared" si="9"/>
        <v>3</v>
      </c>
      <c r="AV22" s="5">
        <f t="shared" si="10"/>
        <v>585</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585</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585</v>
      </c>
      <c r="AR23" s="76">
        <f t="shared" si="15"/>
        <v>0</v>
      </c>
      <c r="AS23" s="77">
        <f t="shared" si="8"/>
        <v>0</v>
      </c>
      <c r="AT23" s="76">
        <f t="shared" si="16"/>
        <v>3</v>
      </c>
      <c r="AU23" s="78">
        <f t="shared" si="9"/>
        <v>3</v>
      </c>
      <c r="AV23" s="5">
        <f t="shared" si="10"/>
        <v>585</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585</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585</v>
      </c>
      <c r="AR24" s="76">
        <f t="shared" si="15"/>
        <v>0</v>
      </c>
      <c r="AS24" s="77">
        <f t="shared" si="8"/>
        <v>0</v>
      </c>
      <c r="AT24" s="76">
        <f t="shared" si="16"/>
        <v>3</v>
      </c>
      <c r="AU24" s="78">
        <f t="shared" si="9"/>
        <v>3</v>
      </c>
      <c r="AV24" s="5">
        <f t="shared" si="10"/>
        <v>585</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585</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585</v>
      </c>
      <c r="AR25" s="76">
        <f t="shared" si="15"/>
        <v>0</v>
      </c>
      <c r="AS25" s="77">
        <f t="shared" si="8"/>
        <v>0</v>
      </c>
      <c r="AT25" s="76">
        <f t="shared" si="16"/>
        <v>3</v>
      </c>
      <c r="AU25" s="78">
        <f t="shared" si="9"/>
        <v>3</v>
      </c>
      <c r="AV25" s="5">
        <f t="shared" si="10"/>
        <v>585</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585</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585</v>
      </c>
      <c r="AR26" s="76">
        <f t="shared" si="15"/>
        <v>0</v>
      </c>
      <c r="AS26" s="77">
        <f t="shared" si="8"/>
        <v>0</v>
      </c>
      <c r="AT26" s="76">
        <f t="shared" si="16"/>
        <v>3</v>
      </c>
      <c r="AU26" s="78">
        <f t="shared" si="9"/>
        <v>3</v>
      </c>
      <c r="AV26" s="5">
        <f t="shared" si="10"/>
        <v>585</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585</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585</v>
      </c>
      <c r="AR27" s="76">
        <f t="shared" si="15"/>
        <v>0</v>
      </c>
      <c r="AS27" s="77">
        <f t="shared" si="8"/>
        <v>0</v>
      </c>
      <c r="AT27" s="76">
        <f t="shared" si="16"/>
        <v>3</v>
      </c>
      <c r="AU27" s="78">
        <f t="shared" si="9"/>
        <v>3</v>
      </c>
      <c r="AV27" s="5">
        <f t="shared" si="10"/>
        <v>585</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585</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585</v>
      </c>
      <c r="AR28" s="76">
        <f t="shared" si="15"/>
        <v>0</v>
      </c>
      <c r="AS28" s="77">
        <f t="shared" si="8"/>
        <v>0</v>
      </c>
      <c r="AT28" s="76">
        <f t="shared" si="16"/>
        <v>3</v>
      </c>
      <c r="AU28" s="78">
        <f t="shared" si="9"/>
        <v>3</v>
      </c>
      <c r="AV28" s="5">
        <f t="shared" si="10"/>
        <v>585</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585</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585</v>
      </c>
      <c r="AR29" s="76">
        <f t="shared" si="15"/>
        <v>0</v>
      </c>
      <c r="AS29" s="77">
        <f t="shared" si="8"/>
        <v>0</v>
      </c>
      <c r="AT29" s="76">
        <f t="shared" si="16"/>
        <v>3</v>
      </c>
      <c r="AU29" s="78">
        <f t="shared" si="9"/>
        <v>3</v>
      </c>
      <c r="AV29" s="5">
        <f t="shared" si="10"/>
        <v>585</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585</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585</v>
      </c>
      <c r="AR30" s="76">
        <f t="shared" si="15"/>
        <v>0</v>
      </c>
      <c r="AS30" s="77">
        <f t="shared" si="8"/>
        <v>0</v>
      </c>
      <c r="AT30" s="76">
        <f t="shared" si="16"/>
        <v>3</v>
      </c>
      <c r="AU30" s="78">
        <f t="shared" si="9"/>
        <v>3</v>
      </c>
      <c r="AV30" s="5">
        <f t="shared" si="10"/>
        <v>585</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585</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585</v>
      </c>
      <c r="AR31" s="76">
        <f t="shared" si="15"/>
        <v>0</v>
      </c>
      <c r="AS31" s="77">
        <f t="shared" si="8"/>
        <v>0</v>
      </c>
      <c r="AT31" s="76">
        <f t="shared" si="16"/>
        <v>3</v>
      </c>
      <c r="AU31" s="78">
        <f t="shared" si="9"/>
        <v>3</v>
      </c>
      <c r="AV31" s="5">
        <f t="shared" si="10"/>
        <v>585</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585</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585</v>
      </c>
      <c r="AR32" s="76">
        <f t="shared" si="15"/>
        <v>0</v>
      </c>
      <c r="AS32" s="77">
        <f t="shared" si="8"/>
        <v>0</v>
      </c>
      <c r="AT32" s="76">
        <f t="shared" si="16"/>
        <v>3</v>
      </c>
      <c r="AU32" s="78">
        <f t="shared" si="9"/>
        <v>3</v>
      </c>
      <c r="AV32" s="5">
        <f t="shared" si="10"/>
        <v>585</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585</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585</v>
      </c>
      <c r="AR33" s="76">
        <f t="shared" si="15"/>
        <v>0</v>
      </c>
      <c r="AS33" s="77">
        <f t="shared" si="8"/>
        <v>0</v>
      </c>
      <c r="AT33" s="76">
        <f t="shared" si="16"/>
        <v>3</v>
      </c>
      <c r="AU33" s="78">
        <f t="shared" si="9"/>
        <v>3</v>
      </c>
      <c r="AV33" s="5">
        <f t="shared" si="10"/>
        <v>585</v>
      </c>
      <c r="AW33" s="104">
        <f t="shared" si="17"/>
        <v>0</v>
      </c>
    </row>
    <row r="34" spans="1:49" s="69" customFormat="1" ht="24.75" customHeight="1" x14ac:dyDescent="0.2">
      <c r="A34" s="84"/>
      <c r="B34" s="480" t="s">
        <v>281</v>
      </c>
      <c r="C34" s="84"/>
      <c r="D34" s="84"/>
      <c r="E34" s="84"/>
      <c r="F34" s="84"/>
      <c r="G34" s="554">
        <f>20-COUNTBLANK(B14:B33)</f>
        <v>0</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0</v>
      </c>
      <c r="Z34" s="904"/>
      <c r="AA34" s="558">
        <f t="shared" ref="AA34:AG34" si="18">SUM(AA14:AA33)</f>
        <v>0</v>
      </c>
      <c r="AB34" s="568">
        <f t="shared" si="18"/>
        <v>0</v>
      </c>
      <c r="AC34" s="569">
        <f t="shared" si="18"/>
        <v>0</v>
      </c>
      <c r="AD34" s="569">
        <f t="shared" si="18"/>
        <v>0</v>
      </c>
      <c r="AE34" s="570">
        <f t="shared" si="18"/>
        <v>0</v>
      </c>
      <c r="AF34" s="571">
        <f t="shared" si="18"/>
        <v>0</v>
      </c>
      <c r="AG34" s="89">
        <f t="shared" si="18"/>
        <v>0</v>
      </c>
      <c r="AH34" s="90"/>
      <c r="AI34" s="90"/>
      <c r="AJ34" s="90"/>
      <c r="AK34" s="90"/>
      <c r="AL34" s="91"/>
      <c r="AM34" s="91"/>
      <c r="AN34" s="91"/>
      <c r="AO34" s="68"/>
      <c r="AS34" s="70"/>
      <c r="AW34" s="104">
        <f>SUM(AW14:AW33)</f>
        <v>0</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0</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2996" priority="6" stopIfTrue="1">
      <formula>B14=""</formula>
    </cfRule>
  </conditionalFormatting>
  <conditionalFormatting sqref="AE14:AE33">
    <cfRule type="expression" dxfId="2995" priority="7" stopIfTrue="1">
      <formula>AND((OR(S14,V14,Y14)&lt;&gt;0),AE14=0)</formula>
    </cfRule>
    <cfRule type="expression" dxfId="2994" priority="8" stopIfTrue="1">
      <formula>AND((OR(S14,V14,Y14)&lt;&gt;0),AE14&lt;&gt;0)</formula>
    </cfRule>
  </conditionalFormatting>
  <conditionalFormatting sqref="Q14:R33">
    <cfRule type="expression" dxfId="2993" priority="9" stopIfTrue="1">
      <formula>B14=""</formula>
    </cfRule>
  </conditionalFormatting>
  <conditionalFormatting sqref="AC14:AC33">
    <cfRule type="expression" dxfId="2992" priority="10" stopIfTrue="1">
      <formula>(AD14+AC14)&gt;=0</formula>
    </cfRule>
  </conditionalFormatting>
  <conditionalFormatting sqref="AI14:AJ33">
    <cfRule type="expression" dxfId="2991" priority="11" stopIfTrue="1">
      <formula>IF(AI14&lt;&gt;ROUND(S14*$AF$1+V14+Y14,2),1)</formula>
    </cfRule>
    <cfRule type="cellIs" dxfId="2990" priority="12" stopIfTrue="1" operator="equal">
      <formula>0</formula>
    </cfRule>
  </conditionalFormatting>
  <conditionalFormatting sqref="Y25:Z33">
    <cfRule type="expression" dxfId="2989" priority="13" stopIfTrue="1">
      <formula>IF((AND($Y25=0,$S25=0,$V25=0,$AE25&lt;&gt;0)),"истина")</formula>
    </cfRule>
    <cfRule type="expression" dxfId="2988" priority="14" stopIfTrue="1">
      <formula>($V25+$Y25)&lt;&gt;$AI25</formula>
    </cfRule>
  </conditionalFormatting>
  <conditionalFormatting sqref="S15:U33">
    <cfRule type="expression" dxfId="2987" priority="15" stopIfTrue="1">
      <formula>IF((AND($S15=0,$V15=0,$Y15=0,$AE15&lt;&gt;0)),"истина")</formula>
    </cfRule>
    <cfRule type="cellIs" dxfId="2986" priority="16" stopIfTrue="1" operator="lessThan">
      <formula>0</formula>
    </cfRule>
  </conditionalFormatting>
  <conditionalFormatting sqref="V25:X33">
    <cfRule type="expression" dxfId="2985" priority="17" stopIfTrue="1">
      <formula>IF((AND($V25=0,$Y25=0,$S25=0,$AE25&lt;&gt;0)),"истина")</formula>
    </cfRule>
    <cfRule type="expression" dxfId="2984" priority="18" stopIfTrue="1">
      <formula>($V25+$Y25)&lt;&gt;$AI25</formula>
    </cfRule>
    <cfRule type="cellIs" dxfId="2983" priority="19" stopIfTrue="1" operator="lessThan">
      <formula>0</formula>
    </cfRule>
  </conditionalFormatting>
  <conditionalFormatting sqref="I10:J10">
    <cfRule type="cellIs" dxfId="2982" priority="20" stopIfTrue="1" operator="notEqual">
      <formula>$A$10</formula>
    </cfRule>
    <cfRule type="cellIs" dxfId="2981" priority="21" stopIfTrue="1" operator="equal">
      <formula>0</formula>
    </cfRule>
  </conditionalFormatting>
  <conditionalFormatting sqref="D10:E10 AK13:AL13 AH14:AH33 AM14:AN33">
    <cfRule type="cellIs" dxfId="2980" priority="22" stopIfTrue="1" operator="equal">
      <formula>0</formula>
    </cfRule>
  </conditionalFormatting>
  <conditionalFormatting sqref="AH3:AN3 AH1:AN1">
    <cfRule type="cellIs" dxfId="2979" priority="23" stopIfTrue="1" operator="equal">
      <formula>0</formula>
    </cfRule>
  </conditionalFormatting>
  <conditionalFormatting sqref="S34:AG34 AF14:AF33">
    <cfRule type="cellIs" dxfId="2978" priority="24" stopIfTrue="1" operator="equal">
      <formula>0</formula>
    </cfRule>
  </conditionalFormatting>
  <conditionalFormatting sqref="S14:U14">
    <cfRule type="expression" dxfId="2977" priority="25" stopIfTrue="1">
      <formula>IF((AND($S$14=0,$V$14=0,$Y$14=0,$AE$14&lt;&gt;0)),"истина")</formula>
    </cfRule>
    <cfRule type="cellIs" dxfId="2976" priority="26" stopIfTrue="1" operator="lessThan">
      <formula>0</formula>
    </cfRule>
  </conditionalFormatting>
  <conditionalFormatting sqref="G34 D8:E9 AK14:AL33">
    <cfRule type="cellIs" dxfId="2975" priority="27" stopIfTrue="1" operator="equal">
      <formula>0</formula>
    </cfRule>
  </conditionalFormatting>
  <conditionalFormatting sqref="AL8:AL9">
    <cfRule type="cellIs" dxfId="2974" priority="28" stopIfTrue="1" operator="equal">
      <formula>0</formula>
    </cfRule>
  </conditionalFormatting>
  <conditionalFormatting sqref="AM8:AN8">
    <cfRule type="expression" dxfId="2973" priority="29" stopIfTrue="1">
      <formula>$AL$8=0</formula>
    </cfRule>
  </conditionalFormatting>
  <conditionalFormatting sqref="AM9:AN9">
    <cfRule type="expression" dxfId="2972" priority="30" stopIfTrue="1">
      <formula>$AL$9=0</formula>
    </cfRule>
  </conditionalFormatting>
  <conditionalFormatting sqref="A8:C8">
    <cfRule type="expression" dxfId="2971" priority="31" stopIfTrue="1">
      <formula>$D$8=0</formula>
    </cfRule>
    <cfRule type="cellIs" dxfId="2970" priority="32" stopIfTrue="1" operator="equal">
      <formula>0</formula>
    </cfRule>
  </conditionalFormatting>
  <conditionalFormatting sqref="A9:C9">
    <cfRule type="expression" dxfId="2969" priority="33" stopIfTrue="1">
      <formula>$D$9=0</formula>
    </cfRule>
    <cfRule type="cellIs" dxfId="2968" priority="34" stopIfTrue="1" operator="equal">
      <formula>0</formula>
    </cfRule>
  </conditionalFormatting>
  <conditionalFormatting sqref="F9">
    <cfRule type="expression" dxfId="2967" priority="35" stopIfTrue="1">
      <formula>$D$9=0</formula>
    </cfRule>
  </conditionalFormatting>
  <conditionalFormatting sqref="F8">
    <cfRule type="expression" dxfId="2966" priority="36" stopIfTrue="1">
      <formula>$D$8=0</formula>
    </cfRule>
  </conditionalFormatting>
  <conditionalFormatting sqref="G8:AK9 BA7:CE8">
    <cfRule type="cellIs" dxfId="2965" priority="37" stopIfTrue="1" operator="equal">
      <formula>""</formula>
    </cfRule>
  </conditionalFormatting>
  <conditionalFormatting sqref="Y14:Z24">
    <cfRule type="expression" dxfId="2964" priority="1" stopIfTrue="1">
      <formula>IF((AND($Y14=0,$S14=0,$V14=0,$AE14&lt;&gt;0)),"истина")</formula>
    </cfRule>
    <cfRule type="expression" dxfId="2963" priority="2" stopIfTrue="1">
      <formula>($V14+$Y14)&lt;&gt;$AI14</formula>
    </cfRule>
  </conditionalFormatting>
  <conditionalFormatting sqref="V14:X24">
    <cfRule type="expression" dxfId="2962" priority="3" stopIfTrue="1">
      <formula>IF((AND($V14=0,$Y14=0,$S14=0,$AE14&lt;&gt;0)),"истина")</formula>
    </cfRule>
    <cfRule type="expression" dxfId="2961" priority="4" stopIfTrue="1">
      <formula>($V14+$Y14)&lt;&gt;$AI14</formula>
    </cfRule>
    <cfRule type="cellIs" dxfId="2960"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21"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30722"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30723"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30724"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30725"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30726"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30727"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30728"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30729"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30730"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30731"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30732"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30733"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30734"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30735"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30736"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30737"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81">
    <pageSetUpPr fitToPage="1"/>
  </sheetPr>
  <dimension ref="A1:CE147"/>
  <sheetViews>
    <sheetView showGridLines="0" zoomScale="120" zoomScaleNormal="120" workbookViewId="0">
      <selection activeCell="B14" sqref="B14:G14"/>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v>585</v>
      </c>
      <c r="B1" s="969"/>
      <c r="C1" s="969"/>
      <c r="D1" s="555"/>
      <c r="E1" s="966">
        <v>8</v>
      </c>
      <c r="F1" s="966"/>
      <c r="G1" s="966"/>
      <c r="H1" s="966"/>
      <c r="J1" s="970"/>
      <c r="K1" s="970"/>
      <c r="L1" s="970"/>
      <c r="M1" s="970"/>
      <c r="N1" s="970"/>
      <c r="O1" s="970"/>
      <c r="P1" s="3"/>
      <c r="Q1" s="3"/>
      <c r="R1" s="964" t="s">
        <v>764</v>
      </c>
      <c r="S1" s="964"/>
      <c r="T1" s="964"/>
      <c r="U1" s="964"/>
      <c r="V1" s="964"/>
      <c r="W1" s="964"/>
      <c r="Y1" s="971">
        <f>60/45</f>
        <v>1.3333333333333333</v>
      </c>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v>0.58333333333333337</v>
      </c>
      <c r="AH2" s="859" t="s">
        <v>12</v>
      </c>
      <c r="AI2" s="859"/>
      <c r="AJ2" s="859"/>
      <c r="AK2" s="859"/>
      <c r="AL2" s="859"/>
      <c r="AM2" s="859"/>
      <c r="AN2" s="859"/>
      <c r="AO2" s="14" t="b">
        <v>0</v>
      </c>
      <c r="AP2" s="15" t="b">
        <v>1</v>
      </c>
      <c r="AQ2" s="15" t="b">
        <v>0</v>
      </c>
      <c r="AR2" s="15" t="b">
        <v>1</v>
      </c>
      <c r="AS2" s="15" t="b">
        <v>0</v>
      </c>
      <c r="AT2" s="15" t="b">
        <v>0</v>
      </c>
      <c r="AU2" s="15" t="b">
        <v>0</v>
      </c>
      <c r="AV2" s="15">
        <f>COUNTIF(AO2:AU2,TRUE)</f>
        <v>2</v>
      </c>
    </row>
    <row r="3" spans="1:83" ht="12.75" customHeight="1" x14ac:dyDescent="0.2">
      <c r="A3" s="972" t="s">
        <v>774</v>
      </c>
      <c r="B3" s="972"/>
      <c r="C3" s="972"/>
      <c r="D3" s="555"/>
      <c r="E3" s="964" t="s">
        <v>770</v>
      </c>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f>IF(AO2=TRUE,"M",0)</f>
        <v>0</v>
      </c>
      <c r="AP3" s="19" t="str">
        <f>IF(AP2=TRUE,"Tu",0)</f>
        <v>Tu</v>
      </c>
      <c r="AQ3" s="19">
        <f>IF(AQ2=TRUE,"W",0)</f>
        <v>0</v>
      </c>
      <c r="AR3" s="19" t="str">
        <f>IF(AR2=TRUE,"Th",0)</f>
        <v>Th</v>
      </c>
      <c r="AS3" s="19">
        <f>IF(AS2=TRUE,"F",0)</f>
        <v>0</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
      </c>
      <c r="BC7" s="33" t="str">
        <f>IF($I$7=$AO$3,"X","")&amp;IF($I$7=$AP$3,"X","")&amp;IF($I$7=$AQ$3,"X","")&amp;IF($I$7=$AR$3,"X","")&amp;IF($I$7=$AS$3,"X","")&amp;IF($I$7=$AT$3,"X","")&amp;IF($I$7=$AU$3,"X","")</f>
        <v>X</v>
      </c>
      <c r="BD7" s="33" t="str">
        <f>IF($J$7=$AO$3,"X","")&amp;IF($J$7=$AP$3,"X","")&amp;IF($J$7=$AQ$3,"X","")&amp;IF($J$7=$AR$3,"X","")&amp;IF($J$7=$AS$3,"X","")&amp;IF($J$7=$AT$3,"X","")&amp;IF($J$7=$AU$3,"X","")</f>
        <v/>
      </c>
      <c r="BE7" s="33" t="str">
        <f>IF($K$7=$AO$3,"X","")&amp;IF($K$7=$AP$3,"X","")&amp;IF($K$7=$AQ$3,"X","")&amp;IF($K$7=$AR$3,"X","")&amp;IF($K$7=$AS$3,"X","")&amp;IF($K$7=$AT$3,"X","")&amp;IF($K$7=$AU$3,"X","")</f>
        <v>X</v>
      </c>
      <c r="BF7" s="33" t="str">
        <f>IF($L$7=$AO$3,"X","")&amp;IF($L$7=$AP$3,"X","")&amp;IF($L$7=$AQ$3,"X","")&amp;IF($L$7=$AR$3,"X","")&amp;IF($L$7=$AS$3,"X","")&amp;IF($L$7=$AT$3,"X","")&amp;IF($L$7=$AU$3,"X","")</f>
        <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
      </c>
      <c r="BJ7" s="33" t="str">
        <f>IF($P$7=$AO$3,"X","")&amp;IF($P$7=$AP$3,"X","")&amp;IF($P$7=$AQ$3,"X","")&amp;IF($P$7=$AR$3,"X","")&amp;IF($P$7=$AS$3,"X","")&amp;IF($P$7=$AT$3,"X","")&amp;IF($P$7=$AU$3,"X","")</f>
        <v>X</v>
      </c>
      <c r="BK7" s="33" t="str">
        <f>IF($Q$7=$AO$3,"X","")&amp;IF($Q$7=$AP$3,"X","")&amp;IF($Q$7=$AQ$3,"X","")&amp;IF($Q$7=$AR$3,"X","")&amp;IF($Q$7=$AS$3,"X","")&amp;IF($Q$7=$AT$3,"X","")&amp;IF($Q$7=$AU$3,"X","")</f>
        <v/>
      </c>
      <c r="BL7" s="33" t="str">
        <f>IF($R$7=$AO$3,"X","")&amp;IF($R$7=$AP$3,"X","")&amp;IF($R$7=$AQ$3,"X","")&amp;IF($R$7=$AR$3,"X","")&amp;IF($R$7=$AS$3,"X","")&amp;IF($R$7=$AT$3,"X","")&amp;IF($R$7=$AU$3,"X","")</f>
        <v>X</v>
      </c>
      <c r="BM7" s="33" t="str">
        <f>IF($S$7=$AO$3,"X","")&amp;IF($S$7=$AP$3,"X","")&amp;IF($S$7=$AQ$3,"X","")&amp;IF($S$7=$AR$3,"X","")&amp;IF($S$7=$AS$3,"X","")&amp;IF($S$7=$AT$3,"X","")&amp;IF($S$7=$AU$3,"X","")</f>
        <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
      </c>
      <c r="BQ7" s="33" t="str">
        <f>IF($W$7=$AO$3,"X","")&amp;IF($W$7=$AP$3,"X","")&amp;IF($W$7=$AQ$3,"X","")&amp;IF($W$7=$AR$3,"X","")&amp;IF($W$7=$AS$3,"X","")&amp;IF($W$7=$AT$3,"X","")&amp;IF($W$7=$AU$3,"X","")</f>
        <v>X</v>
      </c>
      <c r="BR7" s="33" t="str">
        <f>IF($X$7=$AO$3,"X","")&amp;IF($X$7=$AP$3,"X","")&amp;IF($X$7=$AQ$3,"X","")&amp;IF($X$7=$AR$3,"X","")&amp;IF($X$7=$AS$3,"X","")&amp;IF($X$7=$AT$3,"X","")&amp;IF($X$7=$AU$3,"X","")</f>
        <v/>
      </c>
      <c r="BS7" s="33" t="str">
        <f>IF($Y$7=$AO$3,"X","")&amp;IF($Y$7=$AP$3,"X","")&amp;IF($Y$7=$AQ$3,"X","")&amp;IF($Y$7=$AR$3,"X","")&amp;IF($Y$7=$AS$3,"X","")&amp;IF($Y$7=$AT$3,"X","")&amp;IF($Y$7=$AU$3,"X","")</f>
        <v>X</v>
      </c>
      <c r="BT7" s="33" t="str">
        <f>IF($Z$7=$AO$3,"X","")&amp;IF($Z$7=$AP$3,"X","")&amp;IF($Z$7=$AQ$3,"X","")&amp;IF($Z$7=$AR$3,"X","")&amp;IF($Z$7=$AS$3,"X","")&amp;IF($Z$7=$AT$3,"X","")&amp;IF($Z$7=$AU$3,"X","")</f>
        <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
      </c>
      <c r="BX7" s="33" t="str">
        <f>IF($AD$7=$AO$3,"X","")&amp;IF($AD$7=$AP$3,"X","")&amp;IF($AD$7=$AQ$3,"X","")&amp;IF($AD$7=$AR$3,"X","")&amp;IF($AD$7=$AS$3,"X","")&amp;IF($AD$7=$AT$3,"X","")&amp;IF($AD$7=$AU$3,"X","")</f>
        <v>X</v>
      </c>
      <c r="BY7" s="33" t="str">
        <f>IF($AE$7=$AO$3,"X","")&amp;IF($AE$7=$AP$3,"X","")&amp;IF($AE$7=$AQ$3,"X","")&amp;IF($AE$7=$AR$3,"X","")&amp;IF($AE$7=$AS$3,"X","")&amp;IF($AE$7=$AT$3,"X","")&amp;IF($AE$7=$AU$3,"X","")</f>
        <v/>
      </c>
      <c r="BZ7" s="33" t="str">
        <f>IF($AF$7=$AO$3,"X","")&amp;IF($AF$7=$AP$3,"X","")&amp;IF($AF$7=$AQ$3,"X","")&amp;IF($AF$7=$AR$3,"X","")&amp;IF($AF$7=$AS$3,"X","")&amp;IF($AF$7=$AT$3,"X","")&amp;IF($AF$7=$AU$3,"X","")</f>
        <v>X</v>
      </c>
      <c r="CA7" s="33" t="str">
        <f>IF($AG$7=$AO$3,"X","")&amp;IF($AG$7=$AP$3,"X","")&amp;IF($AG$7=$AQ$3,"X","")&amp;IF($AG$7=$AR$3,"X","")&amp;IF($AG$7=$AS$3,"X","")&amp;IF($AG$7=$AT$3,"X","")&amp;IF($AG$7=$AU$3,"X","")</f>
        <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
      </c>
      <c r="CE7" s="33" t="str">
        <f>IF($AK$7=$AO$3,"X","")&amp;IF($AK$7=$AP$3,"X","")&amp;IF($AK$7=$AQ$3,"X","")&amp;IF($AK$7=$AR$3,"X","")&amp;IF($AK$7=$AS$3,"X","")&amp;IF($AK$7=$AT$3,"X","")&amp;IF($AK$7=$AU$3,"X","")</f>
        <v>X</v>
      </c>
    </row>
    <row r="8" spans="1:83" ht="12.75" customHeight="1" x14ac:dyDescent="0.2">
      <c r="A8" s="977" t="str">
        <f>R1</f>
        <v>Вершинина Наталья</v>
      </c>
      <c r="B8" s="977"/>
      <c r="C8" s="977"/>
      <c r="D8" s="978">
        <f>Y1*AL8</f>
        <v>12</v>
      </c>
      <c r="E8" s="978"/>
      <c r="F8" s="34" t="s">
        <v>21</v>
      </c>
      <c r="G8" s="35" t="str">
        <f>IF($G$7=$AO$3,"X","")&amp;IF($G$7=$AP$3,"X","")&amp;IF($G$7=$AQ$3,"X","")&amp;IF($G$7=$AR$3,"X","")&amp;IF($G$7=$AS$3,"X","")&amp;IF($G$7=$AT$3,"X","")&amp;IF($G$7=$AU$3,"X","")</f>
        <v/>
      </c>
      <c r="H8" s="35" t="str">
        <f>IF($H$7=$AO$3,"X","")&amp;IF($H$7=$AP$3,"X","")&amp;IF($H$7=$AQ$3,"X","")&amp;IF($H$7=$AR$3,"X","")&amp;IF($H$7=$AS$3,"X","")&amp;IF($H$7=$AT$3,"X","")&amp;IF($H$7=$AU$3,"X","")</f>
        <v/>
      </c>
      <c r="I8" s="35" t="str">
        <f>IF($I$7=$AO$3,"X","")&amp;IF($I$7=$AP$3,"X","")&amp;IF($I$7=$AQ$3,"X","")&amp;IF($I$7=$AR$3,"X","")&amp;IF($I$7=$AS$3,"X","")&amp;IF($I$7=$AT$3,"X","")&amp;IF($I$7=$AU$3,"X","")</f>
        <v>X</v>
      </c>
      <c r="J8" s="35" t="str">
        <f>IF($J$7=$AO$3,"X","")&amp;IF($J$7=$AP$3,"X","")&amp;IF($J$7=$AQ$3,"X","")&amp;IF($J$7=$AR$3,"X","")&amp;IF($J$7=$AS$3,"X","")&amp;IF($J$7=$AT$3,"X","")&amp;IF($J$7=$AU$3,"X","")</f>
        <v/>
      </c>
      <c r="K8" s="35" t="str">
        <f>IF($K$7=$AO$3,"X","")&amp;IF($K$7=$AP$3,"X","")&amp;IF($K$7=$AQ$3,"X","")&amp;IF($K$7=$AR$3,"X","")&amp;IF($K$7=$AS$3,"X","")&amp;IF($K$7=$AT$3,"X","")&amp;IF($K$7=$AU$3,"X","")</f>
        <v>X</v>
      </c>
      <c r="L8" s="35" t="str">
        <f>IF($L$7=$AO$3,"X","")&amp;IF($L$7=$AP$3,"X","")&amp;IF($L$7=$AQ$3,"X","")&amp;IF($L$7=$AR$3,"X","")&amp;IF($L$7=$AS$3,"X","")&amp;IF($L$7=$AT$3,"X","")&amp;IF($L$7=$AU$3,"X","")</f>
        <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
      </c>
      <c r="P8" s="35" t="str">
        <f>IF($P$7=$AO$3,"X","")&amp;IF($P$7=$AP$3,"X","")&amp;IF($P$7=$AQ$3,"X","")&amp;IF($P$7=$AR$3,"X","")&amp;IF($P$7=$AS$3,"X","")&amp;IF($P$7=$AT$3,"X","")&amp;IF($P$7=$AU$3,"X","")</f>
        <v>X</v>
      </c>
      <c r="Q8" s="35" t="str">
        <f>IF($Q$7=$AO$3,"X","")&amp;IF($Q$7=$AP$3,"X","")&amp;IF($Q$7=$AQ$3,"X","")&amp;IF($Q$7=$AR$3,"X","")&amp;IF($Q$7=$AS$3,"X","")&amp;IF($Q$7=$AT$3,"X","")&amp;IF($Q$7=$AU$3,"X","")</f>
        <v/>
      </c>
      <c r="R8" s="35" t="str">
        <f>IF($R$7=$AO$3,"X","")&amp;IF($R$7=$AP$3,"X","")&amp;IF($R$7=$AQ$3,"X","")&amp;IF($R$7=$AR$3,"X","")&amp;IF($R$7=$AS$3,"X","")&amp;IF($R$7=$AT$3,"X","")&amp;IF($R$7=$AU$3,"X","")</f>
        <v>X</v>
      </c>
      <c r="S8" s="35" t="str">
        <f>IF($S$7=$AO$3,"X","")&amp;IF($S$7=$AP$3,"X","")&amp;IF($S$7=$AQ$3,"X","")&amp;IF($S$7=$AR$3,"X","")&amp;IF($S$7=$AS$3,"X","")&amp;IF($S$7=$AT$3,"X","")&amp;IF($S$7=$AU$3,"X","")</f>
        <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
      </c>
      <c r="W8" s="35" t="str">
        <f>IF($W$7=$AO$3,"X","")&amp;IF($W$7=$AP$3,"X","")&amp;IF($W$7=$AQ$3,"X","")&amp;IF($W$7=$AR$3,"X","")&amp;IF($W$7=$AS$3,"X","")&amp;IF($W$7=$AT$3,"X","")&amp;IF($W$7=$AU$3,"X","")</f>
        <v>X</v>
      </c>
      <c r="X8" s="35" t="str">
        <f>IF($X$7=$AO$3,"X","")&amp;IF($X$7=$AP$3,"X","")&amp;IF($X$7=$AQ$3,"X","")&amp;IF($X$7=$AR$3,"X","")&amp;IF($X$7=$AS$3,"X","")&amp;IF($X$7=$AT$3,"X","")&amp;IF($X$7=$AU$3,"X","")</f>
        <v/>
      </c>
      <c r="Y8" s="35" t="str">
        <f>IF($Y$7=$AO$3,"X","")&amp;IF($Y$7=$AP$3,"X","")&amp;IF($Y$7=$AQ$3,"X","")&amp;IF($Y$7=$AR$3,"X","")&amp;IF($Y$7=$AS$3,"X","")&amp;IF($Y$7=$AT$3,"X","")&amp;IF($Y$7=$AU$3,"X","")</f>
        <v>X</v>
      </c>
      <c r="Z8" s="35" t="str">
        <f>IF($Z$7=$AO$3,"X","")&amp;IF($Z$7=$AP$3,"X","")&amp;IF($Z$7=$AQ$3,"X","")&amp;IF($Z$7=$AR$3,"X","")&amp;IF($Z$7=$AS$3,"X","")&amp;IF($Z$7=$AT$3,"X","")&amp;IF($Z$7=$AU$3,"X","")</f>
        <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
      </c>
      <c r="AD8" s="35" t="str">
        <f>IF($AD$7=$AO$3,"X","")&amp;IF($AD$7=$AP$3,"X","")&amp;IF($AD$7=$AQ$3,"X","")&amp;IF($AD$7=$AR$3,"X","")&amp;IF($AD$7=$AS$3,"X","")&amp;IF($AD$7=$AT$3,"X","")&amp;IF($AD$7=$AU$3,"X","")</f>
        <v>X</v>
      </c>
      <c r="AE8" s="35" t="str">
        <f>IF($AE$7=$AO$3,"X","")&amp;IF($AE$7=$AP$3,"X","")&amp;IF($AE$7=$AQ$3,"X","")&amp;IF($AE$7=$AR$3,"X","")&amp;IF($AE$7=$AS$3,"X","")&amp;IF($AE$7=$AT$3,"X","")&amp;IF($AE$7=$AU$3,"X","")</f>
        <v/>
      </c>
      <c r="AF8" s="35" t="str">
        <f>IF($AF$7=$AO$3,"X","")&amp;IF($AF$7=$AP$3,"X","")&amp;IF($AF$7=$AQ$3,"X","")&amp;IF($AF$7=$AR$3,"X","")&amp;IF($AF$7=$AS$3,"X","")&amp;IF($AF$7=$AT$3,"X","")&amp;IF($AF$7=$AU$3,"X","")</f>
        <v>X</v>
      </c>
      <c r="AG8" s="35" t="str">
        <f>IF($AG$7=$AO$3,"X","")&amp;IF($AG$7=$AP$3,"X","")&amp;IF($AG$7=$AQ$3,"X","")&amp;IF($AG$7=$AR$3,"X","")&amp;IF($AG$7=$AS$3,"X","")&amp;IF($AG$7=$AT$3,"X","")&amp;IF($AG$7=$AU$3,"X","")</f>
        <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
      </c>
      <c r="AK8" s="35" t="str">
        <f>IF($AK$7=$AO$3,"X","")&amp;IF($AK$7=$AP$3,"X","")&amp;IF($AK$7=$AQ$3,"X","")&amp;IF($AK$7=$AR$3,"X","")&amp;IF($AK$7=$AS$3,"X","")&amp;IF($AK$7=$AT$3,"X","")&amp;IF($AK$7=$AU$3,"X","")</f>
        <v>X</v>
      </c>
      <c r="AL8" s="30">
        <f>COUNTIF(G8:AK8,"X")</f>
        <v>9</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12</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t="s">
        <v>864</v>
      </c>
      <c r="C14" s="925"/>
      <c r="D14" s="925"/>
      <c r="E14" s="925"/>
      <c r="F14" s="925"/>
      <c r="G14" s="926"/>
      <c r="H14" s="927"/>
      <c r="I14" s="928"/>
      <c r="J14" s="929"/>
      <c r="K14" s="930"/>
      <c r="L14" s="931"/>
      <c r="M14" s="932"/>
      <c r="N14" s="933"/>
      <c r="O14" s="932"/>
      <c r="P14" s="933"/>
      <c r="Q14" s="934">
        <f t="shared" ref="Q14:Q33" si="2">AV14</f>
        <v>585</v>
      </c>
      <c r="R14" s="935"/>
      <c r="S14" s="936"/>
      <c r="T14" s="937"/>
      <c r="U14" s="938"/>
      <c r="V14" s="939"/>
      <c r="W14" s="940"/>
      <c r="X14" s="941"/>
      <c r="Y14" s="939">
        <v>6242</v>
      </c>
      <c r="Z14" s="941"/>
      <c r="AA14" s="556"/>
      <c r="AB14" s="559"/>
      <c r="AC14" s="560">
        <f t="shared" ref="AC14:AC33" si="3">IF(B14&lt;&gt;"",-$I$10,"")</f>
        <v>0</v>
      </c>
      <c r="AD14" s="561"/>
      <c r="AE14" s="561">
        <f>Y14/Q14</f>
        <v>10.670085470085469</v>
      </c>
      <c r="AF14" s="562">
        <f t="shared" ref="AF14:AF33" si="4">SUM(AB14:AE14)</f>
        <v>10.670085470085469</v>
      </c>
      <c r="AG14" s="72"/>
      <c r="AH14" s="109">
        <f t="shared" ref="AH14:AH33" si="5">IF(B14&lt;&gt;"",AV14,"")</f>
        <v>585</v>
      </c>
      <c r="AI14" s="883">
        <f>IF(B14&lt;&gt;0,ROUND(AE14*Q14,0),"")</f>
        <v>6242</v>
      </c>
      <c r="AJ14" s="883"/>
      <c r="AK14" s="900">
        <f t="shared" ref="AK14:AK33" si="6">IF(B14&lt;&gt;0,ROUND(AI14*$AF$1,2),"")</f>
        <v>0</v>
      </c>
      <c r="AL14" s="900"/>
      <c r="AM14" s="901" t="str">
        <f t="shared" ref="AM14:AM33" si="7">IF(AND(AC14&gt;0,AC14&lt;&gt;""),"ложь","")</f>
        <v/>
      </c>
      <c r="AN14" s="901"/>
      <c r="AO14" s="73">
        <f>IF(ROUND($A$1-$A$1*M14,4)=$A$1,0,ROUND($A$1-$A$1*M14,4))</f>
        <v>0</v>
      </c>
      <c r="AP14" s="74">
        <f>IF(ROUND($A$1-$A$1*O14,4)=$A$1,0,ROUND($A$1-$A$1*O14,4))</f>
        <v>0</v>
      </c>
      <c r="AQ14" s="75">
        <f>ROUND($A$1-((M14+O14)*$A$1),4)</f>
        <v>585</v>
      </c>
      <c r="AR14" s="76">
        <f>IF(AO14&gt;0,1,0)</f>
        <v>0</v>
      </c>
      <c r="AS14" s="77">
        <f t="shared" ref="AS14:AS33" si="8">IF(AP14&gt;0,2,0)</f>
        <v>0</v>
      </c>
      <c r="AT14" s="76">
        <f>IF(AQ14&gt;0,3,0)</f>
        <v>3</v>
      </c>
      <c r="AU14" s="78">
        <f t="shared" ref="AU14:AU33" si="9">AR14+AS14+AT14</f>
        <v>3</v>
      </c>
      <c r="AV14" s="5">
        <f t="shared" ref="AV14:AV33" si="10">IF(AU14=4,AO14,0)+IF(AU14=5,AP14,0)+IF(AU14=6,AQ14,0)+IF(AU14=3,$A$1,0)</f>
        <v>585</v>
      </c>
      <c r="AW14" s="104">
        <f>ROUND(AF14*Q14,0)</f>
        <v>6242</v>
      </c>
    </row>
    <row r="15" spans="1:83" s="69" customFormat="1" ht="18" customHeight="1" x14ac:dyDescent="0.2">
      <c r="A15" s="71">
        <v>2</v>
      </c>
      <c r="B15" s="924"/>
      <c r="C15" s="925"/>
      <c r="D15" s="925"/>
      <c r="E15" s="925"/>
      <c r="F15" s="925"/>
      <c r="G15" s="926"/>
      <c r="H15" s="927"/>
      <c r="I15" s="928"/>
      <c r="J15" s="929"/>
      <c r="K15" s="930"/>
      <c r="L15" s="931"/>
      <c r="M15" s="932"/>
      <c r="N15" s="933"/>
      <c r="O15" s="932"/>
      <c r="P15" s="933"/>
      <c r="Q15" s="934">
        <f t="shared" si="2"/>
        <v>585</v>
      </c>
      <c r="R15" s="935"/>
      <c r="S15" s="936"/>
      <c r="T15" s="937"/>
      <c r="U15" s="938"/>
      <c r="V15" s="939"/>
      <c r="W15" s="940"/>
      <c r="X15" s="941"/>
      <c r="Y15" s="939"/>
      <c r="Z15" s="941"/>
      <c r="AA15" s="556"/>
      <c r="AB15" s="563"/>
      <c r="AC15" s="560" t="str">
        <f t="shared" si="3"/>
        <v/>
      </c>
      <c r="AD15" s="564"/>
      <c r="AE15" s="561"/>
      <c r="AF15" s="562">
        <f t="shared" si="4"/>
        <v>0</v>
      </c>
      <c r="AG15" s="72"/>
      <c r="AH15" s="109" t="str">
        <f t="shared" si="5"/>
        <v/>
      </c>
      <c r="AI15" s="883" t="str">
        <f t="shared" ref="AI15:AI33" si="11">IF(B15&lt;&gt;0,ROUND(AE15*Q15,0),"")</f>
        <v/>
      </c>
      <c r="AJ15" s="883"/>
      <c r="AK15" s="900" t="str">
        <f t="shared" si="6"/>
        <v/>
      </c>
      <c r="AL15" s="900"/>
      <c r="AM15" s="901" t="str">
        <f t="shared" si="7"/>
        <v/>
      </c>
      <c r="AN15" s="901"/>
      <c r="AO15" s="73">
        <f t="shared" ref="AO15:AO33" si="12">IF(ROUND($A$1-$A$1*M15,4)=$A$1,0,ROUND($A$1-$A$1*M15,4))</f>
        <v>0</v>
      </c>
      <c r="AP15" s="74">
        <f t="shared" ref="AP15:AP33" si="13">IF(ROUND($A$1-$A$1*O15,4)=$A$1,0,ROUND($A$1-$A$1*O15,4))</f>
        <v>0</v>
      </c>
      <c r="AQ15" s="75">
        <f t="shared" ref="AQ15:AQ33" si="14">ROUND($A$1-((M15+O15)*$A$1),4)</f>
        <v>585</v>
      </c>
      <c r="AR15" s="76">
        <f t="shared" ref="AR15:AR33" si="15">IF(AO15&gt;0,1,0)</f>
        <v>0</v>
      </c>
      <c r="AS15" s="77">
        <f t="shared" si="8"/>
        <v>0</v>
      </c>
      <c r="AT15" s="76">
        <f t="shared" ref="AT15:AT33" si="16">IF(AQ15&gt;0,3,0)</f>
        <v>3</v>
      </c>
      <c r="AU15" s="78">
        <f t="shared" si="9"/>
        <v>3</v>
      </c>
      <c r="AV15" s="5">
        <f t="shared" si="10"/>
        <v>585</v>
      </c>
      <c r="AW15" s="104">
        <f t="shared" ref="AW15:AW33" si="17">ROUND(AF15*Q15,0)</f>
        <v>0</v>
      </c>
    </row>
    <row r="16" spans="1:83" s="69" customFormat="1" ht="18" customHeight="1" x14ac:dyDescent="0.2">
      <c r="A16" s="71">
        <v>3</v>
      </c>
      <c r="B16" s="924"/>
      <c r="C16" s="925"/>
      <c r="D16" s="925"/>
      <c r="E16" s="925"/>
      <c r="F16" s="925"/>
      <c r="G16" s="926"/>
      <c r="H16" s="927"/>
      <c r="I16" s="928"/>
      <c r="J16" s="929"/>
      <c r="K16" s="930"/>
      <c r="L16" s="931"/>
      <c r="M16" s="932"/>
      <c r="N16" s="933"/>
      <c r="O16" s="932"/>
      <c r="P16" s="933"/>
      <c r="Q16" s="934">
        <f t="shared" si="2"/>
        <v>585</v>
      </c>
      <c r="R16" s="935"/>
      <c r="S16" s="936"/>
      <c r="T16" s="937"/>
      <c r="U16" s="938"/>
      <c r="V16" s="939"/>
      <c r="W16" s="940"/>
      <c r="X16" s="941"/>
      <c r="Y16" s="939"/>
      <c r="Z16" s="941"/>
      <c r="AA16" s="556"/>
      <c r="AB16" s="563"/>
      <c r="AC16" s="560" t="str">
        <f t="shared" si="3"/>
        <v/>
      </c>
      <c r="AD16" s="564"/>
      <c r="AE16" s="561"/>
      <c r="AF16" s="562">
        <f t="shared" si="4"/>
        <v>0</v>
      </c>
      <c r="AG16" s="72"/>
      <c r="AH16" s="109" t="str">
        <f t="shared" si="5"/>
        <v/>
      </c>
      <c r="AI16" s="883" t="str">
        <f t="shared" si="11"/>
        <v/>
      </c>
      <c r="AJ16" s="883"/>
      <c r="AK16" s="900" t="str">
        <f t="shared" si="6"/>
        <v/>
      </c>
      <c r="AL16" s="900"/>
      <c r="AM16" s="901" t="str">
        <f t="shared" si="7"/>
        <v/>
      </c>
      <c r="AN16" s="901"/>
      <c r="AO16" s="73">
        <f t="shared" si="12"/>
        <v>0</v>
      </c>
      <c r="AP16" s="74">
        <f t="shared" si="13"/>
        <v>0</v>
      </c>
      <c r="AQ16" s="75">
        <f t="shared" si="14"/>
        <v>585</v>
      </c>
      <c r="AR16" s="76">
        <f t="shared" si="15"/>
        <v>0</v>
      </c>
      <c r="AS16" s="77">
        <f t="shared" si="8"/>
        <v>0</v>
      </c>
      <c r="AT16" s="76">
        <f t="shared" si="16"/>
        <v>3</v>
      </c>
      <c r="AU16" s="78">
        <f t="shared" si="9"/>
        <v>3</v>
      </c>
      <c r="AV16" s="5">
        <f t="shared" si="10"/>
        <v>585</v>
      </c>
      <c r="AW16" s="104">
        <f t="shared" si="17"/>
        <v>0</v>
      </c>
    </row>
    <row r="17" spans="1:49" s="69" customFormat="1" ht="18" customHeight="1" x14ac:dyDescent="0.2">
      <c r="A17" s="71">
        <v>4</v>
      </c>
      <c r="B17" s="924"/>
      <c r="C17" s="925"/>
      <c r="D17" s="925"/>
      <c r="E17" s="925"/>
      <c r="F17" s="925"/>
      <c r="G17" s="926"/>
      <c r="H17" s="927"/>
      <c r="I17" s="928"/>
      <c r="J17" s="929"/>
      <c r="K17" s="930"/>
      <c r="L17" s="931"/>
      <c r="M17" s="932"/>
      <c r="N17" s="933"/>
      <c r="O17" s="932"/>
      <c r="P17" s="933"/>
      <c r="Q17" s="934">
        <f t="shared" si="2"/>
        <v>585</v>
      </c>
      <c r="R17" s="935"/>
      <c r="S17" s="936"/>
      <c r="T17" s="937"/>
      <c r="U17" s="938"/>
      <c r="V17" s="939"/>
      <c r="W17" s="940"/>
      <c r="X17" s="941"/>
      <c r="Y17" s="939"/>
      <c r="Z17" s="941"/>
      <c r="AA17" s="556"/>
      <c r="AB17" s="563"/>
      <c r="AC17" s="560" t="str">
        <f t="shared" si="3"/>
        <v/>
      </c>
      <c r="AD17" s="564"/>
      <c r="AE17" s="561"/>
      <c r="AF17" s="562">
        <f t="shared" si="4"/>
        <v>0</v>
      </c>
      <c r="AG17" s="72"/>
      <c r="AH17" s="109" t="str">
        <f t="shared" si="5"/>
        <v/>
      </c>
      <c r="AI17" s="883" t="str">
        <f t="shared" si="11"/>
        <v/>
      </c>
      <c r="AJ17" s="883"/>
      <c r="AK17" s="900" t="str">
        <f t="shared" si="6"/>
        <v/>
      </c>
      <c r="AL17" s="900"/>
      <c r="AM17" s="901" t="str">
        <f t="shared" si="7"/>
        <v/>
      </c>
      <c r="AN17" s="901"/>
      <c r="AO17" s="73">
        <f t="shared" si="12"/>
        <v>0</v>
      </c>
      <c r="AP17" s="74">
        <f t="shared" si="13"/>
        <v>0</v>
      </c>
      <c r="AQ17" s="75">
        <f t="shared" si="14"/>
        <v>585</v>
      </c>
      <c r="AR17" s="76">
        <f t="shared" si="15"/>
        <v>0</v>
      </c>
      <c r="AS17" s="77">
        <f t="shared" si="8"/>
        <v>0</v>
      </c>
      <c r="AT17" s="76">
        <f t="shared" si="16"/>
        <v>3</v>
      </c>
      <c r="AU17" s="78">
        <f t="shared" si="9"/>
        <v>3</v>
      </c>
      <c r="AV17" s="5">
        <f t="shared" si="10"/>
        <v>585</v>
      </c>
      <c r="AW17" s="104">
        <f t="shared" si="17"/>
        <v>0</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585</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585</v>
      </c>
      <c r="AR18" s="76">
        <f t="shared" si="15"/>
        <v>0</v>
      </c>
      <c r="AS18" s="77">
        <f t="shared" si="8"/>
        <v>0</v>
      </c>
      <c r="AT18" s="76">
        <f t="shared" si="16"/>
        <v>3</v>
      </c>
      <c r="AU18" s="78">
        <f t="shared" si="9"/>
        <v>3</v>
      </c>
      <c r="AV18" s="5">
        <f t="shared" si="10"/>
        <v>585</v>
      </c>
      <c r="AW18" s="104">
        <f t="shared" si="17"/>
        <v>0</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585</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585</v>
      </c>
      <c r="AR19" s="76">
        <f t="shared" si="15"/>
        <v>0</v>
      </c>
      <c r="AS19" s="77">
        <f t="shared" si="8"/>
        <v>0</v>
      </c>
      <c r="AT19" s="76">
        <f t="shared" si="16"/>
        <v>3</v>
      </c>
      <c r="AU19" s="78">
        <f t="shared" si="9"/>
        <v>3</v>
      </c>
      <c r="AV19" s="5">
        <f t="shared" si="10"/>
        <v>585</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585</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585</v>
      </c>
      <c r="AR20" s="76">
        <f t="shared" si="15"/>
        <v>0</v>
      </c>
      <c r="AS20" s="77">
        <f t="shared" si="8"/>
        <v>0</v>
      </c>
      <c r="AT20" s="76">
        <f t="shared" si="16"/>
        <v>3</v>
      </c>
      <c r="AU20" s="78">
        <f t="shared" si="9"/>
        <v>3</v>
      </c>
      <c r="AV20" s="5">
        <f t="shared" si="10"/>
        <v>585</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585</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585</v>
      </c>
      <c r="AR21" s="76">
        <f t="shared" si="15"/>
        <v>0</v>
      </c>
      <c r="AS21" s="77">
        <f t="shared" si="8"/>
        <v>0</v>
      </c>
      <c r="AT21" s="76">
        <f t="shared" si="16"/>
        <v>3</v>
      </c>
      <c r="AU21" s="78">
        <f t="shared" si="9"/>
        <v>3</v>
      </c>
      <c r="AV21" s="5">
        <f t="shared" si="10"/>
        <v>585</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585</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585</v>
      </c>
      <c r="AR22" s="76">
        <f t="shared" si="15"/>
        <v>0</v>
      </c>
      <c r="AS22" s="77">
        <f t="shared" si="8"/>
        <v>0</v>
      </c>
      <c r="AT22" s="76">
        <f t="shared" si="16"/>
        <v>3</v>
      </c>
      <c r="AU22" s="78">
        <f t="shared" si="9"/>
        <v>3</v>
      </c>
      <c r="AV22" s="5">
        <f t="shared" si="10"/>
        <v>585</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585</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585</v>
      </c>
      <c r="AR23" s="76">
        <f t="shared" si="15"/>
        <v>0</v>
      </c>
      <c r="AS23" s="77">
        <f t="shared" si="8"/>
        <v>0</v>
      </c>
      <c r="AT23" s="76">
        <f t="shared" si="16"/>
        <v>3</v>
      </c>
      <c r="AU23" s="78">
        <f t="shared" si="9"/>
        <v>3</v>
      </c>
      <c r="AV23" s="5">
        <f t="shared" si="10"/>
        <v>585</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585</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585</v>
      </c>
      <c r="AR24" s="76">
        <f t="shared" si="15"/>
        <v>0</v>
      </c>
      <c r="AS24" s="77">
        <f t="shared" si="8"/>
        <v>0</v>
      </c>
      <c r="AT24" s="76">
        <f t="shared" si="16"/>
        <v>3</v>
      </c>
      <c r="AU24" s="78">
        <f t="shared" si="9"/>
        <v>3</v>
      </c>
      <c r="AV24" s="5">
        <f t="shared" si="10"/>
        <v>585</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585</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585</v>
      </c>
      <c r="AR25" s="76">
        <f t="shared" si="15"/>
        <v>0</v>
      </c>
      <c r="AS25" s="77">
        <f t="shared" si="8"/>
        <v>0</v>
      </c>
      <c r="AT25" s="76">
        <f t="shared" si="16"/>
        <v>3</v>
      </c>
      <c r="AU25" s="78">
        <f t="shared" si="9"/>
        <v>3</v>
      </c>
      <c r="AV25" s="5">
        <f t="shared" si="10"/>
        <v>585</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585</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585</v>
      </c>
      <c r="AR26" s="76">
        <f t="shared" si="15"/>
        <v>0</v>
      </c>
      <c r="AS26" s="77">
        <f t="shared" si="8"/>
        <v>0</v>
      </c>
      <c r="AT26" s="76">
        <f t="shared" si="16"/>
        <v>3</v>
      </c>
      <c r="AU26" s="78">
        <f t="shared" si="9"/>
        <v>3</v>
      </c>
      <c r="AV26" s="5">
        <f t="shared" si="10"/>
        <v>585</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585</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585</v>
      </c>
      <c r="AR27" s="76">
        <f t="shared" si="15"/>
        <v>0</v>
      </c>
      <c r="AS27" s="77">
        <f t="shared" si="8"/>
        <v>0</v>
      </c>
      <c r="AT27" s="76">
        <f t="shared" si="16"/>
        <v>3</v>
      </c>
      <c r="AU27" s="78">
        <f t="shared" si="9"/>
        <v>3</v>
      </c>
      <c r="AV27" s="5">
        <f t="shared" si="10"/>
        <v>585</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585</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585</v>
      </c>
      <c r="AR28" s="76">
        <f t="shared" si="15"/>
        <v>0</v>
      </c>
      <c r="AS28" s="77">
        <f t="shared" si="8"/>
        <v>0</v>
      </c>
      <c r="AT28" s="76">
        <f t="shared" si="16"/>
        <v>3</v>
      </c>
      <c r="AU28" s="78">
        <f t="shared" si="9"/>
        <v>3</v>
      </c>
      <c r="AV28" s="5">
        <f t="shared" si="10"/>
        <v>585</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585</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585</v>
      </c>
      <c r="AR29" s="76">
        <f t="shared" si="15"/>
        <v>0</v>
      </c>
      <c r="AS29" s="77">
        <f t="shared" si="8"/>
        <v>0</v>
      </c>
      <c r="AT29" s="76">
        <f t="shared" si="16"/>
        <v>3</v>
      </c>
      <c r="AU29" s="78">
        <f t="shared" si="9"/>
        <v>3</v>
      </c>
      <c r="AV29" s="5">
        <f t="shared" si="10"/>
        <v>585</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585</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585</v>
      </c>
      <c r="AR30" s="76">
        <f t="shared" si="15"/>
        <v>0</v>
      </c>
      <c r="AS30" s="77">
        <f t="shared" si="8"/>
        <v>0</v>
      </c>
      <c r="AT30" s="76">
        <f t="shared" si="16"/>
        <v>3</v>
      </c>
      <c r="AU30" s="78">
        <f t="shared" si="9"/>
        <v>3</v>
      </c>
      <c r="AV30" s="5">
        <f t="shared" si="10"/>
        <v>585</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585</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585</v>
      </c>
      <c r="AR31" s="76">
        <f t="shared" si="15"/>
        <v>0</v>
      </c>
      <c r="AS31" s="77">
        <f t="shared" si="8"/>
        <v>0</v>
      </c>
      <c r="AT31" s="76">
        <f t="shared" si="16"/>
        <v>3</v>
      </c>
      <c r="AU31" s="78">
        <f t="shared" si="9"/>
        <v>3</v>
      </c>
      <c r="AV31" s="5">
        <f t="shared" si="10"/>
        <v>585</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585</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585</v>
      </c>
      <c r="AR32" s="76">
        <f t="shared" si="15"/>
        <v>0</v>
      </c>
      <c r="AS32" s="77">
        <f t="shared" si="8"/>
        <v>0</v>
      </c>
      <c r="AT32" s="76">
        <f t="shared" si="16"/>
        <v>3</v>
      </c>
      <c r="AU32" s="78">
        <f t="shared" si="9"/>
        <v>3</v>
      </c>
      <c r="AV32" s="5">
        <f t="shared" si="10"/>
        <v>585</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585</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585</v>
      </c>
      <c r="AR33" s="76">
        <f t="shared" si="15"/>
        <v>0</v>
      </c>
      <c r="AS33" s="77">
        <f t="shared" si="8"/>
        <v>0</v>
      </c>
      <c r="AT33" s="76">
        <f t="shared" si="16"/>
        <v>3</v>
      </c>
      <c r="AU33" s="78">
        <f t="shared" si="9"/>
        <v>3</v>
      </c>
      <c r="AV33" s="5">
        <f t="shared" si="10"/>
        <v>585</v>
      </c>
      <c r="AW33" s="104">
        <f t="shared" si="17"/>
        <v>0</v>
      </c>
    </row>
    <row r="34" spans="1:49" s="69" customFormat="1" ht="24.75" customHeight="1" x14ac:dyDescent="0.2">
      <c r="A34" s="84"/>
      <c r="B34" s="480" t="s">
        <v>281</v>
      </c>
      <c r="C34" s="84"/>
      <c r="D34" s="84"/>
      <c r="E34" s="84"/>
      <c r="F34" s="84"/>
      <c r="G34" s="554">
        <f>20-COUNTBLANK(B14:B33)</f>
        <v>1</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6242</v>
      </c>
      <c r="Z34" s="904"/>
      <c r="AA34" s="558">
        <f t="shared" ref="AA34:AG34" si="18">SUM(AA14:AA33)</f>
        <v>0</v>
      </c>
      <c r="AB34" s="568">
        <f t="shared" si="18"/>
        <v>0</v>
      </c>
      <c r="AC34" s="569">
        <f t="shared" si="18"/>
        <v>0</v>
      </c>
      <c r="AD34" s="569">
        <f t="shared" si="18"/>
        <v>0</v>
      </c>
      <c r="AE34" s="570">
        <f t="shared" si="18"/>
        <v>10.670085470085469</v>
      </c>
      <c r="AF34" s="571">
        <f t="shared" si="18"/>
        <v>10.670085470085469</v>
      </c>
      <c r="AG34" s="89">
        <f t="shared" si="18"/>
        <v>0</v>
      </c>
      <c r="AH34" s="90"/>
      <c r="AI34" s="90"/>
      <c r="AJ34" s="90"/>
      <c r="AK34" s="90"/>
      <c r="AL34" s="91"/>
      <c r="AM34" s="91"/>
      <c r="AN34" s="91"/>
      <c r="AO34" s="68"/>
      <c r="AS34" s="70"/>
      <c r="AW34" s="104">
        <f>SUM(AW14:AW33)</f>
        <v>6242</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0</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2959" priority="6" stopIfTrue="1">
      <formula>B14=""</formula>
    </cfRule>
  </conditionalFormatting>
  <conditionalFormatting sqref="AE14:AE33">
    <cfRule type="expression" dxfId="2958" priority="7" stopIfTrue="1">
      <formula>AND((OR(S14,V14,Y14)&lt;&gt;0),AE14=0)</formula>
    </cfRule>
    <cfRule type="expression" dxfId="2957" priority="8" stopIfTrue="1">
      <formula>AND((OR(S14,V14,Y14)&lt;&gt;0),AE14&lt;&gt;0)</formula>
    </cfRule>
  </conditionalFormatting>
  <conditionalFormatting sqref="Q14:R33">
    <cfRule type="expression" dxfId="2956" priority="9" stopIfTrue="1">
      <formula>B14=""</formula>
    </cfRule>
  </conditionalFormatting>
  <conditionalFormatting sqref="AC14:AC33">
    <cfRule type="expression" dxfId="2955" priority="10" stopIfTrue="1">
      <formula>(AD14+AC14)&gt;=0</formula>
    </cfRule>
  </conditionalFormatting>
  <conditionalFormatting sqref="AI14:AJ33">
    <cfRule type="expression" dxfId="2954" priority="11" stopIfTrue="1">
      <formula>IF(AI14&lt;&gt;ROUND(S14*$AF$1+V14+Y14,2),1)</formula>
    </cfRule>
    <cfRule type="cellIs" dxfId="2953" priority="12" stopIfTrue="1" operator="equal">
      <formula>0</formula>
    </cfRule>
  </conditionalFormatting>
  <conditionalFormatting sqref="Y25:Z33">
    <cfRule type="expression" dxfId="2952" priority="13" stopIfTrue="1">
      <formula>IF((AND($Y25=0,$S25=0,$V25=0,$AE25&lt;&gt;0)),"истина")</formula>
    </cfRule>
    <cfRule type="expression" dxfId="2951" priority="14" stopIfTrue="1">
      <formula>($V25+$Y25)&lt;&gt;$AI25</formula>
    </cfRule>
  </conditionalFormatting>
  <conditionalFormatting sqref="S15:U33">
    <cfRule type="expression" dxfId="2950" priority="15" stopIfTrue="1">
      <formula>IF((AND($S15=0,$V15=0,$Y15=0,$AE15&lt;&gt;0)),"истина")</formula>
    </cfRule>
    <cfRule type="cellIs" dxfId="2949" priority="16" stopIfTrue="1" operator="lessThan">
      <formula>0</formula>
    </cfRule>
  </conditionalFormatting>
  <conditionalFormatting sqref="V25:X33">
    <cfRule type="expression" dxfId="2948" priority="17" stopIfTrue="1">
      <formula>IF((AND($V25=0,$Y25=0,$S25=0,$AE25&lt;&gt;0)),"истина")</formula>
    </cfRule>
    <cfRule type="expression" dxfId="2947" priority="18" stopIfTrue="1">
      <formula>($V25+$Y25)&lt;&gt;$AI25</formula>
    </cfRule>
    <cfRule type="cellIs" dxfId="2946" priority="19" stopIfTrue="1" operator="lessThan">
      <formula>0</formula>
    </cfRule>
  </conditionalFormatting>
  <conditionalFormatting sqref="I10:J10">
    <cfRule type="cellIs" dxfId="2945" priority="20" stopIfTrue="1" operator="notEqual">
      <formula>$A$10</formula>
    </cfRule>
    <cfRule type="cellIs" dxfId="2944" priority="21" stopIfTrue="1" operator="equal">
      <formula>0</formula>
    </cfRule>
  </conditionalFormatting>
  <conditionalFormatting sqref="D10:E10 AK13:AL13 AH14:AH33 AM14:AN33">
    <cfRule type="cellIs" dxfId="2943" priority="22" stopIfTrue="1" operator="equal">
      <formula>0</formula>
    </cfRule>
  </conditionalFormatting>
  <conditionalFormatting sqref="AH3:AN3 AH1:AN1">
    <cfRule type="cellIs" dxfId="2942" priority="23" stopIfTrue="1" operator="equal">
      <formula>0</formula>
    </cfRule>
  </conditionalFormatting>
  <conditionalFormatting sqref="S34:AG34 AF14:AF33">
    <cfRule type="cellIs" dxfId="2941" priority="24" stopIfTrue="1" operator="equal">
      <formula>0</formula>
    </cfRule>
  </conditionalFormatting>
  <conditionalFormatting sqref="S14:U14">
    <cfRule type="expression" dxfId="2940" priority="25" stopIfTrue="1">
      <formula>IF((AND($S$14=0,$V$14=0,$Y$14=0,$AE$14&lt;&gt;0)),"истина")</formula>
    </cfRule>
    <cfRule type="cellIs" dxfId="2939" priority="26" stopIfTrue="1" operator="lessThan">
      <formula>0</formula>
    </cfRule>
  </conditionalFormatting>
  <conditionalFormatting sqref="G34 D8:E9 AK14:AL33">
    <cfRule type="cellIs" dxfId="2938" priority="27" stopIfTrue="1" operator="equal">
      <formula>0</formula>
    </cfRule>
  </conditionalFormatting>
  <conditionalFormatting sqref="AL8:AL9">
    <cfRule type="cellIs" dxfId="2937" priority="28" stopIfTrue="1" operator="equal">
      <formula>0</formula>
    </cfRule>
  </conditionalFormatting>
  <conditionalFormatting sqref="AM8:AN8">
    <cfRule type="expression" dxfId="2936" priority="29" stopIfTrue="1">
      <formula>$AL$8=0</formula>
    </cfRule>
  </conditionalFormatting>
  <conditionalFormatting sqref="AM9:AN9">
    <cfRule type="expression" dxfId="2935" priority="30" stopIfTrue="1">
      <formula>$AL$9=0</formula>
    </cfRule>
  </conditionalFormatting>
  <conditionalFormatting sqref="A8:C8">
    <cfRule type="expression" dxfId="2934" priority="31" stopIfTrue="1">
      <formula>$D$8=0</formula>
    </cfRule>
    <cfRule type="cellIs" dxfId="2933" priority="32" stopIfTrue="1" operator="equal">
      <formula>0</formula>
    </cfRule>
  </conditionalFormatting>
  <conditionalFormatting sqref="A9:C9">
    <cfRule type="expression" dxfId="2932" priority="33" stopIfTrue="1">
      <formula>$D$9=0</formula>
    </cfRule>
    <cfRule type="cellIs" dxfId="2931" priority="34" stopIfTrue="1" operator="equal">
      <formula>0</formula>
    </cfRule>
  </conditionalFormatting>
  <conditionalFormatting sqref="F9">
    <cfRule type="expression" dxfId="2930" priority="35" stopIfTrue="1">
      <formula>$D$9=0</formula>
    </cfRule>
  </conditionalFormatting>
  <conditionalFormatting sqref="F8">
    <cfRule type="expression" dxfId="2929" priority="36" stopIfTrue="1">
      <formula>$D$8=0</formula>
    </cfRule>
  </conditionalFormatting>
  <conditionalFormatting sqref="G8:AK9 BA7:CE8">
    <cfRule type="cellIs" dxfId="2928" priority="37" stopIfTrue="1" operator="equal">
      <formula>""</formula>
    </cfRule>
  </conditionalFormatting>
  <conditionalFormatting sqref="Y14:Z24">
    <cfRule type="expression" dxfId="2927" priority="1" stopIfTrue="1">
      <formula>IF((AND($Y14=0,$S14=0,$V14=0,$AE14&lt;&gt;0)),"истина")</formula>
    </cfRule>
    <cfRule type="expression" dxfId="2926" priority="2" stopIfTrue="1">
      <formula>($V14+$Y14)&lt;&gt;$AI14</formula>
    </cfRule>
  </conditionalFormatting>
  <conditionalFormatting sqref="V14:X24">
    <cfRule type="expression" dxfId="2925" priority="3" stopIfTrue="1">
      <formula>IF((AND($V14=0,$Y14=0,$S14=0,$AE14&lt;&gt;0)),"истина")</formula>
    </cfRule>
    <cfRule type="expression" dxfId="2924" priority="4" stopIfTrue="1">
      <formula>($V14+$Y14)&lt;&gt;$AI14</formula>
    </cfRule>
    <cfRule type="cellIs" dxfId="2923"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1745"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31746"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31747"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31748"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31749"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31750"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31751"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31752"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31753"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31754"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31755"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31756"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31757"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31758"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31759"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31760"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31761"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82">
    <pageSetUpPr fitToPage="1"/>
  </sheetPr>
  <dimension ref="A1:CE147"/>
  <sheetViews>
    <sheetView showGridLines="0" topLeftCell="A7" zoomScale="120" zoomScaleNormal="120" workbookViewId="0">
      <selection activeCell="AB26" sqref="AB26"/>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v>639</v>
      </c>
      <c r="B1" s="969"/>
      <c r="C1" s="969"/>
      <c r="D1" s="555"/>
      <c r="E1" s="966">
        <v>8</v>
      </c>
      <c r="F1" s="966"/>
      <c r="G1" s="966"/>
      <c r="H1" s="966"/>
      <c r="J1" s="970"/>
      <c r="K1" s="970"/>
      <c r="L1" s="970"/>
      <c r="M1" s="970"/>
      <c r="N1" s="970"/>
      <c r="O1" s="970"/>
      <c r="P1" s="3"/>
      <c r="Q1" s="3"/>
      <c r="R1" s="964" t="s">
        <v>764</v>
      </c>
      <c r="S1" s="964"/>
      <c r="T1" s="964"/>
      <c r="U1" s="964"/>
      <c r="V1" s="964"/>
      <c r="W1" s="964"/>
      <c r="Y1" s="971">
        <f>60/45</f>
        <v>1.3333333333333333</v>
      </c>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v>0.63194444444444442</v>
      </c>
      <c r="AH2" s="859" t="s">
        <v>12</v>
      </c>
      <c r="AI2" s="859"/>
      <c r="AJ2" s="859"/>
      <c r="AK2" s="859"/>
      <c r="AL2" s="859"/>
      <c r="AM2" s="859"/>
      <c r="AN2" s="859"/>
      <c r="AO2" s="14" t="b">
        <v>0</v>
      </c>
      <c r="AP2" s="15" t="b">
        <v>1</v>
      </c>
      <c r="AQ2" s="15" t="b">
        <v>0</v>
      </c>
      <c r="AR2" s="15" t="b">
        <v>1</v>
      </c>
      <c r="AS2" s="15" t="b">
        <v>0</v>
      </c>
      <c r="AT2" s="15" t="b">
        <v>0</v>
      </c>
      <c r="AU2" s="15" t="b">
        <v>0</v>
      </c>
      <c r="AV2" s="15">
        <f>COUNTIF(AO2:AU2,TRUE)</f>
        <v>2</v>
      </c>
    </row>
    <row r="3" spans="1:83" ht="12.75" customHeight="1" x14ac:dyDescent="0.2">
      <c r="A3" s="972" t="s">
        <v>775</v>
      </c>
      <c r="B3" s="972"/>
      <c r="C3" s="972"/>
      <c r="D3" s="555"/>
      <c r="E3" s="964" t="s">
        <v>766</v>
      </c>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f>IF(AO2=TRUE,"M",0)</f>
        <v>0</v>
      </c>
      <c r="AP3" s="19" t="str">
        <f>IF(AP2=TRUE,"Tu",0)</f>
        <v>Tu</v>
      </c>
      <c r="AQ3" s="19">
        <f>IF(AQ2=TRUE,"W",0)</f>
        <v>0</v>
      </c>
      <c r="AR3" s="19" t="str">
        <f>IF(AR2=TRUE,"Th",0)</f>
        <v>Th</v>
      </c>
      <c r="AS3" s="19">
        <f>IF(AS2=TRUE,"F",0)</f>
        <v>0</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
      </c>
      <c r="BC7" s="33" t="str">
        <f>IF($I$7=$AO$3,"X","")&amp;IF($I$7=$AP$3,"X","")&amp;IF($I$7=$AQ$3,"X","")&amp;IF($I$7=$AR$3,"X","")&amp;IF($I$7=$AS$3,"X","")&amp;IF($I$7=$AT$3,"X","")&amp;IF($I$7=$AU$3,"X","")</f>
        <v>X</v>
      </c>
      <c r="BD7" s="33" t="str">
        <f>IF($J$7=$AO$3,"X","")&amp;IF($J$7=$AP$3,"X","")&amp;IF($J$7=$AQ$3,"X","")&amp;IF($J$7=$AR$3,"X","")&amp;IF($J$7=$AS$3,"X","")&amp;IF($J$7=$AT$3,"X","")&amp;IF($J$7=$AU$3,"X","")</f>
        <v/>
      </c>
      <c r="BE7" s="33" t="str">
        <f>IF($K$7=$AO$3,"X","")&amp;IF($K$7=$AP$3,"X","")&amp;IF($K$7=$AQ$3,"X","")&amp;IF($K$7=$AR$3,"X","")&amp;IF($K$7=$AS$3,"X","")&amp;IF($K$7=$AT$3,"X","")&amp;IF($K$7=$AU$3,"X","")</f>
        <v>X</v>
      </c>
      <c r="BF7" s="33" t="str">
        <f>IF($L$7=$AO$3,"X","")&amp;IF($L$7=$AP$3,"X","")&amp;IF($L$7=$AQ$3,"X","")&amp;IF($L$7=$AR$3,"X","")&amp;IF($L$7=$AS$3,"X","")&amp;IF($L$7=$AT$3,"X","")&amp;IF($L$7=$AU$3,"X","")</f>
        <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
      </c>
      <c r="BJ7" s="33" t="str">
        <f>IF($P$7=$AO$3,"X","")&amp;IF($P$7=$AP$3,"X","")&amp;IF($P$7=$AQ$3,"X","")&amp;IF($P$7=$AR$3,"X","")&amp;IF($P$7=$AS$3,"X","")&amp;IF($P$7=$AT$3,"X","")&amp;IF($P$7=$AU$3,"X","")</f>
        <v>X</v>
      </c>
      <c r="BK7" s="33" t="str">
        <f>IF($Q$7=$AO$3,"X","")&amp;IF($Q$7=$AP$3,"X","")&amp;IF($Q$7=$AQ$3,"X","")&amp;IF($Q$7=$AR$3,"X","")&amp;IF($Q$7=$AS$3,"X","")&amp;IF($Q$7=$AT$3,"X","")&amp;IF($Q$7=$AU$3,"X","")</f>
        <v/>
      </c>
      <c r="BL7" s="33" t="str">
        <f>IF($R$7=$AO$3,"X","")&amp;IF($R$7=$AP$3,"X","")&amp;IF($R$7=$AQ$3,"X","")&amp;IF($R$7=$AR$3,"X","")&amp;IF($R$7=$AS$3,"X","")&amp;IF($R$7=$AT$3,"X","")&amp;IF($R$7=$AU$3,"X","")</f>
        <v>X</v>
      </c>
      <c r="BM7" s="33" t="str">
        <f>IF($S$7=$AO$3,"X","")&amp;IF($S$7=$AP$3,"X","")&amp;IF($S$7=$AQ$3,"X","")&amp;IF($S$7=$AR$3,"X","")&amp;IF($S$7=$AS$3,"X","")&amp;IF($S$7=$AT$3,"X","")&amp;IF($S$7=$AU$3,"X","")</f>
        <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
      </c>
      <c r="BQ7" s="33" t="str">
        <f>IF($W$7=$AO$3,"X","")&amp;IF($W$7=$AP$3,"X","")&amp;IF($W$7=$AQ$3,"X","")&amp;IF($W$7=$AR$3,"X","")&amp;IF($W$7=$AS$3,"X","")&amp;IF($W$7=$AT$3,"X","")&amp;IF($W$7=$AU$3,"X","")</f>
        <v>X</v>
      </c>
      <c r="BR7" s="33" t="str">
        <f>IF($X$7=$AO$3,"X","")&amp;IF($X$7=$AP$3,"X","")&amp;IF($X$7=$AQ$3,"X","")&amp;IF($X$7=$AR$3,"X","")&amp;IF($X$7=$AS$3,"X","")&amp;IF($X$7=$AT$3,"X","")&amp;IF($X$7=$AU$3,"X","")</f>
        <v/>
      </c>
      <c r="BS7" s="33" t="str">
        <f>IF($Y$7=$AO$3,"X","")&amp;IF($Y$7=$AP$3,"X","")&amp;IF($Y$7=$AQ$3,"X","")&amp;IF($Y$7=$AR$3,"X","")&amp;IF($Y$7=$AS$3,"X","")&amp;IF($Y$7=$AT$3,"X","")&amp;IF($Y$7=$AU$3,"X","")</f>
        <v>X</v>
      </c>
      <c r="BT7" s="33" t="str">
        <f>IF($Z$7=$AO$3,"X","")&amp;IF($Z$7=$AP$3,"X","")&amp;IF($Z$7=$AQ$3,"X","")&amp;IF($Z$7=$AR$3,"X","")&amp;IF($Z$7=$AS$3,"X","")&amp;IF($Z$7=$AT$3,"X","")&amp;IF($Z$7=$AU$3,"X","")</f>
        <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
      </c>
      <c r="BX7" s="33" t="str">
        <f>IF($AD$7=$AO$3,"X","")&amp;IF($AD$7=$AP$3,"X","")&amp;IF($AD$7=$AQ$3,"X","")&amp;IF($AD$7=$AR$3,"X","")&amp;IF($AD$7=$AS$3,"X","")&amp;IF($AD$7=$AT$3,"X","")&amp;IF($AD$7=$AU$3,"X","")</f>
        <v>X</v>
      </c>
      <c r="BY7" s="33" t="str">
        <f>IF($AE$7=$AO$3,"X","")&amp;IF($AE$7=$AP$3,"X","")&amp;IF($AE$7=$AQ$3,"X","")&amp;IF($AE$7=$AR$3,"X","")&amp;IF($AE$7=$AS$3,"X","")&amp;IF($AE$7=$AT$3,"X","")&amp;IF($AE$7=$AU$3,"X","")</f>
        <v/>
      </c>
      <c r="BZ7" s="33" t="str">
        <f>IF($AF$7=$AO$3,"X","")&amp;IF($AF$7=$AP$3,"X","")&amp;IF($AF$7=$AQ$3,"X","")&amp;IF($AF$7=$AR$3,"X","")&amp;IF($AF$7=$AS$3,"X","")&amp;IF($AF$7=$AT$3,"X","")&amp;IF($AF$7=$AU$3,"X","")</f>
        <v>X</v>
      </c>
      <c r="CA7" s="33" t="str">
        <f>IF($AG$7=$AO$3,"X","")&amp;IF($AG$7=$AP$3,"X","")&amp;IF($AG$7=$AQ$3,"X","")&amp;IF($AG$7=$AR$3,"X","")&amp;IF($AG$7=$AS$3,"X","")&amp;IF($AG$7=$AT$3,"X","")&amp;IF($AG$7=$AU$3,"X","")</f>
        <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
      </c>
      <c r="CE7" s="33" t="str">
        <f>IF($AK$7=$AO$3,"X","")&amp;IF($AK$7=$AP$3,"X","")&amp;IF($AK$7=$AQ$3,"X","")&amp;IF($AK$7=$AR$3,"X","")&amp;IF($AK$7=$AS$3,"X","")&amp;IF($AK$7=$AT$3,"X","")&amp;IF($AK$7=$AU$3,"X","")</f>
        <v>X</v>
      </c>
    </row>
    <row r="8" spans="1:83" ht="12.75" customHeight="1" x14ac:dyDescent="0.2">
      <c r="A8" s="977" t="str">
        <f>R1</f>
        <v>Вершинина Наталья</v>
      </c>
      <c r="B8" s="977"/>
      <c r="C8" s="977"/>
      <c r="D8" s="978">
        <f>Y1*AL8</f>
        <v>12</v>
      </c>
      <c r="E8" s="978"/>
      <c r="F8" s="34" t="s">
        <v>21</v>
      </c>
      <c r="G8" s="35" t="str">
        <f>IF($G$7=$AO$3,"X","")&amp;IF($G$7=$AP$3,"X","")&amp;IF($G$7=$AQ$3,"X","")&amp;IF($G$7=$AR$3,"X","")&amp;IF($G$7=$AS$3,"X","")&amp;IF($G$7=$AT$3,"X","")&amp;IF($G$7=$AU$3,"X","")</f>
        <v/>
      </c>
      <c r="H8" s="35" t="str">
        <f>IF($H$7=$AO$3,"X","")&amp;IF($H$7=$AP$3,"X","")&amp;IF($H$7=$AQ$3,"X","")&amp;IF($H$7=$AR$3,"X","")&amp;IF($H$7=$AS$3,"X","")&amp;IF($H$7=$AT$3,"X","")&amp;IF($H$7=$AU$3,"X","")</f>
        <v/>
      </c>
      <c r="I8" s="35" t="str">
        <f>IF($I$7=$AO$3,"X","")&amp;IF($I$7=$AP$3,"X","")&amp;IF($I$7=$AQ$3,"X","")&amp;IF($I$7=$AR$3,"X","")&amp;IF($I$7=$AS$3,"X","")&amp;IF($I$7=$AT$3,"X","")&amp;IF($I$7=$AU$3,"X","")</f>
        <v>X</v>
      </c>
      <c r="J8" s="35" t="str">
        <f>IF($J$7=$AO$3,"X","")&amp;IF($J$7=$AP$3,"X","")&amp;IF($J$7=$AQ$3,"X","")&amp;IF($J$7=$AR$3,"X","")&amp;IF($J$7=$AS$3,"X","")&amp;IF($J$7=$AT$3,"X","")&amp;IF($J$7=$AU$3,"X","")</f>
        <v/>
      </c>
      <c r="K8" s="35" t="str">
        <f>IF($K$7=$AO$3,"X","")&amp;IF($K$7=$AP$3,"X","")&amp;IF($K$7=$AQ$3,"X","")&amp;IF($K$7=$AR$3,"X","")&amp;IF($K$7=$AS$3,"X","")&amp;IF($K$7=$AT$3,"X","")&amp;IF($K$7=$AU$3,"X","")</f>
        <v>X</v>
      </c>
      <c r="L8" s="35" t="str">
        <f>IF($L$7=$AO$3,"X","")&amp;IF($L$7=$AP$3,"X","")&amp;IF($L$7=$AQ$3,"X","")&amp;IF($L$7=$AR$3,"X","")&amp;IF($L$7=$AS$3,"X","")&amp;IF($L$7=$AT$3,"X","")&amp;IF($L$7=$AU$3,"X","")</f>
        <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
      </c>
      <c r="P8" s="35" t="str">
        <f>IF($P$7=$AO$3,"X","")&amp;IF($P$7=$AP$3,"X","")&amp;IF($P$7=$AQ$3,"X","")&amp;IF($P$7=$AR$3,"X","")&amp;IF($P$7=$AS$3,"X","")&amp;IF($P$7=$AT$3,"X","")&amp;IF($P$7=$AU$3,"X","")</f>
        <v>X</v>
      </c>
      <c r="Q8" s="35" t="str">
        <f>IF($Q$7=$AO$3,"X","")&amp;IF($Q$7=$AP$3,"X","")&amp;IF($Q$7=$AQ$3,"X","")&amp;IF($Q$7=$AR$3,"X","")&amp;IF($Q$7=$AS$3,"X","")&amp;IF($Q$7=$AT$3,"X","")&amp;IF($Q$7=$AU$3,"X","")</f>
        <v/>
      </c>
      <c r="R8" s="35" t="str">
        <f>IF($R$7=$AO$3,"X","")&amp;IF($R$7=$AP$3,"X","")&amp;IF($R$7=$AQ$3,"X","")&amp;IF($R$7=$AR$3,"X","")&amp;IF($R$7=$AS$3,"X","")&amp;IF($R$7=$AT$3,"X","")&amp;IF($R$7=$AU$3,"X","")</f>
        <v>X</v>
      </c>
      <c r="S8" s="35" t="str">
        <f>IF($S$7=$AO$3,"X","")&amp;IF($S$7=$AP$3,"X","")&amp;IF($S$7=$AQ$3,"X","")&amp;IF($S$7=$AR$3,"X","")&amp;IF($S$7=$AS$3,"X","")&amp;IF($S$7=$AT$3,"X","")&amp;IF($S$7=$AU$3,"X","")</f>
        <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
      </c>
      <c r="W8" s="35" t="str">
        <f>IF($W$7=$AO$3,"X","")&amp;IF($W$7=$AP$3,"X","")&amp;IF($W$7=$AQ$3,"X","")&amp;IF($W$7=$AR$3,"X","")&amp;IF($W$7=$AS$3,"X","")&amp;IF($W$7=$AT$3,"X","")&amp;IF($W$7=$AU$3,"X","")</f>
        <v>X</v>
      </c>
      <c r="X8" s="35" t="str">
        <f>IF($X$7=$AO$3,"X","")&amp;IF($X$7=$AP$3,"X","")&amp;IF($X$7=$AQ$3,"X","")&amp;IF($X$7=$AR$3,"X","")&amp;IF($X$7=$AS$3,"X","")&amp;IF($X$7=$AT$3,"X","")&amp;IF($X$7=$AU$3,"X","")</f>
        <v/>
      </c>
      <c r="Y8" s="35" t="str">
        <f>IF($Y$7=$AO$3,"X","")&amp;IF($Y$7=$AP$3,"X","")&amp;IF($Y$7=$AQ$3,"X","")&amp;IF($Y$7=$AR$3,"X","")&amp;IF($Y$7=$AS$3,"X","")&amp;IF($Y$7=$AT$3,"X","")&amp;IF($Y$7=$AU$3,"X","")</f>
        <v>X</v>
      </c>
      <c r="Z8" s="35" t="str">
        <f>IF($Z$7=$AO$3,"X","")&amp;IF($Z$7=$AP$3,"X","")&amp;IF($Z$7=$AQ$3,"X","")&amp;IF($Z$7=$AR$3,"X","")&amp;IF($Z$7=$AS$3,"X","")&amp;IF($Z$7=$AT$3,"X","")&amp;IF($Z$7=$AU$3,"X","")</f>
        <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
      </c>
      <c r="AD8" s="35" t="str">
        <f>IF($AD$7=$AO$3,"X","")&amp;IF($AD$7=$AP$3,"X","")&amp;IF($AD$7=$AQ$3,"X","")&amp;IF($AD$7=$AR$3,"X","")&amp;IF($AD$7=$AS$3,"X","")&amp;IF($AD$7=$AT$3,"X","")&amp;IF($AD$7=$AU$3,"X","")</f>
        <v>X</v>
      </c>
      <c r="AE8" s="35" t="str">
        <f>IF($AE$7=$AO$3,"X","")&amp;IF($AE$7=$AP$3,"X","")&amp;IF($AE$7=$AQ$3,"X","")&amp;IF($AE$7=$AR$3,"X","")&amp;IF($AE$7=$AS$3,"X","")&amp;IF($AE$7=$AT$3,"X","")&amp;IF($AE$7=$AU$3,"X","")</f>
        <v/>
      </c>
      <c r="AF8" s="35" t="str">
        <f>IF($AF$7=$AO$3,"X","")&amp;IF($AF$7=$AP$3,"X","")&amp;IF($AF$7=$AQ$3,"X","")&amp;IF($AF$7=$AR$3,"X","")&amp;IF($AF$7=$AS$3,"X","")&amp;IF($AF$7=$AT$3,"X","")&amp;IF($AF$7=$AU$3,"X","")</f>
        <v>X</v>
      </c>
      <c r="AG8" s="35" t="str">
        <f>IF($AG$7=$AO$3,"X","")&amp;IF($AG$7=$AP$3,"X","")&amp;IF($AG$7=$AQ$3,"X","")&amp;IF($AG$7=$AR$3,"X","")&amp;IF($AG$7=$AS$3,"X","")&amp;IF($AG$7=$AT$3,"X","")&amp;IF($AG$7=$AU$3,"X","")</f>
        <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
      </c>
      <c r="AK8" s="35" t="str">
        <f>IF($AK$7=$AO$3,"X","")&amp;IF($AK$7=$AP$3,"X","")&amp;IF($AK$7=$AQ$3,"X","")&amp;IF($AK$7=$AR$3,"X","")&amp;IF($AK$7=$AS$3,"X","")&amp;IF($AK$7=$AT$3,"X","")&amp;IF($AK$7=$AU$3,"X","")</f>
        <v>X</v>
      </c>
      <c r="AL8" s="30">
        <f>COUNTIF(G8:AK8,"X")</f>
        <v>9</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12</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c r="C14" s="925"/>
      <c r="D14" s="925"/>
      <c r="E14" s="925"/>
      <c r="F14" s="925"/>
      <c r="G14" s="926"/>
      <c r="H14" s="927"/>
      <c r="I14" s="928"/>
      <c r="J14" s="929"/>
      <c r="K14" s="930"/>
      <c r="L14" s="931"/>
      <c r="M14" s="932"/>
      <c r="N14" s="933"/>
      <c r="O14" s="932"/>
      <c r="P14" s="933"/>
      <c r="Q14" s="934">
        <f t="shared" ref="Q14:Q33" si="2">AV14</f>
        <v>639</v>
      </c>
      <c r="R14" s="935"/>
      <c r="S14" s="936"/>
      <c r="T14" s="937"/>
      <c r="U14" s="938"/>
      <c r="V14" s="939"/>
      <c r="W14" s="940"/>
      <c r="X14" s="941"/>
      <c r="Y14" s="939"/>
      <c r="Z14" s="941"/>
      <c r="AA14" s="556"/>
      <c r="AB14" s="559"/>
      <c r="AC14" s="560" t="str">
        <f t="shared" ref="AC14:AC33" si="3">IF(B14&lt;&gt;"",-$I$10,"")</f>
        <v/>
      </c>
      <c r="AD14" s="561"/>
      <c r="AE14" s="561"/>
      <c r="AF14" s="562">
        <f t="shared" ref="AF14:AF33" si="4">SUM(AB14:AE14)</f>
        <v>0</v>
      </c>
      <c r="AG14" s="72"/>
      <c r="AH14" s="109" t="str">
        <f t="shared" ref="AH14:AH33" si="5">IF(B14&lt;&gt;"",AV14,"")</f>
        <v/>
      </c>
      <c r="AI14" s="883" t="str">
        <f>IF(B14&lt;&gt;0,ROUND(AE14*Q14,0),"")</f>
        <v/>
      </c>
      <c r="AJ14" s="883"/>
      <c r="AK14" s="900" t="str">
        <f t="shared" ref="AK14:AK33" si="6">IF(B14&lt;&gt;0,ROUND(AI14*$AF$1,2),"")</f>
        <v/>
      </c>
      <c r="AL14" s="900"/>
      <c r="AM14" s="901" t="str">
        <f t="shared" ref="AM14:AM33" si="7">IF(AND(AC14&gt;0,AC14&lt;&gt;""),"ложь","")</f>
        <v/>
      </c>
      <c r="AN14" s="901"/>
      <c r="AO14" s="73">
        <f>IF(ROUND($A$1-$A$1*M14,4)=$A$1,0,ROUND($A$1-$A$1*M14,4))</f>
        <v>0</v>
      </c>
      <c r="AP14" s="74">
        <f>IF(ROUND($A$1-$A$1*O14,4)=$A$1,0,ROUND($A$1-$A$1*O14,4))</f>
        <v>0</v>
      </c>
      <c r="AQ14" s="75">
        <f>ROUND($A$1-((M14+O14)*$A$1),4)</f>
        <v>639</v>
      </c>
      <c r="AR14" s="76">
        <f>IF(AO14&gt;0,1,0)</f>
        <v>0</v>
      </c>
      <c r="AS14" s="77">
        <f t="shared" ref="AS14:AS33" si="8">IF(AP14&gt;0,2,0)</f>
        <v>0</v>
      </c>
      <c r="AT14" s="76">
        <f>IF(AQ14&gt;0,3,0)</f>
        <v>3</v>
      </c>
      <c r="AU14" s="78">
        <f t="shared" ref="AU14:AU33" si="9">AR14+AS14+AT14</f>
        <v>3</v>
      </c>
      <c r="AV14" s="5">
        <f t="shared" ref="AV14:AV33" si="10">IF(AU14=4,AO14,0)+IF(AU14=5,AP14,0)+IF(AU14=6,AQ14,0)+IF(AU14=3,$A$1,0)</f>
        <v>639</v>
      </c>
      <c r="AW14" s="104">
        <f>ROUND(AF14*Q14,0)</f>
        <v>0</v>
      </c>
    </row>
    <row r="15" spans="1:83" s="69" customFormat="1" ht="18" customHeight="1" x14ac:dyDescent="0.2">
      <c r="A15" s="71">
        <v>2</v>
      </c>
      <c r="B15" s="924"/>
      <c r="C15" s="925"/>
      <c r="D15" s="925"/>
      <c r="E15" s="925"/>
      <c r="F15" s="925"/>
      <c r="G15" s="926"/>
      <c r="H15" s="927"/>
      <c r="I15" s="928"/>
      <c r="J15" s="929"/>
      <c r="K15" s="930"/>
      <c r="L15" s="931"/>
      <c r="M15" s="932"/>
      <c r="N15" s="933"/>
      <c r="O15" s="932"/>
      <c r="P15" s="933"/>
      <c r="Q15" s="934">
        <f t="shared" si="2"/>
        <v>639</v>
      </c>
      <c r="R15" s="935"/>
      <c r="S15" s="936"/>
      <c r="T15" s="937"/>
      <c r="U15" s="938"/>
      <c r="V15" s="939"/>
      <c r="W15" s="940"/>
      <c r="X15" s="941"/>
      <c r="Y15" s="939"/>
      <c r="Z15" s="941"/>
      <c r="AA15" s="556"/>
      <c r="AB15" s="563"/>
      <c r="AC15" s="560" t="str">
        <f t="shared" si="3"/>
        <v/>
      </c>
      <c r="AD15" s="564"/>
      <c r="AE15" s="561"/>
      <c r="AF15" s="562">
        <f t="shared" si="4"/>
        <v>0</v>
      </c>
      <c r="AG15" s="72"/>
      <c r="AH15" s="109" t="str">
        <f t="shared" si="5"/>
        <v/>
      </c>
      <c r="AI15" s="883" t="str">
        <f t="shared" ref="AI15:AI33" si="11">IF(B15&lt;&gt;0,ROUND(AE15*Q15,0),"")</f>
        <v/>
      </c>
      <c r="AJ15" s="883"/>
      <c r="AK15" s="900" t="str">
        <f t="shared" si="6"/>
        <v/>
      </c>
      <c r="AL15" s="900"/>
      <c r="AM15" s="901" t="str">
        <f t="shared" si="7"/>
        <v/>
      </c>
      <c r="AN15" s="901"/>
      <c r="AO15" s="73">
        <f t="shared" ref="AO15:AO33" si="12">IF(ROUND($A$1-$A$1*M15,4)=$A$1,0,ROUND($A$1-$A$1*M15,4))</f>
        <v>0</v>
      </c>
      <c r="AP15" s="74">
        <f t="shared" ref="AP15:AP33" si="13">IF(ROUND($A$1-$A$1*O15,4)=$A$1,0,ROUND($A$1-$A$1*O15,4))</f>
        <v>0</v>
      </c>
      <c r="AQ15" s="75">
        <f t="shared" ref="AQ15:AQ33" si="14">ROUND($A$1-((M15+O15)*$A$1),4)</f>
        <v>639</v>
      </c>
      <c r="AR15" s="76">
        <f t="shared" ref="AR15:AR33" si="15">IF(AO15&gt;0,1,0)</f>
        <v>0</v>
      </c>
      <c r="AS15" s="77">
        <f t="shared" si="8"/>
        <v>0</v>
      </c>
      <c r="AT15" s="76">
        <f t="shared" ref="AT15:AT33" si="16">IF(AQ15&gt;0,3,0)</f>
        <v>3</v>
      </c>
      <c r="AU15" s="78">
        <f t="shared" si="9"/>
        <v>3</v>
      </c>
      <c r="AV15" s="5">
        <f t="shared" si="10"/>
        <v>639</v>
      </c>
      <c r="AW15" s="104">
        <f t="shared" ref="AW15:AW33" si="17">ROUND(AF15*Q15,0)</f>
        <v>0</v>
      </c>
    </row>
    <row r="16" spans="1:83" s="69" customFormat="1" ht="18" customHeight="1" x14ac:dyDescent="0.2">
      <c r="A16" s="71">
        <v>3</v>
      </c>
      <c r="B16" s="924"/>
      <c r="C16" s="925"/>
      <c r="D16" s="925"/>
      <c r="E16" s="925"/>
      <c r="F16" s="925"/>
      <c r="G16" s="926"/>
      <c r="H16" s="927"/>
      <c r="I16" s="928"/>
      <c r="J16" s="929"/>
      <c r="K16" s="930"/>
      <c r="L16" s="931"/>
      <c r="M16" s="932"/>
      <c r="N16" s="933"/>
      <c r="O16" s="932"/>
      <c r="P16" s="933"/>
      <c r="Q16" s="934">
        <f t="shared" si="2"/>
        <v>639</v>
      </c>
      <c r="R16" s="935"/>
      <c r="S16" s="936"/>
      <c r="T16" s="937"/>
      <c r="U16" s="938"/>
      <c r="V16" s="939"/>
      <c r="W16" s="940"/>
      <c r="X16" s="941"/>
      <c r="Y16" s="939"/>
      <c r="Z16" s="941"/>
      <c r="AA16" s="556"/>
      <c r="AB16" s="563"/>
      <c r="AC16" s="560" t="str">
        <f t="shared" si="3"/>
        <v/>
      </c>
      <c r="AD16" s="564"/>
      <c r="AE16" s="561"/>
      <c r="AF16" s="562">
        <f t="shared" si="4"/>
        <v>0</v>
      </c>
      <c r="AG16" s="72"/>
      <c r="AH16" s="109" t="str">
        <f t="shared" si="5"/>
        <v/>
      </c>
      <c r="AI16" s="883" t="str">
        <f t="shared" si="11"/>
        <v/>
      </c>
      <c r="AJ16" s="883"/>
      <c r="AK16" s="900" t="str">
        <f t="shared" si="6"/>
        <v/>
      </c>
      <c r="AL16" s="900"/>
      <c r="AM16" s="901" t="str">
        <f t="shared" si="7"/>
        <v/>
      </c>
      <c r="AN16" s="901"/>
      <c r="AO16" s="73">
        <f t="shared" si="12"/>
        <v>0</v>
      </c>
      <c r="AP16" s="74">
        <f t="shared" si="13"/>
        <v>0</v>
      </c>
      <c r="AQ16" s="75">
        <f t="shared" si="14"/>
        <v>639</v>
      </c>
      <c r="AR16" s="76">
        <f t="shared" si="15"/>
        <v>0</v>
      </c>
      <c r="AS16" s="77">
        <f t="shared" si="8"/>
        <v>0</v>
      </c>
      <c r="AT16" s="76">
        <f t="shared" si="16"/>
        <v>3</v>
      </c>
      <c r="AU16" s="78">
        <f t="shared" si="9"/>
        <v>3</v>
      </c>
      <c r="AV16" s="5">
        <f t="shared" si="10"/>
        <v>639</v>
      </c>
      <c r="AW16" s="104">
        <f t="shared" si="17"/>
        <v>0</v>
      </c>
    </row>
    <row r="17" spans="1:49" s="69" customFormat="1" ht="18" customHeight="1" x14ac:dyDescent="0.2">
      <c r="A17" s="71">
        <v>4</v>
      </c>
      <c r="B17" s="924"/>
      <c r="C17" s="925"/>
      <c r="D17" s="925"/>
      <c r="E17" s="925"/>
      <c r="F17" s="925"/>
      <c r="G17" s="926"/>
      <c r="H17" s="927"/>
      <c r="I17" s="928"/>
      <c r="J17" s="929"/>
      <c r="K17" s="930"/>
      <c r="L17" s="931"/>
      <c r="M17" s="932"/>
      <c r="N17" s="933"/>
      <c r="O17" s="932"/>
      <c r="P17" s="933"/>
      <c r="Q17" s="934">
        <f t="shared" si="2"/>
        <v>639</v>
      </c>
      <c r="R17" s="935"/>
      <c r="S17" s="936"/>
      <c r="T17" s="937"/>
      <c r="U17" s="938"/>
      <c r="V17" s="939"/>
      <c r="W17" s="940"/>
      <c r="X17" s="941"/>
      <c r="Y17" s="939"/>
      <c r="Z17" s="941"/>
      <c r="AA17" s="556"/>
      <c r="AB17" s="563"/>
      <c r="AC17" s="560" t="str">
        <f t="shared" si="3"/>
        <v/>
      </c>
      <c r="AD17" s="564"/>
      <c r="AE17" s="561"/>
      <c r="AF17" s="562">
        <f t="shared" si="4"/>
        <v>0</v>
      </c>
      <c r="AG17" s="72"/>
      <c r="AH17" s="109" t="str">
        <f t="shared" si="5"/>
        <v/>
      </c>
      <c r="AI17" s="883" t="str">
        <f t="shared" si="11"/>
        <v/>
      </c>
      <c r="AJ17" s="883"/>
      <c r="AK17" s="900" t="str">
        <f t="shared" si="6"/>
        <v/>
      </c>
      <c r="AL17" s="900"/>
      <c r="AM17" s="901" t="str">
        <f t="shared" si="7"/>
        <v/>
      </c>
      <c r="AN17" s="901"/>
      <c r="AO17" s="73">
        <f t="shared" si="12"/>
        <v>0</v>
      </c>
      <c r="AP17" s="74">
        <f t="shared" si="13"/>
        <v>0</v>
      </c>
      <c r="AQ17" s="75">
        <f t="shared" si="14"/>
        <v>639</v>
      </c>
      <c r="AR17" s="76">
        <f t="shared" si="15"/>
        <v>0</v>
      </c>
      <c r="AS17" s="77">
        <f t="shared" si="8"/>
        <v>0</v>
      </c>
      <c r="AT17" s="76">
        <f t="shared" si="16"/>
        <v>3</v>
      </c>
      <c r="AU17" s="78">
        <f t="shared" si="9"/>
        <v>3</v>
      </c>
      <c r="AV17" s="5">
        <f t="shared" si="10"/>
        <v>639</v>
      </c>
      <c r="AW17" s="104">
        <f t="shared" si="17"/>
        <v>0</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639</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639</v>
      </c>
      <c r="AR18" s="76">
        <f t="shared" si="15"/>
        <v>0</v>
      </c>
      <c r="AS18" s="77">
        <f t="shared" si="8"/>
        <v>0</v>
      </c>
      <c r="AT18" s="76">
        <f t="shared" si="16"/>
        <v>3</v>
      </c>
      <c r="AU18" s="78">
        <f t="shared" si="9"/>
        <v>3</v>
      </c>
      <c r="AV18" s="5">
        <f t="shared" si="10"/>
        <v>639</v>
      </c>
      <c r="AW18" s="104">
        <f t="shared" si="17"/>
        <v>0</v>
      </c>
    </row>
    <row r="19" spans="1:49" s="69" customFormat="1" ht="18" customHeight="1" x14ac:dyDescent="0.2">
      <c r="A19" s="71">
        <v>6</v>
      </c>
      <c r="B19" s="924" t="s">
        <v>882</v>
      </c>
      <c r="C19" s="925"/>
      <c r="D19" s="925"/>
      <c r="E19" s="925"/>
      <c r="F19" s="925"/>
      <c r="G19" s="926"/>
      <c r="H19" s="927"/>
      <c r="I19" s="928"/>
      <c r="J19" s="929"/>
      <c r="K19" s="930"/>
      <c r="L19" s="931"/>
      <c r="M19" s="932"/>
      <c r="N19" s="933"/>
      <c r="O19" s="932">
        <v>0.03</v>
      </c>
      <c r="P19" s="933"/>
      <c r="Q19" s="934">
        <f t="shared" si="2"/>
        <v>619.83000000000004</v>
      </c>
      <c r="R19" s="935"/>
      <c r="S19" s="936"/>
      <c r="T19" s="937"/>
      <c r="U19" s="938"/>
      <c r="V19" s="939"/>
      <c r="W19" s="940"/>
      <c r="X19" s="941"/>
      <c r="Y19" s="939">
        <v>5789</v>
      </c>
      <c r="Z19" s="941"/>
      <c r="AA19" s="556"/>
      <c r="AB19" s="563"/>
      <c r="AC19" s="560">
        <f t="shared" si="3"/>
        <v>0</v>
      </c>
      <c r="AD19" s="564"/>
      <c r="AE19" s="561">
        <f>Y19/Q19</f>
        <v>9.3396576480647919</v>
      </c>
      <c r="AF19" s="562">
        <f t="shared" si="4"/>
        <v>9.3396576480647919</v>
      </c>
      <c r="AG19" s="72"/>
      <c r="AH19" s="109">
        <f t="shared" si="5"/>
        <v>619.83000000000004</v>
      </c>
      <c r="AI19" s="883">
        <f t="shared" si="11"/>
        <v>5789</v>
      </c>
      <c r="AJ19" s="883"/>
      <c r="AK19" s="900">
        <f t="shared" si="6"/>
        <v>0</v>
      </c>
      <c r="AL19" s="900"/>
      <c r="AM19" s="901" t="str">
        <f t="shared" si="7"/>
        <v/>
      </c>
      <c r="AN19" s="901"/>
      <c r="AO19" s="73">
        <f t="shared" si="12"/>
        <v>0</v>
      </c>
      <c r="AP19" s="74">
        <f t="shared" si="13"/>
        <v>619.83000000000004</v>
      </c>
      <c r="AQ19" s="75">
        <f t="shared" si="14"/>
        <v>619.83000000000004</v>
      </c>
      <c r="AR19" s="76">
        <f t="shared" si="15"/>
        <v>0</v>
      </c>
      <c r="AS19" s="77">
        <f t="shared" si="8"/>
        <v>2</v>
      </c>
      <c r="AT19" s="76">
        <f t="shared" si="16"/>
        <v>3</v>
      </c>
      <c r="AU19" s="78">
        <f t="shared" si="9"/>
        <v>5</v>
      </c>
      <c r="AV19" s="5">
        <f t="shared" si="10"/>
        <v>619.83000000000004</v>
      </c>
      <c r="AW19" s="104">
        <f t="shared" si="17"/>
        <v>5789</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639</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639</v>
      </c>
      <c r="AR20" s="76">
        <f t="shared" si="15"/>
        <v>0</v>
      </c>
      <c r="AS20" s="77">
        <f t="shared" si="8"/>
        <v>0</v>
      </c>
      <c r="AT20" s="76">
        <f t="shared" si="16"/>
        <v>3</v>
      </c>
      <c r="AU20" s="78">
        <f t="shared" si="9"/>
        <v>3</v>
      </c>
      <c r="AV20" s="5">
        <f t="shared" si="10"/>
        <v>639</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639</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639</v>
      </c>
      <c r="AR21" s="76">
        <f t="shared" si="15"/>
        <v>0</v>
      </c>
      <c r="AS21" s="77">
        <f t="shared" si="8"/>
        <v>0</v>
      </c>
      <c r="AT21" s="76">
        <f t="shared" si="16"/>
        <v>3</v>
      </c>
      <c r="AU21" s="78">
        <f t="shared" si="9"/>
        <v>3</v>
      </c>
      <c r="AV21" s="5">
        <f t="shared" si="10"/>
        <v>639</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639</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639</v>
      </c>
      <c r="AR22" s="76">
        <f t="shared" si="15"/>
        <v>0</v>
      </c>
      <c r="AS22" s="77">
        <f t="shared" si="8"/>
        <v>0</v>
      </c>
      <c r="AT22" s="76">
        <f t="shared" si="16"/>
        <v>3</v>
      </c>
      <c r="AU22" s="78">
        <f t="shared" si="9"/>
        <v>3</v>
      </c>
      <c r="AV22" s="5">
        <f t="shared" si="10"/>
        <v>639</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639</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639</v>
      </c>
      <c r="AR23" s="76">
        <f t="shared" si="15"/>
        <v>0</v>
      </c>
      <c r="AS23" s="77">
        <f t="shared" si="8"/>
        <v>0</v>
      </c>
      <c r="AT23" s="76">
        <f t="shared" si="16"/>
        <v>3</v>
      </c>
      <c r="AU23" s="78">
        <f t="shared" si="9"/>
        <v>3</v>
      </c>
      <c r="AV23" s="5">
        <f t="shared" si="10"/>
        <v>639</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639</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639</v>
      </c>
      <c r="AR24" s="76">
        <f t="shared" si="15"/>
        <v>0</v>
      </c>
      <c r="AS24" s="77">
        <f t="shared" si="8"/>
        <v>0</v>
      </c>
      <c r="AT24" s="76">
        <f t="shared" si="16"/>
        <v>3</v>
      </c>
      <c r="AU24" s="78">
        <f t="shared" si="9"/>
        <v>3</v>
      </c>
      <c r="AV24" s="5">
        <f t="shared" si="10"/>
        <v>639</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639</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639</v>
      </c>
      <c r="AR25" s="76">
        <f t="shared" si="15"/>
        <v>0</v>
      </c>
      <c r="AS25" s="77">
        <f t="shared" si="8"/>
        <v>0</v>
      </c>
      <c r="AT25" s="76">
        <f t="shared" si="16"/>
        <v>3</v>
      </c>
      <c r="AU25" s="78">
        <f t="shared" si="9"/>
        <v>3</v>
      </c>
      <c r="AV25" s="5">
        <f t="shared" si="10"/>
        <v>639</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639</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639</v>
      </c>
      <c r="AR26" s="76">
        <f t="shared" si="15"/>
        <v>0</v>
      </c>
      <c r="AS26" s="77">
        <f t="shared" si="8"/>
        <v>0</v>
      </c>
      <c r="AT26" s="76">
        <f t="shared" si="16"/>
        <v>3</v>
      </c>
      <c r="AU26" s="78">
        <f t="shared" si="9"/>
        <v>3</v>
      </c>
      <c r="AV26" s="5">
        <f t="shared" si="10"/>
        <v>639</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639</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639</v>
      </c>
      <c r="AR27" s="76">
        <f t="shared" si="15"/>
        <v>0</v>
      </c>
      <c r="AS27" s="77">
        <f t="shared" si="8"/>
        <v>0</v>
      </c>
      <c r="AT27" s="76">
        <f t="shared" si="16"/>
        <v>3</v>
      </c>
      <c r="AU27" s="78">
        <f t="shared" si="9"/>
        <v>3</v>
      </c>
      <c r="AV27" s="5">
        <f t="shared" si="10"/>
        <v>639</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639</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639</v>
      </c>
      <c r="AR28" s="76">
        <f t="shared" si="15"/>
        <v>0</v>
      </c>
      <c r="AS28" s="77">
        <f t="shared" si="8"/>
        <v>0</v>
      </c>
      <c r="AT28" s="76">
        <f t="shared" si="16"/>
        <v>3</v>
      </c>
      <c r="AU28" s="78">
        <f t="shared" si="9"/>
        <v>3</v>
      </c>
      <c r="AV28" s="5">
        <f t="shared" si="10"/>
        <v>639</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639</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639</v>
      </c>
      <c r="AR29" s="76">
        <f t="shared" si="15"/>
        <v>0</v>
      </c>
      <c r="AS29" s="77">
        <f t="shared" si="8"/>
        <v>0</v>
      </c>
      <c r="AT29" s="76">
        <f t="shared" si="16"/>
        <v>3</v>
      </c>
      <c r="AU29" s="78">
        <f t="shared" si="9"/>
        <v>3</v>
      </c>
      <c r="AV29" s="5">
        <f t="shared" si="10"/>
        <v>639</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639</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639</v>
      </c>
      <c r="AR30" s="76">
        <f t="shared" si="15"/>
        <v>0</v>
      </c>
      <c r="AS30" s="77">
        <f t="shared" si="8"/>
        <v>0</v>
      </c>
      <c r="AT30" s="76">
        <f t="shared" si="16"/>
        <v>3</v>
      </c>
      <c r="AU30" s="78">
        <f t="shared" si="9"/>
        <v>3</v>
      </c>
      <c r="AV30" s="5">
        <f t="shared" si="10"/>
        <v>639</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639</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639</v>
      </c>
      <c r="AR31" s="76">
        <f t="shared" si="15"/>
        <v>0</v>
      </c>
      <c r="AS31" s="77">
        <f t="shared" si="8"/>
        <v>0</v>
      </c>
      <c r="AT31" s="76">
        <f t="shared" si="16"/>
        <v>3</v>
      </c>
      <c r="AU31" s="78">
        <f t="shared" si="9"/>
        <v>3</v>
      </c>
      <c r="AV31" s="5">
        <f t="shared" si="10"/>
        <v>639</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639</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639</v>
      </c>
      <c r="AR32" s="76">
        <f t="shared" si="15"/>
        <v>0</v>
      </c>
      <c r="AS32" s="77">
        <f t="shared" si="8"/>
        <v>0</v>
      </c>
      <c r="AT32" s="76">
        <f t="shared" si="16"/>
        <v>3</v>
      </c>
      <c r="AU32" s="78">
        <f t="shared" si="9"/>
        <v>3</v>
      </c>
      <c r="AV32" s="5">
        <f t="shared" si="10"/>
        <v>639</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639</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639</v>
      </c>
      <c r="AR33" s="76">
        <f t="shared" si="15"/>
        <v>0</v>
      </c>
      <c r="AS33" s="77">
        <f t="shared" si="8"/>
        <v>0</v>
      </c>
      <c r="AT33" s="76">
        <f t="shared" si="16"/>
        <v>3</v>
      </c>
      <c r="AU33" s="78">
        <f t="shared" si="9"/>
        <v>3</v>
      </c>
      <c r="AV33" s="5">
        <f t="shared" si="10"/>
        <v>639</v>
      </c>
      <c r="AW33" s="104">
        <f t="shared" si="17"/>
        <v>0</v>
      </c>
    </row>
    <row r="34" spans="1:49" s="69" customFormat="1" ht="24.75" customHeight="1" x14ac:dyDescent="0.2">
      <c r="A34" s="84"/>
      <c r="B34" s="480" t="s">
        <v>281</v>
      </c>
      <c r="C34" s="84"/>
      <c r="D34" s="84"/>
      <c r="E34" s="84"/>
      <c r="F34" s="84"/>
      <c r="G34" s="554">
        <f>20-COUNTBLANK(B14:B33)</f>
        <v>1</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5789</v>
      </c>
      <c r="Z34" s="904"/>
      <c r="AA34" s="558">
        <f t="shared" ref="AA34:AG34" si="18">SUM(AA14:AA33)</f>
        <v>0</v>
      </c>
      <c r="AB34" s="568">
        <f t="shared" si="18"/>
        <v>0</v>
      </c>
      <c r="AC34" s="569">
        <f t="shared" si="18"/>
        <v>0</v>
      </c>
      <c r="AD34" s="569">
        <f t="shared" si="18"/>
        <v>0</v>
      </c>
      <c r="AE34" s="570">
        <f t="shared" si="18"/>
        <v>9.3396576480647919</v>
      </c>
      <c r="AF34" s="571">
        <f t="shared" si="18"/>
        <v>9.3396576480647919</v>
      </c>
      <c r="AG34" s="89">
        <f t="shared" si="18"/>
        <v>0</v>
      </c>
      <c r="AH34" s="90"/>
      <c r="AI34" s="90"/>
      <c r="AJ34" s="90"/>
      <c r="AK34" s="90"/>
      <c r="AL34" s="91"/>
      <c r="AM34" s="91"/>
      <c r="AN34" s="91"/>
      <c r="AO34" s="68"/>
      <c r="AS34" s="70"/>
      <c r="AW34" s="104">
        <f>SUM(AW14:AW33)</f>
        <v>5789</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179.04123711340162</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2922" priority="6" stopIfTrue="1">
      <formula>B14=""</formula>
    </cfRule>
  </conditionalFormatting>
  <conditionalFormatting sqref="AE14:AE33">
    <cfRule type="expression" dxfId="2921" priority="7" stopIfTrue="1">
      <formula>AND((OR(S14,V14,Y14)&lt;&gt;0),AE14=0)</formula>
    </cfRule>
    <cfRule type="expression" dxfId="2920" priority="8" stopIfTrue="1">
      <formula>AND((OR(S14,V14,Y14)&lt;&gt;0),AE14&lt;&gt;0)</formula>
    </cfRule>
  </conditionalFormatting>
  <conditionalFormatting sqref="Q14:R33">
    <cfRule type="expression" dxfId="2919" priority="9" stopIfTrue="1">
      <formula>B14=""</formula>
    </cfRule>
  </conditionalFormatting>
  <conditionalFormatting sqref="AC14:AC33">
    <cfRule type="expression" dxfId="2918" priority="10" stopIfTrue="1">
      <formula>(AD14+AC14)&gt;=0</formula>
    </cfRule>
  </conditionalFormatting>
  <conditionalFormatting sqref="AI14:AJ33">
    <cfRule type="expression" dxfId="2917" priority="11" stopIfTrue="1">
      <formula>IF(AI14&lt;&gt;ROUND(S14*$AF$1+V14+Y14,2),1)</formula>
    </cfRule>
    <cfRule type="cellIs" dxfId="2916" priority="12" stopIfTrue="1" operator="equal">
      <formula>0</formula>
    </cfRule>
  </conditionalFormatting>
  <conditionalFormatting sqref="Y25:Z33">
    <cfRule type="expression" dxfId="2915" priority="13" stopIfTrue="1">
      <formula>IF((AND($Y25=0,$S25=0,$V25=0,$AE25&lt;&gt;0)),"истина")</formula>
    </cfRule>
    <cfRule type="expression" dxfId="2914" priority="14" stopIfTrue="1">
      <formula>($V25+$Y25)&lt;&gt;$AI25</formula>
    </cfRule>
  </conditionalFormatting>
  <conditionalFormatting sqref="S15:U33">
    <cfRule type="expression" dxfId="2913" priority="15" stopIfTrue="1">
      <formula>IF((AND($S15=0,$V15=0,$Y15=0,$AE15&lt;&gt;0)),"истина")</formula>
    </cfRule>
    <cfRule type="cellIs" dxfId="2912" priority="16" stopIfTrue="1" operator="lessThan">
      <formula>0</formula>
    </cfRule>
  </conditionalFormatting>
  <conditionalFormatting sqref="V25:X33">
    <cfRule type="expression" dxfId="2911" priority="17" stopIfTrue="1">
      <formula>IF((AND($V25=0,$Y25=0,$S25=0,$AE25&lt;&gt;0)),"истина")</formula>
    </cfRule>
    <cfRule type="expression" dxfId="2910" priority="18" stopIfTrue="1">
      <formula>($V25+$Y25)&lt;&gt;$AI25</formula>
    </cfRule>
    <cfRule type="cellIs" dxfId="2909" priority="19" stopIfTrue="1" operator="lessThan">
      <formula>0</formula>
    </cfRule>
  </conditionalFormatting>
  <conditionalFormatting sqref="I10:J10">
    <cfRule type="cellIs" dxfId="2908" priority="20" stopIfTrue="1" operator="notEqual">
      <formula>$A$10</formula>
    </cfRule>
    <cfRule type="cellIs" dxfId="2907" priority="21" stopIfTrue="1" operator="equal">
      <formula>0</formula>
    </cfRule>
  </conditionalFormatting>
  <conditionalFormatting sqref="D10:E10 AK13:AL13 AH14:AH33 AM14:AN33">
    <cfRule type="cellIs" dxfId="2906" priority="22" stopIfTrue="1" operator="equal">
      <formula>0</formula>
    </cfRule>
  </conditionalFormatting>
  <conditionalFormatting sqref="AH3:AN3 AH1:AN1">
    <cfRule type="cellIs" dxfId="2905" priority="23" stopIfTrue="1" operator="equal">
      <formula>0</formula>
    </cfRule>
  </conditionalFormatting>
  <conditionalFormatting sqref="S34:AG34 AF14:AF33">
    <cfRule type="cellIs" dxfId="2904" priority="24" stopIfTrue="1" operator="equal">
      <formula>0</formula>
    </cfRule>
  </conditionalFormatting>
  <conditionalFormatting sqref="S14:U14">
    <cfRule type="expression" dxfId="2903" priority="25" stopIfTrue="1">
      <formula>IF((AND($S$14=0,$V$14=0,$Y$14=0,$AE$14&lt;&gt;0)),"истина")</formula>
    </cfRule>
    <cfRule type="cellIs" dxfId="2902" priority="26" stopIfTrue="1" operator="lessThan">
      <formula>0</formula>
    </cfRule>
  </conditionalFormatting>
  <conditionalFormatting sqref="G34 D8:E9 AK14:AL33">
    <cfRule type="cellIs" dxfId="2901" priority="27" stopIfTrue="1" operator="equal">
      <formula>0</formula>
    </cfRule>
  </conditionalFormatting>
  <conditionalFormatting sqref="AL8:AL9">
    <cfRule type="cellIs" dxfId="2900" priority="28" stopIfTrue="1" operator="equal">
      <formula>0</formula>
    </cfRule>
  </conditionalFormatting>
  <conditionalFormatting sqref="AM8:AN8">
    <cfRule type="expression" dxfId="2899" priority="29" stopIfTrue="1">
      <formula>$AL$8=0</formula>
    </cfRule>
  </conditionalFormatting>
  <conditionalFormatting sqref="AM9:AN9">
    <cfRule type="expression" dxfId="2898" priority="30" stopIfTrue="1">
      <formula>$AL$9=0</formula>
    </cfRule>
  </conditionalFormatting>
  <conditionalFormatting sqref="A8:C8">
    <cfRule type="expression" dxfId="2897" priority="31" stopIfTrue="1">
      <formula>$D$8=0</formula>
    </cfRule>
    <cfRule type="cellIs" dxfId="2896" priority="32" stopIfTrue="1" operator="equal">
      <formula>0</formula>
    </cfRule>
  </conditionalFormatting>
  <conditionalFormatting sqref="A9:C9">
    <cfRule type="expression" dxfId="2895" priority="33" stopIfTrue="1">
      <formula>$D$9=0</formula>
    </cfRule>
    <cfRule type="cellIs" dxfId="2894" priority="34" stopIfTrue="1" operator="equal">
      <formula>0</formula>
    </cfRule>
  </conditionalFormatting>
  <conditionalFormatting sqref="F9">
    <cfRule type="expression" dxfId="2893" priority="35" stopIfTrue="1">
      <formula>$D$9=0</formula>
    </cfRule>
  </conditionalFormatting>
  <conditionalFormatting sqref="F8">
    <cfRule type="expression" dxfId="2892" priority="36" stopIfTrue="1">
      <formula>$D$8=0</formula>
    </cfRule>
  </conditionalFormatting>
  <conditionalFormatting sqref="G8:AK9 BA7:CE8">
    <cfRule type="cellIs" dxfId="2891" priority="37" stopIfTrue="1" operator="equal">
      <formula>""</formula>
    </cfRule>
  </conditionalFormatting>
  <conditionalFormatting sqref="Y14:Z24">
    <cfRule type="expression" dxfId="2890" priority="1" stopIfTrue="1">
      <formula>IF((AND($Y14=0,$S14=0,$V14=0,$AE14&lt;&gt;0)),"истина")</formula>
    </cfRule>
    <cfRule type="expression" dxfId="2889" priority="2" stopIfTrue="1">
      <formula>($V14+$Y14)&lt;&gt;$AI14</formula>
    </cfRule>
  </conditionalFormatting>
  <conditionalFormatting sqref="V14:X24">
    <cfRule type="expression" dxfId="2888" priority="3" stopIfTrue="1">
      <formula>IF((AND($V14=0,$Y14=0,$S14=0,$AE14&lt;&gt;0)),"истина")</formula>
    </cfRule>
    <cfRule type="expression" dxfId="2887" priority="4" stopIfTrue="1">
      <formula>($V14+$Y14)&lt;&gt;$AI14</formula>
    </cfRule>
    <cfRule type="cellIs" dxfId="2886"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2769"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32770"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32771"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32772"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32773"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32774"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32775"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32776"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32777"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32778"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32779"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32780"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32781"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32782"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32783"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32784"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32785"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83">
    <pageSetUpPr fitToPage="1"/>
  </sheetPr>
  <dimension ref="A1:CE147"/>
  <sheetViews>
    <sheetView showGridLines="0" zoomScale="120" zoomScaleNormal="120" workbookViewId="0">
      <selection activeCell="R1" sqref="R1:W1"/>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v>639</v>
      </c>
      <c r="B1" s="969"/>
      <c r="C1" s="969"/>
      <c r="D1" s="555"/>
      <c r="E1" s="966">
        <v>10</v>
      </c>
      <c r="F1" s="966"/>
      <c r="G1" s="966"/>
      <c r="H1" s="966"/>
      <c r="J1" s="970"/>
      <c r="K1" s="970"/>
      <c r="L1" s="970"/>
      <c r="M1" s="970"/>
      <c r="N1" s="970"/>
      <c r="O1" s="970"/>
      <c r="P1" s="3"/>
      <c r="Q1" s="3"/>
      <c r="R1" s="964" t="s">
        <v>764</v>
      </c>
      <c r="S1" s="964"/>
      <c r="T1" s="964"/>
      <c r="U1" s="964"/>
      <c r="V1" s="964"/>
      <c r="W1" s="964"/>
      <c r="Y1" s="971">
        <f>60/45</f>
        <v>1.3333333333333333</v>
      </c>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v>0.68055555555555547</v>
      </c>
      <c r="AH2" s="859" t="s">
        <v>12</v>
      </c>
      <c r="AI2" s="859"/>
      <c r="AJ2" s="859"/>
      <c r="AK2" s="859"/>
      <c r="AL2" s="859"/>
      <c r="AM2" s="859"/>
      <c r="AN2" s="859"/>
      <c r="AO2" s="14" t="b">
        <v>0</v>
      </c>
      <c r="AP2" s="15" t="b">
        <v>1</v>
      </c>
      <c r="AQ2" s="15" t="b">
        <v>0</v>
      </c>
      <c r="AR2" s="15" t="b">
        <v>1</v>
      </c>
      <c r="AS2" s="15" t="b">
        <v>0</v>
      </c>
      <c r="AT2" s="15" t="b">
        <v>0</v>
      </c>
      <c r="AU2" s="15" t="b">
        <v>0</v>
      </c>
      <c r="AV2" s="15">
        <f>COUNTIF(AO2:AU2,TRUE)</f>
        <v>2</v>
      </c>
    </row>
    <row r="3" spans="1:83" ht="12.75" customHeight="1" x14ac:dyDescent="0.2">
      <c r="A3" s="972" t="s">
        <v>763</v>
      </c>
      <c r="B3" s="972"/>
      <c r="C3" s="972"/>
      <c r="D3" s="555"/>
      <c r="E3" s="964" t="s">
        <v>765</v>
      </c>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f>IF(AO2=TRUE,"M",0)</f>
        <v>0</v>
      </c>
      <c r="AP3" s="19" t="str">
        <f>IF(AP2=TRUE,"Tu",0)</f>
        <v>Tu</v>
      </c>
      <c r="AQ3" s="19">
        <f>IF(AQ2=TRUE,"W",0)</f>
        <v>0</v>
      </c>
      <c r="AR3" s="19" t="str">
        <f>IF(AR2=TRUE,"Th",0)</f>
        <v>Th</v>
      </c>
      <c r="AS3" s="19">
        <f>IF(AS2=TRUE,"F",0)</f>
        <v>0</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
      </c>
      <c r="BC7" s="33" t="str">
        <f>IF($I$7=$AO$3,"X","")&amp;IF($I$7=$AP$3,"X","")&amp;IF($I$7=$AQ$3,"X","")&amp;IF($I$7=$AR$3,"X","")&amp;IF($I$7=$AS$3,"X","")&amp;IF($I$7=$AT$3,"X","")&amp;IF($I$7=$AU$3,"X","")</f>
        <v>X</v>
      </c>
      <c r="BD7" s="33" t="str">
        <f>IF($J$7=$AO$3,"X","")&amp;IF($J$7=$AP$3,"X","")&amp;IF($J$7=$AQ$3,"X","")&amp;IF($J$7=$AR$3,"X","")&amp;IF($J$7=$AS$3,"X","")&amp;IF($J$7=$AT$3,"X","")&amp;IF($J$7=$AU$3,"X","")</f>
        <v/>
      </c>
      <c r="BE7" s="33" t="str">
        <f>IF($K$7=$AO$3,"X","")&amp;IF($K$7=$AP$3,"X","")&amp;IF($K$7=$AQ$3,"X","")&amp;IF($K$7=$AR$3,"X","")&amp;IF($K$7=$AS$3,"X","")&amp;IF($K$7=$AT$3,"X","")&amp;IF($K$7=$AU$3,"X","")</f>
        <v>X</v>
      </c>
      <c r="BF7" s="33" t="str">
        <f>IF($L$7=$AO$3,"X","")&amp;IF($L$7=$AP$3,"X","")&amp;IF($L$7=$AQ$3,"X","")&amp;IF($L$7=$AR$3,"X","")&amp;IF($L$7=$AS$3,"X","")&amp;IF($L$7=$AT$3,"X","")&amp;IF($L$7=$AU$3,"X","")</f>
        <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
      </c>
      <c r="BJ7" s="33" t="str">
        <f>IF($P$7=$AO$3,"X","")&amp;IF($P$7=$AP$3,"X","")&amp;IF($P$7=$AQ$3,"X","")&amp;IF($P$7=$AR$3,"X","")&amp;IF($P$7=$AS$3,"X","")&amp;IF($P$7=$AT$3,"X","")&amp;IF($P$7=$AU$3,"X","")</f>
        <v>X</v>
      </c>
      <c r="BK7" s="33" t="str">
        <f>IF($Q$7=$AO$3,"X","")&amp;IF($Q$7=$AP$3,"X","")&amp;IF($Q$7=$AQ$3,"X","")&amp;IF($Q$7=$AR$3,"X","")&amp;IF($Q$7=$AS$3,"X","")&amp;IF($Q$7=$AT$3,"X","")&amp;IF($Q$7=$AU$3,"X","")</f>
        <v/>
      </c>
      <c r="BL7" s="33" t="str">
        <f>IF($R$7=$AO$3,"X","")&amp;IF($R$7=$AP$3,"X","")&amp;IF($R$7=$AQ$3,"X","")&amp;IF($R$7=$AR$3,"X","")&amp;IF($R$7=$AS$3,"X","")&amp;IF($R$7=$AT$3,"X","")&amp;IF($R$7=$AU$3,"X","")</f>
        <v>X</v>
      </c>
      <c r="BM7" s="33" t="str">
        <f>IF($S$7=$AO$3,"X","")&amp;IF($S$7=$AP$3,"X","")&amp;IF($S$7=$AQ$3,"X","")&amp;IF($S$7=$AR$3,"X","")&amp;IF($S$7=$AS$3,"X","")&amp;IF($S$7=$AT$3,"X","")&amp;IF($S$7=$AU$3,"X","")</f>
        <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
      </c>
      <c r="BQ7" s="33" t="str">
        <f>IF($W$7=$AO$3,"X","")&amp;IF($W$7=$AP$3,"X","")&amp;IF($W$7=$AQ$3,"X","")&amp;IF($W$7=$AR$3,"X","")&amp;IF($W$7=$AS$3,"X","")&amp;IF($W$7=$AT$3,"X","")&amp;IF($W$7=$AU$3,"X","")</f>
        <v>X</v>
      </c>
      <c r="BR7" s="33" t="str">
        <f>IF($X$7=$AO$3,"X","")&amp;IF($X$7=$AP$3,"X","")&amp;IF($X$7=$AQ$3,"X","")&amp;IF($X$7=$AR$3,"X","")&amp;IF($X$7=$AS$3,"X","")&amp;IF($X$7=$AT$3,"X","")&amp;IF($X$7=$AU$3,"X","")</f>
        <v/>
      </c>
      <c r="BS7" s="33" t="str">
        <f>IF($Y$7=$AO$3,"X","")&amp;IF($Y$7=$AP$3,"X","")&amp;IF($Y$7=$AQ$3,"X","")&amp;IF($Y$7=$AR$3,"X","")&amp;IF($Y$7=$AS$3,"X","")&amp;IF($Y$7=$AT$3,"X","")&amp;IF($Y$7=$AU$3,"X","")</f>
        <v>X</v>
      </c>
      <c r="BT7" s="33" t="str">
        <f>IF($Z$7=$AO$3,"X","")&amp;IF($Z$7=$AP$3,"X","")&amp;IF($Z$7=$AQ$3,"X","")&amp;IF($Z$7=$AR$3,"X","")&amp;IF($Z$7=$AS$3,"X","")&amp;IF($Z$7=$AT$3,"X","")&amp;IF($Z$7=$AU$3,"X","")</f>
        <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
      </c>
      <c r="BX7" s="33" t="str">
        <f>IF($AD$7=$AO$3,"X","")&amp;IF($AD$7=$AP$3,"X","")&amp;IF($AD$7=$AQ$3,"X","")&amp;IF($AD$7=$AR$3,"X","")&amp;IF($AD$7=$AS$3,"X","")&amp;IF($AD$7=$AT$3,"X","")&amp;IF($AD$7=$AU$3,"X","")</f>
        <v>X</v>
      </c>
      <c r="BY7" s="33" t="str">
        <f>IF($AE$7=$AO$3,"X","")&amp;IF($AE$7=$AP$3,"X","")&amp;IF($AE$7=$AQ$3,"X","")&amp;IF($AE$7=$AR$3,"X","")&amp;IF($AE$7=$AS$3,"X","")&amp;IF($AE$7=$AT$3,"X","")&amp;IF($AE$7=$AU$3,"X","")</f>
        <v/>
      </c>
      <c r="BZ7" s="33" t="str">
        <f>IF($AF$7=$AO$3,"X","")&amp;IF($AF$7=$AP$3,"X","")&amp;IF($AF$7=$AQ$3,"X","")&amp;IF($AF$7=$AR$3,"X","")&amp;IF($AF$7=$AS$3,"X","")&amp;IF($AF$7=$AT$3,"X","")&amp;IF($AF$7=$AU$3,"X","")</f>
        <v>X</v>
      </c>
      <c r="CA7" s="33" t="str">
        <f>IF($AG$7=$AO$3,"X","")&amp;IF($AG$7=$AP$3,"X","")&amp;IF($AG$7=$AQ$3,"X","")&amp;IF($AG$7=$AR$3,"X","")&amp;IF($AG$7=$AS$3,"X","")&amp;IF($AG$7=$AT$3,"X","")&amp;IF($AG$7=$AU$3,"X","")</f>
        <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
      </c>
      <c r="CE7" s="33" t="str">
        <f>IF($AK$7=$AO$3,"X","")&amp;IF($AK$7=$AP$3,"X","")&amp;IF($AK$7=$AQ$3,"X","")&amp;IF($AK$7=$AR$3,"X","")&amp;IF($AK$7=$AS$3,"X","")&amp;IF($AK$7=$AT$3,"X","")&amp;IF($AK$7=$AU$3,"X","")</f>
        <v>X</v>
      </c>
    </row>
    <row r="8" spans="1:83" ht="12.75" customHeight="1" x14ac:dyDescent="0.2">
      <c r="A8" s="977" t="str">
        <f>R1</f>
        <v>Вершинина Наталья</v>
      </c>
      <c r="B8" s="977"/>
      <c r="C8" s="977"/>
      <c r="D8" s="978">
        <f>Y1*AL8</f>
        <v>12</v>
      </c>
      <c r="E8" s="978"/>
      <c r="F8" s="34" t="s">
        <v>21</v>
      </c>
      <c r="G8" s="35" t="str">
        <f>IF($G$7=$AO$3,"X","")&amp;IF($G$7=$AP$3,"X","")&amp;IF($G$7=$AQ$3,"X","")&amp;IF($G$7=$AR$3,"X","")&amp;IF($G$7=$AS$3,"X","")&amp;IF($G$7=$AT$3,"X","")&amp;IF($G$7=$AU$3,"X","")</f>
        <v/>
      </c>
      <c r="H8" s="35" t="str">
        <f>IF($H$7=$AO$3,"X","")&amp;IF($H$7=$AP$3,"X","")&amp;IF($H$7=$AQ$3,"X","")&amp;IF($H$7=$AR$3,"X","")&amp;IF($H$7=$AS$3,"X","")&amp;IF($H$7=$AT$3,"X","")&amp;IF($H$7=$AU$3,"X","")</f>
        <v/>
      </c>
      <c r="I8" s="35" t="str">
        <f>IF($I$7=$AO$3,"X","")&amp;IF($I$7=$AP$3,"X","")&amp;IF($I$7=$AQ$3,"X","")&amp;IF($I$7=$AR$3,"X","")&amp;IF($I$7=$AS$3,"X","")&amp;IF($I$7=$AT$3,"X","")&amp;IF($I$7=$AU$3,"X","")</f>
        <v>X</v>
      </c>
      <c r="J8" s="35" t="str">
        <f>IF($J$7=$AO$3,"X","")&amp;IF($J$7=$AP$3,"X","")&amp;IF($J$7=$AQ$3,"X","")&amp;IF($J$7=$AR$3,"X","")&amp;IF($J$7=$AS$3,"X","")&amp;IF($J$7=$AT$3,"X","")&amp;IF($J$7=$AU$3,"X","")</f>
        <v/>
      </c>
      <c r="K8" s="35" t="str">
        <f>IF($K$7=$AO$3,"X","")&amp;IF($K$7=$AP$3,"X","")&amp;IF($K$7=$AQ$3,"X","")&amp;IF($K$7=$AR$3,"X","")&amp;IF($K$7=$AS$3,"X","")&amp;IF($K$7=$AT$3,"X","")&amp;IF($K$7=$AU$3,"X","")</f>
        <v>X</v>
      </c>
      <c r="L8" s="35" t="str">
        <f>IF($L$7=$AO$3,"X","")&amp;IF($L$7=$AP$3,"X","")&amp;IF($L$7=$AQ$3,"X","")&amp;IF($L$7=$AR$3,"X","")&amp;IF($L$7=$AS$3,"X","")&amp;IF($L$7=$AT$3,"X","")&amp;IF($L$7=$AU$3,"X","")</f>
        <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
      </c>
      <c r="P8" s="35" t="str">
        <f>IF($P$7=$AO$3,"X","")&amp;IF($P$7=$AP$3,"X","")&amp;IF($P$7=$AQ$3,"X","")&amp;IF($P$7=$AR$3,"X","")&amp;IF($P$7=$AS$3,"X","")&amp;IF($P$7=$AT$3,"X","")&amp;IF($P$7=$AU$3,"X","")</f>
        <v>X</v>
      </c>
      <c r="Q8" s="35" t="str">
        <f>IF($Q$7=$AO$3,"X","")&amp;IF($Q$7=$AP$3,"X","")&amp;IF($Q$7=$AQ$3,"X","")&amp;IF($Q$7=$AR$3,"X","")&amp;IF($Q$7=$AS$3,"X","")&amp;IF($Q$7=$AT$3,"X","")&amp;IF($Q$7=$AU$3,"X","")</f>
        <v/>
      </c>
      <c r="R8" s="35" t="str">
        <f>IF($R$7=$AO$3,"X","")&amp;IF($R$7=$AP$3,"X","")&amp;IF($R$7=$AQ$3,"X","")&amp;IF($R$7=$AR$3,"X","")&amp;IF($R$7=$AS$3,"X","")&amp;IF($R$7=$AT$3,"X","")&amp;IF($R$7=$AU$3,"X","")</f>
        <v>X</v>
      </c>
      <c r="S8" s="35" t="str">
        <f>IF($S$7=$AO$3,"X","")&amp;IF($S$7=$AP$3,"X","")&amp;IF($S$7=$AQ$3,"X","")&amp;IF($S$7=$AR$3,"X","")&amp;IF($S$7=$AS$3,"X","")&amp;IF($S$7=$AT$3,"X","")&amp;IF($S$7=$AU$3,"X","")</f>
        <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
      </c>
      <c r="W8" s="35" t="str">
        <f>IF($W$7=$AO$3,"X","")&amp;IF($W$7=$AP$3,"X","")&amp;IF($W$7=$AQ$3,"X","")&amp;IF($W$7=$AR$3,"X","")&amp;IF($W$7=$AS$3,"X","")&amp;IF($W$7=$AT$3,"X","")&amp;IF($W$7=$AU$3,"X","")</f>
        <v>X</v>
      </c>
      <c r="X8" s="35" t="str">
        <f>IF($X$7=$AO$3,"X","")&amp;IF($X$7=$AP$3,"X","")&amp;IF($X$7=$AQ$3,"X","")&amp;IF($X$7=$AR$3,"X","")&amp;IF($X$7=$AS$3,"X","")&amp;IF($X$7=$AT$3,"X","")&amp;IF($X$7=$AU$3,"X","")</f>
        <v/>
      </c>
      <c r="Y8" s="35" t="str">
        <f>IF($Y$7=$AO$3,"X","")&amp;IF($Y$7=$AP$3,"X","")&amp;IF($Y$7=$AQ$3,"X","")&amp;IF($Y$7=$AR$3,"X","")&amp;IF($Y$7=$AS$3,"X","")&amp;IF($Y$7=$AT$3,"X","")&amp;IF($Y$7=$AU$3,"X","")</f>
        <v>X</v>
      </c>
      <c r="Z8" s="35" t="str">
        <f>IF($Z$7=$AO$3,"X","")&amp;IF($Z$7=$AP$3,"X","")&amp;IF($Z$7=$AQ$3,"X","")&amp;IF($Z$7=$AR$3,"X","")&amp;IF($Z$7=$AS$3,"X","")&amp;IF($Z$7=$AT$3,"X","")&amp;IF($Z$7=$AU$3,"X","")</f>
        <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
      </c>
      <c r="AD8" s="35" t="str">
        <f>IF($AD$7=$AO$3,"X","")&amp;IF($AD$7=$AP$3,"X","")&amp;IF($AD$7=$AQ$3,"X","")&amp;IF($AD$7=$AR$3,"X","")&amp;IF($AD$7=$AS$3,"X","")&amp;IF($AD$7=$AT$3,"X","")&amp;IF($AD$7=$AU$3,"X","")</f>
        <v>X</v>
      </c>
      <c r="AE8" s="35" t="str">
        <f>IF($AE$7=$AO$3,"X","")&amp;IF($AE$7=$AP$3,"X","")&amp;IF($AE$7=$AQ$3,"X","")&amp;IF($AE$7=$AR$3,"X","")&amp;IF($AE$7=$AS$3,"X","")&amp;IF($AE$7=$AT$3,"X","")&amp;IF($AE$7=$AU$3,"X","")</f>
        <v/>
      </c>
      <c r="AF8" s="35" t="str">
        <f>IF($AF$7=$AO$3,"X","")&amp;IF($AF$7=$AP$3,"X","")&amp;IF($AF$7=$AQ$3,"X","")&amp;IF($AF$7=$AR$3,"X","")&amp;IF($AF$7=$AS$3,"X","")&amp;IF($AF$7=$AT$3,"X","")&amp;IF($AF$7=$AU$3,"X","")</f>
        <v>X</v>
      </c>
      <c r="AG8" s="35" t="str">
        <f>IF($AG$7=$AO$3,"X","")&amp;IF($AG$7=$AP$3,"X","")&amp;IF($AG$7=$AQ$3,"X","")&amp;IF($AG$7=$AR$3,"X","")&amp;IF($AG$7=$AS$3,"X","")&amp;IF($AG$7=$AT$3,"X","")&amp;IF($AG$7=$AU$3,"X","")</f>
        <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
      </c>
      <c r="AK8" s="35" t="str">
        <f>IF($AK$7=$AO$3,"X","")&amp;IF($AK$7=$AP$3,"X","")&amp;IF($AK$7=$AQ$3,"X","")&amp;IF($AK$7=$AR$3,"X","")&amp;IF($AK$7=$AS$3,"X","")&amp;IF($AK$7=$AT$3,"X","")&amp;IF($AK$7=$AU$3,"X","")</f>
        <v>X</v>
      </c>
      <c r="AL8" s="30">
        <f>COUNTIF(G8:AK8,"X")</f>
        <v>9</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12</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c r="C14" s="925"/>
      <c r="D14" s="925"/>
      <c r="E14" s="925"/>
      <c r="F14" s="925"/>
      <c r="G14" s="926"/>
      <c r="H14" s="927"/>
      <c r="I14" s="928"/>
      <c r="J14" s="929"/>
      <c r="K14" s="930"/>
      <c r="L14" s="931"/>
      <c r="M14" s="932"/>
      <c r="N14" s="933"/>
      <c r="O14" s="932"/>
      <c r="P14" s="933"/>
      <c r="Q14" s="934">
        <f t="shared" ref="Q14:Q33" si="2">AV14</f>
        <v>639</v>
      </c>
      <c r="R14" s="935"/>
      <c r="S14" s="936"/>
      <c r="T14" s="937"/>
      <c r="U14" s="938"/>
      <c r="V14" s="939"/>
      <c r="W14" s="940"/>
      <c r="X14" s="941"/>
      <c r="Y14" s="939"/>
      <c r="Z14" s="941"/>
      <c r="AA14" s="556"/>
      <c r="AB14" s="559"/>
      <c r="AC14" s="560" t="str">
        <f t="shared" ref="AC14:AC33" si="3">IF(B14&lt;&gt;"",-$I$10,"")</f>
        <v/>
      </c>
      <c r="AD14" s="561"/>
      <c r="AE14" s="561"/>
      <c r="AF14" s="562">
        <f t="shared" ref="AF14:AF33" si="4">SUM(AB14:AE14)</f>
        <v>0</v>
      </c>
      <c r="AG14" s="72"/>
      <c r="AH14" s="109" t="str">
        <f t="shared" ref="AH14:AH33" si="5">IF(B14&lt;&gt;"",AV14,"")</f>
        <v/>
      </c>
      <c r="AI14" s="883" t="str">
        <f>IF(B14&lt;&gt;0,ROUND(AE14*Q14,0),"")</f>
        <v/>
      </c>
      <c r="AJ14" s="883"/>
      <c r="AK14" s="900" t="str">
        <f t="shared" ref="AK14:AK33" si="6">IF(B14&lt;&gt;0,ROUND(AI14*$AF$1,2),"")</f>
        <v/>
      </c>
      <c r="AL14" s="900"/>
      <c r="AM14" s="901" t="str">
        <f t="shared" ref="AM14:AM33" si="7">IF(AND(AC14&gt;0,AC14&lt;&gt;""),"ложь","")</f>
        <v/>
      </c>
      <c r="AN14" s="901"/>
      <c r="AO14" s="73">
        <f>IF(ROUND($A$1-$A$1*M14,4)=$A$1,0,ROUND($A$1-$A$1*M14,4))</f>
        <v>0</v>
      </c>
      <c r="AP14" s="74">
        <f>IF(ROUND($A$1-$A$1*O14,4)=$A$1,0,ROUND($A$1-$A$1*O14,4))</f>
        <v>0</v>
      </c>
      <c r="AQ14" s="75">
        <f>ROUND($A$1-((M14+O14)*$A$1),4)</f>
        <v>639</v>
      </c>
      <c r="AR14" s="76">
        <f>IF(AO14&gt;0,1,0)</f>
        <v>0</v>
      </c>
      <c r="AS14" s="77">
        <f t="shared" ref="AS14:AS33" si="8">IF(AP14&gt;0,2,0)</f>
        <v>0</v>
      </c>
      <c r="AT14" s="76">
        <f>IF(AQ14&gt;0,3,0)</f>
        <v>3</v>
      </c>
      <c r="AU14" s="78">
        <f t="shared" ref="AU14:AU33" si="9">AR14+AS14+AT14</f>
        <v>3</v>
      </c>
      <c r="AV14" s="5">
        <f t="shared" ref="AV14:AV33" si="10">IF(AU14=4,AO14,0)+IF(AU14=5,AP14,0)+IF(AU14=6,AQ14,0)+IF(AU14=3,$A$1,0)</f>
        <v>639</v>
      </c>
      <c r="AW14" s="104">
        <f>ROUND(AF14*Q14,0)</f>
        <v>0</v>
      </c>
    </row>
    <row r="15" spans="1:83" s="69" customFormat="1" ht="18" customHeight="1" x14ac:dyDescent="0.2">
      <c r="A15" s="71">
        <v>2</v>
      </c>
      <c r="B15" s="924"/>
      <c r="C15" s="925"/>
      <c r="D15" s="925"/>
      <c r="E15" s="925"/>
      <c r="F15" s="925"/>
      <c r="G15" s="926"/>
      <c r="H15" s="927"/>
      <c r="I15" s="928"/>
      <c r="J15" s="929"/>
      <c r="K15" s="930"/>
      <c r="L15" s="931"/>
      <c r="M15" s="932"/>
      <c r="N15" s="933"/>
      <c r="O15" s="932"/>
      <c r="P15" s="933"/>
      <c r="Q15" s="934">
        <f t="shared" si="2"/>
        <v>639</v>
      </c>
      <c r="R15" s="935"/>
      <c r="S15" s="936"/>
      <c r="T15" s="937"/>
      <c r="U15" s="938"/>
      <c r="V15" s="939"/>
      <c r="W15" s="940"/>
      <c r="X15" s="941"/>
      <c r="Y15" s="939"/>
      <c r="Z15" s="941"/>
      <c r="AA15" s="556"/>
      <c r="AB15" s="563"/>
      <c r="AC15" s="560" t="str">
        <f t="shared" si="3"/>
        <v/>
      </c>
      <c r="AD15" s="564"/>
      <c r="AE15" s="561"/>
      <c r="AF15" s="562">
        <f t="shared" si="4"/>
        <v>0</v>
      </c>
      <c r="AG15" s="72"/>
      <c r="AH15" s="109" t="str">
        <f t="shared" si="5"/>
        <v/>
      </c>
      <c r="AI15" s="883" t="str">
        <f t="shared" ref="AI15:AI33" si="11">IF(B15&lt;&gt;0,ROUND(AE15*Q15,0),"")</f>
        <v/>
      </c>
      <c r="AJ15" s="883"/>
      <c r="AK15" s="900" t="str">
        <f t="shared" si="6"/>
        <v/>
      </c>
      <c r="AL15" s="900"/>
      <c r="AM15" s="901" t="str">
        <f t="shared" si="7"/>
        <v/>
      </c>
      <c r="AN15" s="901"/>
      <c r="AO15" s="73">
        <f t="shared" ref="AO15:AO33" si="12">IF(ROUND($A$1-$A$1*M15,4)=$A$1,0,ROUND($A$1-$A$1*M15,4))</f>
        <v>0</v>
      </c>
      <c r="AP15" s="74">
        <f t="shared" ref="AP15:AP33" si="13">IF(ROUND($A$1-$A$1*O15,4)=$A$1,0,ROUND($A$1-$A$1*O15,4))</f>
        <v>0</v>
      </c>
      <c r="AQ15" s="75">
        <f t="shared" ref="AQ15:AQ33" si="14">ROUND($A$1-((M15+O15)*$A$1),4)</f>
        <v>639</v>
      </c>
      <c r="AR15" s="76">
        <f t="shared" ref="AR15:AR33" si="15">IF(AO15&gt;0,1,0)</f>
        <v>0</v>
      </c>
      <c r="AS15" s="77">
        <f t="shared" si="8"/>
        <v>0</v>
      </c>
      <c r="AT15" s="76">
        <f t="shared" ref="AT15:AT33" si="16">IF(AQ15&gt;0,3,0)</f>
        <v>3</v>
      </c>
      <c r="AU15" s="78">
        <f t="shared" si="9"/>
        <v>3</v>
      </c>
      <c r="AV15" s="5">
        <f t="shared" si="10"/>
        <v>639</v>
      </c>
      <c r="AW15" s="104">
        <f t="shared" ref="AW15:AW33" si="17">ROUND(AF15*Q15,0)</f>
        <v>0</v>
      </c>
    </row>
    <row r="16" spans="1:83" s="69" customFormat="1" ht="18" customHeight="1" x14ac:dyDescent="0.2">
      <c r="A16" s="71">
        <v>3</v>
      </c>
      <c r="B16" s="924"/>
      <c r="C16" s="925"/>
      <c r="D16" s="925"/>
      <c r="E16" s="925"/>
      <c r="F16" s="925"/>
      <c r="G16" s="926"/>
      <c r="H16" s="927"/>
      <c r="I16" s="928"/>
      <c r="J16" s="929"/>
      <c r="K16" s="930"/>
      <c r="L16" s="931"/>
      <c r="M16" s="932"/>
      <c r="N16" s="933"/>
      <c r="O16" s="932"/>
      <c r="P16" s="933"/>
      <c r="Q16" s="934">
        <f t="shared" si="2"/>
        <v>639</v>
      </c>
      <c r="R16" s="935"/>
      <c r="S16" s="936"/>
      <c r="T16" s="937"/>
      <c r="U16" s="938"/>
      <c r="V16" s="939"/>
      <c r="W16" s="940"/>
      <c r="X16" s="941"/>
      <c r="Y16" s="939"/>
      <c r="Z16" s="941"/>
      <c r="AA16" s="556"/>
      <c r="AB16" s="563"/>
      <c r="AC16" s="560" t="str">
        <f t="shared" si="3"/>
        <v/>
      </c>
      <c r="AD16" s="564"/>
      <c r="AE16" s="561"/>
      <c r="AF16" s="562">
        <f t="shared" si="4"/>
        <v>0</v>
      </c>
      <c r="AG16" s="72"/>
      <c r="AH16" s="109" t="str">
        <f t="shared" si="5"/>
        <v/>
      </c>
      <c r="AI16" s="883" t="str">
        <f t="shared" si="11"/>
        <v/>
      </c>
      <c r="AJ16" s="883"/>
      <c r="AK16" s="900" t="str">
        <f t="shared" si="6"/>
        <v/>
      </c>
      <c r="AL16" s="900"/>
      <c r="AM16" s="901" t="str">
        <f t="shared" si="7"/>
        <v/>
      </c>
      <c r="AN16" s="901"/>
      <c r="AO16" s="73">
        <f t="shared" si="12"/>
        <v>0</v>
      </c>
      <c r="AP16" s="74">
        <f t="shared" si="13"/>
        <v>0</v>
      </c>
      <c r="AQ16" s="75">
        <f t="shared" si="14"/>
        <v>639</v>
      </c>
      <c r="AR16" s="76">
        <f t="shared" si="15"/>
        <v>0</v>
      </c>
      <c r="AS16" s="77">
        <f t="shared" si="8"/>
        <v>0</v>
      </c>
      <c r="AT16" s="76">
        <f t="shared" si="16"/>
        <v>3</v>
      </c>
      <c r="AU16" s="78">
        <f t="shared" si="9"/>
        <v>3</v>
      </c>
      <c r="AV16" s="5">
        <f t="shared" si="10"/>
        <v>639</v>
      </c>
      <c r="AW16" s="104">
        <f t="shared" si="17"/>
        <v>0</v>
      </c>
    </row>
    <row r="17" spans="1:49" s="69" customFormat="1" ht="18" customHeight="1" x14ac:dyDescent="0.2">
      <c r="A17" s="71">
        <v>4</v>
      </c>
      <c r="B17" s="924"/>
      <c r="C17" s="925"/>
      <c r="D17" s="925"/>
      <c r="E17" s="925"/>
      <c r="F17" s="925"/>
      <c r="G17" s="926"/>
      <c r="H17" s="927"/>
      <c r="I17" s="928"/>
      <c r="J17" s="929"/>
      <c r="K17" s="930"/>
      <c r="L17" s="931"/>
      <c r="M17" s="932"/>
      <c r="N17" s="933"/>
      <c r="O17" s="932"/>
      <c r="P17" s="933"/>
      <c r="Q17" s="934">
        <f t="shared" si="2"/>
        <v>639</v>
      </c>
      <c r="R17" s="935"/>
      <c r="S17" s="936"/>
      <c r="T17" s="937"/>
      <c r="U17" s="938"/>
      <c r="V17" s="939"/>
      <c r="W17" s="940"/>
      <c r="X17" s="941"/>
      <c r="Y17" s="939"/>
      <c r="Z17" s="941"/>
      <c r="AA17" s="556"/>
      <c r="AB17" s="563"/>
      <c r="AC17" s="560" t="str">
        <f t="shared" si="3"/>
        <v/>
      </c>
      <c r="AD17" s="564"/>
      <c r="AE17" s="561"/>
      <c r="AF17" s="562">
        <f t="shared" si="4"/>
        <v>0</v>
      </c>
      <c r="AG17" s="72"/>
      <c r="AH17" s="109" t="str">
        <f t="shared" si="5"/>
        <v/>
      </c>
      <c r="AI17" s="883" t="str">
        <f t="shared" si="11"/>
        <v/>
      </c>
      <c r="AJ17" s="883"/>
      <c r="AK17" s="900" t="str">
        <f t="shared" si="6"/>
        <v/>
      </c>
      <c r="AL17" s="900"/>
      <c r="AM17" s="901" t="str">
        <f t="shared" si="7"/>
        <v/>
      </c>
      <c r="AN17" s="901"/>
      <c r="AO17" s="73">
        <f t="shared" si="12"/>
        <v>0</v>
      </c>
      <c r="AP17" s="74">
        <f t="shared" si="13"/>
        <v>0</v>
      </c>
      <c r="AQ17" s="75">
        <f t="shared" si="14"/>
        <v>639</v>
      </c>
      <c r="AR17" s="76">
        <f t="shared" si="15"/>
        <v>0</v>
      </c>
      <c r="AS17" s="77">
        <f t="shared" si="8"/>
        <v>0</v>
      </c>
      <c r="AT17" s="76">
        <f t="shared" si="16"/>
        <v>3</v>
      </c>
      <c r="AU17" s="78">
        <f t="shared" si="9"/>
        <v>3</v>
      </c>
      <c r="AV17" s="5">
        <f t="shared" si="10"/>
        <v>639</v>
      </c>
      <c r="AW17" s="104">
        <f t="shared" si="17"/>
        <v>0</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639</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639</v>
      </c>
      <c r="AR18" s="76">
        <f t="shared" si="15"/>
        <v>0</v>
      </c>
      <c r="AS18" s="77">
        <f t="shared" si="8"/>
        <v>0</v>
      </c>
      <c r="AT18" s="76">
        <f t="shared" si="16"/>
        <v>3</v>
      </c>
      <c r="AU18" s="78">
        <f t="shared" si="9"/>
        <v>3</v>
      </c>
      <c r="AV18" s="5">
        <f t="shared" si="10"/>
        <v>639</v>
      </c>
      <c r="AW18" s="104">
        <f t="shared" si="17"/>
        <v>0</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639</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639</v>
      </c>
      <c r="AR19" s="76">
        <f t="shared" si="15"/>
        <v>0</v>
      </c>
      <c r="AS19" s="77">
        <f t="shared" si="8"/>
        <v>0</v>
      </c>
      <c r="AT19" s="76">
        <f t="shared" si="16"/>
        <v>3</v>
      </c>
      <c r="AU19" s="78">
        <f t="shared" si="9"/>
        <v>3</v>
      </c>
      <c r="AV19" s="5">
        <f t="shared" si="10"/>
        <v>639</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639</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639</v>
      </c>
      <c r="AR20" s="76">
        <f t="shared" si="15"/>
        <v>0</v>
      </c>
      <c r="AS20" s="77">
        <f t="shared" si="8"/>
        <v>0</v>
      </c>
      <c r="AT20" s="76">
        <f t="shared" si="16"/>
        <v>3</v>
      </c>
      <c r="AU20" s="78">
        <f t="shared" si="9"/>
        <v>3</v>
      </c>
      <c r="AV20" s="5">
        <f t="shared" si="10"/>
        <v>639</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639</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639</v>
      </c>
      <c r="AR21" s="76">
        <f t="shared" si="15"/>
        <v>0</v>
      </c>
      <c r="AS21" s="77">
        <f t="shared" si="8"/>
        <v>0</v>
      </c>
      <c r="AT21" s="76">
        <f t="shared" si="16"/>
        <v>3</v>
      </c>
      <c r="AU21" s="78">
        <f t="shared" si="9"/>
        <v>3</v>
      </c>
      <c r="AV21" s="5">
        <f t="shared" si="10"/>
        <v>639</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639</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639</v>
      </c>
      <c r="AR22" s="76">
        <f t="shared" si="15"/>
        <v>0</v>
      </c>
      <c r="AS22" s="77">
        <f t="shared" si="8"/>
        <v>0</v>
      </c>
      <c r="AT22" s="76">
        <f t="shared" si="16"/>
        <v>3</v>
      </c>
      <c r="AU22" s="78">
        <f t="shared" si="9"/>
        <v>3</v>
      </c>
      <c r="AV22" s="5">
        <f t="shared" si="10"/>
        <v>639</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639</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639</v>
      </c>
      <c r="AR23" s="76">
        <f t="shared" si="15"/>
        <v>0</v>
      </c>
      <c r="AS23" s="77">
        <f t="shared" si="8"/>
        <v>0</v>
      </c>
      <c r="AT23" s="76">
        <f t="shared" si="16"/>
        <v>3</v>
      </c>
      <c r="AU23" s="78">
        <f t="shared" si="9"/>
        <v>3</v>
      </c>
      <c r="AV23" s="5">
        <f t="shared" si="10"/>
        <v>639</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639</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639</v>
      </c>
      <c r="AR24" s="76">
        <f t="shared" si="15"/>
        <v>0</v>
      </c>
      <c r="AS24" s="77">
        <f t="shared" si="8"/>
        <v>0</v>
      </c>
      <c r="AT24" s="76">
        <f t="shared" si="16"/>
        <v>3</v>
      </c>
      <c r="AU24" s="78">
        <f t="shared" si="9"/>
        <v>3</v>
      </c>
      <c r="AV24" s="5">
        <f t="shared" si="10"/>
        <v>639</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639</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639</v>
      </c>
      <c r="AR25" s="76">
        <f t="shared" si="15"/>
        <v>0</v>
      </c>
      <c r="AS25" s="77">
        <f t="shared" si="8"/>
        <v>0</v>
      </c>
      <c r="AT25" s="76">
        <f t="shared" si="16"/>
        <v>3</v>
      </c>
      <c r="AU25" s="78">
        <f t="shared" si="9"/>
        <v>3</v>
      </c>
      <c r="AV25" s="5">
        <f t="shared" si="10"/>
        <v>639</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639</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639</v>
      </c>
      <c r="AR26" s="76">
        <f t="shared" si="15"/>
        <v>0</v>
      </c>
      <c r="AS26" s="77">
        <f t="shared" si="8"/>
        <v>0</v>
      </c>
      <c r="AT26" s="76">
        <f t="shared" si="16"/>
        <v>3</v>
      </c>
      <c r="AU26" s="78">
        <f t="shared" si="9"/>
        <v>3</v>
      </c>
      <c r="AV26" s="5">
        <f t="shared" si="10"/>
        <v>639</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639</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639</v>
      </c>
      <c r="AR27" s="76">
        <f t="shared" si="15"/>
        <v>0</v>
      </c>
      <c r="AS27" s="77">
        <f t="shared" si="8"/>
        <v>0</v>
      </c>
      <c r="AT27" s="76">
        <f t="shared" si="16"/>
        <v>3</v>
      </c>
      <c r="AU27" s="78">
        <f t="shared" si="9"/>
        <v>3</v>
      </c>
      <c r="AV27" s="5">
        <f t="shared" si="10"/>
        <v>639</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639</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639</v>
      </c>
      <c r="AR28" s="76">
        <f t="shared" si="15"/>
        <v>0</v>
      </c>
      <c r="AS28" s="77">
        <f t="shared" si="8"/>
        <v>0</v>
      </c>
      <c r="AT28" s="76">
        <f t="shared" si="16"/>
        <v>3</v>
      </c>
      <c r="AU28" s="78">
        <f t="shared" si="9"/>
        <v>3</v>
      </c>
      <c r="AV28" s="5">
        <f t="shared" si="10"/>
        <v>639</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639</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639</v>
      </c>
      <c r="AR29" s="76">
        <f t="shared" si="15"/>
        <v>0</v>
      </c>
      <c r="AS29" s="77">
        <f t="shared" si="8"/>
        <v>0</v>
      </c>
      <c r="AT29" s="76">
        <f t="shared" si="16"/>
        <v>3</v>
      </c>
      <c r="AU29" s="78">
        <f t="shared" si="9"/>
        <v>3</v>
      </c>
      <c r="AV29" s="5">
        <f t="shared" si="10"/>
        <v>639</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639</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639</v>
      </c>
      <c r="AR30" s="76">
        <f t="shared" si="15"/>
        <v>0</v>
      </c>
      <c r="AS30" s="77">
        <f t="shared" si="8"/>
        <v>0</v>
      </c>
      <c r="AT30" s="76">
        <f t="shared" si="16"/>
        <v>3</v>
      </c>
      <c r="AU30" s="78">
        <f t="shared" si="9"/>
        <v>3</v>
      </c>
      <c r="AV30" s="5">
        <f t="shared" si="10"/>
        <v>639</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639</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639</v>
      </c>
      <c r="AR31" s="76">
        <f t="shared" si="15"/>
        <v>0</v>
      </c>
      <c r="AS31" s="77">
        <f t="shared" si="8"/>
        <v>0</v>
      </c>
      <c r="AT31" s="76">
        <f t="shared" si="16"/>
        <v>3</v>
      </c>
      <c r="AU31" s="78">
        <f t="shared" si="9"/>
        <v>3</v>
      </c>
      <c r="AV31" s="5">
        <f t="shared" si="10"/>
        <v>639</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639</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639</v>
      </c>
      <c r="AR32" s="76">
        <f t="shared" si="15"/>
        <v>0</v>
      </c>
      <c r="AS32" s="77">
        <f t="shared" si="8"/>
        <v>0</v>
      </c>
      <c r="AT32" s="76">
        <f t="shared" si="16"/>
        <v>3</v>
      </c>
      <c r="AU32" s="78">
        <f t="shared" si="9"/>
        <v>3</v>
      </c>
      <c r="AV32" s="5">
        <f t="shared" si="10"/>
        <v>639</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639</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639</v>
      </c>
      <c r="AR33" s="76">
        <f t="shared" si="15"/>
        <v>0</v>
      </c>
      <c r="AS33" s="77">
        <f t="shared" si="8"/>
        <v>0</v>
      </c>
      <c r="AT33" s="76">
        <f t="shared" si="16"/>
        <v>3</v>
      </c>
      <c r="AU33" s="78">
        <f t="shared" si="9"/>
        <v>3</v>
      </c>
      <c r="AV33" s="5">
        <f t="shared" si="10"/>
        <v>639</v>
      </c>
      <c r="AW33" s="104">
        <f t="shared" si="17"/>
        <v>0</v>
      </c>
    </row>
    <row r="34" spans="1:49" s="69" customFormat="1" ht="24.75" customHeight="1" x14ac:dyDescent="0.2">
      <c r="A34" s="84"/>
      <c r="B34" s="480" t="s">
        <v>281</v>
      </c>
      <c r="C34" s="84"/>
      <c r="D34" s="84"/>
      <c r="E34" s="84"/>
      <c r="F34" s="84"/>
      <c r="G34" s="554">
        <f>20-COUNTBLANK(B14:B33)</f>
        <v>0</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0</v>
      </c>
      <c r="Z34" s="904"/>
      <c r="AA34" s="558">
        <f t="shared" ref="AA34:AG34" si="18">SUM(AA14:AA33)</f>
        <v>0</v>
      </c>
      <c r="AB34" s="568">
        <f t="shared" si="18"/>
        <v>0</v>
      </c>
      <c r="AC34" s="569">
        <f t="shared" si="18"/>
        <v>0</v>
      </c>
      <c r="AD34" s="569">
        <f t="shared" si="18"/>
        <v>0</v>
      </c>
      <c r="AE34" s="570">
        <f t="shared" si="18"/>
        <v>0</v>
      </c>
      <c r="AF34" s="571">
        <f t="shared" si="18"/>
        <v>0</v>
      </c>
      <c r="AG34" s="89">
        <f t="shared" si="18"/>
        <v>0</v>
      </c>
      <c r="AH34" s="90"/>
      <c r="AI34" s="90"/>
      <c r="AJ34" s="90"/>
      <c r="AK34" s="90"/>
      <c r="AL34" s="91"/>
      <c r="AM34" s="91"/>
      <c r="AN34" s="91"/>
      <c r="AO34" s="68"/>
      <c r="AS34" s="70"/>
      <c r="AW34" s="104">
        <f>SUM(AW14:AW33)</f>
        <v>0</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0</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2885" priority="6" stopIfTrue="1">
      <formula>B14=""</formula>
    </cfRule>
  </conditionalFormatting>
  <conditionalFormatting sqref="AE14:AE33">
    <cfRule type="expression" dxfId="2884" priority="7" stopIfTrue="1">
      <formula>AND((OR(S14,V14,Y14)&lt;&gt;0),AE14=0)</formula>
    </cfRule>
    <cfRule type="expression" dxfId="2883" priority="8" stopIfTrue="1">
      <formula>AND((OR(S14,V14,Y14)&lt;&gt;0),AE14&lt;&gt;0)</formula>
    </cfRule>
  </conditionalFormatting>
  <conditionalFormatting sqref="Q14:R33">
    <cfRule type="expression" dxfId="2882" priority="9" stopIfTrue="1">
      <formula>B14=""</formula>
    </cfRule>
  </conditionalFormatting>
  <conditionalFormatting sqref="AC14:AC33">
    <cfRule type="expression" dxfId="2881" priority="10" stopIfTrue="1">
      <formula>(AD14+AC14)&gt;=0</formula>
    </cfRule>
  </conditionalFormatting>
  <conditionalFormatting sqref="AI14:AJ33">
    <cfRule type="expression" dxfId="2880" priority="11" stopIfTrue="1">
      <formula>IF(AI14&lt;&gt;ROUND(S14*$AF$1+V14+Y14,2),1)</formula>
    </cfRule>
    <cfRule type="cellIs" dxfId="2879" priority="12" stopIfTrue="1" operator="equal">
      <formula>0</formula>
    </cfRule>
  </conditionalFormatting>
  <conditionalFormatting sqref="Y25:Z33">
    <cfRule type="expression" dxfId="2878" priority="13" stopIfTrue="1">
      <formula>IF((AND($Y25=0,$S25=0,$V25=0,$AE25&lt;&gt;0)),"истина")</formula>
    </cfRule>
    <cfRule type="expression" dxfId="2877" priority="14" stopIfTrue="1">
      <formula>($V25+$Y25)&lt;&gt;$AI25</formula>
    </cfRule>
  </conditionalFormatting>
  <conditionalFormatting sqref="S15:U33">
    <cfRule type="expression" dxfId="2876" priority="15" stopIfTrue="1">
      <formula>IF((AND($S15=0,$V15=0,$Y15=0,$AE15&lt;&gt;0)),"истина")</formula>
    </cfRule>
    <cfRule type="cellIs" dxfId="2875" priority="16" stopIfTrue="1" operator="lessThan">
      <formula>0</formula>
    </cfRule>
  </conditionalFormatting>
  <conditionalFormatting sqref="V25:X33">
    <cfRule type="expression" dxfId="2874" priority="17" stopIfTrue="1">
      <formula>IF((AND($V25=0,$Y25=0,$S25=0,$AE25&lt;&gt;0)),"истина")</formula>
    </cfRule>
    <cfRule type="expression" dxfId="2873" priority="18" stopIfTrue="1">
      <formula>($V25+$Y25)&lt;&gt;$AI25</formula>
    </cfRule>
    <cfRule type="cellIs" dxfId="2872" priority="19" stopIfTrue="1" operator="lessThan">
      <formula>0</formula>
    </cfRule>
  </conditionalFormatting>
  <conditionalFormatting sqref="I10:J10">
    <cfRule type="cellIs" dxfId="2871" priority="20" stopIfTrue="1" operator="notEqual">
      <formula>$A$10</formula>
    </cfRule>
    <cfRule type="cellIs" dxfId="2870" priority="21" stopIfTrue="1" operator="equal">
      <formula>0</formula>
    </cfRule>
  </conditionalFormatting>
  <conditionalFormatting sqref="D10:E10 AK13:AL13 AH14:AH33 AM14:AN33">
    <cfRule type="cellIs" dxfId="2869" priority="22" stopIfTrue="1" operator="equal">
      <formula>0</formula>
    </cfRule>
  </conditionalFormatting>
  <conditionalFormatting sqref="AH3:AN3 AH1:AN1">
    <cfRule type="cellIs" dxfId="2868" priority="23" stopIfTrue="1" operator="equal">
      <formula>0</formula>
    </cfRule>
  </conditionalFormatting>
  <conditionalFormatting sqref="S34:AG34 AF14:AF33">
    <cfRule type="cellIs" dxfId="2867" priority="24" stopIfTrue="1" operator="equal">
      <formula>0</formula>
    </cfRule>
  </conditionalFormatting>
  <conditionalFormatting sqref="S14:U14">
    <cfRule type="expression" dxfId="2866" priority="25" stopIfTrue="1">
      <formula>IF((AND($S$14=0,$V$14=0,$Y$14=0,$AE$14&lt;&gt;0)),"истина")</formula>
    </cfRule>
    <cfRule type="cellIs" dxfId="2865" priority="26" stopIfTrue="1" operator="lessThan">
      <formula>0</formula>
    </cfRule>
  </conditionalFormatting>
  <conditionalFormatting sqref="G34 D8:E9 AK14:AL33">
    <cfRule type="cellIs" dxfId="2864" priority="27" stopIfTrue="1" operator="equal">
      <formula>0</formula>
    </cfRule>
  </conditionalFormatting>
  <conditionalFormatting sqref="AL8:AL9">
    <cfRule type="cellIs" dxfId="2863" priority="28" stopIfTrue="1" operator="equal">
      <formula>0</formula>
    </cfRule>
  </conditionalFormatting>
  <conditionalFormatting sqref="AM8:AN8">
    <cfRule type="expression" dxfId="2862" priority="29" stopIfTrue="1">
      <formula>$AL$8=0</formula>
    </cfRule>
  </conditionalFormatting>
  <conditionalFormatting sqref="AM9:AN9">
    <cfRule type="expression" dxfId="2861" priority="30" stopIfTrue="1">
      <formula>$AL$9=0</formula>
    </cfRule>
  </conditionalFormatting>
  <conditionalFormatting sqref="A8:C8">
    <cfRule type="expression" dxfId="2860" priority="31" stopIfTrue="1">
      <formula>$D$8=0</formula>
    </cfRule>
    <cfRule type="cellIs" dxfId="2859" priority="32" stopIfTrue="1" operator="equal">
      <formula>0</formula>
    </cfRule>
  </conditionalFormatting>
  <conditionalFormatting sqref="A9:C9">
    <cfRule type="expression" dxfId="2858" priority="33" stopIfTrue="1">
      <formula>$D$9=0</formula>
    </cfRule>
    <cfRule type="cellIs" dxfId="2857" priority="34" stopIfTrue="1" operator="equal">
      <formula>0</formula>
    </cfRule>
  </conditionalFormatting>
  <conditionalFormatting sqref="F9">
    <cfRule type="expression" dxfId="2856" priority="35" stopIfTrue="1">
      <formula>$D$9=0</formula>
    </cfRule>
  </conditionalFormatting>
  <conditionalFormatting sqref="F8">
    <cfRule type="expression" dxfId="2855" priority="36" stopIfTrue="1">
      <formula>$D$8=0</formula>
    </cfRule>
  </conditionalFormatting>
  <conditionalFormatting sqref="G8:AK9 BA7:CE8">
    <cfRule type="cellIs" dxfId="2854" priority="37" stopIfTrue="1" operator="equal">
      <formula>""</formula>
    </cfRule>
  </conditionalFormatting>
  <conditionalFormatting sqref="Y14:Z24">
    <cfRule type="expression" dxfId="2853" priority="1" stopIfTrue="1">
      <formula>IF((AND($Y14=0,$S14=0,$V14=0,$AE14&lt;&gt;0)),"истина")</formula>
    </cfRule>
    <cfRule type="expression" dxfId="2852" priority="2" stopIfTrue="1">
      <formula>($V14+$Y14)&lt;&gt;$AI14</formula>
    </cfRule>
  </conditionalFormatting>
  <conditionalFormatting sqref="V14:X24">
    <cfRule type="expression" dxfId="2851" priority="3" stopIfTrue="1">
      <formula>IF((AND($V14=0,$Y14=0,$S14=0,$AE14&lt;&gt;0)),"истина")</formula>
    </cfRule>
    <cfRule type="expression" dxfId="2850" priority="4" stopIfTrue="1">
      <formula>($V14+$Y14)&lt;&gt;$AI14</formula>
    </cfRule>
    <cfRule type="cellIs" dxfId="2849"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3793"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33794"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33795"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33796"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33797"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33798"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33799"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33800"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33801"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33802"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33803"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33804"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33805"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33806"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33807"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33808"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33809"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84">
    <pageSetUpPr fitToPage="1"/>
  </sheetPr>
  <dimension ref="A1:CE147"/>
  <sheetViews>
    <sheetView showGridLines="0" topLeftCell="A5" zoomScale="120" zoomScaleNormal="120" workbookViewId="0">
      <selection activeCell="B16" sqref="B16:G16"/>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v>585</v>
      </c>
      <c r="B1" s="969"/>
      <c r="C1" s="969"/>
      <c r="D1" s="555"/>
      <c r="E1" s="966">
        <v>6</v>
      </c>
      <c r="F1" s="966"/>
      <c r="G1" s="966"/>
      <c r="H1" s="966"/>
      <c r="J1" s="970"/>
      <c r="K1" s="970"/>
      <c r="L1" s="970"/>
      <c r="M1" s="970"/>
      <c r="N1" s="970"/>
      <c r="O1" s="970"/>
      <c r="P1" s="3"/>
      <c r="Q1" s="3"/>
      <c r="R1" s="964" t="s">
        <v>776</v>
      </c>
      <c r="S1" s="964"/>
      <c r="T1" s="964"/>
      <c r="U1" s="964"/>
      <c r="V1" s="964"/>
      <c r="W1" s="964"/>
      <c r="Y1" s="971">
        <v>1</v>
      </c>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v>0.375</v>
      </c>
      <c r="AH2" s="859" t="s">
        <v>12</v>
      </c>
      <c r="AI2" s="859"/>
      <c r="AJ2" s="859"/>
      <c r="AK2" s="859"/>
      <c r="AL2" s="859"/>
      <c r="AM2" s="859"/>
      <c r="AN2" s="859"/>
      <c r="AO2" s="14" t="b">
        <v>1</v>
      </c>
      <c r="AP2" s="15" t="b">
        <v>0</v>
      </c>
      <c r="AQ2" s="15" t="b">
        <v>1</v>
      </c>
      <c r="AR2" s="15" t="b">
        <v>0</v>
      </c>
      <c r="AS2" s="15" t="b">
        <v>0</v>
      </c>
      <c r="AT2" s="15" t="b">
        <v>0</v>
      </c>
      <c r="AU2" s="15" t="b">
        <v>0</v>
      </c>
      <c r="AV2" s="15">
        <f>COUNTIF(AO2:AU2,TRUE)</f>
        <v>2</v>
      </c>
    </row>
    <row r="3" spans="1:83" ht="12.75" customHeight="1" x14ac:dyDescent="0.2">
      <c r="A3" s="972" t="s">
        <v>777</v>
      </c>
      <c r="B3" s="972"/>
      <c r="C3" s="972"/>
      <c r="D3" s="555"/>
      <c r="E3" s="964" t="s">
        <v>660</v>
      </c>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t="str">
        <f>IF(AO2=TRUE,"M",0)</f>
        <v>M</v>
      </c>
      <c r="AP3" s="19">
        <f>IF(AP2=TRUE,"Tu",0)</f>
        <v>0</v>
      </c>
      <c r="AQ3" s="19" t="str">
        <f>IF(AQ2=TRUE,"W",0)</f>
        <v>W</v>
      </c>
      <c r="AR3" s="19">
        <f>IF(AR2=TRUE,"Th",0)</f>
        <v>0</v>
      </c>
      <c r="AS3" s="19">
        <f>IF(AS2=TRUE,"F",0)</f>
        <v>0</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X</v>
      </c>
      <c r="BC7" s="33" t="str">
        <f>IF($I$7=$AO$3,"X","")&amp;IF($I$7=$AP$3,"X","")&amp;IF($I$7=$AQ$3,"X","")&amp;IF($I$7=$AR$3,"X","")&amp;IF($I$7=$AS$3,"X","")&amp;IF($I$7=$AT$3,"X","")&amp;IF($I$7=$AU$3,"X","")</f>
        <v/>
      </c>
      <c r="BD7" s="33" t="str">
        <f>IF($J$7=$AO$3,"X","")&amp;IF($J$7=$AP$3,"X","")&amp;IF($J$7=$AQ$3,"X","")&amp;IF($J$7=$AR$3,"X","")&amp;IF($J$7=$AS$3,"X","")&amp;IF($J$7=$AT$3,"X","")&amp;IF($J$7=$AU$3,"X","")</f>
        <v>X</v>
      </c>
      <c r="BE7" s="33" t="str">
        <f>IF($K$7=$AO$3,"X","")&amp;IF($K$7=$AP$3,"X","")&amp;IF($K$7=$AQ$3,"X","")&amp;IF($K$7=$AR$3,"X","")&amp;IF($K$7=$AS$3,"X","")&amp;IF($K$7=$AT$3,"X","")&amp;IF($K$7=$AU$3,"X","")</f>
        <v/>
      </c>
      <c r="BF7" s="33" t="str">
        <f>IF($L$7=$AO$3,"X","")&amp;IF($L$7=$AP$3,"X","")&amp;IF($L$7=$AQ$3,"X","")&amp;IF($L$7=$AR$3,"X","")&amp;IF($L$7=$AS$3,"X","")&amp;IF($L$7=$AT$3,"X","")&amp;IF($L$7=$AU$3,"X","")</f>
        <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X</v>
      </c>
      <c r="BJ7" s="33" t="str">
        <f>IF($P$7=$AO$3,"X","")&amp;IF($P$7=$AP$3,"X","")&amp;IF($P$7=$AQ$3,"X","")&amp;IF($P$7=$AR$3,"X","")&amp;IF($P$7=$AS$3,"X","")&amp;IF($P$7=$AT$3,"X","")&amp;IF($P$7=$AU$3,"X","")</f>
        <v/>
      </c>
      <c r="BK7" s="33" t="str">
        <f>IF($Q$7=$AO$3,"X","")&amp;IF($Q$7=$AP$3,"X","")&amp;IF($Q$7=$AQ$3,"X","")&amp;IF($Q$7=$AR$3,"X","")&amp;IF($Q$7=$AS$3,"X","")&amp;IF($Q$7=$AT$3,"X","")&amp;IF($Q$7=$AU$3,"X","")</f>
        <v>X</v>
      </c>
      <c r="BL7" s="33" t="str">
        <f>IF($R$7=$AO$3,"X","")&amp;IF($R$7=$AP$3,"X","")&amp;IF($R$7=$AQ$3,"X","")&amp;IF($R$7=$AR$3,"X","")&amp;IF($R$7=$AS$3,"X","")&amp;IF($R$7=$AT$3,"X","")&amp;IF($R$7=$AU$3,"X","")</f>
        <v/>
      </c>
      <c r="BM7" s="33" t="str">
        <f>IF($S$7=$AO$3,"X","")&amp;IF($S$7=$AP$3,"X","")&amp;IF($S$7=$AQ$3,"X","")&amp;IF($S$7=$AR$3,"X","")&amp;IF($S$7=$AS$3,"X","")&amp;IF($S$7=$AT$3,"X","")&amp;IF($S$7=$AU$3,"X","")</f>
        <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X</v>
      </c>
      <c r="BQ7" s="33" t="str">
        <f>IF($W$7=$AO$3,"X","")&amp;IF($W$7=$AP$3,"X","")&amp;IF($W$7=$AQ$3,"X","")&amp;IF($W$7=$AR$3,"X","")&amp;IF($W$7=$AS$3,"X","")&amp;IF($W$7=$AT$3,"X","")&amp;IF($W$7=$AU$3,"X","")</f>
        <v/>
      </c>
      <c r="BR7" s="33" t="str">
        <f>IF($X$7=$AO$3,"X","")&amp;IF($X$7=$AP$3,"X","")&amp;IF($X$7=$AQ$3,"X","")&amp;IF($X$7=$AR$3,"X","")&amp;IF($X$7=$AS$3,"X","")&amp;IF($X$7=$AT$3,"X","")&amp;IF($X$7=$AU$3,"X","")</f>
        <v>X</v>
      </c>
      <c r="BS7" s="33" t="str">
        <f>IF($Y$7=$AO$3,"X","")&amp;IF($Y$7=$AP$3,"X","")&amp;IF($Y$7=$AQ$3,"X","")&amp;IF($Y$7=$AR$3,"X","")&amp;IF($Y$7=$AS$3,"X","")&amp;IF($Y$7=$AT$3,"X","")&amp;IF($Y$7=$AU$3,"X","")</f>
        <v/>
      </c>
      <c r="BT7" s="33" t="str">
        <f>IF($Z$7=$AO$3,"X","")&amp;IF($Z$7=$AP$3,"X","")&amp;IF($Z$7=$AQ$3,"X","")&amp;IF($Z$7=$AR$3,"X","")&amp;IF($Z$7=$AS$3,"X","")&amp;IF($Z$7=$AT$3,"X","")&amp;IF($Z$7=$AU$3,"X","")</f>
        <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X</v>
      </c>
      <c r="BX7" s="33" t="str">
        <f>IF($AD$7=$AO$3,"X","")&amp;IF($AD$7=$AP$3,"X","")&amp;IF($AD$7=$AQ$3,"X","")&amp;IF($AD$7=$AR$3,"X","")&amp;IF($AD$7=$AS$3,"X","")&amp;IF($AD$7=$AT$3,"X","")&amp;IF($AD$7=$AU$3,"X","")</f>
        <v/>
      </c>
      <c r="BY7" s="33" t="str">
        <f>IF($AE$7=$AO$3,"X","")&amp;IF($AE$7=$AP$3,"X","")&amp;IF($AE$7=$AQ$3,"X","")&amp;IF($AE$7=$AR$3,"X","")&amp;IF($AE$7=$AS$3,"X","")&amp;IF($AE$7=$AT$3,"X","")&amp;IF($AE$7=$AU$3,"X","")</f>
        <v>X</v>
      </c>
      <c r="BZ7" s="33" t="str">
        <f>IF($AF$7=$AO$3,"X","")&amp;IF($AF$7=$AP$3,"X","")&amp;IF($AF$7=$AQ$3,"X","")&amp;IF($AF$7=$AR$3,"X","")&amp;IF($AF$7=$AS$3,"X","")&amp;IF($AF$7=$AT$3,"X","")&amp;IF($AF$7=$AU$3,"X","")</f>
        <v/>
      </c>
      <c r="CA7" s="33" t="str">
        <f>IF($AG$7=$AO$3,"X","")&amp;IF($AG$7=$AP$3,"X","")&amp;IF($AG$7=$AQ$3,"X","")&amp;IF($AG$7=$AR$3,"X","")&amp;IF($AG$7=$AS$3,"X","")&amp;IF($AG$7=$AT$3,"X","")&amp;IF($AG$7=$AU$3,"X","")</f>
        <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X</v>
      </c>
      <c r="CE7" s="33" t="str">
        <f>IF($AK$7=$AO$3,"X","")&amp;IF($AK$7=$AP$3,"X","")&amp;IF($AK$7=$AQ$3,"X","")&amp;IF($AK$7=$AR$3,"X","")&amp;IF($AK$7=$AS$3,"X","")&amp;IF($AK$7=$AT$3,"X","")&amp;IF($AK$7=$AU$3,"X","")</f>
        <v/>
      </c>
    </row>
    <row r="8" spans="1:83" ht="12.75" customHeight="1" x14ac:dyDescent="0.2">
      <c r="A8" s="977" t="str">
        <f>R1</f>
        <v>Верещагина Наталия</v>
      </c>
      <c r="B8" s="977"/>
      <c r="C8" s="977"/>
      <c r="D8" s="978">
        <f>Y1*AL8</f>
        <v>9</v>
      </c>
      <c r="E8" s="978"/>
      <c r="F8" s="34" t="s">
        <v>21</v>
      </c>
      <c r="G8" s="35" t="str">
        <f>IF($G$7=$AO$3,"X","")&amp;IF($G$7=$AP$3,"X","")&amp;IF($G$7=$AQ$3,"X","")&amp;IF($G$7=$AR$3,"X","")&amp;IF($G$7=$AS$3,"X","")&amp;IF($G$7=$AT$3,"X","")&amp;IF($G$7=$AU$3,"X","")</f>
        <v/>
      </c>
      <c r="H8" s="35" t="str">
        <f>IF($H$7=$AO$3,"X","")&amp;IF($H$7=$AP$3,"X","")&amp;IF($H$7=$AQ$3,"X","")&amp;IF($H$7=$AR$3,"X","")&amp;IF($H$7=$AS$3,"X","")&amp;IF($H$7=$AT$3,"X","")&amp;IF($H$7=$AU$3,"X","")</f>
        <v>X</v>
      </c>
      <c r="I8" s="35" t="str">
        <f>IF($I$7=$AO$3,"X","")&amp;IF($I$7=$AP$3,"X","")&amp;IF($I$7=$AQ$3,"X","")&amp;IF($I$7=$AR$3,"X","")&amp;IF($I$7=$AS$3,"X","")&amp;IF($I$7=$AT$3,"X","")&amp;IF($I$7=$AU$3,"X","")</f>
        <v/>
      </c>
      <c r="J8" s="35" t="str">
        <f>IF($J$7=$AO$3,"X","")&amp;IF($J$7=$AP$3,"X","")&amp;IF($J$7=$AQ$3,"X","")&amp;IF($J$7=$AR$3,"X","")&amp;IF($J$7=$AS$3,"X","")&amp;IF($J$7=$AT$3,"X","")&amp;IF($J$7=$AU$3,"X","")</f>
        <v>X</v>
      </c>
      <c r="K8" s="35" t="str">
        <f>IF($K$7=$AO$3,"X","")&amp;IF($K$7=$AP$3,"X","")&amp;IF($K$7=$AQ$3,"X","")&amp;IF($K$7=$AR$3,"X","")&amp;IF($K$7=$AS$3,"X","")&amp;IF($K$7=$AT$3,"X","")&amp;IF($K$7=$AU$3,"X","")</f>
        <v/>
      </c>
      <c r="L8" s="35" t="str">
        <f>IF($L$7=$AO$3,"X","")&amp;IF($L$7=$AP$3,"X","")&amp;IF($L$7=$AQ$3,"X","")&amp;IF($L$7=$AR$3,"X","")&amp;IF($L$7=$AS$3,"X","")&amp;IF($L$7=$AT$3,"X","")&amp;IF($L$7=$AU$3,"X","")</f>
        <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X</v>
      </c>
      <c r="P8" s="35" t="str">
        <f>IF($P$7=$AO$3,"X","")&amp;IF($P$7=$AP$3,"X","")&amp;IF($P$7=$AQ$3,"X","")&amp;IF($P$7=$AR$3,"X","")&amp;IF($P$7=$AS$3,"X","")&amp;IF($P$7=$AT$3,"X","")&amp;IF($P$7=$AU$3,"X","")</f>
        <v/>
      </c>
      <c r="Q8" s="35" t="str">
        <f>IF($Q$7=$AO$3,"X","")&amp;IF($Q$7=$AP$3,"X","")&amp;IF($Q$7=$AQ$3,"X","")&amp;IF($Q$7=$AR$3,"X","")&amp;IF($Q$7=$AS$3,"X","")&amp;IF($Q$7=$AT$3,"X","")&amp;IF($Q$7=$AU$3,"X","")</f>
        <v>X</v>
      </c>
      <c r="R8" s="35" t="str">
        <f>IF($R$7=$AO$3,"X","")&amp;IF($R$7=$AP$3,"X","")&amp;IF($R$7=$AQ$3,"X","")&amp;IF($R$7=$AR$3,"X","")&amp;IF($R$7=$AS$3,"X","")&amp;IF($R$7=$AT$3,"X","")&amp;IF($R$7=$AU$3,"X","")</f>
        <v/>
      </c>
      <c r="S8" s="35" t="str">
        <f>IF($S$7=$AO$3,"X","")&amp;IF($S$7=$AP$3,"X","")&amp;IF($S$7=$AQ$3,"X","")&amp;IF($S$7=$AR$3,"X","")&amp;IF($S$7=$AS$3,"X","")&amp;IF($S$7=$AT$3,"X","")&amp;IF($S$7=$AU$3,"X","")</f>
        <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X</v>
      </c>
      <c r="W8" s="35" t="str">
        <f>IF($W$7=$AO$3,"X","")&amp;IF($W$7=$AP$3,"X","")&amp;IF($W$7=$AQ$3,"X","")&amp;IF($W$7=$AR$3,"X","")&amp;IF($W$7=$AS$3,"X","")&amp;IF($W$7=$AT$3,"X","")&amp;IF($W$7=$AU$3,"X","")</f>
        <v/>
      </c>
      <c r="X8" s="35" t="str">
        <f>IF($X$7=$AO$3,"X","")&amp;IF($X$7=$AP$3,"X","")&amp;IF($X$7=$AQ$3,"X","")&amp;IF($X$7=$AR$3,"X","")&amp;IF($X$7=$AS$3,"X","")&amp;IF($X$7=$AT$3,"X","")&amp;IF($X$7=$AU$3,"X","")</f>
        <v>X</v>
      </c>
      <c r="Y8" s="35" t="str">
        <f>IF($Y$7=$AO$3,"X","")&amp;IF($Y$7=$AP$3,"X","")&amp;IF($Y$7=$AQ$3,"X","")&amp;IF($Y$7=$AR$3,"X","")&amp;IF($Y$7=$AS$3,"X","")&amp;IF($Y$7=$AT$3,"X","")&amp;IF($Y$7=$AU$3,"X","")</f>
        <v/>
      </c>
      <c r="Z8" s="35" t="str">
        <f>IF($Z$7=$AO$3,"X","")&amp;IF($Z$7=$AP$3,"X","")&amp;IF($Z$7=$AQ$3,"X","")&amp;IF($Z$7=$AR$3,"X","")&amp;IF($Z$7=$AS$3,"X","")&amp;IF($Z$7=$AT$3,"X","")&amp;IF($Z$7=$AU$3,"X","")</f>
        <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X</v>
      </c>
      <c r="AD8" s="35" t="str">
        <f>IF($AD$7=$AO$3,"X","")&amp;IF($AD$7=$AP$3,"X","")&amp;IF($AD$7=$AQ$3,"X","")&amp;IF($AD$7=$AR$3,"X","")&amp;IF($AD$7=$AS$3,"X","")&amp;IF($AD$7=$AT$3,"X","")&amp;IF($AD$7=$AU$3,"X","")</f>
        <v/>
      </c>
      <c r="AE8" s="35" t="str">
        <f>IF($AE$7=$AO$3,"X","")&amp;IF($AE$7=$AP$3,"X","")&amp;IF($AE$7=$AQ$3,"X","")&amp;IF($AE$7=$AR$3,"X","")&amp;IF($AE$7=$AS$3,"X","")&amp;IF($AE$7=$AT$3,"X","")&amp;IF($AE$7=$AU$3,"X","")</f>
        <v>X</v>
      </c>
      <c r="AF8" s="35" t="str">
        <f>IF($AF$7=$AO$3,"X","")&amp;IF($AF$7=$AP$3,"X","")&amp;IF($AF$7=$AQ$3,"X","")&amp;IF($AF$7=$AR$3,"X","")&amp;IF($AF$7=$AS$3,"X","")&amp;IF($AF$7=$AT$3,"X","")&amp;IF($AF$7=$AU$3,"X","")</f>
        <v/>
      </c>
      <c r="AG8" s="35" t="str">
        <f>IF($AG$7=$AO$3,"X","")&amp;IF($AG$7=$AP$3,"X","")&amp;IF($AG$7=$AQ$3,"X","")&amp;IF($AG$7=$AR$3,"X","")&amp;IF($AG$7=$AS$3,"X","")&amp;IF($AG$7=$AT$3,"X","")&amp;IF($AG$7=$AU$3,"X","")</f>
        <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X</v>
      </c>
      <c r="AK8" s="35" t="str">
        <f>IF($AK$7=$AO$3,"X","")&amp;IF($AK$7=$AP$3,"X","")&amp;IF($AK$7=$AQ$3,"X","")&amp;IF($AK$7=$AR$3,"X","")&amp;IF($AK$7=$AS$3,"X","")&amp;IF($AK$7=$AT$3,"X","")&amp;IF($AK$7=$AU$3,"X","")</f>
        <v/>
      </c>
      <c r="AL8" s="30">
        <f>COUNTIF(G8:AK8,"X")</f>
        <v>9</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9</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c r="C14" s="925"/>
      <c r="D14" s="925"/>
      <c r="E14" s="925"/>
      <c r="F14" s="925"/>
      <c r="G14" s="926"/>
      <c r="H14" s="927"/>
      <c r="I14" s="928"/>
      <c r="J14" s="929"/>
      <c r="K14" s="930"/>
      <c r="L14" s="931"/>
      <c r="M14" s="932"/>
      <c r="N14" s="933"/>
      <c r="O14" s="932"/>
      <c r="P14" s="933"/>
      <c r="Q14" s="934">
        <f t="shared" ref="Q14:Q33" si="2">AV14</f>
        <v>585</v>
      </c>
      <c r="R14" s="935"/>
      <c r="S14" s="936"/>
      <c r="T14" s="937"/>
      <c r="U14" s="938"/>
      <c r="V14" s="939"/>
      <c r="W14" s="940"/>
      <c r="X14" s="941"/>
      <c r="Y14" s="939"/>
      <c r="Z14" s="941"/>
      <c r="AA14" s="556"/>
      <c r="AB14" s="559"/>
      <c r="AC14" s="560" t="str">
        <f t="shared" ref="AC14:AC33" si="3">IF(B14&lt;&gt;"",-$I$10,"")</f>
        <v/>
      </c>
      <c r="AD14" s="561"/>
      <c r="AE14" s="561"/>
      <c r="AF14" s="562">
        <f t="shared" ref="AF14:AF33" si="4">SUM(AB14:AE14)</f>
        <v>0</v>
      </c>
      <c r="AG14" s="72"/>
      <c r="AH14" s="109" t="str">
        <f t="shared" ref="AH14:AH33" si="5">IF(B14&lt;&gt;"",AV14,"")</f>
        <v/>
      </c>
      <c r="AI14" s="883" t="str">
        <f>IF(B14&lt;&gt;0,ROUND(AE14*Q14,0),"")</f>
        <v/>
      </c>
      <c r="AJ14" s="883"/>
      <c r="AK14" s="900" t="str">
        <f t="shared" ref="AK14:AK33" si="6">IF(B14&lt;&gt;0,ROUND(AI14*$AF$1,2),"")</f>
        <v/>
      </c>
      <c r="AL14" s="900"/>
      <c r="AM14" s="901" t="str">
        <f t="shared" ref="AM14:AM33" si="7">IF(AND(AC14&gt;0,AC14&lt;&gt;""),"ложь","")</f>
        <v/>
      </c>
      <c r="AN14" s="901"/>
      <c r="AO14" s="73">
        <f>IF(ROUND($A$1-$A$1*M14,4)=$A$1,0,ROUND($A$1-$A$1*M14,4))</f>
        <v>0</v>
      </c>
      <c r="AP14" s="74">
        <f>IF(ROUND($A$1-$A$1*O14,4)=$A$1,0,ROUND($A$1-$A$1*O14,4))</f>
        <v>0</v>
      </c>
      <c r="AQ14" s="75">
        <f>ROUND($A$1-((M14+O14)*$A$1),4)</f>
        <v>585</v>
      </c>
      <c r="AR14" s="76">
        <f>IF(AO14&gt;0,1,0)</f>
        <v>0</v>
      </c>
      <c r="AS14" s="77">
        <f t="shared" ref="AS14:AS33" si="8">IF(AP14&gt;0,2,0)</f>
        <v>0</v>
      </c>
      <c r="AT14" s="76">
        <f>IF(AQ14&gt;0,3,0)</f>
        <v>3</v>
      </c>
      <c r="AU14" s="78">
        <f t="shared" ref="AU14:AU33" si="9">AR14+AS14+AT14</f>
        <v>3</v>
      </c>
      <c r="AV14" s="5">
        <f t="shared" ref="AV14:AV33" si="10">IF(AU14=4,AO14,0)+IF(AU14=5,AP14,0)+IF(AU14=6,AQ14,0)+IF(AU14=3,$A$1,0)</f>
        <v>585</v>
      </c>
      <c r="AW14" s="104">
        <f>ROUND(AF14*Q14,0)</f>
        <v>0</v>
      </c>
    </row>
    <row r="15" spans="1:83" s="69" customFormat="1" ht="18" customHeight="1" x14ac:dyDescent="0.2">
      <c r="A15" s="71">
        <v>2</v>
      </c>
      <c r="B15" s="924"/>
      <c r="C15" s="925"/>
      <c r="D15" s="925"/>
      <c r="E15" s="925"/>
      <c r="F15" s="925"/>
      <c r="G15" s="926"/>
      <c r="H15" s="927"/>
      <c r="I15" s="928"/>
      <c r="J15" s="929"/>
      <c r="K15" s="930"/>
      <c r="L15" s="931"/>
      <c r="M15" s="932"/>
      <c r="N15" s="933"/>
      <c r="O15" s="932"/>
      <c r="P15" s="933"/>
      <c r="Q15" s="934">
        <f t="shared" si="2"/>
        <v>585</v>
      </c>
      <c r="R15" s="935"/>
      <c r="S15" s="936"/>
      <c r="T15" s="937"/>
      <c r="U15" s="938"/>
      <c r="V15" s="939"/>
      <c r="W15" s="940"/>
      <c r="X15" s="941"/>
      <c r="Y15" s="939"/>
      <c r="Z15" s="941"/>
      <c r="AA15" s="556"/>
      <c r="AB15" s="563"/>
      <c r="AC15" s="560" t="str">
        <f t="shared" si="3"/>
        <v/>
      </c>
      <c r="AD15" s="564"/>
      <c r="AE15" s="561"/>
      <c r="AF15" s="562">
        <f t="shared" si="4"/>
        <v>0</v>
      </c>
      <c r="AG15" s="72"/>
      <c r="AH15" s="109" t="str">
        <f t="shared" si="5"/>
        <v/>
      </c>
      <c r="AI15" s="883" t="str">
        <f t="shared" ref="AI15:AI33" si="11">IF(B15&lt;&gt;0,ROUND(AE15*Q15,0),"")</f>
        <v/>
      </c>
      <c r="AJ15" s="883"/>
      <c r="AK15" s="900" t="str">
        <f t="shared" si="6"/>
        <v/>
      </c>
      <c r="AL15" s="900"/>
      <c r="AM15" s="901" t="str">
        <f t="shared" si="7"/>
        <v/>
      </c>
      <c r="AN15" s="901"/>
      <c r="AO15" s="73">
        <f t="shared" ref="AO15:AO33" si="12">IF(ROUND($A$1-$A$1*M15,4)=$A$1,0,ROUND($A$1-$A$1*M15,4))</f>
        <v>0</v>
      </c>
      <c r="AP15" s="74">
        <f t="shared" ref="AP15:AP33" si="13">IF(ROUND($A$1-$A$1*O15,4)=$A$1,0,ROUND($A$1-$A$1*O15,4))</f>
        <v>0</v>
      </c>
      <c r="AQ15" s="75">
        <f t="shared" ref="AQ15:AQ33" si="14">ROUND($A$1-((M15+O15)*$A$1),4)</f>
        <v>585</v>
      </c>
      <c r="AR15" s="76">
        <f t="shared" ref="AR15:AR33" si="15">IF(AO15&gt;0,1,0)</f>
        <v>0</v>
      </c>
      <c r="AS15" s="77">
        <f t="shared" si="8"/>
        <v>0</v>
      </c>
      <c r="AT15" s="76">
        <f t="shared" ref="AT15:AT33" si="16">IF(AQ15&gt;0,3,0)</f>
        <v>3</v>
      </c>
      <c r="AU15" s="78">
        <f t="shared" si="9"/>
        <v>3</v>
      </c>
      <c r="AV15" s="5">
        <f t="shared" si="10"/>
        <v>585</v>
      </c>
      <c r="AW15" s="104">
        <f t="shared" ref="AW15:AW33" si="17">ROUND(AF15*Q15,0)</f>
        <v>0</v>
      </c>
    </row>
    <row r="16" spans="1:83" s="69" customFormat="1" ht="18" customHeight="1" x14ac:dyDescent="0.2">
      <c r="A16" s="71">
        <v>3</v>
      </c>
      <c r="B16" s="924" t="s">
        <v>784</v>
      </c>
      <c r="C16" s="925"/>
      <c r="D16" s="925"/>
      <c r="E16" s="925"/>
      <c r="F16" s="925"/>
      <c r="G16" s="926"/>
      <c r="H16" s="927"/>
      <c r="I16" s="928"/>
      <c r="J16" s="929"/>
      <c r="K16" s="930"/>
      <c r="L16" s="931"/>
      <c r="M16" s="932"/>
      <c r="N16" s="933"/>
      <c r="O16" s="932"/>
      <c r="P16" s="933"/>
      <c r="Q16" s="934">
        <f t="shared" si="2"/>
        <v>585</v>
      </c>
      <c r="R16" s="935"/>
      <c r="S16" s="936"/>
      <c r="T16" s="937"/>
      <c r="U16" s="938"/>
      <c r="V16" s="939"/>
      <c r="W16" s="940"/>
      <c r="X16" s="941"/>
      <c r="Y16" s="939">
        <v>4680</v>
      </c>
      <c r="Z16" s="941"/>
      <c r="AA16" s="556"/>
      <c r="AB16" s="563"/>
      <c r="AC16" s="560">
        <f t="shared" si="3"/>
        <v>0</v>
      </c>
      <c r="AD16" s="564"/>
      <c r="AE16" s="561">
        <f>Y16/Q16</f>
        <v>8</v>
      </c>
      <c r="AF16" s="562">
        <f t="shared" si="4"/>
        <v>8</v>
      </c>
      <c r="AG16" s="72"/>
      <c r="AH16" s="109">
        <f t="shared" si="5"/>
        <v>585</v>
      </c>
      <c r="AI16" s="883">
        <f t="shared" si="11"/>
        <v>4680</v>
      </c>
      <c r="AJ16" s="883"/>
      <c r="AK16" s="900">
        <f t="shared" si="6"/>
        <v>0</v>
      </c>
      <c r="AL16" s="900"/>
      <c r="AM16" s="901" t="str">
        <f t="shared" si="7"/>
        <v/>
      </c>
      <c r="AN16" s="901"/>
      <c r="AO16" s="73">
        <f t="shared" si="12"/>
        <v>0</v>
      </c>
      <c r="AP16" s="74">
        <f t="shared" si="13"/>
        <v>0</v>
      </c>
      <c r="AQ16" s="75">
        <f t="shared" si="14"/>
        <v>585</v>
      </c>
      <c r="AR16" s="76">
        <f t="shared" si="15"/>
        <v>0</v>
      </c>
      <c r="AS16" s="77">
        <f t="shared" si="8"/>
        <v>0</v>
      </c>
      <c r="AT16" s="76">
        <f t="shared" si="16"/>
        <v>3</v>
      </c>
      <c r="AU16" s="78">
        <f t="shared" si="9"/>
        <v>3</v>
      </c>
      <c r="AV16" s="5">
        <f t="shared" si="10"/>
        <v>585</v>
      </c>
      <c r="AW16" s="104">
        <f t="shared" si="17"/>
        <v>4680</v>
      </c>
    </row>
    <row r="17" spans="1:49" s="69" customFormat="1" ht="18" customHeight="1" x14ac:dyDescent="0.2">
      <c r="A17" s="71">
        <v>4</v>
      </c>
      <c r="B17" s="924" t="s">
        <v>850</v>
      </c>
      <c r="C17" s="925"/>
      <c r="D17" s="925"/>
      <c r="E17" s="925"/>
      <c r="F17" s="925"/>
      <c r="G17" s="926"/>
      <c r="H17" s="927"/>
      <c r="I17" s="928"/>
      <c r="J17" s="929"/>
      <c r="K17" s="930"/>
      <c r="L17" s="931"/>
      <c r="M17" s="932"/>
      <c r="N17" s="933"/>
      <c r="O17" s="932"/>
      <c r="P17" s="933"/>
      <c r="Q17" s="934">
        <f t="shared" si="2"/>
        <v>585</v>
      </c>
      <c r="R17" s="935"/>
      <c r="S17" s="936"/>
      <c r="T17" s="937"/>
      <c r="U17" s="938"/>
      <c r="V17" s="939"/>
      <c r="W17" s="940"/>
      <c r="X17" s="941"/>
      <c r="Y17" s="939">
        <v>4095</v>
      </c>
      <c r="Z17" s="941"/>
      <c r="AA17" s="556"/>
      <c r="AB17" s="563"/>
      <c r="AC17" s="560">
        <f t="shared" si="3"/>
        <v>0</v>
      </c>
      <c r="AD17" s="564"/>
      <c r="AE17" s="561">
        <f>Y17/Q17</f>
        <v>7</v>
      </c>
      <c r="AF17" s="562">
        <f t="shared" si="4"/>
        <v>7</v>
      </c>
      <c r="AG17" s="72"/>
      <c r="AH17" s="109">
        <f t="shared" si="5"/>
        <v>585</v>
      </c>
      <c r="AI17" s="883">
        <f t="shared" si="11"/>
        <v>4095</v>
      </c>
      <c r="AJ17" s="883"/>
      <c r="AK17" s="900">
        <f t="shared" si="6"/>
        <v>0</v>
      </c>
      <c r="AL17" s="900"/>
      <c r="AM17" s="901" t="str">
        <f t="shared" si="7"/>
        <v/>
      </c>
      <c r="AN17" s="901"/>
      <c r="AO17" s="73">
        <f t="shared" si="12"/>
        <v>0</v>
      </c>
      <c r="AP17" s="74">
        <f t="shared" si="13"/>
        <v>0</v>
      </c>
      <c r="AQ17" s="75">
        <f t="shared" si="14"/>
        <v>585</v>
      </c>
      <c r="AR17" s="76">
        <f t="shared" si="15"/>
        <v>0</v>
      </c>
      <c r="AS17" s="77">
        <f t="shared" si="8"/>
        <v>0</v>
      </c>
      <c r="AT17" s="76">
        <f t="shared" si="16"/>
        <v>3</v>
      </c>
      <c r="AU17" s="78">
        <f t="shared" si="9"/>
        <v>3</v>
      </c>
      <c r="AV17" s="5">
        <f t="shared" si="10"/>
        <v>585</v>
      </c>
      <c r="AW17" s="104">
        <f t="shared" si="17"/>
        <v>4095</v>
      </c>
    </row>
    <row r="18" spans="1:49" s="69" customFormat="1" ht="18" customHeight="1" x14ac:dyDescent="0.2">
      <c r="A18" s="71">
        <v>5</v>
      </c>
      <c r="B18" s="924" t="s">
        <v>872</v>
      </c>
      <c r="C18" s="925"/>
      <c r="D18" s="925"/>
      <c r="E18" s="925"/>
      <c r="F18" s="925"/>
      <c r="G18" s="926"/>
      <c r="H18" s="927"/>
      <c r="I18" s="928"/>
      <c r="J18" s="929"/>
      <c r="K18" s="930"/>
      <c r="L18" s="931"/>
      <c r="M18" s="932"/>
      <c r="N18" s="933"/>
      <c r="O18" s="932"/>
      <c r="P18" s="933"/>
      <c r="Q18" s="934">
        <f t="shared" si="2"/>
        <v>585</v>
      </c>
      <c r="R18" s="935"/>
      <c r="S18" s="936"/>
      <c r="T18" s="937"/>
      <c r="U18" s="938"/>
      <c r="V18" s="939"/>
      <c r="W18" s="940"/>
      <c r="X18" s="941"/>
      <c r="Y18" s="939">
        <v>4680</v>
      </c>
      <c r="Z18" s="941"/>
      <c r="AA18" s="556"/>
      <c r="AB18" s="563"/>
      <c r="AC18" s="560">
        <f t="shared" si="3"/>
        <v>0</v>
      </c>
      <c r="AD18" s="564"/>
      <c r="AE18" s="561">
        <f>Y18/Q18</f>
        <v>8</v>
      </c>
      <c r="AF18" s="562">
        <f t="shared" si="4"/>
        <v>8</v>
      </c>
      <c r="AG18" s="72"/>
      <c r="AH18" s="109">
        <f t="shared" si="5"/>
        <v>585</v>
      </c>
      <c r="AI18" s="883">
        <f t="shared" si="11"/>
        <v>4680</v>
      </c>
      <c r="AJ18" s="883"/>
      <c r="AK18" s="900">
        <f t="shared" si="6"/>
        <v>0</v>
      </c>
      <c r="AL18" s="900"/>
      <c r="AM18" s="901" t="str">
        <f t="shared" si="7"/>
        <v/>
      </c>
      <c r="AN18" s="901"/>
      <c r="AO18" s="73">
        <f t="shared" si="12"/>
        <v>0</v>
      </c>
      <c r="AP18" s="74">
        <f t="shared" si="13"/>
        <v>0</v>
      </c>
      <c r="AQ18" s="75">
        <f t="shared" si="14"/>
        <v>585</v>
      </c>
      <c r="AR18" s="76">
        <f t="shared" si="15"/>
        <v>0</v>
      </c>
      <c r="AS18" s="77">
        <f t="shared" si="8"/>
        <v>0</v>
      </c>
      <c r="AT18" s="76">
        <f t="shared" si="16"/>
        <v>3</v>
      </c>
      <c r="AU18" s="78">
        <f t="shared" si="9"/>
        <v>3</v>
      </c>
      <c r="AV18" s="5">
        <f t="shared" si="10"/>
        <v>585</v>
      </c>
      <c r="AW18" s="104">
        <f t="shared" si="17"/>
        <v>4680</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585</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585</v>
      </c>
      <c r="AR19" s="76">
        <f t="shared" si="15"/>
        <v>0</v>
      </c>
      <c r="AS19" s="77">
        <f t="shared" si="8"/>
        <v>0</v>
      </c>
      <c r="AT19" s="76">
        <f t="shared" si="16"/>
        <v>3</v>
      </c>
      <c r="AU19" s="78">
        <f t="shared" si="9"/>
        <v>3</v>
      </c>
      <c r="AV19" s="5">
        <f t="shared" si="10"/>
        <v>585</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585</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585</v>
      </c>
      <c r="AR20" s="76">
        <f t="shared" si="15"/>
        <v>0</v>
      </c>
      <c r="AS20" s="77">
        <f t="shared" si="8"/>
        <v>0</v>
      </c>
      <c r="AT20" s="76">
        <f t="shared" si="16"/>
        <v>3</v>
      </c>
      <c r="AU20" s="78">
        <f t="shared" si="9"/>
        <v>3</v>
      </c>
      <c r="AV20" s="5">
        <f t="shared" si="10"/>
        <v>585</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585</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585</v>
      </c>
      <c r="AR21" s="76">
        <f t="shared" si="15"/>
        <v>0</v>
      </c>
      <c r="AS21" s="77">
        <f t="shared" si="8"/>
        <v>0</v>
      </c>
      <c r="AT21" s="76">
        <f t="shared" si="16"/>
        <v>3</v>
      </c>
      <c r="AU21" s="78">
        <f t="shared" si="9"/>
        <v>3</v>
      </c>
      <c r="AV21" s="5">
        <f t="shared" si="10"/>
        <v>585</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585</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585</v>
      </c>
      <c r="AR22" s="76">
        <f t="shared" si="15"/>
        <v>0</v>
      </c>
      <c r="AS22" s="77">
        <f t="shared" si="8"/>
        <v>0</v>
      </c>
      <c r="AT22" s="76">
        <f t="shared" si="16"/>
        <v>3</v>
      </c>
      <c r="AU22" s="78">
        <f t="shared" si="9"/>
        <v>3</v>
      </c>
      <c r="AV22" s="5">
        <f t="shared" si="10"/>
        <v>585</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585</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585</v>
      </c>
      <c r="AR23" s="76">
        <f t="shared" si="15"/>
        <v>0</v>
      </c>
      <c r="AS23" s="77">
        <f t="shared" si="8"/>
        <v>0</v>
      </c>
      <c r="AT23" s="76">
        <f t="shared" si="16"/>
        <v>3</v>
      </c>
      <c r="AU23" s="78">
        <f t="shared" si="9"/>
        <v>3</v>
      </c>
      <c r="AV23" s="5">
        <f t="shared" si="10"/>
        <v>585</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585</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585</v>
      </c>
      <c r="AR24" s="76">
        <f t="shared" si="15"/>
        <v>0</v>
      </c>
      <c r="AS24" s="77">
        <f t="shared" si="8"/>
        <v>0</v>
      </c>
      <c r="AT24" s="76">
        <f t="shared" si="16"/>
        <v>3</v>
      </c>
      <c r="AU24" s="78">
        <f t="shared" si="9"/>
        <v>3</v>
      </c>
      <c r="AV24" s="5">
        <f t="shared" si="10"/>
        <v>585</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585</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585</v>
      </c>
      <c r="AR25" s="76">
        <f t="shared" si="15"/>
        <v>0</v>
      </c>
      <c r="AS25" s="77">
        <f t="shared" si="8"/>
        <v>0</v>
      </c>
      <c r="AT25" s="76">
        <f t="shared" si="16"/>
        <v>3</v>
      </c>
      <c r="AU25" s="78">
        <f t="shared" si="9"/>
        <v>3</v>
      </c>
      <c r="AV25" s="5">
        <f t="shared" si="10"/>
        <v>585</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585</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585</v>
      </c>
      <c r="AR26" s="76">
        <f t="shared" si="15"/>
        <v>0</v>
      </c>
      <c r="AS26" s="77">
        <f t="shared" si="8"/>
        <v>0</v>
      </c>
      <c r="AT26" s="76">
        <f t="shared" si="16"/>
        <v>3</v>
      </c>
      <c r="AU26" s="78">
        <f t="shared" si="9"/>
        <v>3</v>
      </c>
      <c r="AV26" s="5">
        <f t="shared" si="10"/>
        <v>585</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585</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585</v>
      </c>
      <c r="AR27" s="76">
        <f t="shared" si="15"/>
        <v>0</v>
      </c>
      <c r="AS27" s="77">
        <f t="shared" si="8"/>
        <v>0</v>
      </c>
      <c r="AT27" s="76">
        <f t="shared" si="16"/>
        <v>3</v>
      </c>
      <c r="AU27" s="78">
        <f t="shared" si="9"/>
        <v>3</v>
      </c>
      <c r="AV27" s="5">
        <f t="shared" si="10"/>
        <v>585</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585</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585</v>
      </c>
      <c r="AR28" s="76">
        <f t="shared" si="15"/>
        <v>0</v>
      </c>
      <c r="AS28" s="77">
        <f t="shared" si="8"/>
        <v>0</v>
      </c>
      <c r="AT28" s="76">
        <f t="shared" si="16"/>
        <v>3</v>
      </c>
      <c r="AU28" s="78">
        <f t="shared" si="9"/>
        <v>3</v>
      </c>
      <c r="AV28" s="5">
        <f t="shared" si="10"/>
        <v>585</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585</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585</v>
      </c>
      <c r="AR29" s="76">
        <f t="shared" si="15"/>
        <v>0</v>
      </c>
      <c r="AS29" s="77">
        <f t="shared" si="8"/>
        <v>0</v>
      </c>
      <c r="AT29" s="76">
        <f t="shared" si="16"/>
        <v>3</v>
      </c>
      <c r="AU29" s="78">
        <f t="shared" si="9"/>
        <v>3</v>
      </c>
      <c r="AV29" s="5">
        <f t="shared" si="10"/>
        <v>585</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585</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585</v>
      </c>
      <c r="AR30" s="76">
        <f t="shared" si="15"/>
        <v>0</v>
      </c>
      <c r="AS30" s="77">
        <f t="shared" si="8"/>
        <v>0</v>
      </c>
      <c r="AT30" s="76">
        <f t="shared" si="16"/>
        <v>3</v>
      </c>
      <c r="AU30" s="78">
        <f t="shared" si="9"/>
        <v>3</v>
      </c>
      <c r="AV30" s="5">
        <f t="shared" si="10"/>
        <v>585</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585</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585</v>
      </c>
      <c r="AR31" s="76">
        <f t="shared" si="15"/>
        <v>0</v>
      </c>
      <c r="AS31" s="77">
        <f t="shared" si="8"/>
        <v>0</v>
      </c>
      <c r="AT31" s="76">
        <f t="shared" si="16"/>
        <v>3</v>
      </c>
      <c r="AU31" s="78">
        <f t="shared" si="9"/>
        <v>3</v>
      </c>
      <c r="AV31" s="5">
        <f t="shared" si="10"/>
        <v>585</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585</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585</v>
      </c>
      <c r="AR32" s="76">
        <f t="shared" si="15"/>
        <v>0</v>
      </c>
      <c r="AS32" s="77">
        <f t="shared" si="8"/>
        <v>0</v>
      </c>
      <c r="AT32" s="76">
        <f t="shared" si="16"/>
        <v>3</v>
      </c>
      <c r="AU32" s="78">
        <f t="shared" si="9"/>
        <v>3</v>
      </c>
      <c r="AV32" s="5">
        <f t="shared" si="10"/>
        <v>585</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585</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585</v>
      </c>
      <c r="AR33" s="76">
        <f t="shared" si="15"/>
        <v>0</v>
      </c>
      <c r="AS33" s="77">
        <f t="shared" si="8"/>
        <v>0</v>
      </c>
      <c r="AT33" s="76">
        <f t="shared" si="16"/>
        <v>3</v>
      </c>
      <c r="AU33" s="78">
        <f t="shared" si="9"/>
        <v>3</v>
      </c>
      <c r="AV33" s="5">
        <f t="shared" si="10"/>
        <v>585</v>
      </c>
      <c r="AW33" s="104">
        <f t="shared" si="17"/>
        <v>0</v>
      </c>
    </row>
    <row r="34" spans="1:49" s="69" customFormat="1" ht="24.75" customHeight="1" x14ac:dyDescent="0.2">
      <c r="A34" s="84"/>
      <c r="B34" s="480" t="s">
        <v>281</v>
      </c>
      <c r="C34" s="84"/>
      <c r="D34" s="84"/>
      <c r="E34" s="84"/>
      <c r="F34" s="84"/>
      <c r="G34" s="554">
        <f>20-COUNTBLANK(B14:B33)</f>
        <v>3</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13455</v>
      </c>
      <c r="Z34" s="904"/>
      <c r="AA34" s="558">
        <f t="shared" ref="AA34:AG34" si="18">SUM(AA14:AA33)</f>
        <v>0</v>
      </c>
      <c r="AB34" s="568">
        <f t="shared" si="18"/>
        <v>0</v>
      </c>
      <c r="AC34" s="569">
        <f t="shared" si="18"/>
        <v>0</v>
      </c>
      <c r="AD34" s="569">
        <f t="shared" si="18"/>
        <v>0</v>
      </c>
      <c r="AE34" s="570">
        <f t="shared" si="18"/>
        <v>23</v>
      </c>
      <c r="AF34" s="571">
        <f t="shared" si="18"/>
        <v>23</v>
      </c>
      <c r="AG34" s="89">
        <f t="shared" si="18"/>
        <v>0</v>
      </c>
      <c r="AH34" s="90"/>
      <c r="AI34" s="90"/>
      <c r="AJ34" s="90"/>
      <c r="AK34" s="90"/>
      <c r="AL34" s="91"/>
      <c r="AM34" s="91"/>
      <c r="AN34" s="91"/>
      <c r="AO34" s="68"/>
      <c r="AS34" s="70"/>
      <c r="AW34" s="104">
        <f>SUM(AW14:AW33)</f>
        <v>13455</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0</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2848" priority="6" stopIfTrue="1">
      <formula>B14=""</formula>
    </cfRule>
  </conditionalFormatting>
  <conditionalFormatting sqref="AE14:AE33">
    <cfRule type="expression" dxfId="2847" priority="7" stopIfTrue="1">
      <formula>AND((OR(S14,V14,Y14)&lt;&gt;0),AE14=0)</formula>
    </cfRule>
    <cfRule type="expression" dxfId="2846" priority="8" stopIfTrue="1">
      <formula>AND((OR(S14,V14,Y14)&lt;&gt;0),AE14&lt;&gt;0)</formula>
    </cfRule>
  </conditionalFormatting>
  <conditionalFormatting sqref="Q14:R33">
    <cfRule type="expression" dxfId="2845" priority="9" stopIfTrue="1">
      <formula>B14=""</formula>
    </cfRule>
  </conditionalFormatting>
  <conditionalFormatting sqref="AC14:AC33">
    <cfRule type="expression" dxfId="2844" priority="10" stopIfTrue="1">
      <formula>(AD14+AC14)&gt;=0</formula>
    </cfRule>
  </conditionalFormatting>
  <conditionalFormatting sqref="AI14:AJ33">
    <cfRule type="expression" dxfId="2843" priority="11" stopIfTrue="1">
      <formula>IF(AI14&lt;&gt;ROUND(S14*$AF$1+V14+Y14,2),1)</formula>
    </cfRule>
    <cfRule type="cellIs" dxfId="2842" priority="12" stopIfTrue="1" operator="equal">
      <formula>0</formula>
    </cfRule>
  </conditionalFormatting>
  <conditionalFormatting sqref="Y25:Z33">
    <cfRule type="expression" dxfId="2841" priority="13" stopIfTrue="1">
      <formula>IF((AND($Y25=0,$S25=0,$V25=0,$AE25&lt;&gt;0)),"истина")</formula>
    </cfRule>
    <cfRule type="expression" dxfId="2840" priority="14" stopIfTrue="1">
      <formula>($V25+$Y25)&lt;&gt;$AI25</formula>
    </cfRule>
  </conditionalFormatting>
  <conditionalFormatting sqref="S15:U33">
    <cfRule type="expression" dxfId="2839" priority="15" stopIfTrue="1">
      <formula>IF((AND($S15=0,$V15=0,$Y15=0,$AE15&lt;&gt;0)),"истина")</formula>
    </cfRule>
    <cfRule type="cellIs" dxfId="2838" priority="16" stopIfTrue="1" operator="lessThan">
      <formula>0</formula>
    </cfRule>
  </conditionalFormatting>
  <conditionalFormatting sqref="V25:X33">
    <cfRule type="expression" dxfId="2837" priority="17" stopIfTrue="1">
      <formula>IF((AND($V25=0,$Y25=0,$S25=0,$AE25&lt;&gt;0)),"истина")</formula>
    </cfRule>
    <cfRule type="expression" dxfId="2836" priority="18" stopIfTrue="1">
      <formula>($V25+$Y25)&lt;&gt;$AI25</formula>
    </cfRule>
    <cfRule type="cellIs" dxfId="2835" priority="19" stopIfTrue="1" operator="lessThan">
      <formula>0</formula>
    </cfRule>
  </conditionalFormatting>
  <conditionalFormatting sqref="I10:J10">
    <cfRule type="cellIs" dxfId="2834" priority="20" stopIfTrue="1" operator="notEqual">
      <formula>$A$10</formula>
    </cfRule>
    <cfRule type="cellIs" dxfId="2833" priority="21" stopIfTrue="1" operator="equal">
      <formula>0</formula>
    </cfRule>
  </conditionalFormatting>
  <conditionalFormatting sqref="D10:E10 AK13:AL13 AH14:AH33 AM14:AN33">
    <cfRule type="cellIs" dxfId="2832" priority="22" stopIfTrue="1" operator="equal">
      <formula>0</formula>
    </cfRule>
  </conditionalFormatting>
  <conditionalFormatting sqref="AH3:AN3 AH1:AN1">
    <cfRule type="cellIs" dxfId="2831" priority="23" stopIfTrue="1" operator="equal">
      <formula>0</formula>
    </cfRule>
  </conditionalFormatting>
  <conditionalFormatting sqref="S34:AG34 AF14:AF33">
    <cfRule type="cellIs" dxfId="2830" priority="24" stopIfTrue="1" operator="equal">
      <formula>0</formula>
    </cfRule>
  </conditionalFormatting>
  <conditionalFormatting sqref="S14:U14">
    <cfRule type="expression" dxfId="2829" priority="25" stopIfTrue="1">
      <formula>IF((AND($S$14=0,$V$14=0,$Y$14=0,$AE$14&lt;&gt;0)),"истина")</formula>
    </cfRule>
    <cfRule type="cellIs" dxfId="2828" priority="26" stopIfTrue="1" operator="lessThan">
      <formula>0</formula>
    </cfRule>
  </conditionalFormatting>
  <conditionalFormatting sqref="G34 D8:E9 AK14:AL33">
    <cfRule type="cellIs" dxfId="2827" priority="27" stopIfTrue="1" operator="equal">
      <formula>0</formula>
    </cfRule>
  </conditionalFormatting>
  <conditionalFormatting sqref="AL8:AL9">
    <cfRule type="cellIs" dxfId="2826" priority="28" stopIfTrue="1" operator="equal">
      <formula>0</formula>
    </cfRule>
  </conditionalFormatting>
  <conditionalFormatting sqref="AM8:AN8">
    <cfRule type="expression" dxfId="2825" priority="29" stopIfTrue="1">
      <formula>$AL$8=0</formula>
    </cfRule>
  </conditionalFormatting>
  <conditionalFormatting sqref="AM9:AN9">
    <cfRule type="expression" dxfId="2824" priority="30" stopIfTrue="1">
      <formula>$AL$9=0</formula>
    </cfRule>
  </conditionalFormatting>
  <conditionalFormatting sqref="A8:C8">
    <cfRule type="expression" dxfId="2823" priority="31" stopIfTrue="1">
      <formula>$D$8=0</formula>
    </cfRule>
    <cfRule type="cellIs" dxfId="2822" priority="32" stopIfTrue="1" operator="equal">
      <formula>0</formula>
    </cfRule>
  </conditionalFormatting>
  <conditionalFormatting sqref="A9:C9">
    <cfRule type="expression" dxfId="2821" priority="33" stopIfTrue="1">
      <formula>$D$9=0</formula>
    </cfRule>
    <cfRule type="cellIs" dxfId="2820" priority="34" stopIfTrue="1" operator="equal">
      <formula>0</formula>
    </cfRule>
  </conditionalFormatting>
  <conditionalFormatting sqref="F9">
    <cfRule type="expression" dxfId="2819" priority="35" stopIfTrue="1">
      <formula>$D$9=0</formula>
    </cfRule>
  </conditionalFormatting>
  <conditionalFormatting sqref="F8">
    <cfRule type="expression" dxfId="2818" priority="36" stopIfTrue="1">
      <formula>$D$8=0</formula>
    </cfRule>
  </conditionalFormatting>
  <conditionalFormatting sqref="G8:AK9 BA7:CE8">
    <cfRule type="cellIs" dxfId="2817" priority="37" stopIfTrue="1" operator="equal">
      <formula>""</formula>
    </cfRule>
  </conditionalFormatting>
  <conditionalFormatting sqref="Y14:Z24">
    <cfRule type="expression" dxfId="2816" priority="1" stopIfTrue="1">
      <formula>IF((AND($Y14=0,$S14=0,$V14=0,$AE14&lt;&gt;0)),"истина")</formula>
    </cfRule>
    <cfRule type="expression" dxfId="2815" priority="2" stopIfTrue="1">
      <formula>($V14+$Y14)&lt;&gt;$AI14</formula>
    </cfRule>
  </conditionalFormatting>
  <conditionalFormatting sqref="V14:X24">
    <cfRule type="expression" dxfId="2814" priority="3" stopIfTrue="1">
      <formula>IF((AND($V14=0,$Y14=0,$S14=0,$AE14&lt;&gt;0)),"истина")</formula>
    </cfRule>
    <cfRule type="expression" dxfId="2813" priority="4" stopIfTrue="1">
      <formula>($V14+$Y14)&lt;&gt;$AI14</formula>
    </cfRule>
    <cfRule type="cellIs" dxfId="2812"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4817"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34818"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34819"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34820"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34821"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34822"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34823"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34824"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34825"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34826"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34827"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34828"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34829"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34830"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34831"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34832"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34833"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85">
    <pageSetUpPr fitToPage="1"/>
  </sheetPr>
  <dimension ref="A1:CE147"/>
  <sheetViews>
    <sheetView showGridLines="0" zoomScale="120" zoomScaleNormal="120" workbookViewId="0">
      <selection activeCell="AF3" sqref="AF3"/>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v>585</v>
      </c>
      <c r="B1" s="969"/>
      <c r="C1" s="969"/>
      <c r="D1" s="555"/>
      <c r="E1" s="966">
        <v>6</v>
      </c>
      <c r="F1" s="966"/>
      <c r="G1" s="966"/>
      <c r="H1" s="966"/>
      <c r="J1" s="970"/>
      <c r="K1" s="970"/>
      <c r="L1" s="970"/>
      <c r="M1" s="970"/>
      <c r="N1" s="970"/>
      <c r="O1" s="970"/>
      <c r="P1" s="3"/>
      <c r="Q1" s="3"/>
      <c r="R1" s="964" t="s">
        <v>776</v>
      </c>
      <c r="S1" s="964"/>
      <c r="T1" s="964"/>
      <c r="U1" s="964"/>
      <c r="V1" s="964"/>
      <c r="W1" s="964"/>
      <c r="Y1" s="971">
        <v>1</v>
      </c>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v>0.58333333333333337</v>
      </c>
      <c r="AH2" s="859" t="s">
        <v>12</v>
      </c>
      <c r="AI2" s="859"/>
      <c r="AJ2" s="859"/>
      <c r="AK2" s="859"/>
      <c r="AL2" s="859"/>
      <c r="AM2" s="859"/>
      <c r="AN2" s="859"/>
      <c r="AO2" s="14" t="b">
        <v>1</v>
      </c>
      <c r="AP2" s="15" t="b">
        <v>0</v>
      </c>
      <c r="AQ2" s="15" t="b">
        <v>1</v>
      </c>
      <c r="AR2" s="15" t="b">
        <v>0</v>
      </c>
      <c r="AS2" s="15" t="b">
        <v>0</v>
      </c>
      <c r="AT2" s="15" t="b">
        <v>0</v>
      </c>
      <c r="AU2" s="15" t="b">
        <v>0</v>
      </c>
      <c r="AV2" s="15">
        <f>COUNTIF(AO2:AU2,TRUE)</f>
        <v>2</v>
      </c>
    </row>
    <row r="3" spans="1:83" ht="12.75" customHeight="1" x14ac:dyDescent="0.2">
      <c r="A3" s="972" t="s">
        <v>302</v>
      </c>
      <c r="B3" s="972"/>
      <c r="C3" s="972"/>
      <c r="D3" s="555"/>
      <c r="E3" s="964"/>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t="str">
        <f>IF(AO2=TRUE,"M",0)</f>
        <v>M</v>
      </c>
      <c r="AP3" s="19">
        <f>IF(AP2=TRUE,"Tu",0)</f>
        <v>0</v>
      </c>
      <c r="AQ3" s="19" t="str">
        <f>IF(AQ2=TRUE,"W",0)</f>
        <v>W</v>
      </c>
      <c r="AR3" s="19">
        <f>IF(AR2=TRUE,"Th",0)</f>
        <v>0</v>
      </c>
      <c r="AS3" s="19">
        <f>IF(AS2=TRUE,"F",0)</f>
        <v>0</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X</v>
      </c>
      <c r="BC7" s="33" t="str">
        <f>IF($I$7=$AO$3,"X","")&amp;IF($I$7=$AP$3,"X","")&amp;IF($I$7=$AQ$3,"X","")&amp;IF($I$7=$AR$3,"X","")&amp;IF($I$7=$AS$3,"X","")&amp;IF($I$7=$AT$3,"X","")&amp;IF($I$7=$AU$3,"X","")</f>
        <v/>
      </c>
      <c r="BD7" s="33" t="str">
        <f>IF($J$7=$AO$3,"X","")&amp;IF($J$7=$AP$3,"X","")&amp;IF($J$7=$AQ$3,"X","")&amp;IF($J$7=$AR$3,"X","")&amp;IF($J$7=$AS$3,"X","")&amp;IF($J$7=$AT$3,"X","")&amp;IF($J$7=$AU$3,"X","")</f>
        <v>X</v>
      </c>
      <c r="BE7" s="33" t="str">
        <f>IF($K$7=$AO$3,"X","")&amp;IF($K$7=$AP$3,"X","")&amp;IF($K$7=$AQ$3,"X","")&amp;IF($K$7=$AR$3,"X","")&amp;IF($K$7=$AS$3,"X","")&amp;IF($K$7=$AT$3,"X","")&amp;IF($K$7=$AU$3,"X","")</f>
        <v/>
      </c>
      <c r="BF7" s="33" t="str">
        <f>IF($L$7=$AO$3,"X","")&amp;IF($L$7=$AP$3,"X","")&amp;IF($L$7=$AQ$3,"X","")&amp;IF($L$7=$AR$3,"X","")&amp;IF($L$7=$AS$3,"X","")&amp;IF($L$7=$AT$3,"X","")&amp;IF($L$7=$AU$3,"X","")</f>
        <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X</v>
      </c>
      <c r="BJ7" s="33" t="str">
        <f>IF($P$7=$AO$3,"X","")&amp;IF($P$7=$AP$3,"X","")&amp;IF($P$7=$AQ$3,"X","")&amp;IF($P$7=$AR$3,"X","")&amp;IF($P$7=$AS$3,"X","")&amp;IF($P$7=$AT$3,"X","")&amp;IF($P$7=$AU$3,"X","")</f>
        <v/>
      </c>
      <c r="BK7" s="33" t="str">
        <f>IF($Q$7=$AO$3,"X","")&amp;IF($Q$7=$AP$3,"X","")&amp;IF($Q$7=$AQ$3,"X","")&amp;IF($Q$7=$AR$3,"X","")&amp;IF($Q$7=$AS$3,"X","")&amp;IF($Q$7=$AT$3,"X","")&amp;IF($Q$7=$AU$3,"X","")</f>
        <v>X</v>
      </c>
      <c r="BL7" s="33" t="str">
        <f>IF($R$7=$AO$3,"X","")&amp;IF($R$7=$AP$3,"X","")&amp;IF($R$7=$AQ$3,"X","")&amp;IF($R$7=$AR$3,"X","")&amp;IF($R$7=$AS$3,"X","")&amp;IF($R$7=$AT$3,"X","")&amp;IF($R$7=$AU$3,"X","")</f>
        <v/>
      </c>
      <c r="BM7" s="33" t="str">
        <f>IF($S$7=$AO$3,"X","")&amp;IF($S$7=$AP$3,"X","")&amp;IF($S$7=$AQ$3,"X","")&amp;IF($S$7=$AR$3,"X","")&amp;IF($S$7=$AS$3,"X","")&amp;IF($S$7=$AT$3,"X","")&amp;IF($S$7=$AU$3,"X","")</f>
        <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X</v>
      </c>
      <c r="BQ7" s="33" t="str">
        <f>IF($W$7=$AO$3,"X","")&amp;IF($W$7=$AP$3,"X","")&amp;IF($W$7=$AQ$3,"X","")&amp;IF($W$7=$AR$3,"X","")&amp;IF($W$7=$AS$3,"X","")&amp;IF($W$7=$AT$3,"X","")&amp;IF($W$7=$AU$3,"X","")</f>
        <v/>
      </c>
      <c r="BR7" s="33" t="str">
        <f>IF($X$7=$AO$3,"X","")&amp;IF($X$7=$AP$3,"X","")&amp;IF($X$7=$AQ$3,"X","")&amp;IF($X$7=$AR$3,"X","")&amp;IF($X$7=$AS$3,"X","")&amp;IF($X$7=$AT$3,"X","")&amp;IF($X$7=$AU$3,"X","")</f>
        <v>X</v>
      </c>
      <c r="BS7" s="33" t="str">
        <f>IF($Y$7=$AO$3,"X","")&amp;IF($Y$7=$AP$3,"X","")&amp;IF($Y$7=$AQ$3,"X","")&amp;IF($Y$7=$AR$3,"X","")&amp;IF($Y$7=$AS$3,"X","")&amp;IF($Y$7=$AT$3,"X","")&amp;IF($Y$7=$AU$3,"X","")</f>
        <v/>
      </c>
      <c r="BT7" s="33" t="str">
        <f>IF($Z$7=$AO$3,"X","")&amp;IF($Z$7=$AP$3,"X","")&amp;IF($Z$7=$AQ$3,"X","")&amp;IF($Z$7=$AR$3,"X","")&amp;IF($Z$7=$AS$3,"X","")&amp;IF($Z$7=$AT$3,"X","")&amp;IF($Z$7=$AU$3,"X","")</f>
        <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X</v>
      </c>
      <c r="BX7" s="33" t="str">
        <f>IF($AD$7=$AO$3,"X","")&amp;IF($AD$7=$AP$3,"X","")&amp;IF($AD$7=$AQ$3,"X","")&amp;IF($AD$7=$AR$3,"X","")&amp;IF($AD$7=$AS$3,"X","")&amp;IF($AD$7=$AT$3,"X","")&amp;IF($AD$7=$AU$3,"X","")</f>
        <v/>
      </c>
      <c r="BY7" s="33" t="str">
        <f>IF($AE$7=$AO$3,"X","")&amp;IF($AE$7=$AP$3,"X","")&amp;IF($AE$7=$AQ$3,"X","")&amp;IF($AE$7=$AR$3,"X","")&amp;IF($AE$7=$AS$3,"X","")&amp;IF($AE$7=$AT$3,"X","")&amp;IF($AE$7=$AU$3,"X","")</f>
        <v>X</v>
      </c>
      <c r="BZ7" s="33" t="str">
        <f>IF($AF$7=$AO$3,"X","")&amp;IF($AF$7=$AP$3,"X","")&amp;IF($AF$7=$AQ$3,"X","")&amp;IF($AF$7=$AR$3,"X","")&amp;IF($AF$7=$AS$3,"X","")&amp;IF($AF$7=$AT$3,"X","")&amp;IF($AF$7=$AU$3,"X","")</f>
        <v/>
      </c>
      <c r="CA7" s="33" t="str">
        <f>IF($AG$7=$AO$3,"X","")&amp;IF($AG$7=$AP$3,"X","")&amp;IF($AG$7=$AQ$3,"X","")&amp;IF($AG$7=$AR$3,"X","")&amp;IF($AG$7=$AS$3,"X","")&amp;IF($AG$7=$AT$3,"X","")&amp;IF($AG$7=$AU$3,"X","")</f>
        <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X</v>
      </c>
      <c r="CE7" s="33" t="str">
        <f>IF($AK$7=$AO$3,"X","")&amp;IF($AK$7=$AP$3,"X","")&amp;IF($AK$7=$AQ$3,"X","")&amp;IF($AK$7=$AR$3,"X","")&amp;IF($AK$7=$AS$3,"X","")&amp;IF($AK$7=$AT$3,"X","")&amp;IF($AK$7=$AU$3,"X","")</f>
        <v/>
      </c>
    </row>
    <row r="8" spans="1:83" ht="12.75" customHeight="1" x14ac:dyDescent="0.2">
      <c r="A8" s="977" t="str">
        <f>R1</f>
        <v>Верещагина Наталия</v>
      </c>
      <c r="B8" s="977"/>
      <c r="C8" s="977"/>
      <c r="D8" s="978">
        <f>Y1*AL8</f>
        <v>9</v>
      </c>
      <c r="E8" s="978"/>
      <c r="F8" s="34" t="s">
        <v>21</v>
      </c>
      <c r="G8" s="35" t="str">
        <f>IF($G$7=$AO$3,"X","")&amp;IF($G$7=$AP$3,"X","")&amp;IF($G$7=$AQ$3,"X","")&amp;IF($G$7=$AR$3,"X","")&amp;IF($G$7=$AS$3,"X","")&amp;IF($G$7=$AT$3,"X","")&amp;IF($G$7=$AU$3,"X","")</f>
        <v/>
      </c>
      <c r="H8" s="35" t="str">
        <f>IF($H$7=$AO$3,"X","")&amp;IF($H$7=$AP$3,"X","")&amp;IF($H$7=$AQ$3,"X","")&amp;IF($H$7=$AR$3,"X","")&amp;IF($H$7=$AS$3,"X","")&amp;IF($H$7=$AT$3,"X","")&amp;IF($H$7=$AU$3,"X","")</f>
        <v>X</v>
      </c>
      <c r="I8" s="35" t="str">
        <f>IF($I$7=$AO$3,"X","")&amp;IF($I$7=$AP$3,"X","")&amp;IF($I$7=$AQ$3,"X","")&amp;IF($I$7=$AR$3,"X","")&amp;IF($I$7=$AS$3,"X","")&amp;IF($I$7=$AT$3,"X","")&amp;IF($I$7=$AU$3,"X","")</f>
        <v/>
      </c>
      <c r="J8" s="35" t="str">
        <f>IF($J$7=$AO$3,"X","")&amp;IF($J$7=$AP$3,"X","")&amp;IF($J$7=$AQ$3,"X","")&amp;IF($J$7=$AR$3,"X","")&amp;IF($J$7=$AS$3,"X","")&amp;IF($J$7=$AT$3,"X","")&amp;IF($J$7=$AU$3,"X","")</f>
        <v>X</v>
      </c>
      <c r="K8" s="35" t="str">
        <f>IF($K$7=$AO$3,"X","")&amp;IF($K$7=$AP$3,"X","")&amp;IF($K$7=$AQ$3,"X","")&amp;IF($K$7=$AR$3,"X","")&amp;IF($K$7=$AS$3,"X","")&amp;IF($K$7=$AT$3,"X","")&amp;IF($K$7=$AU$3,"X","")</f>
        <v/>
      </c>
      <c r="L8" s="35" t="str">
        <f>IF($L$7=$AO$3,"X","")&amp;IF($L$7=$AP$3,"X","")&amp;IF($L$7=$AQ$3,"X","")&amp;IF($L$7=$AR$3,"X","")&amp;IF($L$7=$AS$3,"X","")&amp;IF($L$7=$AT$3,"X","")&amp;IF($L$7=$AU$3,"X","")</f>
        <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X</v>
      </c>
      <c r="P8" s="35" t="str">
        <f>IF($P$7=$AO$3,"X","")&amp;IF($P$7=$AP$3,"X","")&amp;IF($P$7=$AQ$3,"X","")&amp;IF($P$7=$AR$3,"X","")&amp;IF($P$7=$AS$3,"X","")&amp;IF($P$7=$AT$3,"X","")&amp;IF($P$7=$AU$3,"X","")</f>
        <v/>
      </c>
      <c r="Q8" s="35" t="str">
        <f>IF($Q$7=$AO$3,"X","")&amp;IF($Q$7=$AP$3,"X","")&amp;IF($Q$7=$AQ$3,"X","")&amp;IF($Q$7=$AR$3,"X","")&amp;IF($Q$7=$AS$3,"X","")&amp;IF($Q$7=$AT$3,"X","")&amp;IF($Q$7=$AU$3,"X","")</f>
        <v>X</v>
      </c>
      <c r="R8" s="35" t="str">
        <f>IF($R$7=$AO$3,"X","")&amp;IF($R$7=$AP$3,"X","")&amp;IF($R$7=$AQ$3,"X","")&amp;IF($R$7=$AR$3,"X","")&amp;IF($R$7=$AS$3,"X","")&amp;IF($R$7=$AT$3,"X","")&amp;IF($R$7=$AU$3,"X","")</f>
        <v/>
      </c>
      <c r="S8" s="35" t="str">
        <f>IF($S$7=$AO$3,"X","")&amp;IF($S$7=$AP$3,"X","")&amp;IF($S$7=$AQ$3,"X","")&amp;IF($S$7=$AR$3,"X","")&amp;IF($S$7=$AS$3,"X","")&amp;IF($S$7=$AT$3,"X","")&amp;IF($S$7=$AU$3,"X","")</f>
        <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X</v>
      </c>
      <c r="W8" s="35" t="str">
        <f>IF($W$7=$AO$3,"X","")&amp;IF($W$7=$AP$3,"X","")&amp;IF($W$7=$AQ$3,"X","")&amp;IF($W$7=$AR$3,"X","")&amp;IF($W$7=$AS$3,"X","")&amp;IF($W$7=$AT$3,"X","")&amp;IF($W$7=$AU$3,"X","")</f>
        <v/>
      </c>
      <c r="X8" s="35" t="str">
        <f>IF($X$7=$AO$3,"X","")&amp;IF($X$7=$AP$3,"X","")&amp;IF($X$7=$AQ$3,"X","")&amp;IF($X$7=$AR$3,"X","")&amp;IF($X$7=$AS$3,"X","")&amp;IF($X$7=$AT$3,"X","")&amp;IF($X$7=$AU$3,"X","")</f>
        <v>X</v>
      </c>
      <c r="Y8" s="35" t="str">
        <f>IF($Y$7=$AO$3,"X","")&amp;IF($Y$7=$AP$3,"X","")&amp;IF($Y$7=$AQ$3,"X","")&amp;IF($Y$7=$AR$3,"X","")&amp;IF($Y$7=$AS$3,"X","")&amp;IF($Y$7=$AT$3,"X","")&amp;IF($Y$7=$AU$3,"X","")</f>
        <v/>
      </c>
      <c r="Z8" s="35" t="str">
        <f>IF($Z$7=$AO$3,"X","")&amp;IF($Z$7=$AP$3,"X","")&amp;IF($Z$7=$AQ$3,"X","")&amp;IF($Z$7=$AR$3,"X","")&amp;IF($Z$7=$AS$3,"X","")&amp;IF($Z$7=$AT$3,"X","")&amp;IF($Z$7=$AU$3,"X","")</f>
        <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X</v>
      </c>
      <c r="AD8" s="35" t="str">
        <f>IF($AD$7=$AO$3,"X","")&amp;IF($AD$7=$AP$3,"X","")&amp;IF($AD$7=$AQ$3,"X","")&amp;IF($AD$7=$AR$3,"X","")&amp;IF($AD$7=$AS$3,"X","")&amp;IF($AD$7=$AT$3,"X","")&amp;IF($AD$7=$AU$3,"X","")</f>
        <v/>
      </c>
      <c r="AE8" s="35" t="str">
        <f>IF($AE$7=$AO$3,"X","")&amp;IF($AE$7=$AP$3,"X","")&amp;IF($AE$7=$AQ$3,"X","")&amp;IF($AE$7=$AR$3,"X","")&amp;IF($AE$7=$AS$3,"X","")&amp;IF($AE$7=$AT$3,"X","")&amp;IF($AE$7=$AU$3,"X","")</f>
        <v>X</v>
      </c>
      <c r="AF8" s="35" t="str">
        <f>IF($AF$7=$AO$3,"X","")&amp;IF($AF$7=$AP$3,"X","")&amp;IF($AF$7=$AQ$3,"X","")&amp;IF($AF$7=$AR$3,"X","")&amp;IF($AF$7=$AS$3,"X","")&amp;IF($AF$7=$AT$3,"X","")&amp;IF($AF$7=$AU$3,"X","")</f>
        <v/>
      </c>
      <c r="AG8" s="35" t="str">
        <f>IF($AG$7=$AO$3,"X","")&amp;IF($AG$7=$AP$3,"X","")&amp;IF($AG$7=$AQ$3,"X","")&amp;IF($AG$7=$AR$3,"X","")&amp;IF($AG$7=$AS$3,"X","")&amp;IF($AG$7=$AT$3,"X","")&amp;IF($AG$7=$AU$3,"X","")</f>
        <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X</v>
      </c>
      <c r="AK8" s="35" t="str">
        <f>IF($AK$7=$AO$3,"X","")&amp;IF($AK$7=$AP$3,"X","")&amp;IF($AK$7=$AQ$3,"X","")&amp;IF($AK$7=$AR$3,"X","")&amp;IF($AK$7=$AS$3,"X","")&amp;IF($AK$7=$AT$3,"X","")&amp;IF($AK$7=$AU$3,"X","")</f>
        <v/>
      </c>
      <c r="AL8" s="30">
        <f>COUNTIF(G8:AK8,"X")</f>
        <v>9</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9</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c r="C14" s="925"/>
      <c r="D14" s="925"/>
      <c r="E14" s="925"/>
      <c r="F14" s="925"/>
      <c r="G14" s="926"/>
      <c r="H14" s="927"/>
      <c r="I14" s="928"/>
      <c r="J14" s="929"/>
      <c r="K14" s="930"/>
      <c r="L14" s="931"/>
      <c r="M14" s="932"/>
      <c r="N14" s="933"/>
      <c r="O14" s="932"/>
      <c r="P14" s="933"/>
      <c r="Q14" s="934">
        <f t="shared" ref="Q14:Q33" si="2">AV14</f>
        <v>585</v>
      </c>
      <c r="R14" s="935"/>
      <c r="S14" s="936"/>
      <c r="T14" s="937"/>
      <c r="U14" s="938"/>
      <c r="V14" s="939"/>
      <c r="W14" s="940"/>
      <c r="X14" s="941"/>
      <c r="Y14" s="939"/>
      <c r="Z14" s="941"/>
      <c r="AA14" s="556"/>
      <c r="AB14" s="559"/>
      <c r="AC14" s="560" t="str">
        <f t="shared" ref="AC14:AC33" si="3">IF(B14&lt;&gt;"",-$I$10,"")</f>
        <v/>
      </c>
      <c r="AD14" s="561"/>
      <c r="AE14" s="561"/>
      <c r="AF14" s="562">
        <f t="shared" ref="AF14:AF33" si="4">SUM(AB14:AE14)</f>
        <v>0</v>
      </c>
      <c r="AG14" s="72"/>
      <c r="AH14" s="109" t="str">
        <f t="shared" ref="AH14:AH33" si="5">IF(B14&lt;&gt;"",AV14,"")</f>
        <v/>
      </c>
      <c r="AI14" s="883" t="str">
        <f>IF(B14&lt;&gt;0,ROUND(AE14*Q14,0),"")</f>
        <v/>
      </c>
      <c r="AJ14" s="883"/>
      <c r="AK14" s="900" t="str">
        <f t="shared" ref="AK14:AK33" si="6">IF(B14&lt;&gt;0,ROUND(AI14*$AF$1,2),"")</f>
        <v/>
      </c>
      <c r="AL14" s="900"/>
      <c r="AM14" s="901" t="str">
        <f t="shared" ref="AM14:AM33" si="7">IF(AND(AC14&gt;0,AC14&lt;&gt;""),"ложь","")</f>
        <v/>
      </c>
      <c r="AN14" s="901"/>
      <c r="AO14" s="73">
        <f>IF(ROUND($A$1-$A$1*M14,4)=$A$1,0,ROUND($A$1-$A$1*M14,4))</f>
        <v>0</v>
      </c>
      <c r="AP14" s="74">
        <f>IF(ROUND($A$1-$A$1*O14,4)=$A$1,0,ROUND($A$1-$A$1*O14,4))</f>
        <v>0</v>
      </c>
      <c r="AQ14" s="75">
        <f>ROUND($A$1-((M14+O14)*$A$1),4)</f>
        <v>585</v>
      </c>
      <c r="AR14" s="76">
        <f>IF(AO14&gt;0,1,0)</f>
        <v>0</v>
      </c>
      <c r="AS14" s="77">
        <f t="shared" ref="AS14:AS33" si="8">IF(AP14&gt;0,2,0)</f>
        <v>0</v>
      </c>
      <c r="AT14" s="76">
        <f>IF(AQ14&gt;0,3,0)</f>
        <v>3</v>
      </c>
      <c r="AU14" s="78">
        <f t="shared" ref="AU14:AU33" si="9">AR14+AS14+AT14</f>
        <v>3</v>
      </c>
      <c r="AV14" s="5">
        <f t="shared" ref="AV14:AV33" si="10">IF(AU14=4,AO14,0)+IF(AU14=5,AP14,0)+IF(AU14=6,AQ14,0)+IF(AU14=3,$A$1,0)</f>
        <v>585</v>
      </c>
      <c r="AW14" s="104">
        <f>ROUND(AF14*Q14,0)</f>
        <v>0</v>
      </c>
    </row>
    <row r="15" spans="1:83" s="69" customFormat="1" ht="18" customHeight="1" x14ac:dyDescent="0.2">
      <c r="A15" s="71">
        <v>2</v>
      </c>
      <c r="B15" s="924"/>
      <c r="C15" s="925"/>
      <c r="D15" s="925"/>
      <c r="E15" s="925"/>
      <c r="F15" s="925"/>
      <c r="G15" s="926"/>
      <c r="H15" s="927"/>
      <c r="I15" s="928"/>
      <c r="J15" s="929"/>
      <c r="K15" s="930"/>
      <c r="L15" s="931"/>
      <c r="M15" s="932"/>
      <c r="N15" s="933"/>
      <c r="O15" s="932"/>
      <c r="P15" s="933"/>
      <c r="Q15" s="934">
        <f t="shared" si="2"/>
        <v>585</v>
      </c>
      <c r="R15" s="935"/>
      <c r="S15" s="936"/>
      <c r="T15" s="937"/>
      <c r="U15" s="938"/>
      <c r="V15" s="939"/>
      <c r="W15" s="940"/>
      <c r="X15" s="941"/>
      <c r="Y15" s="939"/>
      <c r="Z15" s="941"/>
      <c r="AA15" s="556"/>
      <c r="AB15" s="563"/>
      <c r="AC15" s="560" t="str">
        <f t="shared" si="3"/>
        <v/>
      </c>
      <c r="AD15" s="564"/>
      <c r="AE15" s="561"/>
      <c r="AF15" s="562">
        <f t="shared" si="4"/>
        <v>0</v>
      </c>
      <c r="AG15" s="72"/>
      <c r="AH15" s="109" t="str">
        <f t="shared" si="5"/>
        <v/>
      </c>
      <c r="AI15" s="883" t="str">
        <f t="shared" ref="AI15:AI33" si="11">IF(B15&lt;&gt;0,ROUND(AE15*Q15,0),"")</f>
        <v/>
      </c>
      <c r="AJ15" s="883"/>
      <c r="AK15" s="900" t="str">
        <f t="shared" si="6"/>
        <v/>
      </c>
      <c r="AL15" s="900"/>
      <c r="AM15" s="901" t="str">
        <f t="shared" si="7"/>
        <v/>
      </c>
      <c r="AN15" s="901"/>
      <c r="AO15" s="73">
        <f t="shared" ref="AO15:AO33" si="12">IF(ROUND($A$1-$A$1*M15,4)=$A$1,0,ROUND($A$1-$A$1*M15,4))</f>
        <v>0</v>
      </c>
      <c r="AP15" s="74">
        <f t="shared" ref="AP15:AP33" si="13">IF(ROUND($A$1-$A$1*O15,4)=$A$1,0,ROUND($A$1-$A$1*O15,4))</f>
        <v>0</v>
      </c>
      <c r="AQ15" s="75">
        <f t="shared" ref="AQ15:AQ33" si="14">ROUND($A$1-((M15+O15)*$A$1),4)</f>
        <v>585</v>
      </c>
      <c r="AR15" s="76">
        <f t="shared" ref="AR15:AR33" si="15">IF(AO15&gt;0,1,0)</f>
        <v>0</v>
      </c>
      <c r="AS15" s="77">
        <f t="shared" si="8"/>
        <v>0</v>
      </c>
      <c r="AT15" s="76">
        <f t="shared" ref="AT15:AT33" si="16">IF(AQ15&gt;0,3,0)</f>
        <v>3</v>
      </c>
      <c r="AU15" s="78">
        <f t="shared" si="9"/>
        <v>3</v>
      </c>
      <c r="AV15" s="5">
        <f t="shared" si="10"/>
        <v>585</v>
      </c>
      <c r="AW15" s="104">
        <f t="shared" ref="AW15:AW33" si="17">ROUND(AF15*Q15,0)</f>
        <v>0</v>
      </c>
    </row>
    <row r="16" spans="1:83" s="69" customFormat="1" ht="18" customHeight="1" x14ac:dyDescent="0.2">
      <c r="A16" s="71">
        <v>3</v>
      </c>
      <c r="B16" s="924"/>
      <c r="C16" s="925"/>
      <c r="D16" s="925"/>
      <c r="E16" s="925"/>
      <c r="F16" s="925"/>
      <c r="G16" s="926"/>
      <c r="H16" s="927"/>
      <c r="I16" s="928"/>
      <c r="J16" s="929"/>
      <c r="K16" s="930"/>
      <c r="L16" s="931"/>
      <c r="M16" s="932"/>
      <c r="N16" s="933"/>
      <c r="O16" s="932"/>
      <c r="P16" s="933"/>
      <c r="Q16" s="934">
        <f t="shared" si="2"/>
        <v>585</v>
      </c>
      <c r="R16" s="935"/>
      <c r="S16" s="936"/>
      <c r="T16" s="937"/>
      <c r="U16" s="938"/>
      <c r="V16" s="939"/>
      <c r="W16" s="940"/>
      <c r="X16" s="941"/>
      <c r="Y16" s="939"/>
      <c r="Z16" s="941"/>
      <c r="AA16" s="556"/>
      <c r="AB16" s="563"/>
      <c r="AC16" s="560" t="str">
        <f t="shared" si="3"/>
        <v/>
      </c>
      <c r="AD16" s="564"/>
      <c r="AE16" s="561"/>
      <c r="AF16" s="562">
        <f t="shared" si="4"/>
        <v>0</v>
      </c>
      <c r="AG16" s="72"/>
      <c r="AH16" s="109" t="str">
        <f t="shared" si="5"/>
        <v/>
      </c>
      <c r="AI16" s="883" t="str">
        <f t="shared" si="11"/>
        <v/>
      </c>
      <c r="AJ16" s="883"/>
      <c r="AK16" s="900" t="str">
        <f t="shared" si="6"/>
        <v/>
      </c>
      <c r="AL16" s="900"/>
      <c r="AM16" s="901" t="str">
        <f t="shared" si="7"/>
        <v/>
      </c>
      <c r="AN16" s="901"/>
      <c r="AO16" s="73">
        <f t="shared" si="12"/>
        <v>0</v>
      </c>
      <c r="AP16" s="74">
        <f t="shared" si="13"/>
        <v>0</v>
      </c>
      <c r="AQ16" s="75">
        <f t="shared" si="14"/>
        <v>585</v>
      </c>
      <c r="AR16" s="76">
        <f t="shared" si="15"/>
        <v>0</v>
      </c>
      <c r="AS16" s="77">
        <f t="shared" si="8"/>
        <v>0</v>
      </c>
      <c r="AT16" s="76">
        <f t="shared" si="16"/>
        <v>3</v>
      </c>
      <c r="AU16" s="78">
        <f t="shared" si="9"/>
        <v>3</v>
      </c>
      <c r="AV16" s="5">
        <f t="shared" si="10"/>
        <v>585</v>
      </c>
      <c r="AW16" s="104">
        <f t="shared" si="17"/>
        <v>0</v>
      </c>
    </row>
    <row r="17" spans="1:49" s="69" customFormat="1" ht="18" customHeight="1" x14ac:dyDescent="0.2">
      <c r="A17" s="71">
        <v>4</v>
      </c>
      <c r="B17" s="924"/>
      <c r="C17" s="925"/>
      <c r="D17" s="925"/>
      <c r="E17" s="925"/>
      <c r="F17" s="925"/>
      <c r="G17" s="926"/>
      <c r="H17" s="927"/>
      <c r="I17" s="928"/>
      <c r="J17" s="929"/>
      <c r="K17" s="930"/>
      <c r="L17" s="931"/>
      <c r="M17" s="932"/>
      <c r="N17" s="933"/>
      <c r="O17" s="932"/>
      <c r="P17" s="933"/>
      <c r="Q17" s="934">
        <f t="shared" si="2"/>
        <v>585</v>
      </c>
      <c r="R17" s="935"/>
      <c r="S17" s="936"/>
      <c r="T17" s="937"/>
      <c r="U17" s="938"/>
      <c r="V17" s="939"/>
      <c r="W17" s="940"/>
      <c r="X17" s="941"/>
      <c r="Y17" s="939"/>
      <c r="Z17" s="941"/>
      <c r="AA17" s="556"/>
      <c r="AB17" s="563"/>
      <c r="AC17" s="560" t="str">
        <f t="shared" si="3"/>
        <v/>
      </c>
      <c r="AD17" s="564"/>
      <c r="AE17" s="561"/>
      <c r="AF17" s="562">
        <f t="shared" si="4"/>
        <v>0</v>
      </c>
      <c r="AG17" s="72"/>
      <c r="AH17" s="109" t="str">
        <f t="shared" si="5"/>
        <v/>
      </c>
      <c r="AI17" s="883" t="str">
        <f t="shared" si="11"/>
        <v/>
      </c>
      <c r="AJ17" s="883"/>
      <c r="AK17" s="900" t="str">
        <f t="shared" si="6"/>
        <v/>
      </c>
      <c r="AL17" s="900"/>
      <c r="AM17" s="901" t="str">
        <f t="shared" si="7"/>
        <v/>
      </c>
      <c r="AN17" s="901"/>
      <c r="AO17" s="73">
        <f t="shared" si="12"/>
        <v>0</v>
      </c>
      <c r="AP17" s="74">
        <f t="shared" si="13"/>
        <v>0</v>
      </c>
      <c r="AQ17" s="75">
        <f t="shared" si="14"/>
        <v>585</v>
      </c>
      <c r="AR17" s="76">
        <f t="shared" si="15"/>
        <v>0</v>
      </c>
      <c r="AS17" s="77">
        <f t="shared" si="8"/>
        <v>0</v>
      </c>
      <c r="AT17" s="76">
        <f t="shared" si="16"/>
        <v>3</v>
      </c>
      <c r="AU17" s="78">
        <f t="shared" si="9"/>
        <v>3</v>
      </c>
      <c r="AV17" s="5">
        <f t="shared" si="10"/>
        <v>585</v>
      </c>
      <c r="AW17" s="104">
        <f t="shared" si="17"/>
        <v>0</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585</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585</v>
      </c>
      <c r="AR18" s="76">
        <f t="shared" si="15"/>
        <v>0</v>
      </c>
      <c r="AS18" s="77">
        <f t="shared" si="8"/>
        <v>0</v>
      </c>
      <c r="AT18" s="76">
        <f t="shared" si="16"/>
        <v>3</v>
      </c>
      <c r="AU18" s="78">
        <f t="shared" si="9"/>
        <v>3</v>
      </c>
      <c r="AV18" s="5">
        <f t="shared" si="10"/>
        <v>585</v>
      </c>
      <c r="AW18" s="104">
        <f t="shared" si="17"/>
        <v>0</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585</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585</v>
      </c>
      <c r="AR19" s="76">
        <f t="shared" si="15"/>
        <v>0</v>
      </c>
      <c r="AS19" s="77">
        <f t="shared" si="8"/>
        <v>0</v>
      </c>
      <c r="AT19" s="76">
        <f t="shared" si="16"/>
        <v>3</v>
      </c>
      <c r="AU19" s="78">
        <f t="shared" si="9"/>
        <v>3</v>
      </c>
      <c r="AV19" s="5">
        <f t="shared" si="10"/>
        <v>585</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585</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585</v>
      </c>
      <c r="AR20" s="76">
        <f t="shared" si="15"/>
        <v>0</v>
      </c>
      <c r="AS20" s="77">
        <f t="shared" si="8"/>
        <v>0</v>
      </c>
      <c r="AT20" s="76">
        <f t="shared" si="16"/>
        <v>3</v>
      </c>
      <c r="AU20" s="78">
        <f t="shared" si="9"/>
        <v>3</v>
      </c>
      <c r="AV20" s="5">
        <f t="shared" si="10"/>
        <v>585</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585</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585</v>
      </c>
      <c r="AR21" s="76">
        <f t="shared" si="15"/>
        <v>0</v>
      </c>
      <c r="AS21" s="77">
        <f t="shared" si="8"/>
        <v>0</v>
      </c>
      <c r="AT21" s="76">
        <f t="shared" si="16"/>
        <v>3</v>
      </c>
      <c r="AU21" s="78">
        <f t="shared" si="9"/>
        <v>3</v>
      </c>
      <c r="AV21" s="5">
        <f t="shared" si="10"/>
        <v>585</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585</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585</v>
      </c>
      <c r="AR22" s="76">
        <f t="shared" si="15"/>
        <v>0</v>
      </c>
      <c r="AS22" s="77">
        <f t="shared" si="8"/>
        <v>0</v>
      </c>
      <c r="AT22" s="76">
        <f t="shared" si="16"/>
        <v>3</v>
      </c>
      <c r="AU22" s="78">
        <f t="shared" si="9"/>
        <v>3</v>
      </c>
      <c r="AV22" s="5">
        <f t="shared" si="10"/>
        <v>585</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585</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585</v>
      </c>
      <c r="AR23" s="76">
        <f t="shared" si="15"/>
        <v>0</v>
      </c>
      <c r="AS23" s="77">
        <f t="shared" si="8"/>
        <v>0</v>
      </c>
      <c r="AT23" s="76">
        <f t="shared" si="16"/>
        <v>3</v>
      </c>
      <c r="AU23" s="78">
        <f t="shared" si="9"/>
        <v>3</v>
      </c>
      <c r="AV23" s="5">
        <f t="shared" si="10"/>
        <v>585</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585</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585</v>
      </c>
      <c r="AR24" s="76">
        <f t="shared" si="15"/>
        <v>0</v>
      </c>
      <c r="AS24" s="77">
        <f t="shared" si="8"/>
        <v>0</v>
      </c>
      <c r="AT24" s="76">
        <f t="shared" si="16"/>
        <v>3</v>
      </c>
      <c r="AU24" s="78">
        <f t="shared" si="9"/>
        <v>3</v>
      </c>
      <c r="AV24" s="5">
        <f t="shared" si="10"/>
        <v>585</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585</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585</v>
      </c>
      <c r="AR25" s="76">
        <f t="shared" si="15"/>
        <v>0</v>
      </c>
      <c r="AS25" s="77">
        <f t="shared" si="8"/>
        <v>0</v>
      </c>
      <c r="AT25" s="76">
        <f t="shared" si="16"/>
        <v>3</v>
      </c>
      <c r="AU25" s="78">
        <f t="shared" si="9"/>
        <v>3</v>
      </c>
      <c r="AV25" s="5">
        <f t="shared" si="10"/>
        <v>585</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585</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585</v>
      </c>
      <c r="AR26" s="76">
        <f t="shared" si="15"/>
        <v>0</v>
      </c>
      <c r="AS26" s="77">
        <f t="shared" si="8"/>
        <v>0</v>
      </c>
      <c r="AT26" s="76">
        <f t="shared" si="16"/>
        <v>3</v>
      </c>
      <c r="AU26" s="78">
        <f t="shared" si="9"/>
        <v>3</v>
      </c>
      <c r="AV26" s="5">
        <f t="shared" si="10"/>
        <v>585</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585</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585</v>
      </c>
      <c r="AR27" s="76">
        <f t="shared" si="15"/>
        <v>0</v>
      </c>
      <c r="AS27" s="77">
        <f t="shared" si="8"/>
        <v>0</v>
      </c>
      <c r="AT27" s="76">
        <f t="shared" si="16"/>
        <v>3</v>
      </c>
      <c r="AU27" s="78">
        <f t="shared" si="9"/>
        <v>3</v>
      </c>
      <c r="AV27" s="5">
        <f t="shared" si="10"/>
        <v>585</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585</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585</v>
      </c>
      <c r="AR28" s="76">
        <f t="shared" si="15"/>
        <v>0</v>
      </c>
      <c r="AS28" s="77">
        <f t="shared" si="8"/>
        <v>0</v>
      </c>
      <c r="AT28" s="76">
        <f t="shared" si="16"/>
        <v>3</v>
      </c>
      <c r="AU28" s="78">
        <f t="shared" si="9"/>
        <v>3</v>
      </c>
      <c r="AV28" s="5">
        <f t="shared" si="10"/>
        <v>585</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585</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585</v>
      </c>
      <c r="AR29" s="76">
        <f t="shared" si="15"/>
        <v>0</v>
      </c>
      <c r="AS29" s="77">
        <f t="shared" si="8"/>
        <v>0</v>
      </c>
      <c r="AT29" s="76">
        <f t="shared" si="16"/>
        <v>3</v>
      </c>
      <c r="AU29" s="78">
        <f t="shared" si="9"/>
        <v>3</v>
      </c>
      <c r="AV29" s="5">
        <f t="shared" si="10"/>
        <v>585</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585</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585</v>
      </c>
      <c r="AR30" s="76">
        <f t="shared" si="15"/>
        <v>0</v>
      </c>
      <c r="AS30" s="77">
        <f t="shared" si="8"/>
        <v>0</v>
      </c>
      <c r="AT30" s="76">
        <f t="shared" si="16"/>
        <v>3</v>
      </c>
      <c r="AU30" s="78">
        <f t="shared" si="9"/>
        <v>3</v>
      </c>
      <c r="AV30" s="5">
        <f t="shared" si="10"/>
        <v>585</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585</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585</v>
      </c>
      <c r="AR31" s="76">
        <f t="shared" si="15"/>
        <v>0</v>
      </c>
      <c r="AS31" s="77">
        <f t="shared" si="8"/>
        <v>0</v>
      </c>
      <c r="AT31" s="76">
        <f t="shared" si="16"/>
        <v>3</v>
      </c>
      <c r="AU31" s="78">
        <f t="shared" si="9"/>
        <v>3</v>
      </c>
      <c r="AV31" s="5">
        <f t="shared" si="10"/>
        <v>585</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585</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585</v>
      </c>
      <c r="AR32" s="76">
        <f t="shared" si="15"/>
        <v>0</v>
      </c>
      <c r="AS32" s="77">
        <f t="shared" si="8"/>
        <v>0</v>
      </c>
      <c r="AT32" s="76">
        <f t="shared" si="16"/>
        <v>3</v>
      </c>
      <c r="AU32" s="78">
        <f t="shared" si="9"/>
        <v>3</v>
      </c>
      <c r="AV32" s="5">
        <f t="shared" si="10"/>
        <v>585</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585</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585</v>
      </c>
      <c r="AR33" s="76">
        <f t="shared" si="15"/>
        <v>0</v>
      </c>
      <c r="AS33" s="77">
        <f t="shared" si="8"/>
        <v>0</v>
      </c>
      <c r="AT33" s="76">
        <f t="shared" si="16"/>
        <v>3</v>
      </c>
      <c r="AU33" s="78">
        <f t="shared" si="9"/>
        <v>3</v>
      </c>
      <c r="AV33" s="5">
        <f t="shared" si="10"/>
        <v>585</v>
      </c>
      <c r="AW33" s="104">
        <f t="shared" si="17"/>
        <v>0</v>
      </c>
    </row>
    <row r="34" spans="1:49" s="69" customFormat="1" ht="24.75" customHeight="1" x14ac:dyDescent="0.2">
      <c r="A34" s="84"/>
      <c r="B34" s="480" t="s">
        <v>281</v>
      </c>
      <c r="C34" s="84"/>
      <c r="D34" s="84"/>
      <c r="E34" s="84"/>
      <c r="F34" s="84"/>
      <c r="G34" s="554">
        <f>20-COUNTBLANK(B14:B33)</f>
        <v>0</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0</v>
      </c>
      <c r="Z34" s="904"/>
      <c r="AA34" s="558">
        <f t="shared" ref="AA34:AG34" si="18">SUM(AA14:AA33)</f>
        <v>0</v>
      </c>
      <c r="AB34" s="568">
        <f t="shared" si="18"/>
        <v>0</v>
      </c>
      <c r="AC34" s="569">
        <f t="shared" si="18"/>
        <v>0</v>
      </c>
      <c r="AD34" s="569">
        <f t="shared" si="18"/>
        <v>0</v>
      </c>
      <c r="AE34" s="570">
        <f t="shared" si="18"/>
        <v>0</v>
      </c>
      <c r="AF34" s="571">
        <f t="shared" si="18"/>
        <v>0</v>
      </c>
      <c r="AG34" s="89">
        <f t="shared" si="18"/>
        <v>0</v>
      </c>
      <c r="AH34" s="90"/>
      <c r="AI34" s="90"/>
      <c r="AJ34" s="90"/>
      <c r="AK34" s="90"/>
      <c r="AL34" s="91"/>
      <c r="AM34" s="91"/>
      <c r="AN34" s="91"/>
      <c r="AO34" s="68"/>
      <c r="AS34" s="70"/>
      <c r="AW34" s="104">
        <f>SUM(AW14:AW33)</f>
        <v>0</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0</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2811" priority="6" stopIfTrue="1">
      <formula>B14=""</formula>
    </cfRule>
  </conditionalFormatting>
  <conditionalFormatting sqref="AE14:AE33">
    <cfRule type="expression" dxfId="2810" priority="7" stopIfTrue="1">
      <formula>AND((OR(S14,V14,Y14)&lt;&gt;0),AE14=0)</formula>
    </cfRule>
    <cfRule type="expression" dxfId="2809" priority="8" stopIfTrue="1">
      <formula>AND((OR(S14,V14,Y14)&lt;&gt;0),AE14&lt;&gt;0)</formula>
    </cfRule>
  </conditionalFormatting>
  <conditionalFormatting sqref="Q14:R33">
    <cfRule type="expression" dxfId="2808" priority="9" stopIfTrue="1">
      <formula>B14=""</formula>
    </cfRule>
  </conditionalFormatting>
  <conditionalFormatting sqref="AC14:AC33">
    <cfRule type="expression" dxfId="2807" priority="10" stopIfTrue="1">
      <formula>(AD14+AC14)&gt;=0</formula>
    </cfRule>
  </conditionalFormatting>
  <conditionalFormatting sqref="AI14:AJ33">
    <cfRule type="expression" dxfId="2806" priority="11" stopIfTrue="1">
      <formula>IF(AI14&lt;&gt;ROUND(S14*$AF$1+V14+Y14,2),1)</formula>
    </cfRule>
    <cfRule type="cellIs" dxfId="2805" priority="12" stopIfTrue="1" operator="equal">
      <formula>0</formula>
    </cfRule>
  </conditionalFormatting>
  <conditionalFormatting sqref="Y25:Z33">
    <cfRule type="expression" dxfId="2804" priority="13" stopIfTrue="1">
      <formula>IF((AND($Y25=0,$S25=0,$V25=0,$AE25&lt;&gt;0)),"истина")</formula>
    </cfRule>
    <cfRule type="expression" dxfId="2803" priority="14" stopIfTrue="1">
      <formula>($V25+$Y25)&lt;&gt;$AI25</formula>
    </cfRule>
  </conditionalFormatting>
  <conditionalFormatting sqref="S15:U33">
    <cfRule type="expression" dxfId="2802" priority="15" stopIfTrue="1">
      <formula>IF((AND($S15=0,$V15=0,$Y15=0,$AE15&lt;&gt;0)),"истина")</formula>
    </cfRule>
    <cfRule type="cellIs" dxfId="2801" priority="16" stopIfTrue="1" operator="lessThan">
      <formula>0</formula>
    </cfRule>
  </conditionalFormatting>
  <conditionalFormatting sqref="V25:X33">
    <cfRule type="expression" dxfId="2800" priority="17" stopIfTrue="1">
      <formula>IF((AND($V25=0,$Y25=0,$S25=0,$AE25&lt;&gt;0)),"истина")</formula>
    </cfRule>
    <cfRule type="expression" dxfId="2799" priority="18" stopIfTrue="1">
      <formula>($V25+$Y25)&lt;&gt;$AI25</formula>
    </cfRule>
    <cfRule type="cellIs" dxfId="2798" priority="19" stopIfTrue="1" operator="lessThan">
      <formula>0</formula>
    </cfRule>
  </conditionalFormatting>
  <conditionalFormatting sqref="I10:J10">
    <cfRule type="cellIs" dxfId="2797" priority="20" stopIfTrue="1" operator="notEqual">
      <formula>$A$10</formula>
    </cfRule>
    <cfRule type="cellIs" dxfId="2796" priority="21" stopIfTrue="1" operator="equal">
      <formula>0</formula>
    </cfRule>
  </conditionalFormatting>
  <conditionalFormatting sqref="D10:E10 AK13:AL13 AH14:AH33 AM14:AN33">
    <cfRule type="cellIs" dxfId="2795" priority="22" stopIfTrue="1" operator="equal">
      <formula>0</formula>
    </cfRule>
  </conditionalFormatting>
  <conditionalFormatting sqref="AH3:AN3 AH1:AN1">
    <cfRule type="cellIs" dxfId="2794" priority="23" stopIfTrue="1" operator="equal">
      <formula>0</formula>
    </cfRule>
  </conditionalFormatting>
  <conditionalFormatting sqref="S34:AG34 AF14:AF33">
    <cfRule type="cellIs" dxfId="2793" priority="24" stopIfTrue="1" operator="equal">
      <formula>0</formula>
    </cfRule>
  </conditionalFormatting>
  <conditionalFormatting sqref="S14:U14">
    <cfRule type="expression" dxfId="2792" priority="25" stopIfTrue="1">
      <formula>IF((AND($S$14=0,$V$14=0,$Y$14=0,$AE$14&lt;&gt;0)),"истина")</formula>
    </cfRule>
    <cfRule type="cellIs" dxfId="2791" priority="26" stopIfTrue="1" operator="lessThan">
      <formula>0</formula>
    </cfRule>
  </conditionalFormatting>
  <conditionalFormatting sqref="G34 D8:E9 AK14:AL33">
    <cfRule type="cellIs" dxfId="2790" priority="27" stopIfTrue="1" operator="equal">
      <formula>0</formula>
    </cfRule>
  </conditionalFormatting>
  <conditionalFormatting sqref="AL8:AL9">
    <cfRule type="cellIs" dxfId="2789" priority="28" stopIfTrue="1" operator="equal">
      <formula>0</formula>
    </cfRule>
  </conditionalFormatting>
  <conditionalFormatting sqref="AM8:AN8">
    <cfRule type="expression" dxfId="2788" priority="29" stopIfTrue="1">
      <formula>$AL$8=0</formula>
    </cfRule>
  </conditionalFormatting>
  <conditionalFormatting sqref="AM9:AN9">
    <cfRule type="expression" dxfId="2787" priority="30" stopIfTrue="1">
      <formula>$AL$9=0</formula>
    </cfRule>
  </conditionalFormatting>
  <conditionalFormatting sqref="A8:C8">
    <cfRule type="expression" dxfId="2786" priority="31" stopIfTrue="1">
      <formula>$D$8=0</formula>
    </cfRule>
    <cfRule type="cellIs" dxfId="2785" priority="32" stopIfTrue="1" operator="equal">
      <formula>0</formula>
    </cfRule>
  </conditionalFormatting>
  <conditionalFormatting sqref="A9:C9">
    <cfRule type="expression" dxfId="2784" priority="33" stopIfTrue="1">
      <formula>$D$9=0</formula>
    </cfRule>
    <cfRule type="cellIs" dxfId="2783" priority="34" stopIfTrue="1" operator="equal">
      <formula>0</formula>
    </cfRule>
  </conditionalFormatting>
  <conditionalFormatting sqref="F9">
    <cfRule type="expression" dxfId="2782" priority="35" stopIfTrue="1">
      <formula>$D$9=0</formula>
    </cfRule>
  </conditionalFormatting>
  <conditionalFormatting sqref="F8">
    <cfRule type="expression" dxfId="2781" priority="36" stopIfTrue="1">
      <formula>$D$8=0</formula>
    </cfRule>
  </conditionalFormatting>
  <conditionalFormatting sqref="G8:AK9 BA7:CE8">
    <cfRule type="cellIs" dxfId="2780" priority="37" stopIfTrue="1" operator="equal">
      <formula>""</formula>
    </cfRule>
  </conditionalFormatting>
  <conditionalFormatting sqref="Y14:Z24">
    <cfRule type="expression" dxfId="2779" priority="1" stopIfTrue="1">
      <formula>IF((AND($Y14=0,$S14=0,$V14=0,$AE14&lt;&gt;0)),"истина")</formula>
    </cfRule>
    <cfRule type="expression" dxfId="2778" priority="2" stopIfTrue="1">
      <formula>($V14+$Y14)&lt;&gt;$AI14</formula>
    </cfRule>
  </conditionalFormatting>
  <conditionalFormatting sqref="V14:X24">
    <cfRule type="expression" dxfId="2777" priority="3" stopIfTrue="1">
      <formula>IF((AND($V14=0,$Y14=0,$S14=0,$AE14&lt;&gt;0)),"истина")</formula>
    </cfRule>
    <cfRule type="expression" dxfId="2776" priority="4" stopIfTrue="1">
      <formula>($V14+$Y14)&lt;&gt;$AI14</formula>
    </cfRule>
    <cfRule type="cellIs" dxfId="2775"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5841"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35842"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35843"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35844"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35845"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35846"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35847"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35848"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35849"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35850"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35851"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35852"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35853"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35854"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35855"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35856"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35857"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86">
    <pageSetUpPr fitToPage="1"/>
  </sheetPr>
  <dimension ref="A1:CE147"/>
  <sheetViews>
    <sheetView showGridLines="0" topLeftCell="A16" zoomScale="120" zoomScaleNormal="120" workbookViewId="0">
      <selection activeCell="H26" sqref="H26:I26"/>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v>639</v>
      </c>
      <c r="B1" s="969"/>
      <c r="C1" s="969"/>
      <c r="D1" s="555"/>
      <c r="E1" s="966">
        <v>10</v>
      </c>
      <c r="F1" s="966"/>
      <c r="G1" s="966"/>
      <c r="H1" s="966"/>
      <c r="J1" s="970"/>
      <c r="K1" s="970"/>
      <c r="L1" s="970"/>
      <c r="M1" s="970"/>
      <c r="N1" s="970"/>
      <c r="O1" s="970"/>
      <c r="P1" s="3"/>
      <c r="Q1" s="3"/>
      <c r="R1" s="964" t="s">
        <v>776</v>
      </c>
      <c r="S1" s="964"/>
      <c r="T1" s="964"/>
      <c r="U1" s="964"/>
      <c r="V1" s="964"/>
      <c r="W1" s="964"/>
      <c r="Y1" s="971">
        <f>60/45</f>
        <v>1.3333333333333333</v>
      </c>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v>0.625</v>
      </c>
      <c r="AH2" s="859" t="s">
        <v>12</v>
      </c>
      <c r="AI2" s="859"/>
      <c r="AJ2" s="859"/>
      <c r="AK2" s="859"/>
      <c r="AL2" s="859"/>
      <c r="AM2" s="859"/>
      <c r="AN2" s="859"/>
      <c r="AO2" s="14" t="b">
        <v>1</v>
      </c>
      <c r="AP2" s="15" t="b">
        <v>0</v>
      </c>
      <c r="AQ2" s="15" t="b">
        <v>1</v>
      </c>
      <c r="AR2" s="15" t="b">
        <v>0</v>
      </c>
      <c r="AS2" s="15" t="b">
        <v>0</v>
      </c>
      <c r="AT2" s="15" t="b">
        <v>0</v>
      </c>
      <c r="AU2" s="15" t="b">
        <v>0</v>
      </c>
      <c r="AV2" s="15">
        <f>COUNTIF(AO2:AU2,TRUE)</f>
        <v>2</v>
      </c>
    </row>
    <row r="3" spans="1:83" ht="12.75" customHeight="1" x14ac:dyDescent="0.2">
      <c r="A3" s="972" t="s">
        <v>778</v>
      </c>
      <c r="B3" s="972"/>
      <c r="C3" s="972"/>
      <c r="D3" s="555"/>
      <c r="E3" s="964" t="s">
        <v>779</v>
      </c>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t="str">
        <f>IF(AO2=TRUE,"M",0)</f>
        <v>M</v>
      </c>
      <c r="AP3" s="19">
        <f>IF(AP2=TRUE,"Tu",0)</f>
        <v>0</v>
      </c>
      <c r="AQ3" s="19" t="str">
        <f>IF(AQ2=TRUE,"W",0)</f>
        <v>W</v>
      </c>
      <c r="AR3" s="19">
        <f>IF(AR2=TRUE,"Th",0)</f>
        <v>0</v>
      </c>
      <c r="AS3" s="19">
        <f>IF(AS2=TRUE,"F",0)</f>
        <v>0</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X</v>
      </c>
      <c r="BC7" s="33" t="str">
        <f>IF($I$7=$AO$3,"X","")&amp;IF($I$7=$AP$3,"X","")&amp;IF($I$7=$AQ$3,"X","")&amp;IF($I$7=$AR$3,"X","")&amp;IF($I$7=$AS$3,"X","")&amp;IF($I$7=$AT$3,"X","")&amp;IF($I$7=$AU$3,"X","")</f>
        <v/>
      </c>
      <c r="BD7" s="33" t="str">
        <f>IF($J$7=$AO$3,"X","")&amp;IF($J$7=$AP$3,"X","")&amp;IF($J$7=$AQ$3,"X","")&amp;IF($J$7=$AR$3,"X","")&amp;IF($J$7=$AS$3,"X","")&amp;IF($J$7=$AT$3,"X","")&amp;IF($J$7=$AU$3,"X","")</f>
        <v>X</v>
      </c>
      <c r="BE7" s="33" t="str">
        <f>IF($K$7=$AO$3,"X","")&amp;IF($K$7=$AP$3,"X","")&amp;IF($K$7=$AQ$3,"X","")&amp;IF($K$7=$AR$3,"X","")&amp;IF($K$7=$AS$3,"X","")&amp;IF($K$7=$AT$3,"X","")&amp;IF($K$7=$AU$3,"X","")</f>
        <v/>
      </c>
      <c r="BF7" s="33" t="str">
        <f>IF($L$7=$AO$3,"X","")&amp;IF($L$7=$AP$3,"X","")&amp;IF($L$7=$AQ$3,"X","")&amp;IF($L$7=$AR$3,"X","")&amp;IF($L$7=$AS$3,"X","")&amp;IF($L$7=$AT$3,"X","")&amp;IF($L$7=$AU$3,"X","")</f>
        <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X</v>
      </c>
      <c r="BJ7" s="33" t="str">
        <f>IF($P$7=$AO$3,"X","")&amp;IF($P$7=$AP$3,"X","")&amp;IF($P$7=$AQ$3,"X","")&amp;IF($P$7=$AR$3,"X","")&amp;IF($P$7=$AS$3,"X","")&amp;IF($P$7=$AT$3,"X","")&amp;IF($P$7=$AU$3,"X","")</f>
        <v/>
      </c>
      <c r="BK7" s="33" t="str">
        <f>IF($Q$7=$AO$3,"X","")&amp;IF($Q$7=$AP$3,"X","")&amp;IF($Q$7=$AQ$3,"X","")&amp;IF($Q$7=$AR$3,"X","")&amp;IF($Q$7=$AS$3,"X","")&amp;IF($Q$7=$AT$3,"X","")&amp;IF($Q$7=$AU$3,"X","")</f>
        <v>X</v>
      </c>
      <c r="BL7" s="33" t="str">
        <f>IF($R$7=$AO$3,"X","")&amp;IF($R$7=$AP$3,"X","")&amp;IF($R$7=$AQ$3,"X","")&amp;IF($R$7=$AR$3,"X","")&amp;IF($R$7=$AS$3,"X","")&amp;IF($R$7=$AT$3,"X","")&amp;IF($R$7=$AU$3,"X","")</f>
        <v/>
      </c>
      <c r="BM7" s="33" t="str">
        <f>IF($S$7=$AO$3,"X","")&amp;IF($S$7=$AP$3,"X","")&amp;IF($S$7=$AQ$3,"X","")&amp;IF($S$7=$AR$3,"X","")&amp;IF($S$7=$AS$3,"X","")&amp;IF($S$7=$AT$3,"X","")&amp;IF($S$7=$AU$3,"X","")</f>
        <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X</v>
      </c>
      <c r="BQ7" s="33" t="str">
        <f>IF($W$7=$AO$3,"X","")&amp;IF($W$7=$AP$3,"X","")&amp;IF($W$7=$AQ$3,"X","")&amp;IF($W$7=$AR$3,"X","")&amp;IF($W$7=$AS$3,"X","")&amp;IF($W$7=$AT$3,"X","")&amp;IF($W$7=$AU$3,"X","")</f>
        <v/>
      </c>
      <c r="BR7" s="33" t="str">
        <f>IF($X$7=$AO$3,"X","")&amp;IF($X$7=$AP$3,"X","")&amp;IF($X$7=$AQ$3,"X","")&amp;IF($X$7=$AR$3,"X","")&amp;IF($X$7=$AS$3,"X","")&amp;IF($X$7=$AT$3,"X","")&amp;IF($X$7=$AU$3,"X","")</f>
        <v>X</v>
      </c>
      <c r="BS7" s="33" t="str">
        <f>IF($Y$7=$AO$3,"X","")&amp;IF($Y$7=$AP$3,"X","")&amp;IF($Y$7=$AQ$3,"X","")&amp;IF($Y$7=$AR$3,"X","")&amp;IF($Y$7=$AS$3,"X","")&amp;IF($Y$7=$AT$3,"X","")&amp;IF($Y$7=$AU$3,"X","")</f>
        <v/>
      </c>
      <c r="BT7" s="33" t="str">
        <f>IF($Z$7=$AO$3,"X","")&amp;IF($Z$7=$AP$3,"X","")&amp;IF($Z$7=$AQ$3,"X","")&amp;IF($Z$7=$AR$3,"X","")&amp;IF($Z$7=$AS$3,"X","")&amp;IF($Z$7=$AT$3,"X","")&amp;IF($Z$7=$AU$3,"X","")</f>
        <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X</v>
      </c>
      <c r="BX7" s="33" t="str">
        <f>IF($AD$7=$AO$3,"X","")&amp;IF($AD$7=$AP$3,"X","")&amp;IF($AD$7=$AQ$3,"X","")&amp;IF($AD$7=$AR$3,"X","")&amp;IF($AD$7=$AS$3,"X","")&amp;IF($AD$7=$AT$3,"X","")&amp;IF($AD$7=$AU$3,"X","")</f>
        <v/>
      </c>
      <c r="BY7" s="33" t="str">
        <f>IF($AE$7=$AO$3,"X","")&amp;IF($AE$7=$AP$3,"X","")&amp;IF($AE$7=$AQ$3,"X","")&amp;IF($AE$7=$AR$3,"X","")&amp;IF($AE$7=$AS$3,"X","")&amp;IF($AE$7=$AT$3,"X","")&amp;IF($AE$7=$AU$3,"X","")</f>
        <v>X</v>
      </c>
      <c r="BZ7" s="33" t="str">
        <f>IF($AF$7=$AO$3,"X","")&amp;IF($AF$7=$AP$3,"X","")&amp;IF($AF$7=$AQ$3,"X","")&amp;IF($AF$7=$AR$3,"X","")&amp;IF($AF$7=$AS$3,"X","")&amp;IF($AF$7=$AT$3,"X","")&amp;IF($AF$7=$AU$3,"X","")</f>
        <v/>
      </c>
      <c r="CA7" s="33" t="str">
        <f>IF($AG$7=$AO$3,"X","")&amp;IF($AG$7=$AP$3,"X","")&amp;IF($AG$7=$AQ$3,"X","")&amp;IF($AG$7=$AR$3,"X","")&amp;IF($AG$7=$AS$3,"X","")&amp;IF($AG$7=$AT$3,"X","")&amp;IF($AG$7=$AU$3,"X","")</f>
        <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X</v>
      </c>
      <c r="CE7" s="33" t="str">
        <f>IF($AK$7=$AO$3,"X","")&amp;IF($AK$7=$AP$3,"X","")&amp;IF($AK$7=$AQ$3,"X","")&amp;IF($AK$7=$AR$3,"X","")&amp;IF($AK$7=$AS$3,"X","")&amp;IF($AK$7=$AT$3,"X","")&amp;IF($AK$7=$AU$3,"X","")</f>
        <v/>
      </c>
    </row>
    <row r="8" spans="1:83" ht="12.75" customHeight="1" x14ac:dyDescent="0.2">
      <c r="A8" s="977" t="str">
        <f>R1</f>
        <v>Верещагина Наталия</v>
      </c>
      <c r="B8" s="977"/>
      <c r="C8" s="977"/>
      <c r="D8" s="978">
        <f>Y1*AL8</f>
        <v>12</v>
      </c>
      <c r="E8" s="978"/>
      <c r="F8" s="34" t="s">
        <v>21</v>
      </c>
      <c r="G8" s="35" t="str">
        <f>IF($G$7=$AO$3,"X","")&amp;IF($G$7=$AP$3,"X","")&amp;IF($G$7=$AQ$3,"X","")&amp;IF($G$7=$AR$3,"X","")&amp;IF($G$7=$AS$3,"X","")&amp;IF($G$7=$AT$3,"X","")&amp;IF($G$7=$AU$3,"X","")</f>
        <v/>
      </c>
      <c r="H8" s="35" t="str">
        <f>IF($H$7=$AO$3,"X","")&amp;IF($H$7=$AP$3,"X","")&amp;IF($H$7=$AQ$3,"X","")&amp;IF($H$7=$AR$3,"X","")&amp;IF($H$7=$AS$3,"X","")&amp;IF($H$7=$AT$3,"X","")&amp;IF($H$7=$AU$3,"X","")</f>
        <v>X</v>
      </c>
      <c r="I8" s="35" t="str">
        <f>IF($I$7=$AO$3,"X","")&amp;IF($I$7=$AP$3,"X","")&amp;IF($I$7=$AQ$3,"X","")&amp;IF($I$7=$AR$3,"X","")&amp;IF($I$7=$AS$3,"X","")&amp;IF($I$7=$AT$3,"X","")&amp;IF($I$7=$AU$3,"X","")</f>
        <v/>
      </c>
      <c r="J8" s="35" t="str">
        <f>IF($J$7=$AO$3,"X","")&amp;IF($J$7=$AP$3,"X","")&amp;IF($J$7=$AQ$3,"X","")&amp;IF($J$7=$AR$3,"X","")&amp;IF($J$7=$AS$3,"X","")&amp;IF($J$7=$AT$3,"X","")&amp;IF($J$7=$AU$3,"X","")</f>
        <v>X</v>
      </c>
      <c r="K8" s="35" t="str">
        <f>IF($K$7=$AO$3,"X","")&amp;IF($K$7=$AP$3,"X","")&amp;IF($K$7=$AQ$3,"X","")&amp;IF($K$7=$AR$3,"X","")&amp;IF($K$7=$AS$3,"X","")&amp;IF($K$7=$AT$3,"X","")&amp;IF($K$7=$AU$3,"X","")</f>
        <v/>
      </c>
      <c r="L8" s="35" t="str">
        <f>IF($L$7=$AO$3,"X","")&amp;IF($L$7=$AP$3,"X","")&amp;IF($L$7=$AQ$3,"X","")&amp;IF($L$7=$AR$3,"X","")&amp;IF($L$7=$AS$3,"X","")&amp;IF($L$7=$AT$3,"X","")&amp;IF($L$7=$AU$3,"X","")</f>
        <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X</v>
      </c>
      <c r="P8" s="35" t="str">
        <f>IF($P$7=$AO$3,"X","")&amp;IF($P$7=$AP$3,"X","")&amp;IF($P$7=$AQ$3,"X","")&amp;IF($P$7=$AR$3,"X","")&amp;IF($P$7=$AS$3,"X","")&amp;IF($P$7=$AT$3,"X","")&amp;IF($P$7=$AU$3,"X","")</f>
        <v/>
      </c>
      <c r="Q8" s="35" t="str">
        <f>IF($Q$7=$AO$3,"X","")&amp;IF($Q$7=$AP$3,"X","")&amp;IF($Q$7=$AQ$3,"X","")&amp;IF($Q$7=$AR$3,"X","")&amp;IF($Q$7=$AS$3,"X","")&amp;IF($Q$7=$AT$3,"X","")&amp;IF($Q$7=$AU$3,"X","")</f>
        <v>X</v>
      </c>
      <c r="R8" s="35" t="str">
        <f>IF($R$7=$AO$3,"X","")&amp;IF($R$7=$AP$3,"X","")&amp;IF($R$7=$AQ$3,"X","")&amp;IF($R$7=$AR$3,"X","")&amp;IF($R$7=$AS$3,"X","")&amp;IF($R$7=$AT$3,"X","")&amp;IF($R$7=$AU$3,"X","")</f>
        <v/>
      </c>
      <c r="S8" s="35" t="str">
        <f>IF($S$7=$AO$3,"X","")&amp;IF($S$7=$AP$3,"X","")&amp;IF($S$7=$AQ$3,"X","")&amp;IF($S$7=$AR$3,"X","")&amp;IF($S$7=$AS$3,"X","")&amp;IF($S$7=$AT$3,"X","")&amp;IF($S$7=$AU$3,"X","")</f>
        <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X</v>
      </c>
      <c r="W8" s="35" t="str">
        <f>IF($W$7=$AO$3,"X","")&amp;IF($W$7=$AP$3,"X","")&amp;IF($W$7=$AQ$3,"X","")&amp;IF($W$7=$AR$3,"X","")&amp;IF($W$7=$AS$3,"X","")&amp;IF($W$7=$AT$3,"X","")&amp;IF($W$7=$AU$3,"X","")</f>
        <v/>
      </c>
      <c r="X8" s="35" t="str">
        <f>IF($X$7=$AO$3,"X","")&amp;IF($X$7=$AP$3,"X","")&amp;IF($X$7=$AQ$3,"X","")&amp;IF($X$7=$AR$3,"X","")&amp;IF($X$7=$AS$3,"X","")&amp;IF($X$7=$AT$3,"X","")&amp;IF($X$7=$AU$3,"X","")</f>
        <v>X</v>
      </c>
      <c r="Y8" s="35" t="str">
        <f>IF($Y$7=$AO$3,"X","")&amp;IF($Y$7=$AP$3,"X","")&amp;IF($Y$7=$AQ$3,"X","")&amp;IF($Y$7=$AR$3,"X","")&amp;IF($Y$7=$AS$3,"X","")&amp;IF($Y$7=$AT$3,"X","")&amp;IF($Y$7=$AU$3,"X","")</f>
        <v/>
      </c>
      <c r="Z8" s="35" t="str">
        <f>IF($Z$7=$AO$3,"X","")&amp;IF($Z$7=$AP$3,"X","")&amp;IF($Z$7=$AQ$3,"X","")&amp;IF($Z$7=$AR$3,"X","")&amp;IF($Z$7=$AS$3,"X","")&amp;IF($Z$7=$AT$3,"X","")&amp;IF($Z$7=$AU$3,"X","")</f>
        <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X</v>
      </c>
      <c r="AD8" s="35" t="str">
        <f>IF($AD$7=$AO$3,"X","")&amp;IF($AD$7=$AP$3,"X","")&amp;IF($AD$7=$AQ$3,"X","")&amp;IF($AD$7=$AR$3,"X","")&amp;IF($AD$7=$AS$3,"X","")&amp;IF($AD$7=$AT$3,"X","")&amp;IF($AD$7=$AU$3,"X","")</f>
        <v/>
      </c>
      <c r="AE8" s="35" t="str">
        <f>IF($AE$7=$AO$3,"X","")&amp;IF($AE$7=$AP$3,"X","")&amp;IF($AE$7=$AQ$3,"X","")&amp;IF($AE$7=$AR$3,"X","")&amp;IF($AE$7=$AS$3,"X","")&amp;IF($AE$7=$AT$3,"X","")&amp;IF($AE$7=$AU$3,"X","")</f>
        <v>X</v>
      </c>
      <c r="AF8" s="35" t="str">
        <f>IF($AF$7=$AO$3,"X","")&amp;IF($AF$7=$AP$3,"X","")&amp;IF($AF$7=$AQ$3,"X","")&amp;IF($AF$7=$AR$3,"X","")&amp;IF($AF$7=$AS$3,"X","")&amp;IF($AF$7=$AT$3,"X","")&amp;IF($AF$7=$AU$3,"X","")</f>
        <v/>
      </c>
      <c r="AG8" s="35" t="str">
        <f>IF($AG$7=$AO$3,"X","")&amp;IF($AG$7=$AP$3,"X","")&amp;IF($AG$7=$AQ$3,"X","")&amp;IF($AG$7=$AR$3,"X","")&amp;IF($AG$7=$AS$3,"X","")&amp;IF($AG$7=$AT$3,"X","")&amp;IF($AG$7=$AU$3,"X","")</f>
        <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X</v>
      </c>
      <c r="AK8" s="35" t="str">
        <f>IF($AK$7=$AO$3,"X","")&amp;IF($AK$7=$AP$3,"X","")&amp;IF($AK$7=$AQ$3,"X","")&amp;IF($AK$7=$AR$3,"X","")&amp;IF($AK$7=$AS$3,"X","")&amp;IF($AK$7=$AT$3,"X","")&amp;IF($AK$7=$AU$3,"X","")</f>
        <v/>
      </c>
      <c r="AL8" s="30">
        <f>COUNTIF(G8:AK8,"X")</f>
        <v>9</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12</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t="s">
        <v>869</v>
      </c>
      <c r="C14" s="925"/>
      <c r="D14" s="925"/>
      <c r="E14" s="925"/>
      <c r="F14" s="925"/>
      <c r="G14" s="926"/>
      <c r="H14" s="927"/>
      <c r="I14" s="928"/>
      <c r="J14" s="929"/>
      <c r="K14" s="930"/>
      <c r="L14" s="931"/>
      <c r="M14" s="932"/>
      <c r="N14" s="933"/>
      <c r="O14" s="932">
        <v>0.14000000000000001</v>
      </c>
      <c r="P14" s="933"/>
      <c r="Q14" s="934">
        <f t="shared" ref="Q14:Q33" si="2">AV14</f>
        <v>549.54</v>
      </c>
      <c r="R14" s="935"/>
      <c r="S14" s="936"/>
      <c r="T14" s="937"/>
      <c r="U14" s="938"/>
      <c r="V14" s="939"/>
      <c r="W14" s="940"/>
      <c r="X14" s="941"/>
      <c r="Y14" s="939">
        <v>5864</v>
      </c>
      <c r="Z14" s="941"/>
      <c r="AA14" s="556"/>
      <c r="AB14" s="559"/>
      <c r="AC14" s="560">
        <f t="shared" ref="AC14:AC33" si="3">IF(B14&lt;&gt;"",-$I$10,"")</f>
        <v>0</v>
      </c>
      <c r="AD14" s="561"/>
      <c r="AE14" s="561">
        <f>Y14/Q14</f>
        <v>10.670742803071661</v>
      </c>
      <c r="AF14" s="562">
        <f t="shared" ref="AF14:AF33" si="4">SUM(AB14:AE14)</f>
        <v>10.670742803071661</v>
      </c>
      <c r="AG14" s="72"/>
      <c r="AH14" s="109">
        <f t="shared" ref="AH14:AH33" si="5">IF(B14&lt;&gt;"",AV14,"")</f>
        <v>549.54</v>
      </c>
      <c r="AI14" s="883">
        <f>IF(B14&lt;&gt;0,ROUND(AE14*Q14,0),"")</f>
        <v>5864</v>
      </c>
      <c r="AJ14" s="883"/>
      <c r="AK14" s="900">
        <f t="shared" ref="AK14:AK33" si="6">IF(B14&lt;&gt;0,ROUND(AI14*$AF$1,2),"")</f>
        <v>0</v>
      </c>
      <c r="AL14" s="900"/>
      <c r="AM14" s="901" t="str">
        <f t="shared" ref="AM14:AM33" si="7">IF(AND(AC14&gt;0,AC14&lt;&gt;""),"ложь","")</f>
        <v/>
      </c>
      <c r="AN14" s="901"/>
      <c r="AO14" s="73">
        <f>IF(ROUND($A$1-$A$1*M14,4)=$A$1,0,ROUND($A$1-$A$1*M14,4))</f>
        <v>0</v>
      </c>
      <c r="AP14" s="74">
        <f>IF(ROUND($A$1-$A$1*O14,4)=$A$1,0,ROUND($A$1-$A$1*O14,4))</f>
        <v>549.54</v>
      </c>
      <c r="AQ14" s="75">
        <f>ROUND($A$1-((M14+O14)*$A$1),4)</f>
        <v>549.54</v>
      </c>
      <c r="AR14" s="76">
        <f>IF(AO14&gt;0,1,0)</f>
        <v>0</v>
      </c>
      <c r="AS14" s="77">
        <f t="shared" ref="AS14:AS33" si="8">IF(AP14&gt;0,2,0)</f>
        <v>2</v>
      </c>
      <c r="AT14" s="76">
        <f>IF(AQ14&gt;0,3,0)</f>
        <v>3</v>
      </c>
      <c r="AU14" s="78">
        <f t="shared" ref="AU14:AU33" si="9">AR14+AS14+AT14</f>
        <v>5</v>
      </c>
      <c r="AV14" s="5">
        <f t="shared" ref="AV14:AV33" si="10">IF(AU14=4,AO14,0)+IF(AU14=5,AP14,0)+IF(AU14=6,AQ14,0)+IF(AU14=3,$A$1,0)</f>
        <v>549.54</v>
      </c>
      <c r="AW14" s="104">
        <f>ROUND(AF14*Q14,0)</f>
        <v>5864</v>
      </c>
    </row>
    <row r="15" spans="1:83" s="69" customFormat="1" ht="18" customHeight="1" x14ac:dyDescent="0.2">
      <c r="A15" s="71">
        <v>2</v>
      </c>
      <c r="B15" s="924" t="s">
        <v>838</v>
      </c>
      <c r="C15" s="925"/>
      <c r="D15" s="925"/>
      <c r="E15" s="925"/>
      <c r="F15" s="925"/>
      <c r="G15" s="926"/>
      <c r="H15" s="927"/>
      <c r="I15" s="928"/>
      <c r="J15" s="929"/>
      <c r="K15" s="930"/>
      <c r="L15" s="931"/>
      <c r="M15" s="932"/>
      <c r="N15" s="933"/>
      <c r="O15" s="932">
        <v>0.09</v>
      </c>
      <c r="P15" s="933"/>
      <c r="Q15" s="934">
        <f t="shared" si="2"/>
        <v>581.49</v>
      </c>
      <c r="R15" s="935"/>
      <c r="S15" s="936"/>
      <c r="T15" s="937"/>
      <c r="U15" s="938"/>
      <c r="V15" s="939"/>
      <c r="W15" s="940"/>
      <c r="X15" s="941"/>
      <c r="Y15" s="939">
        <v>6205</v>
      </c>
      <c r="Z15" s="941"/>
      <c r="AA15" s="556"/>
      <c r="AB15" s="563"/>
      <c r="AC15" s="560">
        <f t="shared" si="3"/>
        <v>0</v>
      </c>
      <c r="AD15" s="564"/>
      <c r="AE15" s="561">
        <f>Y15/Q15</f>
        <v>10.670862783538841</v>
      </c>
      <c r="AF15" s="562">
        <f t="shared" si="4"/>
        <v>10.670862783538841</v>
      </c>
      <c r="AG15" s="72"/>
      <c r="AH15" s="109">
        <f t="shared" si="5"/>
        <v>581.49</v>
      </c>
      <c r="AI15" s="883">
        <f t="shared" ref="AI15:AI33" si="11">IF(B15&lt;&gt;0,ROUND(AE15*Q15,0),"")</f>
        <v>6205</v>
      </c>
      <c r="AJ15" s="883"/>
      <c r="AK15" s="900">
        <f t="shared" si="6"/>
        <v>0</v>
      </c>
      <c r="AL15" s="900"/>
      <c r="AM15" s="901" t="str">
        <f t="shared" si="7"/>
        <v/>
      </c>
      <c r="AN15" s="901"/>
      <c r="AO15" s="73">
        <f t="shared" ref="AO15:AO33" si="12">IF(ROUND($A$1-$A$1*M15,4)=$A$1,0,ROUND($A$1-$A$1*M15,4))</f>
        <v>0</v>
      </c>
      <c r="AP15" s="74">
        <f t="shared" ref="AP15:AP33" si="13">IF(ROUND($A$1-$A$1*O15,4)=$A$1,0,ROUND($A$1-$A$1*O15,4))</f>
        <v>581.49</v>
      </c>
      <c r="AQ15" s="75">
        <f t="shared" ref="AQ15:AQ33" si="14">ROUND($A$1-((M15+O15)*$A$1),4)</f>
        <v>581.49</v>
      </c>
      <c r="AR15" s="76">
        <f t="shared" ref="AR15:AR33" si="15">IF(AO15&gt;0,1,0)</f>
        <v>0</v>
      </c>
      <c r="AS15" s="77">
        <f t="shared" si="8"/>
        <v>2</v>
      </c>
      <c r="AT15" s="76">
        <f t="shared" ref="AT15:AT33" si="16">IF(AQ15&gt;0,3,0)</f>
        <v>3</v>
      </c>
      <c r="AU15" s="78">
        <f t="shared" si="9"/>
        <v>5</v>
      </c>
      <c r="AV15" s="5">
        <f t="shared" si="10"/>
        <v>581.49</v>
      </c>
      <c r="AW15" s="104">
        <f t="shared" ref="AW15:AW33" si="17">ROUND(AF15*Q15,0)</f>
        <v>6205</v>
      </c>
    </row>
    <row r="16" spans="1:83" s="69" customFormat="1" ht="18" customHeight="1" x14ac:dyDescent="0.2">
      <c r="A16" s="71">
        <v>3</v>
      </c>
      <c r="B16" s="924"/>
      <c r="C16" s="925"/>
      <c r="D16" s="925"/>
      <c r="E16" s="925"/>
      <c r="F16" s="925"/>
      <c r="G16" s="926"/>
      <c r="H16" s="927"/>
      <c r="I16" s="928"/>
      <c r="J16" s="929"/>
      <c r="K16" s="930"/>
      <c r="L16" s="931"/>
      <c r="M16" s="932"/>
      <c r="N16" s="933"/>
      <c r="O16" s="932"/>
      <c r="P16" s="933"/>
      <c r="Q16" s="934">
        <f t="shared" si="2"/>
        <v>639</v>
      </c>
      <c r="R16" s="935"/>
      <c r="S16" s="936"/>
      <c r="T16" s="937"/>
      <c r="U16" s="938"/>
      <c r="V16" s="939"/>
      <c r="W16" s="940"/>
      <c r="X16" s="941"/>
      <c r="Y16" s="939"/>
      <c r="Z16" s="941"/>
      <c r="AA16" s="556"/>
      <c r="AB16" s="563"/>
      <c r="AC16" s="560" t="str">
        <f t="shared" si="3"/>
        <v/>
      </c>
      <c r="AD16" s="564"/>
      <c r="AE16" s="561"/>
      <c r="AF16" s="562">
        <f t="shared" si="4"/>
        <v>0</v>
      </c>
      <c r="AG16" s="72"/>
      <c r="AH16" s="109" t="str">
        <f t="shared" si="5"/>
        <v/>
      </c>
      <c r="AI16" s="883" t="str">
        <f t="shared" si="11"/>
        <v/>
      </c>
      <c r="AJ16" s="883"/>
      <c r="AK16" s="900" t="str">
        <f t="shared" si="6"/>
        <v/>
      </c>
      <c r="AL16" s="900"/>
      <c r="AM16" s="901" t="str">
        <f t="shared" si="7"/>
        <v/>
      </c>
      <c r="AN16" s="901"/>
      <c r="AO16" s="73">
        <f t="shared" si="12"/>
        <v>0</v>
      </c>
      <c r="AP16" s="74">
        <f t="shared" si="13"/>
        <v>0</v>
      </c>
      <c r="AQ16" s="75">
        <f t="shared" si="14"/>
        <v>639</v>
      </c>
      <c r="AR16" s="76">
        <f t="shared" si="15"/>
        <v>0</v>
      </c>
      <c r="AS16" s="77">
        <f t="shared" si="8"/>
        <v>0</v>
      </c>
      <c r="AT16" s="76">
        <f t="shared" si="16"/>
        <v>3</v>
      </c>
      <c r="AU16" s="78">
        <f t="shared" si="9"/>
        <v>3</v>
      </c>
      <c r="AV16" s="5">
        <f t="shared" si="10"/>
        <v>639</v>
      </c>
      <c r="AW16" s="104">
        <f t="shared" si="17"/>
        <v>0</v>
      </c>
    </row>
    <row r="17" spans="1:49" s="69" customFormat="1" ht="18" customHeight="1" x14ac:dyDescent="0.2">
      <c r="A17" s="71">
        <v>4</v>
      </c>
      <c r="B17" s="924"/>
      <c r="C17" s="925"/>
      <c r="D17" s="925"/>
      <c r="E17" s="925"/>
      <c r="F17" s="925"/>
      <c r="G17" s="926"/>
      <c r="H17" s="927"/>
      <c r="I17" s="928"/>
      <c r="J17" s="929"/>
      <c r="K17" s="930"/>
      <c r="L17" s="931"/>
      <c r="M17" s="932"/>
      <c r="N17" s="933"/>
      <c r="O17" s="932"/>
      <c r="P17" s="933"/>
      <c r="Q17" s="934">
        <f t="shared" si="2"/>
        <v>639</v>
      </c>
      <c r="R17" s="935"/>
      <c r="S17" s="936"/>
      <c r="T17" s="937"/>
      <c r="U17" s="938"/>
      <c r="V17" s="939"/>
      <c r="W17" s="940"/>
      <c r="X17" s="941"/>
      <c r="Y17" s="939"/>
      <c r="Z17" s="941"/>
      <c r="AA17" s="556"/>
      <c r="AB17" s="563"/>
      <c r="AC17" s="560" t="str">
        <f t="shared" si="3"/>
        <v/>
      </c>
      <c r="AD17" s="564"/>
      <c r="AE17" s="561"/>
      <c r="AF17" s="562">
        <f t="shared" si="4"/>
        <v>0</v>
      </c>
      <c r="AG17" s="72"/>
      <c r="AH17" s="109" t="str">
        <f t="shared" si="5"/>
        <v/>
      </c>
      <c r="AI17" s="883" t="str">
        <f t="shared" si="11"/>
        <v/>
      </c>
      <c r="AJ17" s="883"/>
      <c r="AK17" s="900" t="str">
        <f t="shared" si="6"/>
        <v/>
      </c>
      <c r="AL17" s="900"/>
      <c r="AM17" s="901" t="str">
        <f t="shared" si="7"/>
        <v/>
      </c>
      <c r="AN17" s="901"/>
      <c r="AO17" s="73">
        <f t="shared" si="12"/>
        <v>0</v>
      </c>
      <c r="AP17" s="74">
        <f t="shared" si="13"/>
        <v>0</v>
      </c>
      <c r="AQ17" s="75">
        <f t="shared" si="14"/>
        <v>639</v>
      </c>
      <c r="AR17" s="76">
        <f t="shared" si="15"/>
        <v>0</v>
      </c>
      <c r="AS17" s="77">
        <f t="shared" si="8"/>
        <v>0</v>
      </c>
      <c r="AT17" s="76">
        <f t="shared" si="16"/>
        <v>3</v>
      </c>
      <c r="AU17" s="78">
        <f t="shared" si="9"/>
        <v>3</v>
      </c>
      <c r="AV17" s="5">
        <f t="shared" si="10"/>
        <v>639</v>
      </c>
      <c r="AW17" s="104">
        <f t="shared" si="17"/>
        <v>0</v>
      </c>
    </row>
    <row r="18" spans="1:49" s="69" customFormat="1" ht="18" customHeight="1" x14ac:dyDescent="0.2">
      <c r="A18" s="71">
        <v>5</v>
      </c>
      <c r="B18" s="924" t="s">
        <v>870</v>
      </c>
      <c r="C18" s="925"/>
      <c r="D18" s="925"/>
      <c r="E18" s="925"/>
      <c r="F18" s="925"/>
      <c r="G18" s="926"/>
      <c r="H18" s="927"/>
      <c r="I18" s="928"/>
      <c r="J18" s="929"/>
      <c r="K18" s="930"/>
      <c r="L18" s="931"/>
      <c r="M18" s="932"/>
      <c r="N18" s="933"/>
      <c r="O18" s="932">
        <v>0.15</v>
      </c>
      <c r="P18" s="933"/>
      <c r="Q18" s="934">
        <f t="shared" si="2"/>
        <v>543.15</v>
      </c>
      <c r="R18" s="935"/>
      <c r="S18" s="936"/>
      <c r="T18" s="937"/>
      <c r="U18" s="938"/>
      <c r="V18" s="939"/>
      <c r="W18" s="940"/>
      <c r="X18" s="941"/>
      <c r="Y18" s="939">
        <v>5795</v>
      </c>
      <c r="Z18" s="941"/>
      <c r="AA18" s="556"/>
      <c r="AB18" s="563"/>
      <c r="AC18" s="560">
        <f t="shared" si="3"/>
        <v>0</v>
      </c>
      <c r="AD18" s="564"/>
      <c r="AE18" s="561">
        <f>Y18/Q18</f>
        <v>10.669244223511001</v>
      </c>
      <c r="AF18" s="562">
        <f t="shared" si="4"/>
        <v>10.669244223511001</v>
      </c>
      <c r="AG18" s="72"/>
      <c r="AH18" s="109">
        <f t="shared" si="5"/>
        <v>543.15</v>
      </c>
      <c r="AI18" s="883">
        <f t="shared" si="11"/>
        <v>5795</v>
      </c>
      <c r="AJ18" s="883"/>
      <c r="AK18" s="900">
        <f t="shared" si="6"/>
        <v>0</v>
      </c>
      <c r="AL18" s="900"/>
      <c r="AM18" s="901" t="str">
        <f t="shared" si="7"/>
        <v/>
      </c>
      <c r="AN18" s="901"/>
      <c r="AO18" s="73">
        <f t="shared" si="12"/>
        <v>0</v>
      </c>
      <c r="AP18" s="74">
        <f t="shared" si="13"/>
        <v>543.15</v>
      </c>
      <c r="AQ18" s="75">
        <f t="shared" si="14"/>
        <v>543.15</v>
      </c>
      <c r="AR18" s="76">
        <f t="shared" si="15"/>
        <v>0</v>
      </c>
      <c r="AS18" s="77">
        <f t="shared" si="8"/>
        <v>2</v>
      </c>
      <c r="AT18" s="76">
        <f t="shared" si="16"/>
        <v>3</v>
      </c>
      <c r="AU18" s="78">
        <f t="shared" si="9"/>
        <v>5</v>
      </c>
      <c r="AV18" s="5">
        <f t="shared" si="10"/>
        <v>543.15</v>
      </c>
      <c r="AW18" s="104">
        <f t="shared" si="17"/>
        <v>5795</v>
      </c>
    </row>
    <row r="19" spans="1:49" s="69" customFormat="1" ht="18" customHeight="1" x14ac:dyDescent="0.2">
      <c r="A19" s="71">
        <v>6</v>
      </c>
      <c r="B19" s="924" t="s">
        <v>843</v>
      </c>
      <c r="C19" s="925"/>
      <c r="D19" s="925"/>
      <c r="E19" s="925"/>
      <c r="F19" s="925"/>
      <c r="G19" s="926"/>
      <c r="H19" s="927"/>
      <c r="I19" s="928"/>
      <c r="J19" s="929"/>
      <c r="K19" s="930"/>
      <c r="L19" s="931"/>
      <c r="M19" s="932"/>
      <c r="N19" s="933"/>
      <c r="O19" s="932">
        <v>0.12</v>
      </c>
      <c r="P19" s="933"/>
      <c r="Q19" s="934">
        <f t="shared" si="2"/>
        <v>562.32000000000005</v>
      </c>
      <c r="R19" s="935"/>
      <c r="S19" s="936"/>
      <c r="T19" s="937"/>
      <c r="U19" s="938"/>
      <c r="V19" s="939"/>
      <c r="W19" s="940"/>
      <c r="X19" s="941"/>
      <c r="Y19" s="939">
        <v>6006</v>
      </c>
      <c r="Z19" s="941"/>
      <c r="AA19" s="556"/>
      <c r="AB19" s="563"/>
      <c r="AC19" s="560">
        <f t="shared" si="3"/>
        <v>0</v>
      </c>
      <c r="AD19" s="564"/>
      <c r="AE19" s="561">
        <f>Y19/Q19</f>
        <v>10.68075117370892</v>
      </c>
      <c r="AF19" s="562">
        <f t="shared" si="4"/>
        <v>10.68075117370892</v>
      </c>
      <c r="AG19" s="72"/>
      <c r="AH19" s="109">
        <f t="shared" si="5"/>
        <v>562.32000000000005</v>
      </c>
      <c r="AI19" s="883">
        <f t="shared" si="11"/>
        <v>6006</v>
      </c>
      <c r="AJ19" s="883"/>
      <c r="AK19" s="900">
        <f t="shared" si="6"/>
        <v>0</v>
      </c>
      <c r="AL19" s="900"/>
      <c r="AM19" s="901" t="str">
        <f t="shared" si="7"/>
        <v/>
      </c>
      <c r="AN19" s="901"/>
      <c r="AO19" s="73">
        <f t="shared" si="12"/>
        <v>0</v>
      </c>
      <c r="AP19" s="74">
        <f t="shared" si="13"/>
        <v>562.32000000000005</v>
      </c>
      <c r="AQ19" s="75">
        <f t="shared" si="14"/>
        <v>562.32000000000005</v>
      </c>
      <c r="AR19" s="76">
        <f t="shared" si="15"/>
        <v>0</v>
      </c>
      <c r="AS19" s="77">
        <f t="shared" si="8"/>
        <v>2</v>
      </c>
      <c r="AT19" s="76">
        <f t="shared" si="16"/>
        <v>3</v>
      </c>
      <c r="AU19" s="78">
        <f t="shared" si="9"/>
        <v>5</v>
      </c>
      <c r="AV19" s="5">
        <f t="shared" si="10"/>
        <v>562.32000000000005</v>
      </c>
      <c r="AW19" s="104">
        <f t="shared" si="17"/>
        <v>6006</v>
      </c>
    </row>
    <row r="20" spans="1:49" s="69" customFormat="1" ht="18" customHeight="1" x14ac:dyDescent="0.2">
      <c r="A20" s="71">
        <v>7</v>
      </c>
      <c r="B20" s="924" t="s">
        <v>889</v>
      </c>
      <c r="C20" s="925"/>
      <c r="D20" s="925"/>
      <c r="E20" s="925"/>
      <c r="F20" s="925"/>
      <c r="G20" s="926"/>
      <c r="H20" s="927"/>
      <c r="I20" s="928"/>
      <c r="J20" s="929"/>
      <c r="K20" s="930"/>
      <c r="L20" s="931"/>
      <c r="M20" s="932"/>
      <c r="N20" s="933"/>
      <c r="O20" s="932">
        <v>0.09</v>
      </c>
      <c r="P20" s="933"/>
      <c r="Q20" s="934">
        <f t="shared" si="2"/>
        <v>581.49</v>
      </c>
      <c r="R20" s="935"/>
      <c r="S20" s="936"/>
      <c r="T20" s="937"/>
      <c r="U20" s="938"/>
      <c r="V20" s="939">
        <v>6205</v>
      </c>
      <c r="W20" s="940"/>
      <c r="X20" s="941"/>
      <c r="Y20" s="939"/>
      <c r="Z20" s="941"/>
      <c r="AA20" s="556"/>
      <c r="AB20" s="563"/>
      <c r="AC20" s="560">
        <f t="shared" si="3"/>
        <v>0</v>
      </c>
      <c r="AD20" s="564"/>
      <c r="AE20" s="561">
        <f>V20/Q20</f>
        <v>10.670862783538841</v>
      </c>
      <c r="AF20" s="562">
        <f t="shared" si="4"/>
        <v>10.670862783538841</v>
      </c>
      <c r="AG20" s="72"/>
      <c r="AH20" s="109">
        <f t="shared" si="5"/>
        <v>581.49</v>
      </c>
      <c r="AI20" s="883">
        <f t="shared" si="11"/>
        <v>6205</v>
      </c>
      <c r="AJ20" s="883"/>
      <c r="AK20" s="900">
        <f t="shared" si="6"/>
        <v>0</v>
      </c>
      <c r="AL20" s="900"/>
      <c r="AM20" s="901" t="str">
        <f t="shared" si="7"/>
        <v/>
      </c>
      <c r="AN20" s="901"/>
      <c r="AO20" s="73">
        <f t="shared" si="12"/>
        <v>0</v>
      </c>
      <c r="AP20" s="74">
        <f t="shared" si="13"/>
        <v>581.49</v>
      </c>
      <c r="AQ20" s="75">
        <f t="shared" si="14"/>
        <v>581.49</v>
      </c>
      <c r="AR20" s="76">
        <f t="shared" si="15"/>
        <v>0</v>
      </c>
      <c r="AS20" s="77">
        <f t="shared" si="8"/>
        <v>2</v>
      </c>
      <c r="AT20" s="76">
        <f t="shared" si="16"/>
        <v>3</v>
      </c>
      <c r="AU20" s="78">
        <f t="shared" si="9"/>
        <v>5</v>
      </c>
      <c r="AV20" s="5">
        <f t="shared" si="10"/>
        <v>581.49</v>
      </c>
      <c r="AW20" s="104">
        <f t="shared" si="17"/>
        <v>6205</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639</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639</v>
      </c>
      <c r="AR21" s="76">
        <f t="shared" si="15"/>
        <v>0</v>
      </c>
      <c r="AS21" s="77">
        <f t="shared" si="8"/>
        <v>0</v>
      </c>
      <c r="AT21" s="76">
        <f t="shared" si="16"/>
        <v>3</v>
      </c>
      <c r="AU21" s="78">
        <f t="shared" si="9"/>
        <v>3</v>
      </c>
      <c r="AV21" s="5">
        <f t="shared" si="10"/>
        <v>639</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639</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639</v>
      </c>
      <c r="AR22" s="76">
        <f t="shared" si="15"/>
        <v>0</v>
      </c>
      <c r="AS22" s="77">
        <f t="shared" si="8"/>
        <v>0</v>
      </c>
      <c r="AT22" s="76">
        <f t="shared" si="16"/>
        <v>3</v>
      </c>
      <c r="AU22" s="78">
        <f t="shared" si="9"/>
        <v>3</v>
      </c>
      <c r="AV22" s="5">
        <f t="shared" si="10"/>
        <v>639</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639</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639</v>
      </c>
      <c r="AR23" s="76">
        <f t="shared" si="15"/>
        <v>0</v>
      </c>
      <c r="AS23" s="77">
        <f t="shared" si="8"/>
        <v>0</v>
      </c>
      <c r="AT23" s="76">
        <f t="shared" si="16"/>
        <v>3</v>
      </c>
      <c r="AU23" s="78">
        <f t="shared" si="9"/>
        <v>3</v>
      </c>
      <c r="AV23" s="5">
        <f t="shared" si="10"/>
        <v>639</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639</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639</v>
      </c>
      <c r="AR24" s="76">
        <f t="shared" si="15"/>
        <v>0</v>
      </c>
      <c r="AS24" s="77">
        <f t="shared" si="8"/>
        <v>0</v>
      </c>
      <c r="AT24" s="76">
        <f t="shared" si="16"/>
        <v>3</v>
      </c>
      <c r="AU24" s="78">
        <f t="shared" si="9"/>
        <v>3</v>
      </c>
      <c r="AV24" s="5">
        <f t="shared" si="10"/>
        <v>639</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639</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639</v>
      </c>
      <c r="AR25" s="76">
        <f t="shared" si="15"/>
        <v>0</v>
      </c>
      <c r="AS25" s="77">
        <f t="shared" si="8"/>
        <v>0</v>
      </c>
      <c r="AT25" s="76">
        <f t="shared" si="16"/>
        <v>3</v>
      </c>
      <c r="AU25" s="78">
        <f t="shared" si="9"/>
        <v>3</v>
      </c>
      <c r="AV25" s="5">
        <f t="shared" si="10"/>
        <v>639</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639</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639</v>
      </c>
      <c r="AR26" s="76">
        <f t="shared" si="15"/>
        <v>0</v>
      </c>
      <c r="AS26" s="77">
        <f t="shared" si="8"/>
        <v>0</v>
      </c>
      <c r="AT26" s="76">
        <f t="shared" si="16"/>
        <v>3</v>
      </c>
      <c r="AU26" s="78">
        <f t="shared" si="9"/>
        <v>3</v>
      </c>
      <c r="AV26" s="5">
        <f t="shared" si="10"/>
        <v>639</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639</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639</v>
      </c>
      <c r="AR27" s="76">
        <f t="shared" si="15"/>
        <v>0</v>
      </c>
      <c r="AS27" s="77">
        <f t="shared" si="8"/>
        <v>0</v>
      </c>
      <c r="AT27" s="76">
        <f t="shared" si="16"/>
        <v>3</v>
      </c>
      <c r="AU27" s="78">
        <f t="shared" si="9"/>
        <v>3</v>
      </c>
      <c r="AV27" s="5">
        <f t="shared" si="10"/>
        <v>639</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639</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639</v>
      </c>
      <c r="AR28" s="76">
        <f t="shared" si="15"/>
        <v>0</v>
      </c>
      <c r="AS28" s="77">
        <f t="shared" si="8"/>
        <v>0</v>
      </c>
      <c r="AT28" s="76">
        <f t="shared" si="16"/>
        <v>3</v>
      </c>
      <c r="AU28" s="78">
        <f t="shared" si="9"/>
        <v>3</v>
      </c>
      <c r="AV28" s="5">
        <f t="shared" si="10"/>
        <v>639</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639</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639</v>
      </c>
      <c r="AR29" s="76">
        <f t="shared" si="15"/>
        <v>0</v>
      </c>
      <c r="AS29" s="77">
        <f t="shared" si="8"/>
        <v>0</v>
      </c>
      <c r="AT29" s="76">
        <f t="shared" si="16"/>
        <v>3</v>
      </c>
      <c r="AU29" s="78">
        <f t="shared" si="9"/>
        <v>3</v>
      </c>
      <c r="AV29" s="5">
        <f t="shared" si="10"/>
        <v>639</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639</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639</v>
      </c>
      <c r="AR30" s="76">
        <f t="shared" si="15"/>
        <v>0</v>
      </c>
      <c r="AS30" s="77">
        <f t="shared" si="8"/>
        <v>0</v>
      </c>
      <c r="AT30" s="76">
        <f t="shared" si="16"/>
        <v>3</v>
      </c>
      <c r="AU30" s="78">
        <f t="shared" si="9"/>
        <v>3</v>
      </c>
      <c r="AV30" s="5">
        <f t="shared" si="10"/>
        <v>639</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639</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639</v>
      </c>
      <c r="AR31" s="76">
        <f t="shared" si="15"/>
        <v>0</v>
      </c>
      <c r="AS31" s="77">
        <f t="shared" si="8"/>
        <v>0</v>
      </c>
      <c r="AT31" s="76">
        <f t="shared" si="16"/>
        <v>3</v>
      </c>
      <c r="AU31" s="78">
        <f t="shared" si="9"/>
        <v>3</v>
      </c>
      <c r="AV31" s="5">
        <f t="shared" si="10"/>
        <v>639</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639</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639</v>
      </c>
      <c r="AR32" s="76">
        <f t="shared" si="15"/>
        <v>0</v>
      </c>
      <c r="AS32" s="77">
        <f t="shared" si="8"/>
        <v>0</v>
      </c>
      <c r="AT32" s="76">
        <f t="shared" si="16"/>
        <v>3</v>
      </c>
      <c r="AU32" s="78">
        <f t="shared" si="9"/>
        <v>3</v>
      </c>
      <c r="AV32" s="5">
        <f t="shared" si="10"/>
        <v>639</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639</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639</v>
      </c>
      <c r="AR33" s="76">
        <f t="shared" si="15"/>
        <v>0</v>
      </c>
      <c r="AS33" s="77">
        <f t="shared" si="8"/>
        <v>0</v>
      </c>
      <c r="AT33" s="76">
        <f t="shared" si="16"/>
        <v>3</v>
      </c>
      <c r="AU33" s="78">
        <f t="shared" si="9"/>
        <v>3</v>
      </c>
      <c r="AV33" s="5">
        <f t="shared" si="10"/>
        <v>639</v>
      </c>
      <c r="AW33" s="104">
        <f t="shared" si="17"/>
        <v>0</v>
      </c>
    </row>
    <row r="34" spans="1:49" s="69" customFormat="1" ht="24.75" customHeight="1" x14ac:dyDescent="0.2">
      <c r="A34" s="84"/>
      <c r="B34" s="480" t="s">
        <v>281</v>
      </c>
      <c r="C34" s="84"/>
      <c r="D34" s="84"/>
      <c r="E34" s="84"/>
      <c r="F34" s="84"/>
      <c r="G34" s="554">
        <f>20-COUNTBLANK(B14:B33)</f>
        <v>5</v>
      </c>
      <c r="H34" s="86" t="s">
        <v>50</v>
      </c>
      <c r="I34" s="84"/>
      <c r="J34" s="835"/>
      <c r="K34" s="835"/>
      <c r="L34" s="835"/>
      <c r="M34" s="835"/>
      <c r="N34" s="835"/>
      <c r="O34" s="836" t="s">
        <v>23</v>
      </c>
      <c r="P34" s="836"/>
      <c r="Q34" s="835"/>
      <c r="R34" s="837"/>
      <c r="S34" s="902">
        <f>SUM(S14:U33)</f>
        <v>0</v>
      </c>
      <c r="T34" s="903"/>
      <c r="U34" s="904"/>
      <c r="V34" s="905">
        <f>SUM(V14:X33)</f>
        <v>6205</v>
      </c>
      <c r="W34" s="903"/>
      <c r="X34" s="904"/>
      <c r="Y34" s="905">
        <f>SUM(Y14:Z33)</f>
        <v>23870</v>
      </c>
      <c r="Z34" s="904"/>
      <c r="AA34" s="558">
        <f t="shared" ref="AA34:AG34" si="18">SUM(AA14:AA33)</f>
        <v>0</v>
      </c>
      <c r="AB34" s="568">
        <f t="shared" si="18"/>
        <v>0</v>
      </c>
      <c r="AC34" s="569">
        <f t="shared" si="18"/>
        <v>0</v>
      </c>
      <c r="AD34" s="569">
        <f t="shared" si="18"/>
        <v>0</v>
      </c>
      <c r="AE34" s="570">
        <f t="shared" si="18"/>
        <v>53.362463767369263</v>
      </c>
      <c r="AF34" s="571">
        <f t="shared" si="18"/>
        <v>53.362463767369263</v>
      </c>
      <c r="AG34" s="89">
        <f t="shared" si="18"/>
        <v>0</v>
      </c>
      <c r="AH34" s="90"/>
      <c r="AI34" s="90"/>
      <c r="AJ34" s="90"/>
      <c r="AK34" s="90"/>
      <c r="AL34" s="91"/>
      <c r="AM34" s="91"/>
      <c r="AN34" s="91"/>
      <c r="AO34" s="68"/>
      <c r="AS34" s="70"/>
      <c r="AW34" s="104">
        <f>SUM(AW14:AW33)</f>
        <v>30075</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4023.6143473489574</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2774" priority="6" stopIfTrue="1">
      <formula>B14=""</formula>
    </cfRule>
  </conditionalFormatting>
  <conditionalFormatting sqref="AE14:AE33">
    <cfRule type="expression" dxfId="2773" priority="7" stopIfTrue="1">
      <formula>AND((OR(S14,V14,Y14)&lt;&gt;0),AE14=0)</formula>
    </cfRule>
    <cfRule type="expression" dxfId="2772" priority="8" stopIfTrue="1">
      <formula>AND((OR(S14,V14,Y14)&lt;&gt;0),AE14&lt;&gt;0)</formula>
    </cfRule>
  </conditionalFormatting>
  <conditionalFormatting sqref="Q14:R33">
    <cfRule type="expression" dxfId="2771" priority="9" stopIfTrue="1">
      <formula>B14=""</formula>
    </cfRule>
  </conditionalFormatting>
  <conditionalFormatting sqref="AC14:AC33">
    <cfRule type="expression" dxfId="2770" priority="10" stopIfTrue="1">
      <formula>(AD14+AC14)&gt;=0</formula>
    </cfRule>
  </conditionalFormatting>
  <conditionalFormatting sqref="AI14:AJ33">
    <cfRule type="expression" dxfId="2769" priority="11" stopIfTrue="1">
      <formula>IF(AI14&lt;&gt;ROUND(S14*$AF$1+V14+Y14,2),1)</formula>
    </cfRule>
    <cfRule type="cellIs" dxfId="2768" priority="12" stopIfTrue="1" operator="equal">
      <formula>0</formula>
    </cfRule>
  </conditionalFormatting>
  <conditionalFormatting sqref="Y25:Z33">
    <cfRule type="expression" dxfId="2767" priority="13" stopIfTrue="1">
      <formula>IF((AND($Y25=0,$S25=0,$V25=0,$AE25&lt;&gt;0)),"истина")</formula>
    </cfRule>
    <cfRule type="expression" dxfId="2766" priority="14" stopIfTrue="1">
      <formula>($V25+$Y25)&lt;&gt;$AI25</formula>
    </cfRule>
  </conditionalFormatting>
  <conditionalFormatting sqref="S15:U33">
    <cfRule type="expression" dxfId="2765" priority="15" stopIfTrue="1">
      <formula>IF((AND($S15=0,$V15=0,$Y15=0,$AE15&lt;&gt;0)),"истина")</formula>
    </cfRule>
    <cfRule type="cellIs" dxfId="2764" priority="16" stopIfTrue="1" operator="lessThan">
      <formula>0</formula>
    </cfRule>
  </conditionalFormatting>
  <conditionalFormatting sqref="V25:X33">
    <cfRule type="expression" dxfId="2763" priority="17" stopIfTrue="1">
      <formula>IF((AND($V25=0,$Y25=0,$S25=0,$AE25&lt;&gt;0)),"истина")</formula>
    </cfRule>
    <cfRule type="expression" dxfId="2762" priority="18" stopIfTrue="1">
      <formula>($V25+$Y25)&lt;&gt;$AI25</formula>
    </cfRule>
    <cfRule type="cellIs" dxfId="2761" priority="19" stopIfTrue="1" operator="lessThan">
      <formula>0</formula>
    </cfRule>
  </conditionalFormatting>
  <conditionalFormatting sqref="I10:J10">
    <cfRule type="cellIs" dxfId="2760" priority="20" stopIfTrue="1" operator="notEqual">
      <formula>$A$10</formula>
    </cfRule>
    <cfRule type="cellIs" dxfId="2759" priority="21" stopIfTrue="1" operator="equal">
      <formula>0</formula>
    </cfRule>
  </conditionalFormatting>
  <conditionalFormatting sqref="D10:E10 AK13:AL13 AH14:AH33 AM14:AN33">
    <cfRule type="cellIs" dxfId="2758" priority="22" stopIfTrue="1" operator="equal">
      <formula>0</formula>
    </cfRule>
  </conditionalFormatting>
  <conditionalFormatting sqref="AH3:AN3 AH1:AN1">
    <cfRule type="cellIs" dxfId="2757" priority="23" stopIfTrue="1" operator="equal">
      <formula>0</formula>
    </cfRule>
  </conditionalFormatting>
  <conditionalFormatting sqref="S34:AG34 AF14:AF33">
    <cfRule type="cellIs" dxfId="2756" priority="24" stopIfTrue="1" operator="equal">
      <formula>0</formula>
    </cfRule>
  </conditionalFormatting>
  <conditionalFormatting sqref="S14:U14">
    <cfRule type="expression" dxfId="2755" priority="25" stopIfTrue="1">
      <formula>IF((AND($S$14=0,$V$14=0,$Y$14=0,$AE$14&lt;&gt;0)),"истина")</formula>
    </cfRule>
    <cfRule type="cellIs" dxfId="2754" priority="26" stopIfTrue="1" operator="lessThan">
      <formula>0</formula>
    </cfRule>
  </conditionalFormatting>
  <conditionalFormatting sqref="G34 D8:E9 AK14:AL33">
    <cfRule type="cellIs" dxfId="2753" priority="27" stopIfTrue="1" operator="equal">
      <formula>0</formula>
    </cfRule>
  </conditionalFormatting>
  <conditionalFormatting sqref="AL8:AL9">
    <cfRule type="cellIs" dxfId="2752" priority="28" stopIfTrue="1" operator="equal">
      <formula>0</formula>
    </cfRule>
  </conditionalFormatting>
  <conditionalFormatting sqref="AM8:AN8">
    <cfRule type="expression" dxfId="2751" priority="29" stopIfTrue="1">
      <formula>$AL$8=0</formula>
    </cfRule>
  </conditionalFormatting>
  <conditionalFormatting sqref="AM9:AN9">
    <cfRule type="expression" dxfId="2750" priority="30" stopIfTrue="1">
      <formula>$AL$9=0</formula>
    </cfRule>
  </conditionalFormatting>
  <conditionalFormatting sqref="A8:C8">
    <cfRule type="expression" dxfId="2749" priority="31" stopIfTrue="1">
      <formula>$D$8=0</formula>
    </cfRule>
    <cfRule type="cellIs" dxfId="2748" priority="32" stopIfTrue="1" operator="equal">
      <formula>0</formula>
    </cfRule>
  </conditionalFormatting>
  <conditionalFormatting sqref="A9:C9">
    <cfRule type="expression" dxfId="2747" priority="33" stopIfTrue="1">
      <formula>$D$9=0</formula>
    </cfRule>
    <cfRule type="cellIs" dxfId="2746" priority="34" stopIfTrue="1" operator="equal">
      <formula>0</formula>
    </cfRule>
  </conditionalFormatting>
  <conditionalFormatting sqref="F9">
    <cfRule type="expression" dxfId="2745" priority="35" stopIfTrue="1">
      <formula>$D$9=0</formula>
    </cfRule>
  </conditionalFormatting>
  <conditionalFormatting sqref="F8">
    <cfRule type="expression" dxfId="2744" priority="36" stopIfTrue="1">
      <formula>$D$8=0</formula>
    </cfRule>
  </conditionalFormatting>
  <conditionalFormatting sqref="G8:AK9 BA7:CE8">
    <cfRule type="cellIs" dxfId="2743" priority="37" stopIfTrue="1" operator="equal">
      <formula>""</formula>
    </cfRule>
  </conditionalFormatting>
  <conditionalFormatting sqref="Y14:Z24">
    <cfRule type="expression" dxfId="2742" priority="1" stopIfTrue="1">
      <formula>IF((AND($Y14=0,$S14=0,$V14=0,$AE14&lt;&gt;0)),"истина")</formula>
    </cfRule>
    <cfRule type="expression" dxfId="2741" priority="2" stopIfTrue="1">
      <formula>($V14+$Y14)&lt;&gt;$AI14</formula>
    </cfRule>
  </conditionalFormatting>
  <conditionalFormatting sqref="V14:X24">
    <cfRule type="expression" dxfId="2740" priority="3" stopIfTrue="1">
      <formula>IF((AND($V14=0,$Y14=0,$S14=0,$AE14&lt;&gt;0)),"истина")</formula>
    </cfRule>
    <cfRule type="expression" dxfId="2739" priority="4" stopIfTrue="1">
      <formula>($V14+$Y14)&lt;&gt;$AI14</formula>
    </cfRule>
    <cfRule type="cellIs" dxfId="2738"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6865"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36866"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36867"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36868"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36869"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36870"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36871"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36872"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36873"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36874"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36875"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36876"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36877"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36878"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36879"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36880"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36881"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87">
    <pageSetUpPr fitToPage="1"/>
  </sheetPr>
  <dimension ref="A1:CE147"/>
  <sheetViews>
    <sheetView showGridLines="0" topLeftCell="A4" zoomScale="120" zoomScaleNormal="120" workbookViewId="0">
      <selection activeCell="B18" sqref="B18:G18"/>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v>639</v>
      </c>
      <c r="B1" s="969"/>
      <c r="C1" s="969"/>
      <c r="D1" s="555"/>
      <c r="E1" s="966">
        <v>10</v>
      </c>
      <c r="F1" s="966"/>
      <c r="G1" s="966"/>
      <c r="H1" s="966"/>
      <c r="J1" s="970"/>
      <c r="K1" s="970"/>
      <c r="L1" s="970"/>
      <c r="M1" s="970"/>
      <c r="N1" s="970"/>
      <c r="O1" s="970"/>
      <c r="P1" s="3"/>
      <c r="Q1" s="3"/>
      <c r="R1" s="964" t="s">
        <v>776</v>
      </c>
      <c r="S1" s="964"/>
      <c r="T1" s="964"/>
      <c r="U1" s="964"/>
      <c r="V1" s="964"/>
      <c r="W1" s="964"/>
      <c r="Y1" s="971">
        <f>60/45</f>
        <v>1.3333333333333333</v>
      </c>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v>0.67361111111111116</v>
      </c>
      <c r="AH2" s="859" t="s">
        <v>12</v>
      </c>
      <c r="AI2" s="859"/>
      <c r="AJ2" s="859"/>
      <c r="AK2" s="859"/>
      <c r="AL2" s="859"/>
      <c r="AM2" s="859"/>
      <c r="AN2" s="859"/>
      <c r="AO2" s="14" t="b">
        <v>1</v>
      </c>
      <c r="AP2" s="15" t="b">
        <v>0</v>
      </c>
      <c r="AQ2" s="15" t="b">
        <v>1</v>
      </c>
      <c r="AR2" s="15" t="b">
        <v>0</v>
      </c>
      <c r="AS2" s="15" t="b">
        <v>0</v>
      </c>
      <c r="AT2" s="15" t="b">
        <v>0</v>
      </c>
      <c r="AU2" s="15" t="b">
        <v>0</v>
      </c>
      <c r="AV2" s="15">
        <f>COUNTIF(AO2:AU2,TRUE)</f>
        <v>2</v>
      </c>
    </row>
    <row r="3" spans="1:83" ht="12.75" customHeight="1" x14ac:dyDescent="0.2">
      <c r="A3" s="972" t="s">
        <v>780</v>
      </c>
      <c r="B3" s="972"/>
      <c r="C3" s="972"/>
      <c r="D3" s="555"/>
      <c r="E3" s="964" t="s">
        <v>768</v>
      </c>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t="str">
        <f>IF(AO2=TRUE,"M",0)</f>
        <v>M</v>
      </c>
      <c r="AP3" s="19">
        <f>IF(AP2=TRUE,"Tu",0)</f>
        <v>0</v>
      </c>
      <c r="AQ3" s="19" t="str">
        <f>IF(AQ2=TRUE,"W",0)</f>
        <v>W</v>
      </c>
      <c r="AR3" s="19">
        <f>IF(AR2=TRUE,"Th",0)</f>
        <v>0</v>
      </c>
      <c r="AS3" s="19">
        <f>IF(AS2=TRUE,"F",0)</f>
        <v>0</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X</v>
      </c>
      <c r="BC7" s="33" t="str">
        <f>IF($I$7=$AO$3,"X","")&amp;IF($I$7=$AP$3,"X","")&amp;IF($I$7=$AQ$3,"X","")&amp;IF($I$7=$AR$3,"X","")&amp;IF($I$7=$AS$3,"X","")&amp;IF($I$7=$AT$3,"X","")&amp;IF($I$7=$AU$3,"X","")</f>
        <v/>
      </c>
      <c r="BD7" s="33" t="str">
        <f>IF($J$7=$AO$3,"X","")&amp;IF($J$7=$AP$3,"X","")&amp;IF($J$7=$AQ$3,"X","")&amp;IF($J$7=$AR$3,"X","")&amp;IF($J$7=$AS$3,"X","")&amp;IF($J$7=$AT$3,"X","")&amp;IF($J$7=$AU$3,"X","")</f>
        <v>X</v>
      </c>
      <c r="BE7" s="33" t="str">
        <f>IF($K$7=$AO$3,"X","")&amp;IF($K$7=$AP$3,"X","")&amp;IF($K$7=$AQ$3,"X","")&amp;IF($K$7=$AR$3,"X","")&amp;IF($K$7=$AS$3,"X","")&amp;IF($K$7=$AT$3,"X","")&amp;IF($K$7=$AU$3,"X","")</f>
        <v/>
      </c>
      <c r="BF7" s="33" t="str">
        <f>IF($L$7=$AO$3,"X","")&amp;IF($L$7=$AP$3,"X","")&amp;IF($L$7=$AQ$3,"X","")&amp;IF($L$7=$AR$3,"X","")&amp;IF($L$7=$AS$3,"X","")&amp;IF($L$7=$AT$3,"X","")&amp;IF($L$7=$AU$3,"X","")</f>
        <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X</v>
      </c>
      <c r="BJ7" s="33" t="str">
        <f>IF($P$7=$AO$3,"X","")&amp;IF($P$7=$AP$3,"X","")&amp;IF($P$7=$AQ$3,"X","")&amp;IF($P$7=$AR$3,"X","")&amp;IF($P$7=$AS$3,"X","")&amp;IF($P$7=$AT$3,"X","")&amp;IF($P$7=$AU$3,"X","")</f>
        <v/>
      </c>
      <c r="BK7" s="33" t="str">
        <f>IF($Q$7=$AO$3,"X","")&amp;IF($Q$7=$AP$3,"X","")&amp;IF($Q$7=$AQ$3,"X","")&amp;IF($Q$7=$AR$3,"X","")&amp;IF($Q$7=$AS$3,"X","")&amp;IF($Q$7=$AT$3,"X","")&amp;IF($Q$7=$AU$3,"X","")</f>
        <v>X</v>
      </c>
      <c r="BL7" s="33" t="str">
        <f>IF($R$7=$AO$3,"X","")&amp;IF($R$7=$AP$3,"X","")&amp;IF($R$7=$AQ$3,"X","")&amp;IF($R$7=$AR$3,"X","")&amp;IF($R$7=$AS$3,"X","")&amp;IF($R$7=$AT$3,"X","")&amp;IF($R$7=$AU$3,"X","")</f>
        <v/>
      </c>
      <c r="BM7" s="33" t="str">
        <f>IF($S$7=$AO$3,"X","")&amp;IF($S$7=$AP$3,"X","")&amp;IF($S$7=$AQ$3,"X","")&amp;IF($S$7=$AR$3,"X","")&amp;IF($S$7=$AS$3,"X","")&amp;IF($S$7=$AT$3,"X","")&amp;IF($S$7=$AU$3,"X","")</f>
        <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X</v>
      </c>
      <c r="BQ7" s="33" t="str">
        <f>IF($W$7=$AO$3,"X","")&amp;IF($W$7=$AP$3,"X","")&amp;IF($W$7=$AQ$3,"X","")&amp;IF($W$7=$AR$3,"X","")&amp;IF($W$7=$AS$3,"X","")&amp;IF($W$7=$AT$3,"X","")&amp;IF($W$7=$AU$3,"X","")</f>
        <v/>
      </c>
      <c r="BR7" s="33" t="str">
        <f>IF($X$7=$AO$3,"X","")&amp;IF($X$7=$AP$3,"X","")&amp;IF($X$7=$AQ$3,"X","")&amp;IF($X$7=$AR$3,"X","")&amp;IF($X$7=$AS$3,"X","")&amp;IF($X$7=$AT$3,"X","")&amp;IF($X$7=$AU$3,"X","")</f>
        <v>X</v>
      </c>
      <c r="BS7" s="33" t="str">
        <f>IF($Y$7=$AO$3,"X","")&amp;IF($Y$7=$AP$3,"X","")&amp;IF($Y$7=$AQ$3,"X","")&amp;IF($Y$7=$AR$3,"X","")&amp;IF($Y$7=$AS$3,"X","")&amp;IF($Y$7=$AT$3,"X","")&amp;IF($Y$7=$AU$3,"X","")</f>
        <v/>
      </c>
      <c r="BT7" s="33" t="str">
        <f>IF($Z$7=$AO$3,"X","")&amp;IF($Z$7=$AP$3,"X","")&amp;IF($Z$7=$AQ$3,"X","")&amp;IF($Z$7=$AR$3,"X","")&amp;IF($Z$7=$AS$3,"X","")&amp;IF($Z$7=$AT$3,"X","")&amp;IF($Z$7=$AU$3,"X","")</f>
        <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X</v>
      </c>
      <c r="BX7" s="33" t="str">
        <f>IF($AD$7=$AO$3,"X","")&amp;IF($AD$7=$AP$3,"X","")&amp;IF($AD$7=$AQ$3,"X","")&amp;IF($AD$7=$AR$3,"X","")&amp;IF($AD$7=$AS$3,"X","")&amp;IF($AD$7=$AT$3,"X","")&amp;IF($AD$7=$AU$3,"X","")</f>
        <v/>
      </c>
      <c r="BY7" s="33" t="str">
        <f>IF($AE$7=$AO$3,"X","")&amp;IF($AE$7=$AP$3,"X","")&amp;IF($AE$7=$AQ$3,"X","")&amp;IF($AE$7=$AR$3,"X","")&amp;IF($AE$7=$AS$3,"X","")&amp;IF($AE$7=$AT$3,"X","")&amp;IF($AE$7=$AU$3,"X","")</f>
        <v>X</v>
      </c>
      <c r="BZ7" s="33" t="str">
        <f>IF($AF$7=$AO$3,"X","")&amp;IF($AF$7=$AP$3,"X","")&amp;IF($AF$7=$AQ$3,"X","")&amp;IF($AF$7=$AR$3,"X","")&amp;IF($AF$7=$AS$3,"X","")&amp;IF($AF$7=$AT$3,"X","")&amp;IF($AF$7=$AU$3,"X","")</f>
        <v/>
      </c>
      <c r="CA7" s="33" t="str">
        <f>IF($AG$7=$AO$3,"X","")&amp;IF($AG$7=$AP$3,"X","")&amp;IF($AG$7=$AQ$3,"X","")&amp;IF($AG$7=$AR$3,"X","")&amp;IF($AG$7=$AS$3,"X","")&amp;IF($AG$7=$AT$3,"X","")&amp;IF($AG$7=$AU$3,"X","")</f>
        <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X</v>
      </c>
      <c r="CE7" s="33" t="str">
        <f>IF($AK$7=$AO$3,"X","")&amp;IF($AK$7=$AP$3,"X","")&amp;IF($AK$7=$AQ$3,"X","")&amp;IF($AK$7=$AR$3,"X","")&amp;IF($AK$7=$AS$3,"X","")&amp;IF($AK$7=$AT$3,"X","")&amp;IF($AK$7=$AU$3,"X","")</f>
        <v/>
      </c>
    </row>
    <row r="8" spans="1:83" ht="12.75" customHeight="1" x14ac:dyDescent="0.2">
      <c r="A8" s="977" t="str">
        <f>R1</f>
        <v>Верещагина Наталия</v>
      </c>
      <c r="B8" s="977"/>
      <c r="C8" s="977"/>
      <c r="D8" s="978">
        <f>Y1*AL8</f>
        <v>12</v>
      </c>
      <c r="E8" s="978"/>
      <c r="F8" s="34" t="s">
        <v>21</v>
      </c>
      <c r="G8" s="35" t="str">
        <f>IF($G$7=$AO$3,"X","")&amp;IF($G$7=$AP$3,"X","")&amp;IF($G$7=$AQ$3,"X","")&amp;IF($G$7=$AR$3,"X","")&amp;IF($G$7=$AS$3,"X","")&amp;IF($G$7=$AT$3,"X","")&amp;IF($G$7=$AU$3,"X","")</f>
        <v/>
      </c>
      <c r="H8" s="35" t="str">
        <f>IF($H$7=$AO$3,"X","")&amp;IF($H$7=$AP$3,"X","")&amp;IF($H$7=$AQ$3,"X","")&amp;IF($H$7=$AR$3,"X","")&amp;IF($H$7=$AS$3,"X","")&amp;IF($H$7=$AT$3,"X","")&amp;IF($H$7=$AU$3,"X","")</f>
        <v>X</v>
      </c>
      <c r="I8" s="35" t="str">
        <f>IF($I$7=$AO$3,"X","")&amp;IF($I$7=$AP$3,"X","")&amp;IF($I$7=$AQ$3,"X","")&amp;IF($I$7=$AR$3,"X","")&amp;IF($I$7=$AS$3,"X","")&amp;IF($I$7=$AT$3,"X","")&amp;IF($I$7=$AU$3,"X","")</f>
        <v/>
      </c>
      <c r="J8" s="35" t="str">
        <f>IF($J$7=$AO$3,"X","")&amp;IF($J$7=$AP$3,"X","")&amp;IF($J$7=$AQ$3,"X","")&amp;IF($J$7=$AR$3,"X","")&amp;IF($J$7=$AS$3,"X","")&amp;IF($J$7=$AT$3,"X","")&amp;IF($J$7=$AU$3,"X","")</f>
        <v>X</v>
      </c>
      <c r="K8" s="35" t="str">
        <f>IF($K$7=$AO$3,"X","")&amp;IF($K$7=$AP$3,"X","")&amp;IF($K$7=$AQ$3,"X","")&amp;IF($K$7=$AR$3,"X","")&amp;IF($K$7=$AS$3,"X","")&amp;IF($K$7=$AT$3,"X","")&amp;IF($K$7=$AU$3,"X","")</f>
        <v/>
      </c>
      <c r="L8" s="35" t="str">
        <f>IF($L$7=$AO$3,"X","")&amp;IF($L$7=$AP$3,"X","")&amp;IF($L$7=$AQ$3,"X","")&amp;IF($L$7=$AR$3,"X","")&amp;IF($L$7=$AS$3,"X","")&amp;IF($L$7=$AT$3,"X","")&amp;IF($L$7=$AU$3,"X","")</f>
        <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X</v>
      </c>
      <c r="P8" s="35" t="str">
        <f>IF($P$7=$AO$3,"X","")&amp;IF($P$7=$AP$3,"X","")&amp;IF($P$7=$AQ$3,"X","")&amp;IF($P$7=$AR$3,"X","")&amp;IF($P$7=$AS$3,"X","")&amp;IF($P$7=$AT$3,"X","")&amp;IF($P$7=$AU$3,"X","")</f>
        <v/>
      </c>
      <c r="Q8" s="35" t="str">
        <f>IF($Q$7=$AO$3,"X","")&amp;IF($Q$7=$AP$3,"X","")&amp;IF($Q$7=$AQ$3,"X","")&amp;IF($Q$7=$AR$3,"X","")&amp;IF($Q$7=$AS$3,"X","")&amp;IF($Q$7=$AT$3,"X","")&amp;IF($Q$7=$AU$3,"X","")</f>
        <v>X</v>
      </c>
      <c r="R8" s="35" t="str">
        <f>IF($R$7=$AO$3,"X","")&amp;IF($R$7=$AP$3,"X","")&amp;IF($R$7=$AQ$3,"X","")&amp;IF($R$7=$AR$3,"X","")&amp;IF($R$7=$AS$3,"X","")&amp;IF($R$7=$AT$3,"X","")&amp;IF($R$7=$AU$3,"X","")</f>
        <v/>
      </c>
      <c r="S8" s="35" t="str">
        <f>IF($S$7=$AO$3,"X","")&amp;IF($S$7=$AP$3,"X","")&amp;IF($S$7=$AQ$3,"X","")&amp;IF($S$7=$AR$3,"X","")&amp;IF($S$7=$AS$3,"X","")&amp;IF($S$7=$AT$3,"X","")&amp;IF($S$7=$AU$3,"X","")</f>
        <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X</v>
      </c>
      <c r="W8" s="35" t="str">
        <f>IF($W$7=$AO$3,"X","")&amp;IF($W$7=$AP$3,"X","")&amp;IF($W$7=$AQ$3,"X","")&amp;IF($W$7=$AR$3,"X","")&amp;IF($W$7=$AS$3,"X","")&amp;IF($W$7=$AT$3,"X","")&amp;IF($W$7=$AU$3,"X","")</f>
        <v/>
      </c>
      <c r="X8" s="35" t="str">
        <f>IF($X$7=$AO$3,"X","")&amp;IF($X$7=$AP$3,"X","")&amp;IF($X$7=$AQ$3,"X","")&amp;IF($X$7=$AR$3,"X","")&amp;IF($X$7=$AS$3,"X","")&amp;IF($X$7=$AT$3,"X","")&amp;IF($X$7=$AU$3,"X","")</f>
        <v>X</v>
      </c>
      <c r="Y8" s="35" t="str">
        <f>IF($Y$7=$AO$3,"X","")&amp;IF($Y$7=$AP$3,"X","")&amp;IF($Y$7=$AQ$3,"X","")&amp;IF($Y$7=$AR$3,"X","")&amp;IF($Y$7=$AS$3,"X","")&amp;IF($Y$7=$AT$3,"X","")&amp;IF($Y$7=$AU$3,"X","")</f>
        <v/>
      </c>
      <c r="Z8" s="35" t="str">
        <f>IF($Z$7=$AO$3,"X","")&amp;IF($Z$7=$AP$3,"X","")&amp;IF($Z$7=$AQ$3,"X","")&amp;IF($Z$7=$AR$3,"X","")&amp;IF($Z$7=$AS$3,"X","")&amp;IF($Z$7=$AT$3,"X","")&amp;IF($Z$7=$AU$3,"X","")</f>
        <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X</v>
      </c>
      <c r="AD8" s="35" t="str">
        <f>IF($AD$7=$AO$3,"X","")&amp;IF($AD$7=$AP$3,"X","")&amp;IF($AD$7=$AQ$3,"X","")&amp;IF($AD$7=$AR$3,"X","")&amp;IF($AD$7=$AS$3,"X","")&amp;IF($AD$7=$AT$3,"X","")&amp;IF($AD$7=$AU$3,"X","")</f>
        <v/>
      </c>
      <c r="AE8" s="35" t="str">
        <f>IF($AE$7=$AO$3,"X","")&amp;IF($AE$7=$AP$3,"X","")&amp;IF($AE$7=$AQ$3,"X","")&amp;IF($AE$7=$AR$3,"X","")&amp;IF($AE$7=$AS$3,"X","")&amp;IF($AE$7=$AT$3,"X","")&amp;IF($AE$7=$AU$3,"X","")</f>
        <v>X</v>
      </c>
      <c r="AF8" s="35" t="str">
        <f>IF($AF$7=$AO$3,"X","")&amp;IF($AF$7=$AP$3,"X","")&amp;IF($AF$7=$AQ$3,"X","")&amp;IF($AF$7=$AR$3,"X","")&amp;IF($AF$7=$AS$3,"X","")&amp;IF($AF$7=$AT$3,"X","")&amp;IF($AF$7=$AU$3,"X","")</f>
        <v/>
      </c>
      <c r="AG8" s="35" t="str">
        <f>IF($AG$7=$AO$3,"X","")&amp;IF($AG$7=$AP$3,"X","")&amp;IF($AG$7=$AQ$3,"X","")&amp;IF($AG$7=$AR$3,"X","")&amp;IF($AG$7=$AS$3,"X","")&amp;IF($AG$7=$AT$3,"X","")&amp;IF($AG$7=$AU$3,"X","")</f>
        <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X</v>
      </c>
      <c r="AK8" s="35" t="str">
        <f>IF($AK$7=$AO$3,"X","")&amp;IF($AK$7=$AP$3,"X","")&amp;IF($AK$7=$AQ$3,"X","")&amp;IF($AK$7=$AR$3,"X","")&amp;IF($AK$7=$AS$3,"X","")&amp;IF($AK$7=$AT$3,"X","")&amp;IF($AK$7=$AU$3,"X","")</f>
        <v/>
      </c>
      <c r="AL8" s="30">
        <f>COUNTIF(G8:AK8,"X")</f>
        <v>9</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12</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c r="C14" s="925"/>
      <c r="D14" s="925"/>
      <c r="E14" s="925"/>
      <c r="F14" s="925"/>
      <c r="G14" s="926"/>
      <c r="H14" s="927"/>
      <c r="I14" s="928"/>
      <c r="J14" s="929"/>
      <c r="K14" s="930"/>
      <c r="L14" s="931"/>
      <c r="M14" s="932"/>
      <c r="N14" s="933"/>
      <c r="O14" s="932"/>
      <c r="P14" s="933"/>
      <c r="Q14" s="934">
        <f t="shared" ref="Q14:Q33" si="2">AV14</f>
        <v>639</v>
      </c>
      <c r="R14" s="935"/>
      <c r="S14" s="936"/>
      <c r="T14" s="937"/>
      <c r="U14" s="938"/>
      <c r="V14" s="939"/>
      <c r="W14" s="940"/>
      <c r="X14" s="941"/>
      <c r="Y14" s="939"/>
      <c r="Z14" s="941"/>
      <c r="AA14" s="556"/>
      <c r="AB14" s="559"/>
      <c r="AC14" s="560" t="str">
        <f t="shared" ref="AC14:AC33" si="3">IF(B14&lt;&gt;"",-$I$10,"")</f>
        <v/>
      </c>
      <c r="AD14" s="561"/>
      <c r="AE14" s="561"/>
      <c r="AF14" s="562">
        <f t="shared" ref="AF14:AF33" si="4">SUM(AB14:AE14)</f>
        <v>0</v>
      </c>
      <c r="AG14" s="72"/>
      <c r="AH14" s="109" t="str">
        <f t="shared" ref="AH14:AH33" si="5">IF(B14&lt;&gt;"",AV14,"")</f>
        <v/>
      </c>
      <c r="AI14" s="883" t="str">
        <f>IF(B14&lt;&gt;0,ROUND(AE14*Q14,0),"")</f>
        <v/>
      </c>
      <c r="AJ14" s="883"/>
      <c r="AK14" s="900" t="str">
        <f t="shared" ref="AK14:AK33" si="6">IF(B14&lt;&gt;0,ROUND(AI14*$AF$1,2),"")</f>
        <v/>
      </c>
      <c r="AL14" s="900"/>
      <c r="AM14" s="901" t="str">
        <f t="shared" ref="AM14:AM33" si="7">IF(AND(AC14&gt;0,AC14&lt;&gt;""),"ложь","")</f>
        <v/>
      </c>
      <c r="AN14" s="901"/>
      <c r="AO14" s="73">
        <f>IF(ROUND($A$1-$A$1*M14,4)=$A$1,0,ROUND($A$1-$A$1*M14,4))</f>
        <v>0</v>
      </c>
      <c r="AP14" s="74">
        <f>IF(ROUND($A$1-$A$1*O14,4)=$A$1,0,ROUND($A$1-$A$1*O14,4))</f>
        <v>0</v>
      </c>
      <c r="AQ14" s="75">
        <f>ROUND($A$1-((M14+O14)*$A$1),4)</f>
        <v>639</v>
      </c>
      <c r="AR14" s="76">
        <f>IF(AO14&gt;0,1,0)</f>
        <v>0</v>
      </c>
      <c r="AS14" s="77">
        <f t="shared" ref="AS14:AS33" si="8">IF(AP14&gt;0,2,0)</f>
        <v>0</v>
      </c>
      <c r="AT14" s="76">
        <f>IF(AQ14&gt;0,3,0)</f>
        <v>3</v>
      </c>
      <c r="AU14" s="78">
        <f t="shared" ref="AU14:AU33" si="9">AR14+AS14+AT14</f>
        <v>3</v>
      </c>
      <c r="AV14" s="5">
        <f t="shared" ref="AV14:AV33" si="10">IF(AU14=4,AO14,0)+IF(AU14=5,AP14,0)+IF(AU14=6,AQ14,0)+IF(AU14=3,$A$1,0)</f>
        <v>639</v>
      </c>
      <c r="AW14" s="104">
        <f>ROUND(AF14*Q14,0)</f>
        <v>0</v>
      </c>
    </row>
    <row r="15" spans="1:83" s="69" customFormat="1" ht="18" customHeight="1" x14ac:dyDescent="0.2">
      <c r="A15" s="71">
        <v>2</v>
      </c>
      <c r="B15" s="924"/>
      <c r="C15" s="925"/>
      <c r="D15" s="925"/>
      <c r="E15" s="925"/>
      <c r="F15" s="925"/>
      <c r="G15" s="926"/>
      <c r="H15" s="927"/>
      <c r="I15" s="928"/>
      <c r="J15" s="929"/>
      <c r="K15" s="930"/>
      <c r="L15" s="931"/>
      <c r="M15" s="932"/>
      <c r="N15" s="933"/>
      <c r="O15" s="932"/>
      <c r="P15" s="933"/>
      <c r="Q15" s="934">
        <f t="shared" si="2"/>
        <v>639</v>
      </c>
      <c r="R15" s="935"/>
      <c r="S15" s="936"/>
      <c r="T15" s="937"/>
      <c r="U15" s="938"/>
      <c r="V15" s="939"/>
      <c r="W15" s="940"/>
      <c r="X15" s="941"/>
      <c r="Y15" s="939"/>
      <c r="Z15" s="941"/>
      <c r="AA15" s="556"/>
      <c r="AB15" s="563"/>
      <c r="AC15" s="560" t="str">
        <f t="shared" si="3"/>
        <v/>
      </c>
      <c r="AD15" s="564"/>
      <c r="AE15" s="561"/>
      <c r="AF15" s="562">
        <f t="shared" si="4"/>
        <v>0</v>
      </c>
      <c r="AG15" s="72"/>
      <c r="AH15" s="109" t="str">
        <f t="shared" si="5"/>
        <v/>
      </c>
      <c r="AI15" s="883" t="str">
        <f t="shared" ref="AI15:AI33" si="11">IF(B15&lt;&gt;0,ROUND(AE15*Q15,0),"")</f>
        <v/>
      </c>
      <c r="AJ15" s="883"/>
      <c r="AK15" s="900" t="str">
        <f t="shared" si="6"/>
        <v/>
      </c>
      <c r="AL15" s="900"/>
      <c r="AM15" s="901" t="str">
        <f t="shared" si="7"/>
        <v/>
      </c>
      <c r="AN15" s="901"/>
      <c r="AO15" s="73">
        <f t="shared" ref="AO15:AO33" si="12">IF(ROUND($A$1-$A$1*M15,4)=$A$1,0,ROUND($A$1-$A$1*M15,4))</f>
        <v>0</v>
      </c>
      <c r="AP15" s="74">
        <f t="shared" ref="AP15:AP33" si="13">IF(ROUND($A$1-$A$1*O15,4)=$A$1,0,ROUND($A$1-$A$1*O15,4))</f>
        <v>0</v>
      </c>
      <c r="AQ15" s="75">
        <f t="shared" ref="AQ15:AQ33" si="14">ROUND($A$1-((M15+O15)*$A$1),4)</f>
        <v>639</v>
      </c>
      <c r="AR15" s="76">
        <f t="shared" ref="AR15:AR33" si="15">IF(AO15&gt;0,1,0)</f>
        <v>0</v>
      </c>
      <c r="AS15" s="77">
        <f t="shared" si="8"/>
        <v>0</v>
      </c>
      <c r="AT15" s="76">
        <f t="shared" ref="AT15:AT33" si="16">IF(AQ15&gt;0,3,0)</f>
        <v>3</v>
      </c>
      <c r="AU15" s="78">
        <f t="shared" si="9"/>
        <v>3</v>
      </c>
      <c r="AV15" s="5">
        <f t="shared" si="10"/>
        <v>639</v>
      </c>
      <c r="AW15" s="104">
        <f t="shared" ref="AW15:AW33" si="17">ROUND(AF15*Q15,0)</f>
        <v>0</v>
      </c>
    </row>
    <row r="16" spans="1:83" s="69" customFormat="1" ht="18" customHeight="1" x14ac:dyDescent="0.2">
      <c r="A16" s="71">
        <v>3</v>
      </c>
      <c r="B16" s="924"/>
      <c r="C16" s="925"/>
      <c r="D16" s="925"/>
      <c r="E16" s="925"/>
      <c r="F16" s="925"/>
      <c r="G16" s="926"/>
      <c r="H16" s="927"/>
      <c r="I16" s="928"/>
      <c r="J16" s="929"/>
      <c r="K16" s="930"/>
      <c r="L16" s="931"/>
      <c r="M16" s="932"/>
      <c r="N16" s="933"/>
      <c r="O16" s="932"/>
      <c r="P16" s="933"/>
      <c r="Q16" s="934">
        <f t="shared" si="2"/>
        <v>639</v>
      </c>
      <c r="R16" s="935"/>
      <c r="S16" s="936"/>
      <c r="T16" s="937"/>
      <c r="U16" s="938"/>
      <c r="V16" s="939"/>
      <c r="W16" s="940"/>
      <c r="X16" s="941"/>
      <c r="Y16" s="939"/>
      <c r="Z16" s="941"/>
      <c r="AA16" s="556"/>
      <c r="AB16" s="563"/>
      <c r="AC16" s="560" t="str">
        <f t="shared" si="3"/>
        <v/>
      </c>
      <c r="AD16" s="564"/>
      <c r="AE16" s="561"/>
      <c r="AF16" s="562">
        <f t="shared" si="4"/>
        <v>0</v>
      </c>
      <c r="AG16" s="72"/>
      <c r="AH16" s="109" t="str">
        <f t="shared" si="5"/>
        <v/>
      </c>
      <c r="AI16" s="883" t="str">
        <f t="shared" si="11"/>
        <v/>
      </c>
      <c r="AJ16" s="883"/>
      <c r="AK16" s="900" t="str">
        <f t="shared" si="6"/>
        <v/>
      </c>
      <c r="AL16" s="900"/>
      <c r="AM16" s="901" t="str">
        <f t="shared" si="7"/>
        <v/>
      </c>
      <c r="AN16" s="901"/>
      <c r="AO16" s="73">
        <f t="shared" si="12"/>
        <v>0</v>
      </c>
      <c r="AP16" s="74">
        <f t="shared" si="13"/>
        <v>0</v>
      </c>
      <c r="AQ16" s="75">
        <f t="shared" si="14"/>
        <v>639</v>
      </c>
      <c r="AR16" s="76">
        <f t="shared" si="15"/>
        <v>0</v>
      </c>
      <c r="AS16" s="77">
        <f t="shared" si="8"/>
        <v>0</v>
      </c>
      <c r="AT16" s="76">
        <f t="shared" si="16"/>
        <v>3</v>
      </c>
      <c r="AU16" s="78">
        <f t="shared" si="9"/>
        <v>3</v>
      </c>
      <c r="AV16" s="5">
        <f t="shared" si="10"/>
        <v>639</v>
      </c>
      <c r="AW16" s="104">
        <f t="shared" si="17"/>
        <v>0</v>
      </c>
    </row>
    <row r="17" spans="1:49" s="69" customFormat="1" ht="18" customHeight="1" x14ac:dyDescent="0.2">
      <c r="A17" s="71">
        <v>4</v>
      </c>
      <c r="B17" s="924"/>
      <c r="C17" s="925"/>
      <c r="D17" s="925"/>
      <c r="E17" s="925"/>
      <c r="F17" s="925"/>
      <c r="G17" s="926"/>
      <c r="H17" s="927"/>
      <c r="I17" s="928"/>
      <c r="J17" s="929"/>
      <c r="K17" s="930"/>
      <c r="L17" s="931"/>
      <c r="M17" s="932"/>
      <c r="N17" s="933"/>
      <c r="O17" s="932"/>
      <c r="P17" s="933"/>
      <c r="Q17" s="934">
        <f t="shared" si="2"/>
        <v>639</v>
      </c>
      <c r="R17" s="935"/>
      <c r="S17" s="936"/>
      <c r="T17" s="937"/>
      <c r="U17" s="938"/>
      <c r="V17" s="939"/>
      <c r="W17" s="940"/>
      <c r="X17" s="941"/>
      <c r="Y17" s="939"/>
      <c r="Z17" s="941"/>
      <c r="AA17" s="556"/>
      <c r="AB17" s="563"/>
      <c r="AC17" s="560" t="str">
        <f t="shared" si="3"/>
        <v/>
      </c>
      <c r="AD17" s="564"/>
      <c r="AE17" s="561"/>
      <c r="AF17" s="562">
        <f t="shared" si="4"/>
        <v>0</v>
      </c>
      <c r="AG17" s="72"/>
      <c r="AH17" s="109" t="str">
        <f t="shared" si="5"/>
        <v/>
      </c>
      <c r="AI17" s="883" t="str">
        <f t="shared" si="11"/>
        <v/>
      </c>
      <c r="AJ17" s="883"/>
      <c r="AK17" s="900" t="str">
        <f t="shared" si="6"/>
        <v/>
      </c>
      <c r="AL17" s="900"/>
      <c r="AM17" s="901" t="str">
        <f t="shared" si="7"/>
        <v/>
      </c>
      <c r="AN17" s="901"/>
      <c r="AO17" s="73">
        <f t="shared" si="12"/>
        <v>0</v>
      </c>
      <c r="AP17" s="74">
        <f t="shared" si="13"/>
        <v>0</v>
      </c>
      <c r="AQ17" s="75">
        <f t="shared" si="14"/>
        <v>639</v>
      </c>
      <c r="AR17" s="76">
        <f t="shared" si="15"/>
        <v>0</v>
      </c>
      <c r="AS17" s="77">
        <f t="shared" si="8"/>
        <v>0</v>
      </c>
      <c r="AT17" s="76">
        <f t="shared" si="16"/>
        <v>3</v>
      </c>
      <c r="AU17" s="78">
        <f t="shared" si="9"/>
        <v>3</v>
      </c>
      <c r="AV17" s="5">
        <f t="shared" si="10"/>
        <v>639</v>
      </c>
      <c r="AW17" s="104">
        <f t="shared" si="17"/>
        <v>0</v>
      </c>
    </row>
    <row r="18" spans="1:49" s="69" customFormat="1" ht="18" customHeight="1" x14ac:dyDescent="0.2">
      <c r="A18" s="71">
        <v>5</v>
      </c>
      <c r="B18" s="924" t="s">
        <v>871</v>
      </c>
      <c r="C18" s="925"/>
      <c r="D18" s="925"/>
      <c r="E18" s="925"/>
      <c r="F18" s="925"/>
      <c r="G18" s="926"/>
      <c r="H18" s="927"/>
      <c r="I18" s="928"/>
      <c r="J18" s="929"/>
      <c r="K18" s="930"/>
      <c r="L18" s="931"/>
      <c r="M18" s="932"/>
      <c r="N18" s="933"/>
      <c r="O18" s="932">
        <v>0.05</v>
      </c>
      <c r="P18" s="933"/>
      <c r="Q18" s="934">
        <f t="shared" si="2"/>
        <v>607.04999999999995</v>
      </c>
      <c r="R18" s="935"/>
      <c r="S18" s="936"/>
      <c r="T18" s="937"/>
      <c r="U18" s="938"/>
      <c r="V18" s="939"/>
      <c r="W18" s="940"/>
      <c r="X18" s="941"/>
      <c r="Y18" s="939">
        <v>6483</v>
      </c>
      <c r="Z18" s="941"/>
      <c r="AA18" s="556"/>
      <c r="AB18" s="563"/>
      <c r="AC18" s="560">
        <f t="shared" si="3"/>
        <v>0</v>
      </c>
      <c r="AD18" s="564"/>
      <c r="AE18" s="561">
        <f>Y18/Q18</f>
        <v>10.679515690635039</v>
      </c>
      <c r="AF18" s="562">
        <f t="shared" si="4"/>
        <v>10.679515690635039</v>
      </c>
      <c r="AG18" s="72"/>
      <c r="AH18" s="109">
        <f t="shared" si="5"/>
        <v>607.04999999999995</v>
      </c>
      <c r="AI18" s="883">
        <f t="shared" si="11"/>
        <v>6483</v>
      </c>
      <c r="AJ18" s="883"/>
      <c r="AK18" s="900">
        <f t="shared" si="6"/>
        <v>0</v>
      </c>
      <c r="AL18" s="900"/>
      <c r="AM18" s="901" t="str">
        <f t="shared" si="7"/>
        <v/>
      </c>
      <c r="AN18" s="901"/>
      <c r="AO18" s="73">
        <f t="shared" si="12"/>
        <v>0</v>
      </c>
      <c r="AP18" s="74">
        <f t="shared" si="13"/>
        <v>607.04999999999995</v>
      </c>
      <c r="AQ18" s="75">
        <f t="shared" si="14"/>
        <v>607.04999999999995</v>
      </c>
      <c r="AR18" s="76">
        <f t="shared" si="15"/>
        <v>0</v>
      </c>
      <c r="AS18" s="77">
        <f t="shared" si="8"/>
        <v>2</v>
      </c>
      <c r="AT18" s="76">
        <f t="shared" si="16"/>
        <v>3</v>
      </c>
      <c r="AU18" s="78">
        <f t="shared" si="9"/>
        <v>5</v>
      </c>
      <c r="AV18" s="5">
        <f t="shared" si="10"/>
        <v>607.04999999999995</v>
      </c>
      <c r="AW18" s="104">
        <f t="shared" si="17"/>
        <v>6483</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639</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639</v>
      </c>
      <c r="AR19" s="76">
        <f t="shared" si="15"/>
        <v>0</v>
      </c>
      <c r="AS19" s="77">
        <f t="shared" si="8"/>
        <v>0</v>
      </c>
      <c r="AT19" s="76">
        <f t="shared" si="16"/>
        <v>3</v>
      </c>
      <c r="AU19" s="78">
        <f t="shared" si="9"/>
        <v>3</v>
      </c>
      <c r="AV19" s="5">
        <f t="shared" si="10"/>
        <v>639</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639</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639</v>
      </c>
      <c r="AR20" s="76">
        <f t="shared" si="15"/>
        <v>0</v>
      </c>
      <c r="AS20" s="77">
        <f t="shared" si="8"/>
        <v>0</v>
      </c>
      <c r="AT20" s="76">
        <f t="shared" si="16"/>
        <v>3</v>
      </c>
      <c r="AU20" s="78">
        <f t="shared" si="9"/>
        <v>3</v>
      </c>
      <c r="AV20" s="5">
        <f t="shared" si="10"/>
        <v>639</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639</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639</v>
      </c>
      <c r="AR21" s="76">
        <f t="shared" si="15"/>
        <v>0</v>
      </c>
      <c r="AS21" s="77">
        <f t="shared" si="8"/>
        <v>0</v>
      </c>
      <c r="AT21" s="76">
        <f t="shared" si="16"/>
        <v>3</v>
      </c>
      <c r="AU21" s="78">
        <f t="shared" si="9"/>
        <v>3</v>
      </c>
      <c r="AV21" s="5">
        <f t="shared" si="10"/>
        <v>639</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639</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639</v>
      </c>
      <c r="AR22" s="76">
        <f t="shared" si="15"/>
        <v>0</v>
      </c>
      <c r="AS22" s="77">
        <f t="shared" si="8"/>
        <v>0</v>
      </c>
      <c r="AT22" s="76">
        <f t="shared" si="16"/>
        <v>3</v>
      </c>
      <c r="AU22" s="78">
        <f t="shared" si="9"/>
        <v>3</v>
      </c>
      <c r="AV22" s="5">
        <f t="shared" si="10"/>
        <v>639</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639</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639</v>
      </c>
      <c r="AR23" s="76">
        <f t="shared" si="15"/>
        <v>0</v>
      </c>
      <c r="AS23" s="77">
        <f t="shared" si="8"/>
        <v>0</v>
      </c>
      <c r="AT23" s="76">
        <f t="shared" si="16"/>
        <v>3</v>
      </c>
      <c r="AU23" s="78">
        <f t="shared" si="9"/>
        <v>3</v>
      </c>
      <c r="AV23" s="5">
        <f t="shared" si="10"/>
        <v>639</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639</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639</v>
      </c>
      <c r="AR24" s="76">
        <f t="shared" si="15"/>
        <v>0</v>
      </c>
      <c r="AS24" s="77">
        <f t="shared" si="8"/>
        <v>0</v>
      </c>
      <c r="AT24" s="76">
        <f t="shared" si="16"/>
        <v>3</v>
      </c>
      <c r="AU24" s="78">
        <f t="shared" si="9"/>
        <v>3</v>
      </c>
      <c r="AV24" s="5">
        <f t="shared" si="10"/>
        <v>639</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639</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639</v>
      </c>
      <c r="AR25" s="76">
        <f t="shared" si="15"/>
        <v>0</v>
      </c>
      <c r="AS25" s="77">
        <f t="shared" si="8"/>
        <v>0</v>
      </c>
      <c r="AT25" s="76">
        <f t="shared" si="16"/>
        <v>3</v>
      </c>
      <c r="AU25" s="78">
        <f t="shared" si="9"/>
        <v>3</v>
      </c>
      <c r="AV25" s="5">
        <f t="shared" si="10"/>
        <v>639</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639</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639</v>
      </c>
      <c r="AR26" s="76">
        <f t="shared" si="15"/>
        <v>0</v>
      </c>
      <c r="AS26" s="77">
        <f t="shared" si="8"/>
        <v>0</v>
      </c>
      <c r="AT26" s="76">
        <f t="shared" si="16"/>
        <v>3</v>
      </c>
      <c r="AU26" s="78">
        <f t="shared" si="9"/>
        <v>3</v>
      </c>
      <c r="AV26" s="5">
        <f t="shared" si="10"/>
        <v>639</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639</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639</v>
      </c>
      <c r="AR27" s="76">
        <f t="shared" si="15"/>
        <v>0</v>
      </c>
      <c r="AS27" s="77">
        <f t="shared" si="8"/>
        <v>0</v>
      </c>
      <c r="AT27" s="76">
        <f t="shared" si="16"/>
        <v>3</v>
      </c>
      <c r="AU27" s="78">
        <f t="shared" si="9"/>
        <v>3</v>
      </c>
      <c r="AV27" s="5">
        <f t="shared" si="10"/>
        <v>639</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639</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639</v>
      </c>
      <c r="AR28" s="76">
        <f t="shared" si="15"/>
        <v>0</v>
      </c>
      <c r="AS28" s="77">
        <f t="shared" si="8"/>
        <v>0</v>
      </c>
      <c r="AT28" s="76">
        <f t="shared" si="16"/>
        <v>3</v>
      </c>
      <c r="AU28" s="78">
        <f t="shared" si="9"/>
        <v>3</v>
      </c>
      <c r="AV28" s="5">
        <f t="shared" si="10"/>
        <v>639</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639</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639</v>
      </c>
      <c r="AR29" s="76">
        <f t="shared" si="15"/>
        <v>0</v>
      </c>
      <c r="AS29" s="77">
        <f t="shared" si="8"/>
        <v>0</v>
      </c>
      <c r="AT29" s="76">
        <f t="shared" si="16"/>
        <v>3</v>
      </c>
      <c r="AU29" s="78">
        <f t="shared" si="9"/>
        <v>3</v>
      </c>
      <c r="AV29" s="5">
        <f t="shared" si="10"/>
        <v>639</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639</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639</v>
      </c>
      <c r="AR30" s="76">
        <f t="shared" si="15"/>
        <v>0</v>
      </c>
      <c r="AS30" s="77">
        <f t="shared" si="8"/>
        <v>0</v>
      </c>
      <c r="AT30" s="76">
        <f t="shared" si="16"/>
        <v>3</v>
      </c>
      <c r="AU30" s="78">
        <f t="shared" si="9"/>
        <v>3</v>
      </c>
      <c r="AV30" s="5">
        <f t="shared" si="10"/>
        <v>639</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639</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639</v>
      </c>
      <c r="AR31" s="76">
        <f t="shared" si="15"/>
        <v>0</v>
      </c>
      <c r="AS31" s="77">
        <f t="shared" si="8"/>
        <v>0</v>
      </c>
      <c r="AT31" s="76">
        <f t="shared" si="16"/>
        <v>3</v>
      </c>
      <c r="AU31" s="78">
        <f t="shared" si="9"/>
        <v>3</v>
      </c>
      <c r="AV31" s="5">
        <f t="shared" si="10"/>
        <v>639</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639</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639</v>
      </c>
      <c r="AR32" s="76">
        <f t="shared" si="15"/>
        <v>0</v>
      </c>
      <c r="AS32" s="77">
        <f t="shared" si="8"/>
        <v>0</v>
      </c>
      <c r="AT32" s="76">
        <f t="shared" si="16"/>
        <v>3</v>
      </c>
      <c r="AU32" s="78">
        <f t="shared" si="9"/>
        <v>3</v>
      </c>
      <c r="AV32" s="5">
        <f t="shared" si="10"/>
        <v>639</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639</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639</v>
      </c>
      <c r="AR33" s="76">
        <f t="shared" si="15"/>
        <v>0</v>
      </c>
      <c r="AS33" s="77">
        <f t="shared" si="8"/>
        <v>0</v>
      </c>
      <c r="AT33" s="76">
        <f t="shared" si="16"/>
        <v>3</v>
      </c>
      <c r="AU33" s="78">
        <f t="shared" si="9"/>
        <v>3</v>
      </c>
      <c r="AV33" s="5">
        <f t="shared" si="10"/>
        <v>639</v>
      </c>
      <c r="AW33" s="104">
        <f t="shared" si="17"/>
        <v>0</v>
      </c>
    </row>
    <row r="34" spans="1:49" s="69" customFormat="1" ht="24.75" customHeight="1" x14ac:dyDescent="0.2">
      <c r="A34" s="84"/>
      <c r="B34" s="480" t="s">
        <v>281</v>
      </c>
      <c r="C34" s="84"/>
      <c r="D34" s="84"/>
      <c r="E34" s="84"/>
      <c r="F34" s="84"/>
      <c r="G34" s="554">
        <f>20-COUNTBLANK(B14:B33)</f>
        <v>1</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6483</v>
      </c>
      <c r="Z34" s="904"/>
      <c r="AA34" s="558">
        <f t="shared" ref="AA34:AG34" si="18">SUM(AA14:AA33)</f>
        <v>0</v>
      </c>
      <c r="AB34" s="568">
        <f t="shared" si="18"/>
        <v>0</v>
      </c>
      <c r="AC34" s="569">
        <f t="shared" si="18"/>
        <v>0</v>
      </c>
      <c r="AD34" s="569">
        <f t="shared" si="18"/>
        <v>0</v>
      </c>
      <c r="AE34" s="570">
        <f t="shared" si="18"/>
        <v>10.679515690635039</v>
      </c>
      <c r="AF34" s="571">
        <f t="shared" si="18"/>
        <v>10.679515690635039</v>
      </c>
      <c r="AG34" s="89">
        <f t="shared" si="18"/>
        <v>0</v>
      </c>
      <c r="AH34" s="90"/>
      <c r="AI34" s="90"/>
      <c r="AJ34" s="90"/>
      <c r="AK34" s="90"/>
      <c r="AL34" s="91"/>
      <c r="AM34" s="91"/>
      <c r="AN34" s="91"/>
      <c r="AO34" s="68"/>
      <c r="AS34" s="70"/>
      <c r="AW34" s="104">
        <f>SUM(AW14:AW33)</f>
        <v>6483</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341.21052631579005</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2737" priority="6" stopIfTrue="1">
      <formula>B14=""</formula>
    </cfRule>
  </conditionalFormatting>
  <conditionalFormatting sqref="AE14:AE33">
    <cfRule type="expression" dxfId="2736" priority="7" stopIfTrue="1">
      <formula>AND((OR(S14,V14,Y14)&lt;&gt;0),AE14=0)</formula>
    </cfRule>
    <cfRule type="expression" dxfId="2735" priority="8" stopIfTrue="1">
      <formula>AND((OR(S14,V14,Y14)&lt;&gt;0),AE14&lt;&gt;0)</formula>
    </cfRule>
  </conditionalFormatting>
  <conditionalFormatting sqref="Q14:R33">
    <cfRule type="expression" dxfId="2734" priority="9" stopIfTrue="1">
      <formula>B14=""</formula>
    </cfRule>
  </conditionalFormatting>
  <conditionalFormatting sqref="AC14:AC33">
    <cfRule type="expression" dxfId="2733" priority="10" stopIfTrue="1">
      <formula>(AD14+AC14)&gt;=0</formula>
    </cfRule>
  </conditionalFormatting>
  <conditionalFormatting sqref="AI14:AJ33">
    <cfRule type="expression" dxfId="2732" priority="11" stopIfTrue="1">
      <formula>IF(AI14&lt;&gt;ROUND(S14*$AF$1+V14+Y14,2),1)</formula>
    </cfRule>
    <cfRule type="cellIs" dxfId="2731" priority="12" stopIfTrue="1" operator="equal">
      <formula>0</formula>
    </cfRule>
  </conditionalFormatting>
  <conditionalFormatting sqref="Y25:Z33">
    <cfRule type="expression" dxfId="2730" priority="13" stopIfTrue="1">
      <formula>IF((AND($Y25=0,$S25=0,$V25=0,$AE25&lt;&gt;0)),"истина")</formula>
    </cfRule>
    <cfRule type="expression" dxfId="2729" priority="14" stopIfTrue="1">
      <formula>($V25+$Y25)&lt;&gt;$AI25</formula>
    </cfRule>
  </conditionalFormatting>
  <conditionalFormatting sqref="S15:U33">
    <cfRule type="expression" dxfId="2728" priority="15" stopIfTrue="1">
      <formula>IF((AND($S15=0,$V15=0,$Y15=0,$AE15&lt;&gt;0)),"истина")</formula>
    </cfRule>
    <cfRule type="cellIs" dxfId="2727" priority="16" stopIfTrue="1" operator="lessThan">
      <formula>0</formula>
    </cfRule>
  </conditionalFormatting>
  <conditionalFormatting sqref="V25:X33">
    <cfRule type="expression" dxfId="2726" priority="17" stopIfTrue="1">
      <formula>IF((AND($V25=0,$Y25=0,$S25=0,$AE25&lt;&gt;0)),"истина")</formula>
    </cfRule>
    <cfRule type="expression" dxfId="2725" priority="18" stopIfTrue="1">
      <formula>($V25+$Y25)&lt;&gt;$AI25</formula>
    </cfRule>
    <cfRule type="cellIs" dxfId="2724" priority="19" stopIfTrue="1" operator="lessThan">
      <formula>0</formula>
    </cfRule>
  </conditionalFormatting>
  <conditionalFormatting sqref="I10:J10">
    <cfRule type="cellIs" dxfId="2723" priority="20" stopIfTrue="1" operator="notEqual">
      <formula>$A$10</formula>
    </cfRule>
    <cfRule type="cellIs" dxfId="2722" priority="21" stopIfTrue="1" operator="equal">
      <formula>0</formula>
    </cfRule>
  </conditionalFormatting>
  <conditionalFormatting sqref="D10:E10 AK13:AL13 AH14:AH33 AM14:AN33">
    <cfRule type="cellIs" dxfId="2721" priority="22" stopIfTrue="1" operator="equal">
      <formula>0</formula>
    </cfRule>
  </conditionalFormatting>
  <conditionalFormatting sqref="AH3:AN3 AH1:AN1">
    <cfRule type="cellIs" dxfId="2720" priority="23" stopIfTrue="1" operator="equal">
      <formula>0</formula>
    </cfRule>
  </conditionalFormatting>
  <conditionalFormatting sqref="S34:AG34 AF14:AF33">
    <cfRule type="cellIs" dxfId="2719" priority="24" stopIfTrue="1" operator="equal">
      <formula>0</formula>
    </cfRule>
  </conditionalFormatting>
  <conditionalFormatting sqref="S14:U14">
    <cfRule type="expression" dxfId="2718" priority="25" stopIfTrue="1">
      <formula>IF((AND($S$14=0,$V$14=0,$Y$14=0,$AE$14&lt;&gt;0)),"истина")</formula>
    </cfRule>
    <cfRule type="cellIs" dxfId="2717" priority="26" stopIfTrue="1" operator="lessThan">
      <formula>0</formula>
    </cfRule>
  </conditionalFormatting>
  <conditionalFormatting sqref="G34 D8:E9 AK14:AL33">
    <cfRule type="cellIs" dxfId="2716" priority="27" stopIfTrue="1" operator="equal">
      <formula>0</formula>
    </cfRule>
  </conditionalFormatting>
  <conditionalFormatting sqref="AL8:AL9">
    <cfRule type="cellIs" dxfId="2715" priority="28" stopIfTrue="1" operator="equal">
      <formula>0</formula>
    </cfRule>
  </conditionalFormatting>
  <conditionalFormatting sqref="AM8:AN8">
    <cfRule type="expression" dxfId="2714" priority="29" stopIfTrue="1">
      <formula>$AL$8=0</formula>
    </cfRule>
  </conditionalFormatting>
  <conditionalFormatting sqref="AM9:AN9">
    <cfRule type="expression" dxfId="2713" priority="30" stopIfTrue="1">
      <formula>$AL$9=0</formula>
    </cfRule>
  </conditionalFormatting>
  <conditionalFormatting sqref="A8:C8">
    <cfRule type="expression" dxfId="2712" priority="31" stopIfTrue="1">
      <formula>$D$8=0</formula>
    </cfRule>
    <cfRule type="cellIs" dxfId="2711" priority="32" stopIfTrue="1" operator="equal">
      <formula>0</formula>
    </cfRule>
  </conditionalFormatting>
  <conditionalFormatting sqref="A9:C9">
    <cfRule type="expression" dxfId="2710" priority="33" stopIfTrue="1">
      <formula>$D$9=0</formula>
    </cfRule>
    <cfRule type="cellIs" dxfId="2709" priority="34" stopIfTrue="1" operator="equal">
      <formula>0</formula>
    </cfRule>
  </conditionalFormatting>
  <conditionalFormatting sqref="F9">
    <cfRule type="expression" dxfId="2708" priority="35" stopIfTrue="1">
      <formula>$D$9=0</formula>
    </cfRule>
  </conditionalFormatting>
  <conditionalFormatting sqref="F8">
    <cfRule type="expression" dxfId="2707" priority="36" stopIfTrue="1">
      <formula>$D$8=0</formula>
    </cfRule>
  </conditionalFormatting>
  <conditionalFormatting sqref="G8:AK9 BA7:CE8">
    <cfRule type="cellIs" dxfId="2706" priority="37" stopIfTrue="1" operator="equal">
      <formula>""</formula>
    </cfRule>
  </conditionalFormatting>
  <conditionalFormatting sqref="Y14:Z24">
    <cfRule type="expression" dxfId="2705" priority="1" stopIfTrue="1">
      <formula>IF((AND($Y14=0,$S14=0,$V14=0,$AE14&lt;&gt;0)),"истина")</formula>
    </cfRule>
    <cfRule type="expression" dxfId="2704" priority="2" stopIfTrue="1">
      <formula>($V14+$Y14)&lt;&gt;$AI14</formula>
    </cfRule>
  </conditionalFormatting>
  <conditionalFormatting sqref="V14:X24">
    <cfRule type="expression" dxfId="2703" priority="3" stopIfTrue="1">
      <formula>IF((AND($V14=0,$Y14=0,$S14=0,$AE14&lt;&gt;0)),"истина")</formula>
    </cfRule>
    <cfRule type="expression" dxfId="2702" priority="4" stopIfTrue="1">
      <formula>($V14+$Y14)&lt;&gt;$AI14</formula>
    </cfRule>
    <cfRule type="cellIs" dxfId="2701"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7889"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37890"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37891"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37892"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37893"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37894"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37895"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37896"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37897"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37898"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37899"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37900"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37901"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37902"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37903"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37904"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37905"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88">
    <pageSetUpPr fitToPage="1"/>
  </sheetPr>
  <dimension ref="A1:CE147"/>
  <sheetViews>
    <sheetView showGridLines="0" topLeftCell="A2" zoomScale="120" zoomScaleNormal="120" workbookViewId="0">
      <selection activeCell="B15" sqref="B15:G15"/>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v>585</v>
      </c>
      <c r="B1" s="969"/>
      <c r="C1" s="969"/>
      <c r="D1" s="555"/>
      <c r="E1" s="966">
        <v>6</v>
      </c>
      <c r="F1" s="966"/>
      <c r="G1" s="966"/>
      <c r="H1" s="966"/>
      <c r="J1" s="970"/>
      <c r="K1" s="970"/>
      <c r="L1" s="970"/>
      <c r="M1" s="970"/>
      <c r="N1" s="970"/>
      <c r="O1" s="970"/>
      <c r="P1" s="3"/>
      <c r="Q1" s="3"/>
      <c r="R1" s="964" t="s">
        <v>776</v>
      </c>
      <c r="S1" s="964"/>
      <c r="T1" s="964"/>
      <c r="U1" s="964"/>
      <c r="V1" s="964"/>
      <c r="W1" s="964"/>
      <c r="Y1" s="971">
        <v>1</v>
      </c>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v>0.375</v>
      </c>
      <c r="AH2" s="859" t="s">
        <v>12</v>
      </c>
      <c r="AI2" s="859"/>
      <c r="AJ2" s="859"/>
      <c r="AK2" s="859"/>
      <c r="AL2" s="859"/>
      <c r="AM2" s="859"/>
      <c r="AN2" s="859"/>
      <c r="AO2" s="14" t="b">
        <v>0</v>
      </c>
      <c r="AP2" s="15" t="b">
        <v>1</v>
      </c>
      <c r="AQ2" s="15" t="b">
        <v>0</v>
      </c>
      <c r="AR2" s="15" t="b">
        <v>1</v>
      </c>
      <c r="AS2" s="15" t="b">
        <v>0</v>
      </c>
      <c r="AT2" s="15" t="b">
        <v>0</v>
      </c>
      <c r="AU2" s="15" t="b">
        <v>0</v>
      </c>
      <c r="AV2" s="15">
        <f>COUNTIF(AO2:AU2,TRUE)</f>
        <v>2</v>
      </c>
    </row>
    <row r="3" spans="1:83" ht="12.75" customHeight="1" x14ac:dyDescent="0.2">
      <c r="A3" s="972" t="s">
        <v>781</v>
      </c>
      <c r="B3" s="972"/>
      <c r="C3" s="972"/>
      <c r="D3" s="555"/>
      <c r="E3" s="964" t="s">
        <v>782</v>
      </c>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f>IF(AO2=TRUE,"M",0)</f>
        <v>0</v>
      </c>
      <c r="AP3" s="19" t="str">
        <f>IF(AP2=TRUE,"Tu",0)</f>
        <v>Tu</v>
      </c>
      <c r="AQ3" s="19">
        <f>IF(AQ2=TRUE,"W",0)</f>
        <v>0</v>
      </c>
      <c r="AR3" s="19" t="str">
        <f>IF(AR2=TRUE,"Th",0)</f>
        <v>Th</v>
      </c>
      <c r="AS3" s="19">
        <f>IF(AS2=TRUE,"F",0)</f>
        <v>0</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
      </c>
      <c r="BC7" s="33" t="str">
        <f>IF($I$7=$AO$3,"X","")&amp;IF($I$7=$AP$3,"X","")&amp;IF($I$7=$AQ$3,"X","")&amp;IF($I$7=$AR$3,"X","")&amp;IF($I$7=$AS$3,"X","")&amp;IF($I$7=$AT$3,"X","")&amp;IF($I$7=$AU$3,"X","")</f>
        <v>X</v>
      </c>
      <c r="BD7" s="33" t="str">
        <f>IF($J$7=$AO$3,"X","")&amp;IF($J$7=$AP$3,"X","")&amp;IF($J$7=$AQ$3,"X","")&amp;IF($J$7=$AR$3,"X","")&amp;IF($J$7=$AS$3,"X","")&amp;IF($J$7=$AT$3,"X","")&amp;IF($J$7=$AU$3,"X","")</f>
        <v/>
      </c>
      <c r="BE7" s="33" t="str">
        <f>IF($K$7=$AO$3,"X","")&amp;IF($K$7=$AP$3,"X","")&amp;IF($K$7=$AQ$3,"X","")&amp;IF($K$7=$AR$3,"X","")&amp;IF($K$7=$AS$3,"X","")&amp;IF($K$7=$AT$3,"X","")&amp;IF($K$7=$AU$3,"X","")</f>
        <v>X</v>
      </c>
      <c r="BF7" s="33" t="str">
        <f>IF($L$7=$AO$3,"X","")&amp;IF($L$7=$AP$3,"X","")&amp;IF($L$7=$AQ$3,"X","")&amp;IF($L$7=$AR$3,"X","")&amp;IF($L$7=$AS$3,"X","")&amp;IF($L$7=$AT$3,"X","")&amp;IF($L$7=$AU$3,"X","")</f>
        <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
      </c>
      <c r="BJ7" s="33" t="str">
        <f>IF($P$7=$AO$3,"X","")&amp;IF($P$7=$AP$3,"X","")&amp;IF($P$7=$AQ$3,"X","")&amp;IF($P$7=$AR$3,"X","")&amp;IF($P$7=$AS$3,"X","")&amp;IF($P$7=$AT$3,"X","")&amp;IF($P$7=$AU$3,"X","")</f>
        <v>X</v>
      </c>
      <c r="BK7" s="33" t="str">
        <f>IF($Q$7=$AO$3,"X","")&amp;IF($Q$7=$AP$3,"X","")&amp;IF($Q$7=$AQ$3,"X","")&amp;IF($Q$7=$AR$3,"X","")&amp;IF($Q$7=$AS$3,"X","")&amp;IF($Q$7=$AT$3,"X","")&amp;IF($Q$7=$AU$3,"X","")</f>
        <v/>
      </c>
      <c r="BL7" s="33" t="str">
        <f>IF($R$7=$AO$3,"X","")&amp;IF($R$7=$AP$3,"X","")&amp;IF($R$7=$AQ$3,"X","")&amp;IF($R$7=$AR$3,"X","")&amp;IF($R$7=$AS$3,"X","")&amp;IF($R$7=$AT$3,"X","")&amp;IF($R$7=$AU$3,"X","")</f>
        <v>X</v>
      </c>
      <c r="BM7" s="33" t="str">
        <f>IF($S$7=$AO$3,"X","")&amp;IF($S$7=$AP$3,"X","")&amp;IF($S$7=$AQ$3,"X","")&amp;IF($S$7=$AR$3,"X","")&amp;IF($S$7=$AS$3,"X","")&amp;IF($S$7=$AT$3,"X","")&amp;IF($S$7=$AU$3,"X","")</f>
        <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
      </c>
      <c r="BQ7" s="33" t="str">
        <f>IF($W$7=$AO$3,"X","")&amp;IF($W$7=$AP$3,"X","")&amp;IF($W$7=$AQ$3,"X","")&amp;IF($W$7=$AR$3,"X","")&amp;IF($W$7=$AS$3,"X","")&amp;IF($W$7=$AT$3,"X","")&amp;IF($W$7=$AU$3,"X","")</f>
        <v>X</v>
      </c>
      <c r="BR7" s="33" t="str">
        <f>IF($X$7=$AO$3,"X","")&amp;IF($X$7=$AP$3,"X","")&amp;IF($X$7=$AQ$3,"X","")&amp;IF($X$7=$AR$3,"X","")&amp;IF($X$7=$AS$3,"X","")&amp;IF($X$7=$AT$3,"X","")&amp;IF($X$7=$AU$3,"X","")</f>
        <v/>
      </c>
      <c r="BS7" s="33" t="str">
        <f>IF($Y$7=$AO$3,"X","")&amp;IF($Y$7=$AP$3,"X","")&amp;IF($Y$7=$AQ$3,"X","")&amp;IF($Y$7=$AR$3,"X","")&amp;IF($Y$7=$AS$3,"X","")&amp;IF($Y$7=$AT$3,"X","")&amp;IF($Y$7=$AU$3,"X","")</f>
        <v>X</v>
      </c>
      <c r="BT7" s="33" t="str">
        <f>IF($Z$7=$AO$3,"X","")&amp;IF($Z$7=$AP$3,"X","")&amp;IF($Z$7=$AQ$3,"X","")&amp;IF($Z$7=$AR$3,"X","")&amp;IF($Z$7=$AS$3,"X","")&amp;IF($Z$7=$AT$3,"X","")&amp;IF($Z$7=$AU$3,"X","")</f>
        <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
      </c>
      <c r="BX7" s="33" t="str">
        <f>IF($AD$7=$AO$3,"X","")&amp;IF($AD$7=$AP$3,"X","")&amp;IF($AD$7=$AQ$3,"X","")&amp;IF($AD$7=$AR$3,"X","")&amp;IF($AD$7=$AS$3,"X","")&amp;IF($AD$7=$AT$3,"X","")&amp;IF($AD$7=$AU$3,"X","")</f>
        <v>X</v>
      </c>
      <c r="BY7" s="33" t="str">
        <f>IF($AE$7=$AO$3,"X","")&amp;IF($AE$7=$AP$3,"X","")&amp;IF($AE$7=$AQ$3,"X","")&amp;IF($AE$7=$AR$3,"X","")&amp;IF($AE$7=$AS$3,"X","")&amp;IF($AE$7=$AT$3,"X","")&amp;IF($AE$7=$AU$3,"X","")</f>
        <v/>
      </c>
      <c r="BZ7" s="33" t="str">
        <f>IF($AF$7=$AO$3,"X","")&amp;IF($AF$7=$AP$3,"X","")&amp;IF($AF$7=$AQ$3,"X","")&amp;IF($AF$7=$AR$3,"X","")&amp;IF($AF$7=$AS$3,"X","")&amp;IF($AF$7=$AT$3,"X","")&amp;IF($AF$7=$AU$3,"X","")</f>
        <v>X</v>
      </c>
      <c r="CA7" s="33" t="str">
        <f>IF($AG$7=$AO$3,"X","")&amp;IF($AG$7=$AP$3,"X","")&amp;IF($AG$7=$AQ$3,"X","")&amp;IF($AG$7=$AR$3,"X","")&amp;IF($AG$7=$AS$3,"X","")&amp;IF($AG$7=$AT$3,"X","")&amp;IF($AG$7=$AU$3,"X","")</f>
        <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
      </c>
      <c r="CE7" s="33" t="str">
        <f>IF($AK$7=$AO$3,"X","")&amp;IF($AK$7=$AP$3,"X","")&amp;IF($AK$7=$AQ$3,"X","")&amp;IF($AK$7=$AR$3,"X","")&amp;IF($AK$7=$AS$3,"X","")&amp;IF($AK$7=$AT$3,"X","")&amp;IF($AK$7=$AU$3,"X","")</f>
        <v>X</v>
      </c>
    </row>
    <row r="8" spans="1:83" ht="12.75" customHeight="1" x14ac:dyDescent="0.2">
      <c r="A8" s="977" t="str">
        <f>R1</f>
        <v>Верещагина Наталия</v>
      </c>
      <c r="B8" s="977"/>
      <c r="C8" s="977"/>
      <c r="D8" s="978">
        <f>Y1*AL8</f>
        <v>9</v>
      </c>
      <c r="E8" s="978"/>
      <c r="F8" s="34" t="s">
        <v>21</v>
      </c>
      <c r="G8" s="35" t="str">
        <f>IF($G$7=$AO$3,"X","")&amp;IF($G$7=$AP$3,"X","")&amp;IF($G$7=$AQ$3,"X","")&amp;IF($G$7=$AR$3,"X","")&amp;IF($G$7=$AS$3,"X","")&amp;IF($G$7=$AT$3,"X","")&amp;IF($G$7=$AU$3,"X","")</f>
        <v/>
      </c>
      <c r="H8" s="35" t="str">
        <f>IF($H$7=$AO$3,"X","")&amp;IF($H$7=$AP$3,"X","")&amp;IF($H$7=$AQ$3,"X","")&amp;IF($H$7=$AR$3,"X","")&amp;IF($H$7=$AS$3,"X","")&amp;IF($H$7=$AT$3,"X","")&amp;IF($H$7=$AU$3,"X","")</f>
        <v/>
      </c>
      <c r="I8" s="35" t="str">
        <f>IF($I$7=$AO$3,"X","")&amp;IF($I$7=$AP$3,"X","")&amp;IF($I$7=$AQ$3,"X","")&amp;IF($I$7=$AR$3,"X","")&amp;IF($I$7=$AS$3,"X","")&amp;IF($I$7=$AT$3,"X","")&amp;IF($I$7=$AU$3,"X","")</f>
        <v>X</v>
      </c>
      <c r="J8" s="35" t="str">
        <f>IF($J$7=$AO$3,"X","")&amp;IF($J$7=$AP$3,"X","")&amp;IF($J$7=$AQ$3,"X","")&amp;IF($J$7=$AR$3,"X","")&amp;IF($J$7=$AS$3,"X","")&amp;IF($J$7=$AT$3,"X","")&amp;IF($J$7=$AU$3,"X","")</f>
        <v/>
      </c>
      <c r="K8" s="35" t="str">
        <f>IF($K$7=$AO$3,"X","")&amp;IF($K$7=$AP$3,"X","")&amp;IF($K$7=$AQ$3,"X","")&amp;IF($K$7=$AR$3,"X","")&amp;IF($K$7=$AS$3,"X","")&amp;IF($K$7=$AT$3,"X","")&amp;IF($K$7=$AU$3,"X","")</f>
        <v>X</v>
      </c>
      <c r="L8" s="35" t="str">
        <f>IF($L$7=$AO$3,"X","")&amp;IF($L$7=$AP$3,"X","")&amp;IF($L$7=$AQ$3,"X","")&amp;IF($L$7=$AR$3,"X","")&amp;IF($L$7=$AS$3,"X","")&amp;IF($L$7=$AT$3,"X","")&amp;IF($L$7=$AU$3,"X","")</f>
        <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
      </c>
      <c r="P8" s="35" t="str">
        <f>IF($P$7=$AO$3,"X","")&amp;IF($P$7=$AP$3,"X","")&amp;IF($P$7=$AQ$3,"X","")&amp;IF($P$7=$AR$3,"X","")&amp;IF($P$7=$AS$3,"X","")&amp;IF($P$7=$AT$3,"X","")&amp;IF($P$7=$AU$3,"X","")</f>
        <v>X</v>
      </c>
      <c r="Q8" s="35" t="str">
        <f>IF($Q$7=$AO$3,"X","")&amp;IF($Q$7=$AP$3,"X","")&amp;IF($Q$7=$AQ$3,"X","")&amp;IF($Q$7=$AR$3,"X","")&amp;IF($Q$7=$AS$3,"X","")&amp;IF($Q$7=$AT$3,"X","")&amp;IF($Q$7=$AU$3,"X","")</f>
        <v/>
      </c>
      <c r="R8" s="35" t="str">
        <f>IF($R$7=$AO$3,"X","")&amp;IF($R$7=$AP$3,"X","")&amp;IF($R$7=$AQ$3,"X","")&amp;IF($R$7=$AR$3,"X","")&amp;IF($R$7=$AS$3,"X","")&amp;IF($R$7=$AT$3,"X","")&amp;IF($R$7=$AU$3,"X","")</f>
        <v>X</v>
      </c>
      <c r="S8" s="35" t="str">
        <f>IF($S$7=$AO$3,"X","")&amp;IF($S$7=$AP$3,"X","")&amp;IF($S$7=$AQ$3,"X","")&amp;IF($S$7=$AR$3,"X","")&amp;IF($S$7=$AS$3,"X","")&amp;IF($S$7=$AT$3,"X","")&amp;IF($S$7=$AU$3,"X","")</f>
        <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
      </c>
      <c r="W8" s="35" t="str">
        <f>IF($W$7=$AO$3,"X","")&amp;IF($W$7=$AP$3,"X","")&amp;IF($W$7=$AQ$3,"X","")&amp;IF($W$7=$AR$3,"X","")&amp;IF($W$7=$AS$3,"X","")&amp;IF($W$7=$AT$3,"X","")&amp;IF($W$7=$AU$3,"X","")</f>
        <v>X</v>
      </c>
      <c r="X8" s="35" t="str">
        <f>IF($X$7=$AO$3,"X","")&amp;IF($X$7=$AP$3,"X","")&amp;IF($X$7=$AQ$3,"X","")&amp;IF($X$7=$AR$3,"X","")&amp;IF($X$7=$AS$3,"X","")&amp;IF($X$7=$AT$3,"X","")&amp;IF($X$7=$AU$3,"X","")</f>
        <v/>
      </c>
      <c r="Y8" s="35" t="str">
        <f>IF($Y$7=$AO$3,"X","")&amp;IF($Y$7=$AP$3,"X","")&amp;IF($Y$7=$AQ$3,"X","")&amp;IF($Y$7=$AR$3,"X","")&amp;IF($Y$7=$AS$3,"X","")&amp;IF($Y$7=$AT$3,"X","")&amp;IF($Y$7=$AU$3,"X","")</f>
        <v>X</v>
      </c>
      <c r="Z8" s="35" t="str">
        <f>IF($Z$7=$AO$3,"X","")&amp;IF($Z$7=$AP$3,"X","")&amp;IF($Z$7=$AQ$3,"X","")&amp;IF($Z$7=$AR$3,"X","")&amp;IF($Z$7=$AS$3,"X","")&amp;IF($Z$7=$AT$3,"X","")&amp;IF($Z$7=$AU$3,"X","")</f>
        <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
      </c>
      <c r="AD8" s="35" t="str">
        <f>IF($AD$7=$AO$3,"X","")&amp;IF($AD$7=$AP$3,"X","")&amp;IF($AD$7=$AQ$3,"X","")&amp;IF($AD$7=$AR$3,"X","")&amp;IF($AD$7=$AS$3,"X","")&amp;IF($AD$7=$AT$3,"X","")&amp;IF($AD$7=$AU$3,"X","")</f>
        <v>X</v>
      </c>
      <c r="AE8" s="35" t="str">
        <f>IF($AE$7=$AO$3,"X","")&amp;IF($AE$7=$AP$3,"X","")&amp;IF($AE$7=$AQ$3,"X","")&amp;IF($AE$7=$AR$3,"X","")&amp;IF($AE$7=$AS$3,"X","")&amp;IF($AE$7=$AT$3,"X","")&amp;IF($AE$7=$AU$3,"X","")</f>
        <v/>
      </c>
      <c r="AF8" s="35" t="str">
        <f>IF($AF$7=$AO$3,"X","")&amp;IF($AF$7=$AP$3,"X","")&amp;IF($AF$7=$AQ$3,"X","")&amp;IF($AF$7=$AR$3,"X","")&amp;IF($AF$7=$AS$3,"X","")&amp;IF($AF$7=$AT$3,"X","")&amp;IF($AF$7=$AU$3,"X","")</f>
        <v>X</v>
      </c>
      <c r="AG8" s="35" t="str">
        <f>IF($AG$7=$AO$3,"X","")&amp;IF($AG$7=$AP$3,"X","")&amp;IF($AG$7=$AQ$3,"X","")&amp;IF($AG$7=$AR$3,"X","")&amp;IF($AG$7=$AS$3,"X","")&amp;IF($AG$7=$AT$3,"X","")&amp;IF($AG$7=$AU$3,"X","")</f>
        <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
      </c>
      <c r="AK8" s="35" t="str">
        <f>IF($AK$7=$AO$3,"X","")&amp;IF($AK$7=$AP$3,"X","")&amp;IF($AK$7=$AQ$3,"X","")&amp;IF($AK$7=$AR$3,"X","")&amp;IF($AK$7=$AS$3,"X","")&amp;IF($AK$7=$AT$3,"X","")&amp;IF($AK$7=$AU$3,"X","")</f>
        <v>X</v>
      </c>
      <c r="AL8" s="30">
        <f>COUNTIF(G8:AK8,"X")</f>
        <v>9</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9</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c r="C14" s="925"/>
      <c r="D14" s="925"/>
      <c r="E14" s="925"/>
      <c r="F14" s="925"/>
      <c r="G14" s="926"/>
      <c r="H14" s="927"/>
      <c r="I14" s="928"/>
      <c r="J14" s="929"/>
      <c r="K14" s="930"/>
      <c r="L14" s="931"/>
      <c r="M14" s="932"/>
      <c r="N14" s="933"/>
      <c r="O14" s="932"/>
      <c r="P14" s="933"/>
      <c r="Q14" s="934">
        <f t="shared" ref="Q14:Q33" si="2">AV14</f>
        <v>585</v>
      </c>
      <c r="R14" s="935"/>
      <c r="S14" s="936"/>
      <c r="T14" s="937"/>
      <c r="U14" s="938"/>
      <c r="V14" s="939"/>
      <c r="W14" s="940"/>
      <c r="X14" s="941"/>
      <c r="Y14" s="939"/>
      <c r="Z14" s="941"/>
      <c r="AA14" s="556"/>
      <c r="AB14" s="559"/>
      <c r="AC14" s="560" t="str">
        <f t="shared" ref="AC14:AC33" si="3">IF(B14&lt;&gt;"",-$I$10,"")</f>
        <v/>
      </c>
      <c r="AD14" s="561"/>
      <c r="AE14" s="561"/>
      <c r="AF14" s="562">
        <f t="shared" ref="AF14:AF33" si="4">SUM(AB14:AE14)</f>
        <v>0</v>
      </c>
      <c r="AG14" s="72"/>
      <c r="AH14" s="109" t="str">
        <f t="shared" ref="AH14:AH33" si="5">IF(B14&lt;&gt;"",AV14,"")</f>
        <v/>
      </c>
      <c r="AI14" s="883" t="str">
        <f>IF(B14&lt;&gt;0,ROUND(AE14*Q14,0),"")</f>
        <v/>
      </c>
      <c r="AJ14" s="883"/>
      <c r="AK14" s="900" t="str">
        <f t="shared" ref="AK14:AK33" si="6">IF(B14&lt;&gt;0,ROUND(AI14*$AF$1,2),"")</f>
        <v/>
      </c>
      <c r="AL14" s="900"/>
      <c r="AM14" s="901" t="str">
        <f t="shared" ref="AM14:AM33" si="7">IF(AND(AC14&gt;0,AC14&lt;&gt;""),"ложь","")</f>
        <v/>
      </c>
      <c r="AN14" s="901"/>
      <c r="AO14" s="73">
        <f>IF(ROUND($A$1-$A$1*M14,4)=$A$1,0,ROUND($A$1-$A$1*M14,4))</f>
        <v>0</v>
      </c>
      <c r="AP14" s="74">
        <f>IF(ROUND($A$1-$A$1*O14,4)=$A$1,0,ROUND($A$1-$A$1*O14,4))</f>
        <v>0</v>
      </c>
      <c r="AQ14" s="75">
        <f>ROUND($A$1-((M14+O14)*$A$1),4)</f>
        <v>585</v>
      </c>
      <c r="AR14" s="76">
        <f>IF(AO14&gt;0,1,0)</f>
        <v>0</v>
      </c>
      <c r="AS14" s="77">
        <f t="shared" ref="AS14:AS33" si="8">IF(AP14&gt;0,2,0)</f>
        <v>0</v>
      </c>
      <c r="AT14" s="76">
        <f>IF(AQ14&gt;0,3,0)</f>
        <v>3</v>
      </c>
      <c r="AU14" s="78">
        <f t="shared" ref="AU14:AU33" si="9">AR14+AS14+AT14</f>
        <v>3</v>
      </c>
      <c r="AV14" s="5">
        <f t="shared" ref="AV14:AV33" si="10">IF(AU14=4,AO14,0)+IF(AU14=5,AP14,0)+IF(AU14=6,AQ14,0)+IF(AU14=3,$A$1,0)</f>
        <v>585</v>
      </c>
      <c r="AW14" s="104">
        <f>ROUND(AF14*Q14,0)</f>
        <v>0</v>
      </c>
    </row>
    <row r="15" spans="1:83" s="69" customFormat="1" ht="18" customHeight="1" x14ac:dyDescent="0.2">
      <c r="A15" s="71">
        <v>2</v>
      </c>
      <c r="B15" s="924" t="s">
        <v>874</v>
      </c>
      <c r="C15" s="925"/>
      <c r="D15" s="925"/>
      <c r="E15" s="925"/>
      <c r="F15" s="925"/>
      <c r="G15" s="926"/>
      <c r="H15" s="927"/>
      <c r="I15" s="928"/>
      <c r="J15" s="929"/>
      <c r="K15" s="930"/>
      <c r="L15" s="931"/>
      <c r="M15" s="932"/>
      <c r="N15" s="933"/>
      <c r="O15" s="932"/>
      <c r="P15" s="933"/>
      <c r="Q15" s="934">
        <f t="shared" si="2"/>
        <v>585</v>
      </c>
      <c r="R15" s="935"/>
      <c r="S15" s="936"/>
      <c r="T15" s="937"/>
      <c r="U15" s="938"/>
      <c r="V15" s="939"/>
      <c r="W15" s="940"/>
      <c r="X15" s="941"/>
      <c r="Y15" s="939">
        <v>4680</v>
      </c>
      <c r="Z15" s="941"/>
      <c r="AA15" s="556"/>
      <c r="AB15" s="563"/>
      <c r="AC15" s="560">
        <f t="shared" si="3"/>
        <v>0</v>
      </c>
      <c r="AD15" s="564"/>
      <c r="AE15" s="561">
        <f>Y15/Q15</f>
        <v>8</v>
      </c>
      <c r="AF15" s="562">
        <f t="shared" si="4"/>
        <v>8</v>
      </c>
      <c r="AG15" s="72"/>
      <c r="AH15" s="109">
        <f t="shared" si="5"/>
        <v>585</v>
      </c>
      <c r="AI15" s="883">
        <f t="shared" ref="AI15:AI33" si="11">IF(B15&lt;&gt;0,ROUND(AE15*Q15,0),"")</f>
        <v>4680</v>
      </c>
      <c r="AJ15" s="883"/>
      <c r="AK15" s="900">
        <f t="shared" si="6"/>
        <v>0</v>
      </c>
      <c r="AL15" s="900"/>
      <c r="AM15" s="901" t="str">
        <f t="shared" si="7"/>
        <v/>
      </c>
      <c r="AN15" s="901"/>
      <c r="AO15" s="73">
        <f t="shared" ref="AO15:AO33" si="12">IF(ROUND($A$1-$A$1*M15,4)=$A$1,0,ROUND($A$1-$A$1*M15,4))</f>
        <v>0</v>
      </c>
      <c r="AP15" s="74">
        <f t="shared" ref="AP15:AP33" si="13">IF(ROUND($A$1-$A$1*O15,4)=$A$1,0,ROUND($A$1-$A$1*O15,4))</f>
        <v>0</v>
      </c>
      <c r="AQ15" s="75">
        <f t="shared" ref="AQ15:AQ33" si="14">ROUND($A$1-((M15+O15)*$A$1),4)</f>
        <v>585</v>
      </c>
      <c r="AR15" s="76">
        <f t="shared" ref="AR15:AR33" si="15">IF(AO15&gt;0,1,0)</f>
        <v>0</v>
      </c>
      <c r="AS15" s="77">
        <f t="shared" si="8"/>
        <v>0</v>
      </c>
      <c r="AT15" s="76">
        <f t="shared" ref="AT15:AT33" si="16">IF(AQ15&gt;0,3,0)</f>
        <v>3</v>
      </c>
      <c r="AU15" s="78">
        <f t="shared" si="9"/>
        <v>3</v>
      </c>
      <c r="AV15" s="5">
        <f t="shared" si="10"/>
        <v>585</v>
      </c>
      <c r="AW15" s="104">
        <f t="shared" ref="AW15:AW33" si="17">ROUND(AF15*Q15,0)</f>
        <v>4680</v>
      </c>
    </row>
    <row r="16" spans="1:83" s="69" customFormat="1" ht="18" customHeight="1" x14ac:dyDescent="0.2">
      <c r="A16" s="71">
        <v>3</v>
      </c>
      <c r="B16" s="924"/>
      <c r="C16" s="925"/>
      <c r="D16" s="925"/>
      <c r="E16" s="925"/>
      <c r="F16" s="925"/>
      <c r="G16" s="926"/>
      <c r="H16" s="927"/>
      <c r="I16" s="928"/>
      <c r="J16" s="929"/>
      <c r="K16" s="930"/>
      <c r="L16" s="931"/>
      <c r="M16" s="932"/>
      <c r="N16" s="933"/>
      <c r="O16" s="932"/>
      <c r="P16" s="933"/>
      <c r="Q16" s="934">
        <f t="shared" si="2"/>
        <v>585</v>
      </c>
      <c r="R16" s="935"/>
      <c r="S16" s="936"/>
      <c r="T16" s="937"/>
      <c r="U16" s="938"/>
      <c r="V16" s="939"/>
      <c r="W16" s="940"/>
      <c r="X16" s="941"/>
      <c r="Y16" s="939"/>
      <c r="Z16" s="941"/>
      <c r="AA16" s="556"/>
      <c r="AB16" s="563"/>
      <c r="AC16" s="560" t="str">
        <f t="shared" si="3"/>
        <v/>
      </c>
      <c r="AD16" s="564"/>
      <c r="AE16" s="561"/>
      <c r="AF16" s="562">
        <f t="shared" si="4"/>
        <v>0</v>
      </c>
      <c r="AG16" s="72"/>
      <c r="AH16" s="109" t="str">
        <f t="shared" si="5"/>
        <v/>
      </c>
      <c r="AI16" s="883" t="str">
        <f t="shared" si="11"/>
        <v/>
      </c>
      <c r="AJ16" s="883"/>
      <c r="AK16" s="900" t="str">
        <f t="shared" si="6"/>
        <v/>
      </c>
      <c r="AL16" s="900"/>
      <c r="AM16" s="901" t="str">
        <f t="shared" si="7"/>
        <v/>
      </c>
      <c r="AN16" s="901"/>
      <c r="AO16" s="73">
        <f t="shared" si="12"/>
        <v>0</v>
      </c>
      <c r="AP16" s="74">
        <f t="shared" si="13"/>
        <v>0</v>
      </c>
      <c r="AQ16" s="75">
        <f t="shared" si="14"/>
        <v>585</v>
      </c>
      <c r="AR16" s="76">
        <f t="shared" si="15"/>
        <v>0</v>
      </c>
      <c r="AS16" s="77">
        <f t="shared" si="8"/>
        <v>0</v>
      </c>
      <c r="AT16" s="76">
        <f t="shared" si="16"/>
        <v>3</v>
      </c>
      <c r="AU16" s="78">
        <f t="shared" si="9"/>
        <v>3</v>
      </c>
      <c r="AV16" s="5">
        <f t="shared" si="10"/>
        <v>585</v>
      </c>
      <c r="AW16" s="104">
        <f t="shared" si="17"/>
        <v>0</v>
      </c>
    </row>
    <row r="17" spans="1:49" s="69" customFormat="1" ht="18" customHeight="1" x14ac:dyDescent="0.2">
      <c r="A17" s="71">
        <v>4</v>
      </c>
      <c r="B17" s="924" t="s">
        <v>873</v>
      </c>
      <c r="C17" s="925"/>
      <c r="D17" s="925"/>
      <c r="E17" s="925"/>
      <c r="F17" s="925"/>
      <c r="G17" s="926"/>
      <c r="H17" s="927"/>
      <c r="I17" s="928"/>
      <c r="J17" s="929"/>
      <c r="K17" s="930"/>
      <c r="L17" s="931"/>
      <c r="M17" s="932"/>
      <c r="N17" s="933"/>
      <c r="O17" s="932"/>
      <c r="P17" s="933"/>
      <c r="Q17" s="934">
        <f t="shared" si="2"/>
        <v>585</v>
      </c>
      <c r="R17" s="935"/>
      <c r="S17" s="936"/>
      <c r="T17" s="937"/>
      <c r="U17" s="938"/>
      <c r="V17" s="939"/>
      <c r="W17" s="940"/>
      <c r="X17" s="941"/>
      <c r="Y17" s="939">
        <v>4680</v>
      </c>
      <c r="Z17" s="941"/>
      <c r="AA17" s="556"/>
      <c r="AB17" s="563"/>
      <c r="AC17" s="560">
        <f t="shared" si="3"/>
        <v>0</v>
      </c>
      <c r="AD17" s="564"/>
      <c r="AE17" s="561">
        <f>Y17/Q17</f>
        <v>8</v>
      </c>
      <c r="AF17" s="562">
        <f t="shared" si="4"/>
        <v>8</v>
      </c>
      <c r="AG17" s="72"/>
      <c r="AH17" s="109">
        <f t="shared" si="5"/>
        <v>585</v>
      </c>
      <c r="AI17" s="883">
        <f t="shared" si="11"/>
        <v>4680</v>
      </c>
      <c r="AJ17" s="883"/>
      <c r="AK17" s="900">
        <f t="shared" si="6"/>
        <v>0</v>
      </c>
      <c r="AL17" s="900"/>
      <c r="AM17" s="901" t="str">
        <f t="shared" si="7"/>
        <v/>
      </c>
      <c r="AN17" s="901"/>
      <c r="AO17" s="73">
        <f t="shared" si="12"/>
        <v>0</v>
      </c>
      <c r="AP17" s="74">
        <f t="shared" si="13"/>
        <v>0</v>
      </c>
      <c r="AQ17" s="75">
        <f t="shared" si="14"/>
        <v>585</v>
      </c>
      <c r="AR17" s="76">
        <f t="shared" si="15"/>
        <v>0</v>
      </c>
      <c r="AS17" s="77">
        <f t="shared" si="8"/>
        <v>0</v>
      </c>
      <c r="AT17" s="76">
        <f t="shared" si="16"/>
        <v>3</v>
      </c>
      <c r="AU17" s="78">
        <f t="shared" si="9"/>
        <v>3</v>
      </c>
      <c r="AV17" s="5">
        <f t="shared" si="10"/>
        <v>585</v>
      </c>
      <c r="AW17" s="104">
        <f t="shared" si="17"/>
        <v>4680</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585</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585</v>
      </c>
      <c r="AR18" s="76">
        <f t="shared" si="15"/>
        <v>0</v>
      </c>
      <c r="AS18" s="77">
        <f t="shared" si="8"/>
        <v>0</v>
      </c>
      <c r="AT18" s="76">
        <f t="shared" si="16"/>
        <v>3</v>
      </c>
      <c r="AU18" s="78">
        <f t="shared" si="9"/>
        <v>3</v>
      </c>
      <c r="AV18" s="5">
        <f t="shared" si="10"/>
        <v>585</v>
      </c>
      <c r="AW18" s="104">
        <f t="shared" si="17"/>
        <v>0</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585</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585</v>
      </c>
      <c r="AR19" s="76">
        <f t="shared" si="15"/>
        <v>0</v>
      </c>
      <c r="AS19" s="77">
        <f t="shared" si="8"/>
        <v>0</v>
      </c>
      <c r="AT19" s="76">
        <f t="shared" si="16"/>
        <v>3</v>
      </c>
      <c r="AU19" s="78">
        <f t="shared" si="9"/>
        <v>3</v>
      </c>
      <c r="AV19" s="5">
        <f t="shared" si="10"/>
        <v>585</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585</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585</v>
      </c>
      <c r="AR20" s="76">
        <f t="shared" si="15"/>
        <v>0</v>
      </c>
      <c r="AS20" s="77">
        <f t="shared" si="8"/>
        <v>0</v>
      </c>
      <c r="AT20" s="76">
        <f t="shared" si="16"/>
        <v>3</v>
      </c>
      <c r="AU20" s="78">
        <f t="shared" si="9"/>
        <v>3</v>
      </c>
      <c r="AV20" s="5">
        <f t="shared" si="10"/>
        <v>585</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585</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585</v>
      </c>
      <c r="AR21" s="76">
        <f t="shared" si="15"/>
        <v>0</v>
      </c>
      <c r="AS21" s="77">
        <f t="shared" si="8"/>
        <v>0</v>
      </c>
      <c r="AT21" s="76">
        <f t="shared" si="16"/>
        <v>3</v>
      </c>
      <c r="AU21" s="78">
        <f t="shared" si="9"/>
        <v>3</v>
      </c>
      <c r="AV21" s="5">
        <f t="shared" si="10"/>
        <v>585</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585</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585</v>
      </c>
      <c r="AR22" s="76">
        <f t="shared" si="15"/>
        <v>0</v>
      </c>
      <c r="AS22" s="77">
        <f t="shared" si="8"/>
        <v>0</v>
      </c>
      <c r="AT22" s="76">
        <f t="shared" si="16"/>
        <v>3</v>
      </c>
      <c r="AU22" s="78">
        <f t="shared" si="9"/>
        <v>3</v>
      </c>
      <c r="AV22" s="5">
        <f t="shared" si="10"/>
        <v>585</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585</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585</v>
      </c>
      <c r="AR23" s="76">
        <f t="shared" si="15"/>
        <v>0</v>
      </c>
      <c r="AS23" s="77">
        <f t="shared" si="8"/>
        <v>0</v>
      </c>
      <c r="AT23" s="76">
        <f t="shared" si="16"/>
        <v>3</v>
      </c>
      <c r="AU23" s="78">
        <f t="shared" si="9"/>
        <v>3</v>
      </c>
      <c r="AV23" s="5">
        <f t="shared" si="10"/>
        <v>585</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585</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585</v>
      </c>
      <c r="AR24" s="76">
        <f t="shared" si="15"/>
        <v>0</v>
      </c>
      <c r="AS24" s="77">
        <f t="shared" si="8"/>
        <v>0</v>
      </c>
      <c r="AT24" s="76">
        <f t="shared" si="16"/>
        <v>3</v>
      </c>
      <c r="AU24" s="78">
        <f t="shared" si="9"/>
        <v>3</v>
      </c>
      <c r="AV24" s="5">
        <f t="shared" si="10"/>
        <v>585</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585</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585</v>
      </c>
      <c r="AR25" s="76">
        <f t="shared" si="15"/>
        <v>0</v>
      </c>
      <c r="AS25" s="77">
        <f t="shared" si="8"/>
        <v>0</v>
      </c>
      <c r="AT25" s="76">
        <f t="shared" si="16"/>
        <v>3</v>
      </c>
      <c r="AU25" s="78">
        <f t="shared" si="9"/>
        <v>3</v>
      </c>
      <c r="AV25" s="5">
        <f t="shared" si="10"/>
        <v>585</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585</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585</v>
      </c>
      <c r="AR26" s="76">
        <f t="shared" si="15"/>
        <v>0</v>
      </c>
      <c r="AS26" s="77">
        <f t="shared" si="8"/>
        <v>0</v>
      </c>
      <c r="AT26" s="76">
        <f t="shared" si="16"/>
        <v>3</v>
      </c>
      <c r="AU26" s="78">
        <f t="shared" si="9"/>
        <v>3</v>
      </c>
      <c r="AV26" s="5">
        <f t="shared" si="10"/>
        <v>585</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585</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585</v>
      </c>
      <c r="AR27" s="76">
        <f t="shared" si="15"/>
        <v>0</v>
      </c>
      <c r="AS27" s="77">
        <f t="shared" si="8"/>
        <v>0</v>
      </c>
      <c r="AT27" s="76">
        <f t="shared" si="16"/>
        <v>3</v>
      </c>
      <c r="AU27" s="78">
        <f t="shared" si="9"/>
        <v>3</v>
      </c>
      <c r="AV27" s="5">
        <f t="shared" si="10"/>
        <v>585</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585</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585</v>
      </c>
      <c r="AR28" s="76">
        <f t="shared" si="15"/>
        <v>0</v>
      </c>
      <c r="AS28" s="77">
        <f t="shared" si="8"/>
        <v>0</v>
      </c>
      <c r="AT28" s="76">
        <f t="shared" si="16"/>
        <v>3</v>
      </c>
      <c r="AU28" s="78">
        <f t="shared" si="9"/>
        <v>3</v>
      </c>
      <c r="AV28" s="5">
        <f t="shared" si="10"/>
        <v>585</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585</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585</v>
      </c>
      <c r="AR29" s="76">
        <f t="shared" si="15"/>
        <v>0</v>
      </c>
      <c r="AS29" s="77">
        <f t="shared" si="8"/>
        <v>0</v>
      </c>
      <c r="AT29" s="76">
        <f t="shared" si="16"/>
        <v>3</v>
      </c>
      <c r="AU29" s="78">
        <f t="shared" si="9"/>
        <v>3</v>
      </c>
      <c r="AV29" s="5">
        <f t="shared" si="10"/>
        <v>585</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585</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585</v>
      </c>
      <c r="AR30" s="76">
        <f t="shared" si="15"/>
        <v>0</v>
      </c>
      <c r="AS30" s="77">
        <f t="shared" si="8"/>
        <v>0</v>
      </c>
      <c r="AT30" s="76">
        <f t="shared" si="16"/>
        <v>3</v>
      </c>
      <c r="AU30" s="78">
        <f t="shared" si="9"/>
        <v>3</v>
      </c>
      <c r="AV30" s="5">
        <f t="shared" si="10"/>
        <v>585</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585</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585</v>
      </c>
      <c r="AR31" s="76">
        <f t="shared" si="15"/>
        <v>0</v>
      </c>
      <c r="AS31" s="77">
        <f t="shared" si="8"/>
        <v>0</v>
      </c>
      <c r="AT31" s="76">
        <f t="shared" si="16"/>
        <v>3</v>
      </c>
      <c r="AU31" s="78">
        <f t="shared" si="9"/>
        <v>3</v>
      </c>
      <c r="AV31" s="5">
        <f t="shared" si="10"/>
        <v>585</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585</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585</v>
      </c>
      <c r="AR32" s="76">
        <f t="shared" si="15"/>
        <v>0</v>
      </c>
      <c r="AS32" s="77">
        <f t="shared" si="8"/>
        <v>0</v>
      </c>
      <c r="AT32" s="76">
        <f t="shared" si="16"/>
        <v>3</v>
      </c>
      <c r="AU32" s="78">
        <f t="shared" si="9"/>
        <v>3</v>
      </c>
      <c r="AV32" s="5">
        <f t="shared" si="10"/>
        <v>585</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585</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585</v>
      </c>
      <c r="AR33" s="76">
        <f t="shared" si="15"/>
        <v>0</v>
      </c>
      <c r="AS33" s="77">
        <f t="shared" si="8"/>
        <v>0</v>
      </c>
      <c r="AT33" s="76">
        <f t="shared" si="16"/>
        <v>3</v>
      </c>
      <c r="AU33" s="78">
        <f t="shared" si="9"/>
        <v>3</v>
      </c>
      <c r="AV33" s="5">
        <f t="shared" si="10"/>
        <v>585</v>
      </c>
      <c r="AW33" s="104">
        <f t="shared" si="17"/>
        <v>0</v>
      </c>
    </row>
    <row r="34" spans="1:49" s="69" customFormat="1" ht="24.75" customHeight="1" x14ac:dyDescent="0.2">
      <c r="A34" s="84"/>
      <c r="B34" s="480" t="s">
        <v>281</v>
      </c>
      <c r="C34" s="84"/>
      <c r="D34" s="84"/>
      <c r="E34" s="84"/>
      <c r="F34" s="84"/>
      <c r="G34" s="554">
        <f>20-COUNTBLANK(B14:B33)</f>
        <v>2</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9360</v>
      </c>
      <c r="Z34" s="904"/>
      <c r="AA34" s="558">
        <f t="shared" ref="AA34:AG34" si="18">SUM(AA14:AA33)</f>
        <v>0</v>
      </c>
      <c r="AB34" s="568">
        <f t="shared" si="18"/>
        <v>0</v>
      </c>
      <c r="AC34" s="569">
        <f t="shared" si="18"/>
        <v>0</v>
      </c>
      <c r="AD34" s="569">
        <f t="shared" si="18"/>
        <v>0</v>
      </c>
      <c r="AE34" s="570">
        <f t="shared" si="18"/>
        <v>16</v>
      </c>
      <c r="AF34" s="571">
        <f t="shared" si="18"/>
        <v>16</v>
      </c>
      <c r="AG34" s="89">
        <f t="shared" si="18"/>
        <v>0</v>
      </c>
      <c r="AH34" s="90"/>
      <c r="AI34" s="90"/>
      <c r="AJ34" s="90"/>
      <c r="AK34" s="90"/>
      <c r="AL34" s="91"/>
      <c r="AM34" s="91"/>
      <c r="AN34" s="91"/>
      <c r="AO34" s="68"/>
      <c r="AS34" s="70"/>
      <c r="AW34" s="104">
        <f>SUM(AW14:AW33)</f>
        <v>9360</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0</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2700" priority="6" stopIfTrue="1">
      <formula>B14=""</formula>
    </cfRule>
  </conditionalFormatting>
  <conditionalFormatting sqref="AE14:AE33">
    <cfRule type="expression" dxfId="2699" priority="7" stopIfTrue="1">
      <formula>AND((OR(S14,V14,Y14)&lt;&gt;0),AE14=0)</formula>
    </cfRule>
    <cfRule type="expression" dxfId="2698" priority="8" stopIfTrue="1">
      <formula>AND((OR(S14,V14,Y14)&lt;&gt;0),AE14&lt;&gt;0)</formula>
    </cfRule>
  </conditionalFormatting>
  <conditionalFormatting sqref="Q14:R33">
    <cfRule type="expression" dxfId="2697" priority="9" stopIfTrue="1">
      <formula>B14=""</formula>
    </cfRule>
  </conditionalFormatting>
  <conditionalFormatting sqref="AC14:AC33">
    <cfRule type="expression" dxfId="2696" priority="10" stopIfTrue="1">
      <formula>(AD14+AC14)&gt;=0</formula>
    </cfRule>
  </conditionalFormatting>
  <conditionalFormatting sqref="AI14:AJ33">
    <cfRule type="expression" dxfId="2695" priority="11" stopIfTrue="1">
      <formula>IF(AI14&lt;&gt;ROUND(S14*$AF$1+V14+Y14,2),1)</formula>
    </cfRule>
    <cfRule type="cellIs" dxfId="2694" priority="12" stopIfTrue="1" operator="equal">
      <formula>0</formula>
    </cfRule>
  </conditionalFormatting>
  <conditionalFormatting sqref="Y25:Z33">
    <cfRule type="expression" dxfId="2693" priority="13" stopIfTrue="1">
      <formula>IF((AND($Y25=0,$S25=0,$V25=0,$AE25&lt;&gt;0)),"истина")</formula>
    </cfRule>
    <cfRule type="expression" dxfId="2692" priority="14" stopIfTrue="1">
      <formula>($V25+$Y25)&lt;&gt;$AI25</formula>
    </cfRule>
  </conditionalFormatting>
  <conditionalFormatting sqref="S15:U33">
    <cfRule type="expression" dxfId="2691" priority="15" stopIfTrue="1">
      <formula>IF((AND($S15=0,$V15=0,$Y15=0,$AE15&lt;&gt;0)),"истина")</formula>
    </cfRule>
    <cfRule type="cellIs" dxfId="2690" priority="16" stopIfTrue="1" operator="lessThan">
      <formula>0</formula>
    </cfRule>
  </conditionalFormatting>
  <conditionalFormatting sqref="V25:X33">
    <cfRule type="expression" dxfId="2689" priority="17" stopIfTrue="1">
      <formula>IF((AND($V25=0,$Y25=0,$S25=0,$AE25&lt;&gt;0)),"истина")</formula>
    </cfRule>
    <cfRule type="expression" dxfId="2688" priority="18" stopIfTrue="1">
      <formula>($V25+$Y25)&lt;&gt;$AI25</formula>
    </cfRule>
    <cfRule type="cellIs" dxfId="2687" priority="19" stopIfTrue="1" operator="lessThan">
      <formula>0</formula>
    </cfRule>
  </conditionalFormatting>
  <conditionalFormatting sqref="I10:J10">
    <cfRule type="cellIs" dxfId="2686" priority="20" stopIfTrue="1" operator="notEqual">
      <formula>$A$10</formula>
    </cfRule>
    <cfRule type="cellIs" dxfId="2685" priority="21" stopIfTrue="1" operator="equal">
      <formula>0</formula>
    </cfRule>
  </conditionalFormatting>
  <conditionalFormatting sqref="D10:E10 AK13:AL13 AH14:AH33 AM14:AN33">
    <cfRule type="cellIs" dxfId="2684" priority="22" stopIfTrue="1" operator="equal">
      <formula>0</formula>
    </cfRule>
  </conditionalFormatting>
  <conditionalFormatting sqref="AH3:AN3 AH1:AN1">
    <cfRule type="cellIs" dxfId="2683" priority="23" stopIfTrue="1" operator="equal">
      <formula>0</formula>
    </cfRule>
  </conditionalFormatting>
  <conditionalFormatting sqref="S34:AG34 AF14:AF33">
    <cfRule type="cellIs" dxfId="2682" priority="24" stopIfTrue="1" operator="equal">
      <formula>0</formula>
    </cfRule>
  </conditionalFormatting>
  <conditionalFormatting sqref="S14:U14">
    <cfRule type="expression" dxfId="2681" priority="25" stopIfTrue="1">
      <formula>IF((AND($S$14=0,$V$14=0,$Y$14=0,$AE$14&lt;&gt;0)),"истина")</formula>
    </cfRule>
    <cfRule type="cellIs" dxfId="2680" priority="26" stopIfTrue="1" operator="lessThan">
      <formula>0</formula>
    </cfRule>
  </conditionalFormatting>
  <conditionalFormatting sqref="G34 D8:E9 AK14:AL33">
    <cfRule type="cellIs" dxfId="2679" priority="27" stopIfTrue="1" operator="equal">
      <formula>0</formula>
    </cfRule>
  </conditionalFormatting>
  <conditionalFormatting sqref="AL8:AL9">
    <cfRule type="cellIs" dxfId="2678" priority="28" stopIfTrue="1" operator="equal">
      <formula>0</formula>
    </cfRule>
  </conditionalFormatting>
  <conditionalFormatting sqref="AM8:AN8">
    <cfRule type="expression" dxfId="2677" priority="29" stopIfTrue="1">
      <formula>$AL$8=0</formula>
    </cfRule>
  </conditionalFormatting>
  <conditionalFormatting sqref="AM9:AN9">
    <cfRule type="expression" dxfId="2676" priority="30" stopIfTrue="1">
      <formula>$AL$9=0</formula>
    </cfRule>
  </conditionalFormatting>
  <conditionalFormatting sqref="A8:C8">
    <cfRule type="expression" dxfId="2675" priority="31" stopIfTrue="1">
      <formula>$D$8=0</formula>
    </cfRule>
    <cfRule type="cellIs" dxfId="2674" priority="32" stopIfTrue="1" operator="equal">
      <formula>0</formula>
    </cfRule>
  </conditionalFormatting>
  <conditionalFormatting sqref="A9:C9">
    <cfRule type="expression" dxfId="2673" priority="33" stopIfTrue="1">
      <formula>$D$9=0</formula>
    </cfRule>
    <cfRule type="cellIs" dxfId="2672" priority="34" stopIfTrue="1" operator="equal">
      <formula>0</formula>
    </cfRule>
  </conditionalFormatting>
  <conditionalFormatting sqref="F9">
    <cfRule type="expression" dxfId="2671" priority="35" stopIfTrue="1">
      <formula>$D$9=0</formula>
    </cfRule>
  </conditionalFormatting>
  <conditionalFormatting sqref="F8">
    <cfRule type="expression" dxfId="2670" priority="36" stopIfTrue="1">
      <formula>$D$8=0</formula>
    </cfRule>
  </conditionalFormatting>
  <conditionalFormatting sqref="G8:AK9 BA7:CE8">
    <cfRule type="cellIs" dxfId="2669" priority="37" stopIfTrue="1" operator="equal">
      <formula>""</formula>
    </cfRule>
  </conditionalFormatting>
  <conditionalFormatting sqref="Y14:Z24">
    <cfRule type="expression" dxfId="2668" priority="1" stopIfTrue="1">
      <formula>IF((AND($Y14=0,$S14=0,$V14=0,$AE14&lt;&gt;0)),"истина")</formula>
    </cfRule>
    <cfRule type="expression" dxfId="2667" priority="2" stopIfTrue="1">
      <formula>($V14+$Y14)&lt;&gt;$AI14</formula>
    </cfRule>
  </conditionalFormatting>
  <conditionalFormatting sqref="V14:X24">
    <cfRule type="expression" dxfId="2666" priority="3" stopIfTrue="1">
      <formula>IF((AND($V14=0,$Y14=0,$S14=0,$AE14&lt;&gt;0)),"истина")</formula>
    </cfRule>
    <cfRule type="expression" dxfId="2665" priority="4" stopIfTrue="1">
      <formula>($V14+$Y14)&lt;&gt;$AI14</formula>
    </cfRule>
    <cfRule type="cellIs" dxfId="2664"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8913"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38914"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38915"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38916"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38917"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38918"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38919"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38920"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38921"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38922"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38923"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38924"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38925"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38926"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38927"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38928"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38929"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89">
    <pageSetUpPr fitToPage="1"/>
  </sheetPr>
  <dimension ref="A1:CE147"/>
  <sheetViews>
    <sheetView showGridLines="0" zoomScale="120" zoomScaleNormal="120" workbookViewId="0">
      <selection activeCell="B16" sqref="B16:G16"/>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v>585</v>
      </c>
      <c r="B1" s="969"/>
      <c r="C1" s="969"/>
      <c r="D1" s="555"/>
      <c r="E1" s="966">
        <v>8</v>
      </c>
      <c r="F1" s="966"/>
      <c r="G1" s="966"/>
      <c r="H1" s="966"/>
      <c r="J1" s="970"/>
      <c r="K1" s="970"/>
      <c r="L1" s="970"/>
      <c r="M1" s="970"/>
      <c r="N1" s="970"/>
      <c r="O1" s="970"/>
      <c r="P1" s="3"/>
      <c r="Q1" s="3"/>
      <c r="R1" s="964" t="s">
        <v>776</v>
      </c>
      <c r="S1" s="964"/>
      <c r="T1" s="964"/>
      <c r="U1" s="964"/>
      <c r="V1" s="964"/>
      <c r="W1" s="964"/>
      <c r="Y1" s="971">
        <f>60/45</f>
        <v>1.3333333333333333</v>
      </c>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v>0.58333333333333337</v>
      </c>
      <c r="AH2" s="859" t="s">
        <v>12</v>
      </c>
      <c r="AI2" s="859"/>
      <c r="AJ2" s="859"/>
      <c r="AK2" s="859"/>
      <c r="AL2" s="859"/>
      <c r="AM2" s="859"/>
      <c r="AN2" s="859"/>
      <c r="AO2" s="14" t="b">
        <v>0</v>
      </c>
      <c r="AP2" s="15" t="b">
        <v>1</v>
      </c>
      <c r="AQ2" s="15" t="b">
        <v>0</v>
      </c>
      <c r="AR2" s="15" t="b">
        <v>1</v>
      </c>
      <c r="AS2" s="15" t="b">
        <v>0</v>
      </c>
      <c r="AT2" s="15" t="b">
        <v>0</v>
      </c>
      <c r="AU2" s="15" t="b">
        <v>0</v>
      </c>
      <c r="AV2" s="15">
        <f>COUNTIF(AO2:AU2,TRUE)</f>
        <v>2</v>
      </c>
    </row>
    <row r="3" spans="1:83" ht="12.75" customHeight="1" x14ac:dyDescent="0.2">
      <c r="A3" s="972" t="s">
        <v>858</v>
      </c>
      <c r="B3" s="972"/>
      <c r="C3" s="972"/>
      <c r="D3" s="555"/>
      <c r="E3" s="964" t="s">
        <v>770</v>
      </c>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f>IF(AO2=TRUE,"M",0)</f>
        <v>0</v>
      </c>
      <c r="AP3" s="19" t="str">
        <f>IF(AP2=TRUE,"Tu",0)</f>
        <v>Tu</v>
      </c>
      <c r="AQ3" s="19">
        <f>IF(AQ2=TRUE,"W",0)</f>
        <v>0</v>
      </c>
      <c r="AR3" s="19" t="str">
        <f>IF(AR2=TRUE,"Th",0)</f>
        <v>Th</v>
      </c>
      <c r="AS3" s="19">
        <f>IF(AS2=TRUE,"F",0)</f>
        <v>0</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
      </c>
      <c r="BC7" s="33" t="str">
        <f>IF($I$7=$AO$3,"X","")&amp;IF($I$7=$AP$3,"X","")&amp;IF($I$7=$AQ$3,"X","")&amp;IF($I$7=$AR$3,"X","")&amp;IF($I$7=$AS$3,"X","")&amp;IF($I$7=$AT$3,"X","")&amp;IF($I$7=$AU$3,"X","")</f>
        <v>X</v>
      </c>
      <c r="BD7" s="33" t="str">
        <f>IF($J$7=$AO$3,"X","")&amp;IF($J$7=$AP$3,"X","")&amp;IF($J$7=$AQ$3,"X","")&amp;IF($J$7=$AR$3,"X","")&amp;IF($J$7=$AS$3,"X","")&amp;IF($J$7=$AT$3,"X","")&amp;IF($J$7=$AU$3,"X","")</f>
        <v/>
      </c>
      <c r="BE7" s="33" t="str">
        <f>IF($K$7=$AO$3,"X","")&amp;IF($K$7=$AP$3,"X","")&amp;IF($K$7=$AQ$3,"X","")&amp;IF($K$7=$AR$3,"X","")&amp;IF($K$7=$AS$3,"X","")&amp;IF($K$7=$AT$3,"X","")&amp;IF($K$7=$AU$3,"X","")</f>
        <v>X</v>
      </c>
      <c r="BF7" s="33" t="str">
        <f>IF($L$7=$AO$3,"X","")&amp;IF($L$7=$AP$3,"X","")&amp;IF($L$7=$AQ$3,"X","")&amp;IF($L$7=$AR$3,"X","")&amp;IF($L$7=$AS$3,"X","")&amp;IF($L$7=$AT$3,"X","")&amp;IF($L$7=$AU$3,"X","")</f>
        <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
      </c>
      <c r="BJ7" s="33" t="str">
        <f>IF($P$7=$AO$3,"X","")&amp;IF($P$7=$AP$3,"X","")&amp;IF($P$7=$AQ$3,"X","")&amp;IF($P$7=$AR$3,"X","")&amp;IF($P$7=$AS$3,"X","")&amp;IF($P$7=$AT$3,"X","")&amp;IF($P$7=$AU$3,"X","")</f>
        <v>X</v>
      </c>
      <c r="BK7" s="33" t="str">
        <f>IF($Q$7=$AO$3,"X","")&amp;IF($Q$7=$AP$3,"X","")&amp;IF($Q$7=$AQ$3,"X","")&amp;IF($Q$7=$AR$3,"X","")&amp;IF($Q$7=$AS$3,"X","")&amp;IF($Q$7=$AT$3,"X","")&amp;IF($Q$7=$AU$3,"X","")</f>
        <v/>
      </c>
      <c r="BL7" s="33" t="str">
        <f>IF($R$7=$AO$3,"X","")&amp;IF($R$7=$AP$3,"X","")&amp;IF($R$7=$AQ$3,"X","")&amp;IF($R$7=$AR$3,"X","")&amp;IF($R$7=$AS$3,"X","")&amp;IF($R$7=$AT$3,"X","")&amp;IF($R$7=$AU$3,"X","")</f>
        <v>X</v>
      </c>
      <c r="BM7" s="33" t="str">
        <f>IF($S$7=$AO$3,"X","")&amp;IF($S$7=$AP$3,"X","")&amp;IF($S$7=$AQ$3,"X","")&amp;IF($S$7=$AR$3,"X","")&amp;IF($S$7=$AS$3,"X","")&amp;IF($S$7=$AT$3,"X","")&amp;IF($S$7=$AU$3,"X","")</f>
        <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
      </c>
      <c r="BQ7" s="33" t="str">
        <f>IF($W$7=$AO$3,"X","")&amp;IF($W$7=$AP$3,"X","")&amp;IF($W$7=$AQ$3,"X","")&amp;IF($W$7=$AR$3,"X","")&amp;IF($W$7=$AS$3,"X","")&amp;IF($W$7=$AT$3,"X","")&amp;IF($W$7=$AU$3,"X","")</f>
        <v>X</v>
      </c>
      <c r="BR7" s="33" t="str">
        <f>IF($X$7=$AO$3,"X","")&amp;IF($X$7=$AP$3,"X","")&amp;IF($X$7=$AQ$3,"X","")&amp;IF($X$7=$AR$3,"X","")&amp;IF($X$7=$AS$3,"X","")&amp;IF($X$7=$AT$3,"X","")&amp;IF($X$7=$AU$3,"X","")</f>
        <v/>
      </c>
      <c r="BS7" s="33" t="str">
        <f>IF($Y$7=$AO$3,"X","")&amp;IF($Y$7=$AP$3,"X","")&amp;IF($Y$7=$AQ$3,"X","")&amp;IF($Y$7=$AR$3,"X","")&amp;IF($Y$7=$AS$3,"X","")&amp;IF($Y$7=$AT$3,"X","")&amp;IF($Y$7=$AU$3,"X","")</f>
        <v>X</v>
      </c>
      <c r="BT7" s="33" t="str">
        <f>IF($Z$7=$AO$3,"X","")&amp;IF($Z$7=$AP$3,"X","")&amp;IF($Z$7=$AQ$3,"X","")&amp;IF($Z$7=$AR$3,"X","")&amp;IF($Z$7=$AS$3,"X","")&amp;IF($Z$7=$AT$3,"X","")&amp;IF($Z$7=$AU$3,"X","")</f>
        <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
      </c>
      <c r="BX7" s="33" t="str">
        <f>IF($AD$7=$AO$3,"X","")&amp;IF($AD$7=$AP$3,"X","")&amp;IF($AD$7=$AQ$3,"X","")&amp;IF($AD$7=$AR$3,"X","")&amp;IF($AD$7=$AS$3,"X","")&amp;IF($AD$7=$AT$3,"X","")&amp;IF($AD$7=$AU$3,"X","")</f>
        <v>X</v>
      </c>
      <c r="BY7" s="33" t="str">
        <f>IF($AE$7=$AO$3,"X","")&amp;IF($AE$7=$AP$3,"X","")&amp;IF($AE$7=$AQ$3,"X","")&amp;IF($AE$7=$AR$3,"X","")&amp;IF($AE$7=$AS$3,"X","")&amp;IF($AE$7=$AT$3,"X","")&amp;IF($AE$7=$AU$3,"X","")</f>
        <v/>
      </c>
      <c r="BZ7" s="33" t="str">
        <f>IF($AF$7=$AO$3,"X","")&amp;IF($AF$7=$AP$3,"X","")&amp;IF($AF$7=$AQ$3,"X","")&amp;IF($AF$7=$AR$3,"X","")&amp;IF($AF$7=$AS$3,"X","")&amp;IF($AF$7=$AT$3,"X","")&amp;IF($AF$7=$AU$3,"X","")</f>
        <v>X</v>
      </c>
      <c r="CA7" s="33" t="str">
        <f>IF($AG$7=$AO$3,"X","")&amp;IF($AG$7=$AP$3,"X","")&amp;IF($AG$7=$AQ$3,"X","")&amp;IF($AG$7=$AR$3,"X","")&amp;IF($AG$7=$AS$3,"X","")&amp;IF($AG$7=$AT$3,"X","")&amp;IF($AG$7=$AU$3,"X","")</f>
        <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
      </c>
      <c r="CE7" s="33" t="str">
        <f>IF($AK$7=$AO$3,"X","")&amp;IF($AK$7=$AP$3,"X","")&amp;IF($AK$7=$AQ$3,"X","")&amp;IF($AK$7=$AR$3,"X","")&amp;IF($AK$7=$AS$3,"X","")&amp;IF($AK$7=$AT$3,"X","")&amp;IF($AK$7=$AU$3,"X","")</f>
        <v>X</v>
      </c>
    </row>
    <row r="8" spans="1:83" ht="12.75" customHeight="1" x14ac:dyDescent="0.2">
      <c r="A8" s="977" t="str">
        <f>R1</f>
        <v>Верещагина Наталия</v>
      </c>
      <c r="B8" s="977"/>
      <c r="C8" s="977"/>
      <c r="D8" s="978">
        <f>Y1*AL8</f>
        <v>12</v>
      </c>
      <c r="E8" s="978"/>
      <c r="F8" s="34" t="s">
        <v>21</v>
      </c>
      <c r="G8" s="35" t="str">
        <f>IF($G$7=$AO$3,"X","")&amp;IF($G$7=$AP$3,"X","")&amp;IF($G$7=$AQ$3,"X","")&amp;IF($G$7=$AR$3,"X","")&amp;IF($G$7=$AS$3,"X","")&amp;IF($G$7=$AT$3,"X","")&amp;IF($G$7=$AU$3,"X","")</f>
        <v/>
      </c>
      <c r="H8" s="35" t="str">
        <f>IF($H$7=$AO$3,"X","")&amp;IF($H$7=$AP$3,"X","")&amp;IF($H$7=$AQ$3,"X","")&amp;IF($H$7=$AR$3,"X","")&amp;IF($H$7=$AS$3,"X","")&amp;IF($H$7=$AT$3,"X","")&amp;IF($H$7=$AU$3,"X","")</f>
        <v/>
      </c>
      <c r="I8" s="35" t="str">
        <f>IF($I$7=$AO$3,"X","")&amp;IF($I$7=$AP$3,"X","")&amp;IF($I$7=$AQ$3,"X","")&amp;IF($I$7=$AR$3,"X","")&amp;IF($I$7=$AS$3,"X","")&amp;IF($I$7=$AT$3,"X","")&amp;IF($I$7=$AU$3,"X","")</f>
        <v>X</v>
      </c>
      <c r="J8" s="35" t="str">
        <f>IF($J$7=$AO$3,"X","")&amp;IF($J$7=$AP$3,"X","")&amp;IF($J$7=$AQ$3,"X","")&amp;IF($J$7=$AR$3,"X","")&amp;IF($J$7=$AS$3,"X","")&amp;IF($J$7=$AT$3,"X","")&amp;IF($J$7=$AU$3,"X","")</f>
        <v/>
      </c>
      <c r="K8" s="35" t="str">
        <f>IF($K$7=$AO$3,"X","")&amp;IF($K$7=$AP$3,"X","")&amp;IF($K$7=$AQ$3,"X","")&amp;IF($K$7=$AR$3,"X","")&amp;IF($K$7=$AS$3,"X","")&amp;IF($K$7=$AT$3,"X","")&amp;IF($K$7=$AU$3,"X","")</f>
        <v>X</v>
      </c>
      <c r="L8" s="35" t="str">
        <f>IF($L$7=$AO$3,"X","")&amp;IF($L$7=$AP$3,"X","")&amp;IF($L$7=$AQ$3,"X","")&amp;IF($L$7=$AR$3,"X","")&amp;IF($L$7=$AS$3,"X","")&amp;IF($L$7=$AT$3,"X","")&amp;IF($L$7=$AU$3,"X","")</f>
        <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
      </c>
      <c r="P8" s="35" t="str">
        <f>IF($P$7=$AO$3,"X","")&amp;IF($P$7=$AP$3,"X","")&amp;IF($P$7=$AQ$3,"X","")&amp;IF($P$7=$AR$3,"X","")&amp;IF($P$7=$AS$3,"X","")&amp;IF($P$7=$AT$3,"X","")&amp;IF($P$7=$AU$3,"X","")</f>
        <v>X</v>
      </c>
      <c r="Q8" s="35" t="str">
        <f>IF($Q$7=$AO$3,"X","")&amp;IF($Q$7=$AP$3,"X","")&amp;IF($Q$7=$AQ$3,"X","")&amp;IF($Q$7=$AR$3,"X","")&amp;IF($Q$7=$AS$3,"X","")&amp;IF($Q$7=$AT$3,"X","")&amp;IF($Q$7=$AU$3,"X","")</f>
        <v/>
      </c>
      <c r="R8" s="35" t="str">
        <f>IF($R$7=$AO$3,"X","")&amp;IF($R$7=$AP$3,"X","")&amp;IF($R$7=$AQ$3,"X","")&amp;IF($R$7=$AR$3,"X","")&amp;IF($R$7=$AS$3,"X","")&amp;IF($R$7=$AT$3,"X","")&amp;IF($R$7=$AU$3,"X","")</f>
        <v>X</v>
      </c>
      <c r="S8" s="35" t="str">
        <f>IF($S$7=$AO$3,"X","")&amp;IF($S$7=$AP$3,"X","")&amp;IF($S$7=$AQ$3,"X","")&amp;IF($S$7=$AR$3,"X","")&amp;IF($S$7=$AS$3,"X","")&amp;IF($S$7=$AT$3,"X","")&amp;IF($S$7=$AU$3,"X","")</f>
        <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
      </c>
      <c r="W8" s="35" t="str">
        <f>IF($W$7=$AO$3,"X","")&amp;IF($W$7=$AP$3,"X","")&amp;IF($W$7=$AQ$3,"X","")&amp;IF($W$7=$AR$3,"X","")&amp;IF($W$7=$AS$3,"X","")&amp;IF($W$7=$AT$3,"X","")&amp;IF($W$7=$AU$3,"X","")</f>
        <v>X</v>
      </c>
      <c r="X8" s="35" t="str">
        <f>IF($X$7=$AO$3,"X","")&amp;IF($X$7=$AP$3,"X","")&amp;IF($X$7=$AQ$3,"X","")&amp;IF($X$7=$AR$3,"X","")&amp;IF($X$7=$AS$3,"X","")&amp;IF($X$7=$AT$3,"X","")&amp;IF($X$7=$AU$3,"X","")</f>
        <v/>
      </c>
      <c r="Y8" s="35" t="str">
        <f>IF($Y$7=$AO$3,"X","")&amp;IF($Y$7=$AP$3,"X","")&amp;IF($Y$7=$AQ$3,"X","")&amp;IF($Y$7=$AR$3,"X","")&amp;IF($Y$7=$AS$3,"X","")&amp;IF($Y$7=$AT$3,"X","")&amp;IF($Y$7=$AU$3,"X","")</f>
        <v>X</v>
      </c>
      <c r="Z8" s="35" t="str">
        <f>IF($Z$7=$AO$3,"X","")&amp;IF($Z$7=$AP$3,"X","")&amp;IF($Z$7=$AQ$3,"X","")&amp;IF($Z$7=$AR$3,"X","")&amp;IF($Z$7=$AS$3,"X","")&amp;IF($Z$7=$AT$3,"X","")&amp;IF($Z$7=$AU$3,"X","")</f>
        <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
      </c>
      <c r="AD8" s="35" t="str">
        <f>IF($AD$7=$AO$3,"X","")&amp;IF($AD$7=$AP$3,"X","")&amp;IF($AD$7=$AQ$3,"X","")&amp;IF($AD$7=$AR$3,"X","")&amp;IF($AD$7=$AS$3,"X","")&amp;IF($AD$7=$AT$3,"X","")&amp;IF($AD$7=$AU$3,"X","")</f>
        <v>X</v>
      </c>
      <c r="AE8" s="35" t="str">
        <f>IF($AE$7=$AO$3,"X","")&amp;IF($AE$7=$AP$3,"X","")&amp;IF($AE$7=$AQ$3,"X","")&amp;IF($AE$7=$AR$3,"X","")&amp;IF($AE$7=$AS$3,"X","")&amp;IF($AE$7=$AT$3,"X","")&amp;IF($AE$7=$AU$3,"X","")</f>
        <v/>
      </c>
      <c r="AF8" s="35" t="str">
        <f>IF($AF$7=$AO$3,"X","")&amp;IF($AF$7=$AP$3,"X","")&amp;IF($AF$7=$AQ$3,"X","")&amp;IF($AF$7=$AR$3,"X","")&amp;IF($AF$7=$AS$3,"X","")&amp;IF($AF$7=$AT$3,"X","")&amp;IF($AF$7=$AU$3,"X","")</f>
        <v>X</v>
      </c>
      <c r="AG8" s="35" t="str">
        <f>IF($AG$7=$AO$3,"X","")&amp;IF($AG$7=$AP$3,"X","")&amp;IF($AG$7=$AQ$3,"X","")&amp;IF($AG$7=$AR$3,"X","")&amp;IF($AG$7=$AS$3,"X","")&amp;IF($AG$7=$AT$3,"X","")&amp;IF($AG$7=$AU$3,"X","")</f>
        <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
      </c>
      <c r="AK8" s="35" t="str">
        <f>IF($AK$7=$AO$3,"X","")&amp;IF($AK$7=$AP$3,"X","")&amp;IF($AK$7=$AQ$3,"X","")&amp;IF($AK$7=$AR$3,"X","")&amp;IF($AK$7=$AS$3,"X","")&amp;IF($AK$7=$AT$3,"X","")&amp;IF($AK$7=$AU$3,"X","")</f>
        <v>X</v>
      </c>
      <c r="AL8" s="30">
        <f>COUNTIF(G8:AK8,"X")</f>
        <v>9</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12</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c r="C14" s="925"/>
      <c r="D14" s="925"/>
      <c r="E14" s="925"/>
      <c r="F14" s="925"/>
      <c r="G14" s="926"/>
      <c r="H14" s="927"/>
      <c r="I14" s="928"/>
      <c r="J14" s="929"/>
      <c r="K14" s="930"/>
      <c r="L14" s="931"/>
      <c r="M14" s="932"/>
      <c r="N14" s="933"/>
      <c r="O14" s="932"/>
      <c r="P14" s="933"/>
      <c r="Q14" s="934">
        <f t="shared" ref="Q14:Q33" si="2">AV14</f>
        <v>585</v>
      </c>
      <c r="R14" s="935"/>
      <c r="S14" s="936"/>
      <c r="T14" s="937"/>
      <c r="U14" s="938"/>
      <c r="V14" s="939"/>
      <c r="W14" s="940"/>
      <c r="X14" s="941"/>
      <c r="Y14" s="939"/>
      <c r="Z14" s="941"/>
      <c r="AA14" s="556"/>
      <c r="AB14" s="559"/>
      <c r="AC14" s="560" t="str">
        <f t="shared" ref="AC14:AC33" si="3">IF(B14&lt;&gt;"",-$I$10,"")</f>
        <v/>
      </c>
      <c r="AD14" s="561"/>
      <c r="AE14" s="561"/>
      <c r="AF14" s="562">
        <f t="shared" ref="AF14:AF33" si="4">SUM(AB14:AE14)</f>
        <v>0</v>
      </c>
      <c r="AG14" s="72"/>
      <c r="AH14" s="109" t="str">
        <f t="shared" ref="AH14:AH33" si="5">IF(B14&lt;&gt;"",AV14,"")</f>
        <v/>
      </c>
      <c r="AI14" s="883" t="str">
        <f>IF(B14&lt;&gt;0,ROUND(AE14*Q14,0),"")</f>
        <v/>
      </c>
      <c r="AJ14" s="883"/>
      <c r="AK14" s="900" t="str">
        <f t="shared" ref="AK14:AK33" si="6">IF(B14&lt;&gt;0,ROUND(AI14*$AF$1,2),"")</f>
        <v/>
      </c>
      <c r="AL14" s="900"/>
      <c r="AM14" s="901" t="str">
        <f t="shared" ref="AM14:AM33" si="7">IF(AND(AC14&gt;0,AC14&lt;&gt;""),"ложь","")</f>
        <v/>
      </c>
      <c r="AN14" s="901"/>
      <c r="AO14" s="73">
        <f>IF(ROUND($A$1-$A$1*M14,4)=$A$1,0,ROUND($A$1-$A$1*M14,4))</f>
        <v>0</v>
      </c>
      <c r="AP14" s="74">
        <f>IF(ROUND($A$1-$A$1*O14,4)=$A$1,0,ROUND($A$1-$A$1*O14,4))</f>
        <v>0</v>
      </c>
      <c r="AQ14" s="75">
        <f>ROUND($A$1-((M14+O14)*$A$1),4)</f>
        <v>585</v>
      </c>
      <c r="AR14" s="76">
        <f>IF(AO14&gt;0,1,0)</f>
        <v>0</v>
      </c>
      <c r="AS14" s="77">
        <f t="shared" ref="AS14:AS33" si="8">IF(AP14&gt;0,2,0)</f>
        <v>0</v>
      </c>
      <c r="AT14" s="76">
        <f>IF(AQ14&gt;0,3,0)</f>
        <v>3</v>
      </c>
      <c r="AU14" s="78">
        <f t="shared" ref="AU14:AU33" si="9">AR14+AS14+AT14</f>
        <v>3</v>
      </c>
      <c r="AV14" s="5">
        <f t="shared" ref="AV14:AV33" si="10">IF(AU14=4,AO14,0)+IF(AU14=5,AP14,0)+IF(AU14=6,AQ14,0)+IF(AU14=3,$A$1,0)</f>
        <v>585</v>
      </c>
      <c r="AW14" s="104">
        <f>ROUND(AF14*Q14,0)</f>
        <v>0</v>
      </c>
    </row>
    <row r="15" spans="1:83" s="69" customFormat="1" ht="18" customHeight="1" x14ac:dyDescent="0.2">
      <c r="A15" s="71">
        <v>2</v>
      </c>
      <c r="B15" s="924" t="s">
        <v>859</v>
      </c>
      <c r="C15" s="925"/>
      <c r="D15" s="925"/>
      <c r="E15" s="925"/>
      <c r="F15" s="925"/>
      <c r="G15" s="926"/>
      <c r="H15" s="927"/>
      <c r="I15" s="928"/>
      <c r="J15" s="929"/>
      <c r="K15" s="930"/>
      <c r="L15" s="931"/>
      <c r="M15" s="932"/>
      <c r="N15" s="933"/>
      <c r="O15" s="932"/>
      <c r="P15" s="933"/>
      <c r="Q15" s="934">
        <f t="shared" si="2"/>
        <v>585</v>
      </c>
      <c r="R15" s="935"/>
      <c r="S15" s="936"/>
      <c r="T15" s="937"/>
      <c r="U15" s="938"/>
      <c r="V15" s="939"/>
      <c r="W15" s="940"/>
      <c r="X15" s="941"/>
      <c r="Y15" s="939">
        <v>6242</v>
      </c>
      <c r="Z15" s="941"/>
      <c r="AA15" s="556"/>
      <c r="AB15" s="563"/>
      <c r="AC15" s="560">
        <f t="shared" si="3"/>
        <v>0</v>
      </c>
      <c r="AD15" s="564"/>
      <c r="AE15" s="561">
        <f>Y15/Q15</f>
        <v>10.670085470085469</v>
      </c>
      <c r="AF15" s="562">
        <f t="shared" si="4"/>
        <v>10.670085470085469</v>
      </c>
      <c r="AG15" s="72"/>
      <c r="AH15" s="109">
        <f t="shared" si="5"/>
        <v>585</v>
      </c>
      <c r="AI15" s="883">
        <f t="shared" ref="AI15:AI33" si="11">IF(B15&lt;&gt;0,ROUND(AE15*Q15,0),"")</f>
        <v>6242</v>
      </c>
      <c r="AJ15" s="883"/>
      <c r="AK15" s="900">
        <f t="shared" si="6"/>
        <v>0</v>
      </c>
      <c r="AL15" s="900"/>
      <c r="AM15" s="901" t="str">
        <f t="shared" si="7"/>
        <v/>
      </c>
      <c r="AN15" s="901"/>
      <c r="AO15" s="73">
        <f t="shared" ref="AO15:AO33" si="12">IF(ROUND($A$1-$A$1*M15,4)=$A$1,0,ROUND($A$1-$A$1*M15,4))</f>
        <v>0</v>
      </c>
      <c r="AP15" s="74">
        <f t="shared" ref="AP15:AP33" si="13">IF(ROUND($A$1-$A$1*O15,4)=$A$1,0,ROUND($A$1-$A$1*O15,4))</f>
        <v>0</v>
      </c>
      <c r="AQ15" s="75">
        <f t="shared" ref="AQ15:AQ33" si="14">ROUND($A$1-((M15+O15)*$A$1),4)</f>
        <v>585</v>
      </c>
      <c r="AR15" s="76">
        <f t="shared" ref="AR15:AR33" si="15">IF(AO15&gt;0,1,0)</f>
        <v>0</v>
      </c>
      <c r="AS15" s="77">
        <f t="shared" si="8"/>
        <v>0</v>
      </c>
      <c r="AT15" s="76">
        <f t="shared" ref="AT15:AT33" si="16">IF(AQ15&gt;0,3,0)</f>
        <v>3</v>
      </c>
      <c r="AU15" s="78">
        <f t="shared" si="9"/>
        <v>3</v>
      </c>
      <c r="AV15" s="5">
        <f t="shared" si="10"/>
        <v>585</v>
      </c>
      <c r="AW15" s="104">
        <f t="shared" ref="AW15:AW33" si="17">ROUND(AF15*Q15,0)</f>
        <v>6242</v>
      </c>
    </row>
    <row r="16" spans="1:83" s="69" customFormat="1" ht="18" customHeight="1" x14ac:dyDescent="0.2">
      <c r="A16" s="71">
        <v>3</v>
      </c>
      <c r="B16" s="924" t="s">
        <v>868</v>
      </c>
      <c r="C16" s="925"/>
      <c r="D16" s="925"/>
      <c r="E16" s="925"/>
      <c r="F16" s="925"/>
      <c r="G16" s="926"/>
      <c r="H16" s="927"/>
      <c r="I16" s="928"/>
      <c r="J16" s="929"/>
      <c r="K16" s="930"/>
      <c r="L16" s="931"/>
      <c r="M16" s="932"/>
      <c r="N16" s="933"/>
      <c r="O16" s="932">
        <v>0.1</v>
      </c>
      <c r="P16" s="933"/>
      <c r="Q16" s="934">
        <f t="shared" si="2"/>
        <v>526.5</v>
      </c>
      <c r="R16" s="935"/>
      <c r="S16" s="936"/>
      <c r="T16" s="937"/>
      <c r="U16" s="938"/>
      <c r="V16" s="939"/>
      <c r="W16" s="940"/>
      <c r="X16" s="941"/>
      <c r="Y16" s="939">
        <v>5623</v>
      </c>
      <c r="Z16" s="941"/>
      <c r="AA16" s="556"/>
      <c r="AB16" s="563"/>
      <c r="AC16" s="560">
        <f t="shared" si="3"/>
        <v>0</v>
      </c>
      <c r="AD16" s="564"/>
      <c r="AE16" s="561">
        <f>Y16/Q16</f>
        <v>10.679962013295347</v>
      </c>
      <c r="AF16" s="562">
        <f t="shared" si="4"/>
        <v>10.679962013295347</v>
      </c>
      <c r="AG16" s="72"/>
      <c r="AH16" s="109">
        <f t="shared" si="5"/>
        <v>526.5</v>
      </c>
      <c r="AI16" s="883">
        <f t="shared" si="11"/>
        <v>5623</v>
      </c>
      <c r="AJ16" s="883"/>
      <c r="AK16" s="900">
        <f t="shared" si="6"/>
        <v>0</v>
      </c>
      <c r="AL16" s="900"/>
      <c r="AM16" s="901" t="str">
        <f t="shared" si="7"/>
        <v/>
      </c>
      <c r="AN16" s="901"/>
      <c r="AO16" s="73">
        <f t="shared" si="12"/>
        <v>0</v>
      </c>
      <c r="AP16" s="74">
        <f t="shared" si="13"/>
        <v>526.5</v>
      </c>
      <c r="AQ16" s="75">
        <f t="shared" si="14"/>
        <v>526.5</v>
      </c>
      <c r="AR16" s="76">
        <f t="shared" si="15"/>
        <v>0</v>
      </c>
      <c r="AS16" s="77">
        <f t="shared" si="8"/>
        <v>2</v>
      </c>
      <c r="AT16" s="76">
        <f t="shared" si="16"/>
        <v>3</v>
      </c>
      <c r="AU16" s="78">
        <f t="shared" si="9"/>
        <v>5</v>
      </c>
      <c r="AV16" s="5">
        <f t="shared" si="10"/>
        <v>526.5</v>
      </c>
      <c r="AW16" s="104">
        <f t="shared" si="17"/>
        <v>5623</v>
      </c>
    </row>
    <row r="17" spans="1:49" s="69" customFormat="1" ht="18" customHeight="1" x14ac:dyDescent="0.2">
      <c r="A17" s="71">
        <v>4</v>
      </c>
      <c r="B17" s="924"/>
      <c r="C17" s="925"/>
      <c r="D17" s="925"/>
      <c r="E17" s="925"/>
      <c r="F17" s="925"/>
      <c r="G17" s="926"/>
      <c r="H17" s="927"/>
      <c r="I17" s="928"/>
      <c r="J17" s="929"/>
      <c r="K17" s="930"/>
      <c r="L17" s="931"/>
      <c r="M17" s="932"/>
      <c r="N17" s="933"/>
      <c r="O17" s="932"/>
      <c r="P17" s="933"/>
      <c r="Q17" s="934">
        <f t="shared" si="2"/>
        <v>585</v>
      </c>
      <c r="R17" s="935"/>
      <c r="S17" s="936"/>
      <c r="T17" s="937"/>
      <c r="U17" s="938"/>
      <c r="V17" s="939"/>
      <c r="W17" s="940"/>
      <c r="X17" s="941"/>
      <c r="Y17" s="939"/>
      <c r="Z17" s="941"/>
      <c r="AA17" s="556"/>
      <c r="AB17" s="563"/>
      <c r="AC17" s="560" t="str">
        <f t="shared" si="3"/>
        <v/>
      </c>
      <c r="AD17" s="564"/>
      <c r="AE17" s="561"/>
      <c r="AF17" s="562">
        <f t="shared" si="4"/>
        <v>0</v>
      </c>
      <c r="AG17" s="72"/>
      <c r="AH17" s="109" t="str">
        <f t="shared" si="5"/>
        <v/>
      </c>
      <c r="AI17" s="883" t="str">
        <f t="shared" si="11"/>
        <v/>
      </c>
      <c r="AJ17" s="883"/>
      <c r="AK17" s="900" t="str">
        <f t="shared" si="6"/>
        <v/>
      </c>
      <c r="AL17" s="900"/>
      <c r="AM17" s="901" t="str">
        <f t="shared" si="7"/>
        <v/>
      </c>
      <c r="AN17" s="901"/>
      <c r="AO17" s="73">
        <f t="shared" si="12"/>
        <v>0</v>
      </c>
      <c r="AP17" s="74">
        <f t="shared" si="13"/>
        <v>0</v>
      </c>
      <c r="AQ17" s="75">
        <f t="shared" si="14"/>
        <v>585</v>
      </c>
      <c r="AR17" s="76">
        <f t="shared" si="15"/>
        <v>0</v>
      </c>
      <c r="AS17" s="77">
        <f t="shared" si="8"/>
        <v>0</v>
      </c>
      <c r="AT17" s="76">
        <f t="shared" si="16"/>
        <v>3</v>
      </c>
      <c r="AU17" s="78">
        <f t="shared" si="9"/>
        <v>3</v>
      </c>
      <c r="AV17" s="5">
        <f t="shared" si="10"/>
        <v>585</v>
      </c>
      <c r="AW17" s="104">
        <f t="shared" si="17"/>
        <v>0</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585</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585</v>
      </c>
      <c r="AR18" s="76">
        <f t="shared" si="15"/>
        <v>0</v>
      </c>
      <c r="AS18" s="77">
        <f t="shared" si="8"/>
        <v>0</v>
      </c>
      <c r="AT18" s="76">
        <f t="shared" si="16"/>
        <v>3</v>
      </c>
      <c r="AU18" s="78">
        <f t="shared" si="9"/>
        <v>3</v>
      </c>
      <c r="AV18" s="5">
        <f t="shared" si="10"/>
        <v>585</v>
      </c>
      <c r="AW18" s="104">
        <f t="shared" si="17"/>
        <v>0</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585</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585</v>
      </c>
      <c r="AR19" s="76">
        <f t="shared" si="15"/>
        <v>0</v>
      </c>
      <c r="AS19" s="77">
        <f t="shared" si="8"/>
        <v>0</v>
      </c>
      <c r="AT19" s="76">
        <f t="shared" si="16"/>
        <v>3</v>
      </c>
      <c r="AU19" s="78">
        <f t="shared" si="9"/>
        <v>3</v>
      </c>
      <c r="AV19" s="5">
        <f t="shared" si="10"/>
        <v>585</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585</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585</v>
      </c>
      <c r="AR20" s="76">
        <f t="shared" si="15"/>
        <v>0</v>
      </c>
      <c r="AS20" s="77">
        <f t="shared" si="8"/>
        <v>0</v>
      </c>
      <c r="AT20" s="76">
        <f t="shared" si="16"/>
        <v>3</v>
      </c>
      <c r="AU20" s="78">
        <f t="shared" si="9"/>
        <v>3</v>
      </c>
      <c r="AV20" s="5">
        <f t="shared" si="10"/>
        <v>585</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585</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585</v>
      </c>
      <c r="AR21" s="76">
        <f t="shared" si="15"/>
        <v>0</v>
      </c>
      <c r="AS21" s="77">
        <f t="shared" si="8"/>
        <v>0</v>
      </c>
      <c r="AT21" s="76">
        <f t="shared" si="16"/>
        <v>3</v>
      </c>
      <c r="AU21" s="78">
        <f t="shared" si="9"/>
        <v>3</v>
      </c>
      <c r="AV21" s="5">
        <f t="shared" si="10"/>
        <v>585</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585</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585</v>
      </c>
      <c r="AR22" s="76">
        <f t="shared" si="15"/>
        <v>0</v>
      </c>
      <c r="AS22" s="77">
        <f t="shared" si="8"/>
        <v>0</v>
      </c>
      <c r="AT22" s="76">
        <f t="shared" si="16"/>
        <v>3</v>
      </c>
      <c r="AU22" s="78">
        <f t="shared" si="9"/>
        <v>3</v>
      </c>
      <c r="AV22" s="5">
        <f t="shared" si="10"/>
        <v>585</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585</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585</v>
      </c>
      <c r="AR23" s="76">
        <f t="shared" si="15"/>
        <v>0</v>
      </c>
      <c r="AS23" s="77">
        <f t="shared" si="8"/>
        <v>0</v>
      </c>
      <c r="AT23" s="76">
        <f t="shared" si="16"/>
        <v>3</v>
      </c>
      <c r="AU23" s="78">
        <f t="shared" si="9"/>
        <v>3</v>
      </c>
      <c r="AV23" s="5">
        <f t="shared" si="10"/>
        <v>585</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585</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585</v>
      </c>
      <c r="AR24" s="76">
        <f t="shared" si="15"/>
        <v>0</v>
      </c>
      <c r="AS24" s="77">
        <f t="shared" si="8"/>
        <v>0</v>
      </c>
      <c r="AT24" s="76">
        <f t="shared" si="16"/>
        <v>3</v>
      </c>
      <c r="AU24" s="78">
        <f t="shared" si="9"/>
        <v>3</v>
      </c>
      <c r="AV24" s="5">
        <f t="shared" si="10"/>
        <v>585</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585</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585</v>
      </c>
      <c r="AR25" s="76">
        <f t="shared" si="15"/>
        <v>0</v>
      </c>
      <c r="AS25" s="77">
        <f t="shared" si="8"/>
        <v>0</v>
      </c>
      <c r="AT25" s="76">
        <f t="shared" si="16"/>
        <v>3</v>
      </c>
      <c r="AU25" s="78">
        <f t="shared" si="9"/>
        <v>3</v>
      </c>
      <c r="AV25" s="5">
        <f t="shared" si="10"/>
        <v>585</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585</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585</v>
      </c>
      <c r="AR26" s="76">
        <f t="shared" si="15"/>
        <v>0</v>
      </c>
      <c r="AS26" s="77">
        <f t="shared" si="8"/>
        <v>0</v>
      </c>
      <c r="AT26" s="76">
        <f t="shared" si="16"/>
        <v>3</v>
      </c>
      <c r="AU26" s="78">
        <f t="shared" si="9"/>
        <v>3</v>
      </c>
      <c r="AV26" s="5">
        <f t="shared" si="10"/>
        <v>585</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585</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585</v>
      </c>
      <c r="AR27" s="76">
        <f t="shared" si="15"/>
        <v>0</v>
      </c>
      <c r="AS27" s="77">
        <f t="shared" si="8"/>
        <v>0</v>
      </c>
      <c r="AT27" s="76">
        <f t="shared" si="16"/>
        <v>3</v>
      </c>
      <c r="AU27" s="78">
        <f t="shared" si="9"/>
        <v>3</v>
      </c>
      <c r="AV27" s="5">
        <f t="shared" si="10"/>
        <v>585</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585</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585</v>
      </c>
      <c r="AR28" s="76">
        <f t="shared" si="15"/>
        <v>0</v>
      </c>
      <c r="AS28" s="77">
        <f t="shared" si="8"/>
        <v>0</v>
      </c>
      <c r="AT28" s="76">
        <f t="shared" si="16"/>
        <v>3</v>
      </c>
      <c r="AU28" s="78">
        <f t="shared" si="9"/>
        <v>3</v>
      </c>
      <c r="AV28" s="5">
        <f t="shared" si="10"/>
        <v>585</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585</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585</v>
      </c>
      <c r="AR29" s="76">
        <f t="shared" si="15"/>
        <v>0</v>
      </c>
      <c r="AS29" s="77">
        <f t="shared" si="8"/>
        <v>0</v>
      </c>
      <c r="AT29" s="76">
        <f t="shared" si="16"/>
        <v>3</v>
      </c>
      <c r="AU29" s="78">
        <f t="shared" si="9"/>
        <v>3</v>
      </c>
      <c r="AV29" s="5">
        <f t="shared" si="10"/>
        <v>585</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585</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585</v>
      </c>
      <c r="AR30" s="76">
        <f t="shared" si="15"/>
        <v>0</v>
      </c>
      <c r="AS30" s="77">
        <f t="shared" si="8"/>
        <v>0</v>
      </c>
      <c r="AT30" s="76">
        <f t="shared" si="16"/>
        <v>3</v>
      </c>
      <c r="AU30" s="78">
        <f t="shared" si="9"/>
        <v>3</v>
      </c>
      <c r="AV30" s="5">
        <f t="shared" si="10"/>
        <v>585</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585</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585</v>
      </c>
      <c r="AR31" s="76">
        <f t="shared" si="15"/>
        <v>0</v>
      </c>
      <c r="AS31" s="77">
        <f t="shared" si="8"/>
        <v>0</v>
      </c>
      <c r="AT31" s="76">
        <f t="shared" si="16"/>
        <v>3</v>
      </c>
      <c r="AU31" s="78">
        <f t="shared" si="9"/>
        <v>3</v>
      </c>
      <c r="AV31" s="5">
        <f t="shared" si="10"/>
        <v>585</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585</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585</v>
      </c>
      <c r="AR32" s="76">
        <f t="shared" si="15"/>
        <v>0</v>
      </c>
      <c r="AS32" s="77">
        <f t="shared" si="8"/>
        <v>0</v>
      </c>
      <c r="AT32" s="76">
        <f t="shared" si="16"/>
        <v>3</v>
      </c>
      <c r="AU32" s="78">
        <f t="shared" si="9"/>
        <v>3</v>
      </c>
      <c r="AV32" s="5">
        <f t="shared" si="10"/>
        <v>585</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585</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585</v>
      </c>
      <c r="AR33" s="76">
        <f t="shared" si="15"/>
        <v>0</v>
      </c>
      <c r="AS33" s="77">
        <f t="shared" si="8"/>
        <v>0</v>
      </c>
      <c r="AT33" s="76">
        <f t="shared" si="16"/>
        <v>3</v>
      </c>
      <c r="AU33" s="78">
        <f t="shared" si="9"/>
        <v>3</v>
      </c>
      <c r="AV33" s="5">
        <f t="shared" si="10"/>
        <v>585</v>
      </c>
      <c r="AW33" s="104">
        <f t="shared" si="17"/>
        <v>0</v>
      </c>
    </row>
    <row r="34" spans="1:49" s="69" customFormat="1" ht="24.75" customHeight="1" x14ac:dyDescent="0.2">
      <c r="A34" s="84"/>
      <c r="B34" s="480" t="s">
        <v>281</v>
      </c>
      <c r="C34" s="84"/>
      <c r="D34" s="84"/>
      <c r="E34" s="84"/>
      <c r="F34" s="84"/>
      <c r="G34" s="554">
        <f>20-COUNTBLANK(B14:B33)</f>
        <v>2</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11865</v>
      </c>
      <c r="Z34" s="904"/>
      <c r="AA34" s="558">
        <f t="shared" ref="AA34:AG34" si="18">SUM(AA14:AA33)</f>
        <v>0</v>
      </c>
      <c r="AB34" s="568">
        <f t="shared" si="18"/>
        <v>0</v>
      </c>
      <c r="AC34" s="569">
        <f t="shared" si="18"/>
        <v>0</v>
      </c>
      <c r="AD34" s="569">
        <f t="shared" si="18"/>
        <v>0</v>
      </c>
      <c r="AE34" s="570">
        <f t="shared" si="18"/>
        <v>21.350047483380816</v>
      </c>
      <c r="AF34" s="571">
        <f t="shared" si="18"/>
        <v>21.350047483380816</v>
      </c>
      <c r="AG34" s="89">
        <f t="shared" si="18"/>
        <v>0</v>
      </c>
      <c r="AH34" s="90"/>
      <c r="AI34" s="90"/>
      <c r="AJ34" s="90"/>
      <c r="AK34" s="90"/>
      <c r="AL34" s="91"/>
      <c r="AM34" s="91"/>
      <c r="AN34" s="91"/>
      <c r="AO34" s="68"/>
      <c r="AS34" s="70"/>
      <c r="AW34" s="104">
        <f>SUM(AW14:AW33)</f>
        <v>11865</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624.77777777777737</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2663" priority="6" stopIfTrue="1">
      <formula>B14=""</formula>
    </cfRule>
  </conditionalFormatting>
  <conditionalFormatting sqref="AE14:AE33">
    <cfRule type="expression" dxfId="2662" priority="7" stopIfTrue="1">
      <formula>AND((OR(S14,V14,Y14)&lt;&gt;0),AE14=0)</formula>
    </cfRule>
    <cfRule type="expression" dxfId="2661" priority="8" stopIfTrue="1">
      <formula>AND((OR(S14,V14,Y14)&lt;&gt;0),AE14&lt;&gt;0)</formula>
    </cfRule>
  </conditionalFormatting>
  <conditionalFormatting sqref="Q14:R33">
    <cfRule type="expression" dxfId="2660" priority="9" stopIfTrue="1">
      <formula>B14=""</formula>
    </cfRule>
  </conditionalFormatting>
  <conditionalFormatting sqref="AC14:AC33">
    <cfRule type="expression" dxfId="2659" priority="10" stopIfTrue="1">
      <formula>(AD14+AC14)&gt;=0</formula>
    </cfRule>
  </conditionalFormatting>
  <conditionalFormatting sqref="AI14:AJ33">
    <cfRule type="expression" dxfId="2658" priority="11" stopIfTrue="1">
      <formula>IF(AI14&lt;&gt;ROUND(S14*$AF$1+V14+Y14,2),1)</formula>
    </cfRule>
    <cfRule type="cellIs" dxfId="2657" priority="12" stopIfTrue="1" operator="equal">
      <formula>0</formula>
    </cfRule>
  </conditionalFormatting>
  <conditionalFormatting sqref="Y25:Z33">
    <cfRule type="expression" dxfId="2656" priority="13" stopIfTrue="1">
      <formula>IF((AND($Y25=0,$S25=0,$V25=0,$AE25&lt;&gt;0)),"истина")</formula>
    </cfRule>
    <cfRule type="expression" dxfId="2655" priority="14" stopIfTrue="1">
      <formula>($V25+$Y25)&lt;&gt;$AI25</formula>
    </cfRule>
  </conditionalFormatting>
  <conditionalFormatting sqref="S15:U33">
    <cfRule type="expression" dxfId="2654" priority="15" stopIfTrue="1">
      <formula>IF((AND($S15=0,$V15=0,$Y15=0,$AE15&lt;&gt;0)),"истина")</formula>
    </cfRule>
    <cfRule type="cellIs" dxfId="2653" priority="16" stopIfTrue="1" operator="lessThan">
      <formula>0</formula>
    </cfRule>
  </conditionalFormatting>
  <conditionalFormatting sqref="V25:X33">
    <cfRule type="expression" dxfId="2652" priority="17" stopIfTrue="1">
      <formula>IF((AND($V25=0,$Y25=0,$S25=0,$AE25&lt;&gt;0)),"истина")</formula>
    </cfRule>
    <cfRule type="expression" dxfId="2651" priority="18" stopIfTrue="1">
      <formula>($V25+$Y25)&lt;&gt;$AI25</formula>
    </cfRule>
    <cfRule type="cellIs" dxfId="2650" priority="19" stopIfTrue="1" operator="lessThan">
      <formula>0</formula>
    </cfRule>
  </conditionalFormatting>
  <conditionalFormatting sqref="I10:J10">
    <cfRule type="cellIs" dxfId="2649" priority="20" stopIfTrue="1" operator="notEqual">
      <formula>$A$10</formula>
    </cfRule>
    <cfRule type="cellIs" dxfId="2648" priority="21" stopIfTrue="1" operator="equal">
      <formula>0</formula>
    </cfRule>
  </conditionalFormatting>
  <conditionalFormatting sqref="D10:E10 AK13:AL13 AH14:AH33 AM14:AN33">
    <cfRule type="cellIs" dxfId="2647" priority="22" stopIfTrue="1" operator="equal">
      <formula>0</formula>
    </cfRule>
  </conditionalFormatting>
  <conditionalFormatting sqref="AH3:AN3 AH1:AN1">
    <cfRule type="cellIs" dxfId="2646" priority="23" stopIfTrue="1" operator="equal">
      <formula>0</formula>
    </cfRule>
  </conditionalFormatting>
  <conditionalFormatting sqref="S34:AG34 AF14:AF33">
    <cfRule type="cellIs" dxfId="2645" priority="24" stopIfTrue="1" operator="equal">
      <formula>0</formula>
    </cfRule>
  </conditionalFormatting>
  <conditionalFormatting sqref="S14:U14">
    <cfRule type="expression" dxfId="2644" priority="25" stopIfTrue="1">
      <formula>IF((AND($S$14=0,$V$14=0,$Y$14=0,$AE$14&lt;&gt;0)),"истина")</formula>
    </cfRule>
    <cfRule type="cellIs" dxfId="2643" priority="26" stopIfTrue="1" operator="lessThan">
      <formula>0</formula>
    </cfRule>
  </conditionalFormatting>
  <conditionalFormatting sqref="G34 D8:E9 AK14:AL33">
    <cfRule type="cellIs" dxfId="2642" priority="27" stopIfTrue="1" operator="equal">
      <formula>0</formula>
    </cfRule>
  </conditionalFormatting>
  <conditionalFormatting sqref="AL8:AL9">
    <cfRule type="cellIs" dxfId="2641" priority="28" stopIfTrue="1" operator="equal">
      <formula>0</formula>
    </cfRule>
  </conditionalFormatting>
  <conditionalFormatting sqref="AM8:AN8">
    <cfRule type="expression" dxfId="2640" priority="29" stopIfTrue="1">
      <formula>$AL$8=0</formula>
    </cfRule>
  </conditionalFormatting>
  <conditionalFormatting sqref="AM9:AN9">
    <cfRule type="expression" dxfId="2639" priority="30" stopIfTrue="1">
      <formula>$AL$9=0</formula>
    </cfRule>
  </conditionalFormatting>
  <conditionalFormatting sqref="A8:C8">
    <cfRule type="expression" dxfId="2638" priority="31" stopIfTrue="1">
      <formula>$D$8=0</formula>
    </cfRule>
    <cfRule type="cellIs" dxfId="2637" priority="32" stopIfTrue="1" operator="equal">
      <formula>0</formula>
    </cfRule>
  </conditionalFormatting>
  <conditionalFormatting sqref="A9:C9">
    <cfRule type="expression" dxfId="2636" priority="33" stopIfTrue="1">
      <formula>$D$9=0</formula>
    </cfRule>
    <cfRule type="cellIs" dxfId="2635" priority="34" stopIfTrue="1" operator="equal">
      <formula>0</formula>
    </cfRule>
  </conditionalFormatting>
  <conditionalFormatting sqref="F9">
    <cfRule type="expression" dxfId="2634" priority="35" stopIfTrue="1">
      <formula>$D$9=0</formula>
    </cfRule>
  </conditionalFormatting>
  <conditionalFormatting sqref="F8">
    <cfRule type="expression" dxfId="2633" priority="36" stopIfTrue="1">
      <formula>$D$8=0</formula>
    </cfRule>
  </conditionalFormatting>
  <conditionalFormatting sqref="G8:AK9 BA7:CE8">
    <cfRule type="cellIs" dxfId="2632" priority="37" stopIfTrue="1" operator="equal">
      <formula>""</formula>
    </cfRule>
  </conditionalFormatting>
  <conditionalFormatting sqref="Y14:Z24">
    <cfRule type="expression" dxfId="2631" priority="1" stopIfTrue="1">
      <formula>IF((AND($Y14=0,$S14=0,$V14=0,$AE14&lt;&gt;0)),"истина")</formula>
    </cfRule>
    <cfRule type="expression" dxfId="2630" priority="2" stopIfTrue="1">
      <formula>($V14+$Y14)&lt;&gt;$AI14</formula>
    </cfRule>
  </conditionalFormatting>
  <conditionalFormatting sqref="V14:X24">
    <cfRule type="expression" dxfId="2629" priority="3" stopIfTrue="1">
      <formula>IF((AND($V14=0,$Y14=0,$S14=0,$AE14&lt;&gt;0)),"истина")</formula>
    </cfRule>
    <cfRule type="expression" dxfId="2628" priority="4" stopIfTrue="1">
      <formula>($V14+$Y14)&lt;&gt;$AI14</formula>
    </cfRule>
    <cfRule type="cellIs" dxfId="2627"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9937"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39938"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39939"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39940"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39941"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39942"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39943"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39944"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39945"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39946"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39947"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39948"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39949"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39950"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39951"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39952"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39953"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90">
    <pageSetUpPr fitToPage="1"/>
  </sheetPr>
  <dimension ref="A1:CE147"/>
  <sheetViews>
    <sheetView showGridLines="0" zoomScale="120" zoomScaleNormal="120" workbookViewId="0">
      <selection activeCell="B14" sqref="B14:G14"/>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v>639</v>
      </c>
      <c r="B1" s="969"/>
      <c r="C1" s="969"/>
      <c r="D1" s="555"/>
      <c r="E1" s="966">
        <v>10</v>
      </c>
      <c r="F1" s="966"/>
      <c r="G1" s="966"/>
      <c r="H1" s="966"/>
      <c r="J1" s="970"/>
      <c r="K1" s="970"/>
      <c r="L1" s="970"/>
      <c r="M1" s="970"/>
      <c r="N1" s="970"/>
      <c r="O1" s="970"/>
      <c r="P1" s="3"/>
      <c r="Q1" s="3"/>
      <c r="R1" s="964" t="s">
        <v>776</v>
      </c>
      <c r="S1" s="964"/>
      <c r="T1" s="964"/>
      <c r="U1" s="964"/>
      <c r="V1" s="964"/>
      <c r="W1" s="964"/>
      <c r="Y1" s="971">
        <f>60/45</f>
        <v>1.3333333333333333</v>
      </c>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v>0.63194444444444442</v>
      </c>
      <c r="AH2" s="859" t="s">
        <v>12</v>
      </c>
      <c r="AI2" s="859"/>
      <c r="AJ2" s="859"/>
      <c r="AK2" s="859"/>
      <c r="AL2" s="859"/>
      <c r="AM2" s="859"/>
      <c r="AN2" s="859"/>
      <c r="AO2" s="14" t="b">
        <v>0</v>
      </c>
      <c r="AP2" s="15" t="b">
        <v>1</v>
      </c>
      <c r="AQ2" s="15" t="b">
        <v>0</v>
      </c>
      <c r="AR2" s="15" t="b">
        <v>1</v>
      </c>
      <c r="AS2" s="15" t="b">
        <v>0</v>
      </c>
      <c r="AT2" s="15" t="b">
        <v>0</v>
      </c>
      <c r="AU2" s="15" t="b">
        <v>0</v>
      </c>
      <c r="AV2" s="15">
        <f>COUNTIF(AO2:AU2,TRUE)</f>
        <v>2</v>
      </c>
    </row>
    <row r="3" spans="1:83" ht="12.75" customHeight="1" x14ac:dyDescent="0.2">
      <c r="A3" s="972" t="s">
        <v>783</v>
      </c>
      <c r="B3" s="972"/>
      <c r="C3" s="972"/>
      <c r="D3" s="555"/>
      <c r="E3" s="964" t="s">
        <v>779</v>
      </c>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f>IF(AO2=TRUE,"M",0)</f>
        <v>0</v>
      </c>
      <c r="AP3" s="19" t="str">
        <f>IF(AP2=TRUE,"Tu",0)</f>
        <v>Tu</v>
      </c>
      <c r="AQ3" s="19">
        <f>IF(AQ2=TRUE,"W",0)</f>
        <v>0</v>
      </c>
      <c r="AR3" s="19" t="str">
        <f>IF(AR2=TRUE,"Th",0)</f>
        <v>Th</v>
      </c>
      <c r="AS3" s="19">
        <f>IF(AS2=TRUE,"F",0)</f>
        <v>0</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
      </c>
      <c r="BC7" s="33" t="str">
        <f>IF($I$7=$AO$3,"X","")&amp;IF($I$7=$AP$3,"X","")&amp;IF($I$7=$AQ$3,"X","")&amp;IF($I$7=$AR$3,"X","")&amp;IF($I$7=$AS$3,"X","")&amp;IF($I$7=$AT$3,"X","")&amp;IF($I$7=$AU$3,"X","")</f>
        <v>X</v>
      </c>
      <c r="BD7" s="33" t="str">
        <f>IF($J$7=$AO$3,"X","")&amp;IF($J$7=$AP$3,"X","")&amp;IF($J$7=$AQ$3,"X","")&amp;IF($J$7=$AR$3,"X","")&amp;IF($J$7=$AS$3,"X","")&amp;IF($J$7=$AT$3,"X","")&amp;IF($J$7=$AU$3,"X","")</f>
        <v/>
      </c>
      <c r="BE7" s="33" t="str">
        <f>IF($K$7=$AO$3,"X","")&amp;IF($K$7=$AP$3,"X","")&amp;IF($K$7=$AQ$3,"X","")&amp;IF($K$7=$AR$3,"X","")&amp;IF($K$7=$AS$3,"X","")&amp;IF($K$7=$AT$3,"X","")&amp;IF($K$7=$AU$3,"X","")</f>
        <v>X</v>
      </c>
      <c r="BF7" s="33" t="str">
        <f>IF($L$7=$AO$3,"X","")&amp;IF($L$7=$AP$3,"X","")&amp;IF($L$7=$AQ$3,"X","")&amp;IF($L$7=$AR$3,"X","")&amp;IF($L$7=$AS$3,"X","")&amp;IF($L$7=$AT$3,"X","")&amp;IF($L$7=$AU$3,"X","")</f>
        <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
      </c>
      <c r="BJ7" s="33" t="str">
        <f>IF($P$7=$AO$3,"X","")&amp;IF($P$7=$AP$3,"X","")&amp;IF($P$7=$AQ$3,"X","")&amp;IF($P$7=$AR$3,"X","")&amp;IF($P$7=$AS$3,"X","")&amp;IF($P$7=$AT$3,"X","")&amp;IF($P$7=$AU$3,"X","")</f>
        <v>X</v>
      </c>
      <c r="BK7" s="33" t="str">
        <f>IF($Q$7=$AO$3,"X","")&amp;IF($Q$7=$AP$3,"X","")&amp;IF($Q$7=$AQ$3,"X","")&amp;IF($Q$7=$AR$3,"X","")&amp;IF($Q$7=$AS$3,"X","")&amp;IF($Q$7=$AT$3,"X","")&amp;IF($Q$7=$AU$3,"X","")</f>
        <v/>
      </c>
      <c r="BL7" s="33" t="str">
        <f>IF($R$7=$AO$3,"X","")&amp;IF($R$7=$AP$3,"X","")&amp;IF($R$7=$AQ$3,"X","")&amp;IF($R$7=$AR$3,"X","")&amp;IF($R$7=$AS$3,"X","")&amp;IF($R$7=$AT$3,"X","")&amp;IF($R$7=$AU$3,"X","")</f>
        <v>X</v>
      </c>
      <c r="BM7" s="33" t="str">
        <f>IF($S$7=$AO$3,"X","")&amp;IF($S$7=$AP$3,"X","")&amp;IF($S$7=$AQ$3,"X","")&amp;IF($S$7=$AR$3,"X","")&amp;IF($S$7=$AS$3,"X","")&amp;IF($S$7=$AT$3,"X","")&amp;IF($S$7=$AU$3,"X","")</f>
        <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
      </c>
      <c r="BQ7" s="33" t="str">
        <f>IF($W$7=$AO$3,"X","")&amp;IF($W$7=$AP$3,"X","")&amp;IF($W$7=$AQ$3,"X","")&amp;IF($W$7=$AR$3,"X","")&amp;IF($W$7=$AS$3,"X","")&amp;IF($W$7=$AT$3,"X","")&amp;IF($W$7=$AU$3,"X","")</f>
        <v>X</v>
      </c>
      <c r="BR7" s="33" t="str">
        <f>IF($X$7=$AO$3,"X","")&amp;IF($X$7=$AP$3,"X","")&amp;IF($X$7=$AQ$3,"X","")&amp;IF($X$7=$AR$3,"X","")&amp;IF($X$7=$AS$3,"X","")&amp;IF($X$7=$AT$3,"X","")&amp;IF($X$7=$AU$3,"X","")</f>
        <v/>
      </c>
      <c r="BS7" s="33" t="str">
        <f>IF($Y$7=$AO$3,"X","")&amp;IF($Y$7=$AP$3,"X","")&amp;IF($Y$7=$AQ$3,"X","")&amp;IF($Y$7=$AR$3,"X","")&amp;IF($Y$7=$AS$3,"X","")&amp;IF($Y$7=$AT$3,"X","")&amp;IF($Y$7=$AU$3,"X","")</f>
        <v>X</v>
      </c>
      <c r="BT7" s="33" t="str">
        <f>IF($Z$7=$AO$3,"X","")&amp;IF($Z$7=$AP$3,"X","")&amp;IF($Z$7=$AQ$3,"X","")&amp;IF($Z$7=$AR$3,"X","")&amp;IF($Z$7=$AS$3,"X","")&amp;IF($Z$7=$AT$3,"X","")&amp;IF($Z$7=$AU$3,"X","")</f>
        <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
      </c>
      <c r="BX7" s="33" t="str">
        <f>IF($AD$7=$AO$3,"X","")&amp;IF($AD$7=$AP$3,"X","")&amp;IF($AD$7=$AQ$3,"X","")&amp;IF($AD$7=$AR$3,"X","")&amp;IF($AD$7=$AS$3,"X","")&amp;IF($AD$7=$AT$3,"X","")&amp;IF($AD$7=$AU$3,"X","")</f>
        <v>X</v>
      </c>
      <c r="BY7" s="33" t="str">
        <f>IF($AE$7=$AO$3,"X","")&amp;IF($AE$7=$AP$3,"X","")&amp;IF($AE$7=$AQ$3,"X","")&amp;IF($AE$7=$AR$3,"X","")&amp;IF($AE$7=$AS$3,"X","")&amp;IF($AE$7=$AT$3,"X","")&amp;IF($AE$7=$AU$3,"X","")</f>
        <v/>
      </c>
      <c r="BZ7" s="33" t="str">
        <f>IF($AF$7=$AO$3,"X","")&amp;IF($AF$7=$AP$3,"X","")&amp;IF($AF$7=$AQ$3,"X","")&amp;IF($AF$7=$AR$3,"X","")&amp;IF($AF$7=$AS$3,"X","")&amp;IF($AF$7=$AT$3,"X","")&amp;IF($AF$7=$AU$3,"X","")</f>
        <v>X</v>
      </c>
      <c r="CA7" s="33" t="str">
        <f>IF($AG$7=$AO$3,"X","")&amp;IF($AG$7=$AP$3,"X","")&amp;IF($AG$7=$AQ$3,"X","")&amp;IF($AG$7=$AR$3,"X","")&amp;IF($AG$7=$AS$3,"X","")&amp;IF($AG$7=$AT$3,"X","")&amp;IF($AG$7=$AU$3,"X","")</f>
        <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
      </c>
      <c r="CE7" s="33" t="str">
        <f>IF($AK$7=$AO$3,"X","")&amp;IF($AK$7=$AP$3,"X","")&amp;IF($AK$7=$AQ$3,"X","")&amp;IF($AK$7=$AR$3,"X","")&amp;IF($AK$7=$AS$3,"X","")&amp;IF($AK$7=$AT$3,"X","")&amp;IF($AK$7=$AU$3,"X","")</f>
        <v>X</v>
      </c>
    </row>
    <row r="8" spans="1:83" ht="12.75" customHeight="1" x14ac:dyDescent="0.2">
      <c r="A8" s="977" t="str">
        <f>R1</f>
        <v>Верещагина Наталия</v>
      </c>
      <c r="B8" s="977"/>
      <c r="C8" s="977"/>
      <c r="D8" s="978">
        <f>Y1*AL8</f>
        <v>12</v>
      </c>
      <c r="E8" s="978"/>
      <c r="F8" s="34" t="s">
        <v>21</v>
      </c>
      <c r="G8" s="35" t="str">
        <f>IF($G$7=$AO$3,"X","")&amp;IF($G$7=$AP$3,"X","")&amp;IF($G$7=$AQ$3,"X","")&amp;IF($G$7=$AR$3,"X","")&amp;IF($G$7=$AS$3,"X","")&amp;IF($G$7=$AT$3,"X","")&amp;IF($G$7=$AU$3,"X","")</f>
        <v/>
      </c>
      <c r="H8" s="35" t="str">
        <f>IF($H$7=$AO$3,"X","")&amp;IF($H$7=$AP$3,"X","")&amp;IF($H$7=$AQ$3,"X","")&amp;IF($H$7=$AR$3,"X","")&amp;IF($H$7=$AS$3,"X","")&amp;IF($H$7=$AT$3,"X","")&amp;IF($H$7=$AU$3,"X","")</f>
        <v/>
      </c>
      <c r="I8" s="35" t="str">
        <f>IF($I$7=$AO$3,"X","")&amp;IF($I$7=$AP$3,"X","")&amp;IF($I$7=$AQ$3,"X","")&amp;IF($I$7=$AR$3,"X","")&amp;IF($I$7=$AS$3,"X","")&amp;IF($I$7=$AT$3,"X","")&amp;IF($I$7=$AU$3,"X","")</f>
        <v>X</v>
      </c>
      <c r="J8" s="35" t="str">
        <f>IF($J$7=$AO$3,"X","")&amp;IF($J$7=$AP$3,"X","")&amp;IF($J$7=$AQ$3,"X","")&amp;IF($J$7=$AR$3,"X","")&amp;IF($J$7=$AS$3,"X","")&amp;IF($J$7=$AT$3,"X","")&amp;IF($J$7=$AU$3,"X","")</f>
        <v/>
      </c>
      <c r="K8" s="35" t="str">
        <f>IF($K$7=$AO$3,"X","")&amp;IF($K$7=$AP$3,"X","")&amp;IF($K$7=$AQ$3,"X","")&amp;IF($K$7=$AR$3,"X","")&amp;IF($K$7=$AS$3,"X","")&amp;IF($K$7=$AT$3,"X","")&amp;IF($K$7=$AU$3,"X","")</f>
        <v>X</v>
      </c>
      <c r="L8" s="35" t="str">
        <f>IF($L$7=$AO$3,"X","")&amp;IF($L$7=$AP$3,"X","")&amp;IF($L$7=$AQ$3,"X","")&amp;IF($L$7=$AR$3,"X","")&amp;IF($L$7=$AS$3,"X","")&amp;IF($L$7=$AT$3,"X","")&amp;IF($L$7=$AU$3,"X","")</f>
        <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
      </c>
      <c r="P8" s="35" t="str">
        <f>IF($P$7=$AO$3,"X","")&amp;IF($P$7=$AP$3,"X","")&amp;IF($P$7=$AQ$3,"X","")&amp;IF($P$7=$AR$3,"X","")&amp;IF($P$7=$AS$3,"X","")&amp;IF($P$7=$AT$3,"X","")&amp;IF($P$7=$AU$3,"X","")</f>
        <v>X</v>
      </c>
      <c r="Q8" s="35" t="str">
        <f>IF($Q$7=$AO$3,"X","")&amp;IF($Q$7=$AP$3,"X","")&amp;IF($Q$7=$AQ$3,"X","")&amp;IF($Q$7=$AR$3,"X","")&amp;IF($Q$7=$AS$3,"X","")&amp;IF($Q$7=$AT$3,"X","")&amp;IF($Q$7=$AU$3,"X","")</f>
        <v/>
      </c>
      <c r="R8" s="35" t="str">
        <f>IF($R$7=$AO$3,"X","")&amp;IF($R$7=$AP$3,"X","")&amp;IF($R$7=$AQ$3,"X","")&amp;IF($R$7=$AR$3,"X","")&amp;IF($R$7=$AS$3,"X","")&amp;IF($R$7=$AT$3,"X","")&amp;IF($R$7=$AU$3,"X","")</f>
        <v>X</v>
      </c>
      <c r="S8" s="35" t="str">
        <f>IF($S$7=$AO$3,"X","")&amp;IF($S$7=$AP$3,"X","")&amp;IF($S$7=$AQ$3,"X","")&amp;IF($S$7=$AR$3,"X","")&amp;IF($S$7=$AS$3,"X","")&amp;IF($S$7=$AT$3,"X","")&amp;IF($S$7=$AU$3,"X","")</f>
        <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
      </c>
      <c r="W8" s="35" t="str">
        <f>IF($W$7=$AO$3,"X","")&amp;IF($W$7=$AP$3,"X","")&amp;IF($W$7=$AQ$3,"X","")&amp;IF($W$7=$AR$3,"X","")&amp;IF($W$7=$AS$3,"X","")&amp;IF($W$7=$AT$3,"X","")&amp;IF($W$7=$AU$3,"X","")</f>
        <v>X</v>
      </c>
      <c r="X8" s="35" t="str">
        <f>IF($X$7=$AO$3,"X","")&amp;IF($X$7=$AP$3,"X","")&amp;IF($X$7=$AQ$3,"X","")&amp;IF($X$7=$AR$3,"X","")&amp;IF($X$7=$AS$3,"X","")&amp;IF($X$7=$AT$3,"X","")&amp;IF($X$7=$AU$3,"X","")</f>
        <v/>
      </c>
      <c r="Y8" s="35" t="str">
        <f>IF($Y$7=$AO$3,"X","")&amp;IF($Y$7=$AP$3,"X","")&amp;IF($Y$7=$AQ$3,"X","")&amp;IF($Y$7=$AR$3,"X","")&amp;IF($Y$7=$AS$3,"X","")&amp;IF($Y$7=$AT$3,"X","")&amp;IF($Y$7=$AU$3,"X","")</f>
        <v>X</v>
      </c>
      <c r="Z8" s="35" t="str">
        <f>IF($Z$7=$AO$3,"X","")&amp;IF($Z$7=$AP$3,"X","")&amp;IF($Z$7=$AQ$3,"X","")&amp;IF($Z$7=$AR$3,"X","")&amp;IF($Z$7=$AS$3,"X","")&amp;IF($Z$7=$AT$3,"X","")&amp;IF($Z$7=$AU$3,"X","")</f>
        <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
      </c>
      <c r="AD8" s="35" t="str">
        <f>IF($AD$7=$AO$3,"X","")&amp;IF($AD$7=$AP$3,"X","")&amp;IF($AD$7=$AQ$3,"X","")&amp;IF($AD$7=$AR$3,"X","")&amp;IF($AD$7=$AS$3,"X","")&amp;IF($AD$7=$AT$3,"X","")&amp;IF($AD$7=$AU$3,"X","")</f>
        <v>X</v>
      </c>
      <c r="AE8" s="35" t="str">
        <f>IF($AE$7=$AO$3,"X","")&amp;IF($AE$7=$AP$3,"X","")&amp;IF($AE$7=$AQ$3,"X","")&amp;IF($AE$7=$AR$3,"X","")&amp;IF($AE$7=$AS$3,"X","")&amp;IF($AE$7=$AT$3,"X","")&amp;IF($AE$7=$AU$3,"X","")</f>
        <v/>
      </c>
      <c r="AF8" s="35" t="str">
        <f>IF($AF$7=$AO$3,"X","")&amp;IF($AF$7=$AP$3,"X","")&amp;IF($AF$7=$AQ$3,"X","")&amp;IF($AF$7=$AR$3,"X","")&amp;IF($AF$7=$AS$3,"X","")&amp;IF($AF$7=$AT$3,"X","")&amp;IF($AF$7=$AU$3,"X","")</f>
        <v>X</v>
      </c>
      <c r="AG8" s="35" t="str">
        <f>IF($AG$7=$AO$3,"X","")&amp;IF($AG$7=$AP$3,"X","")&amp;IF($AG$7=$AQ$3,"X","")&amp;IF($AG$7=$AR$3,"X","")&amp;IF($AG$7=$AS$3,"X","")&amp;IF($AG$7=$AT$3,"X","")&amp;IF($AG$7=$AU$3,"X","")</f>
        <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
      </c>
      <c r="AK8" s="35" t="str">
        <f>IF($AK$7=$AO$3,"X","")&amp;IF($AK$7=$AP$3,"X","")&amp;IF($AK$7=$AQ$3,"X","")&amp;IF($AK$7=$AR$3,"X","")&amp;IF($AK$7=$AS$3,"X","")&amp;IF($AK$7=$AT$3,"X","")&amp;IF($AK$7=$AU$3,"X","")</f>
        <v>X</v>
      </c>
      <c r="AL8" s="30">
        <f>COUNTIF(G8:AK8,"X")</f>
        <v>9</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12</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t="s">
        <v>879</v>
      </c>
      <c r="C14" s="925"/>
      <c r="D14" s="925"/>
      <c r="E14" s="925"/>
      <c r="F14" s="925"/>
      <c r="G14" s="926"/>
      <c r="H14" s="927"/>
      <c r="I14" s="928"/>
      <c r="J14" s="929"/>
      <c r="K14" s="930"/>
      <c r="L14" s="931"/>
      <c r="M14" s="932"/>
      <c r="N14" s="933"/>
      <c r="O14" s="932">
        <v>0.1</v>
      </c>
      <c r="P14" s="933"/>
      <c r="Q14" s="934">
        <f t="shared" ref="Q14:Q33" si="2">AV14</f>
        <v>575.1</v>
      </c>
      <c r="R14" s="935"/>
      <c r="S14" s="936"/>
      <c r="T14" s="937"/>
      <c r="U14" s="938"/>
      <c r="V14" s="939"/>
      <c r="W14" s="940"/>
      <c r="X14" s="941"/>
      <c r="Y14" s="939">
        <v>6136</v>
      </c>
      <c r="Z14" s="941"/>
      <c r="AA14" s="556"/>
      <c r="AB14" s="559"/>
      <c r="AC14" s="560">
        <f t="shared" ref="AC14:AC33" si="3">IF(B14&lt;&gt;"",-$I$10,"")</f>
        <v>0</v>
      </c>
      <c r="AD14" s="561"/>
      <c r="AE14" s="561">
        <f>Y14/Q14</f>
        <v>10.669448791514519</v>
      </c>
      <c r="AF14" s="562">
        <f t="shared" ref="AF14:AF33" si="4">SUM(AB14:AE14)</f>
        <v>10.669448791514519</v>
      </c>
      <c r="AG14" s="72"/>
      <c r="AH14" s="109">
        <f t="shared" ref="AH14:AH33" si="5">IF(B14&lt;&gt;"",AV14,"")</f>
        <v>575.1</v>
      </c>
      <c r="AI14" s="883">
        <f>IF(B14&lt;&gt;0,ROUND(AE14*Q14,0),"")</f>
        <v>6136</v>
      </c>
      <c r="AJ14" s="883"/>
      <c r="AK14" s="900">
        <f t="shared" ref="AK14:AK33" si="6">IF(B14&lt;&gt;0,ROUND(AI14*$AF$1,2),"")</f>
        <v>0</v>
      </c>
      <c r="AL14" s="900"/>
      <c r="AM14" s="901" t="str">
        <f t="shared" ref="AM14:AM33" si="7">IF(AND(AC14&gt;0,AC14&lt;&gt;""),"ложь","")</f>
        <v/>
      </c>
      <c r="AN14" s="901"/>
      <c r="AO14" s="73">
        <f>IF(ROUND($A$1-$A$1*M14,4)=$A$1,0,ROUND($A$1-$A$1*M14,4))</f>
        <v>0</v>
      </c>
      <c r="AP14" s="74">
        <f>IF(ROUND($A$1-$A$1*O14,4)=$A$1,0,ROUND($A$1-$A$1*O14,4))</f>
        <v>575.1</v>
      </c>
      <c r="AQ14" s="75">
        <f>ROUND($A$1-((M14+O14)*$A$1),4)</f>
        <v>575.1</v>
      </c>
      <c r="AR14" s="76">
        <f>IF(AO14&gt;0,1,0)</f>
        <v>0</v>
      </c>
      <c r="AS14" s="77">
        <f t="shared" ref="AS14:AS33" si="8">IF(AP14&gt;0,2,0)</f>
        <v>2</v>
      </c>
      <c r="AT14" s="76">
        <f>IF(AQ14&gt;0,3,0)</f>
        <v>3</v>
      </c>
      <c r="AU14" s="78">
        <f t="shared" ref="AU14:AU33" si="9">AR14+AS14+AT14</f>
        <v>5</v>
      </c>
      <c r="AV14" s="5">
        <f t="shared" ref="AV14:AV33" si="10">IF(AU14=4,AO14,0)+IF(AU14=5,AP14,0)+IF(AU14=6,AQ14,0)+IF(AU14=3,$A$1,0)</f>
        <v>575.1</v>
      </c>
      <c r="AW14" s="104">
        <f>ROUND(AF14*Q14,0)</f>
        <v>6136</v>
      </c>
    </row>
    <row r="15" spans="1:83" s="69" customFormat="1" ht="18" customHeight="1" x14ac:dyDescent="0.2">
      <c r="A15" s="71">
        <v>2</v>
      </c>
      <c r="B15" s="924"/>
      <c r="C15" s="925"/>
      <c r="D15" s="925"/>
      <c r="E15" s="925"/>
      <c r="F15" s="925"/>
      <c r="G15" s="926"/>
      <c r="H15" s="927"/>
      <c r="I15" s="928"/>
      <c r="J15" s="929"/>
      <c r="K15" s="930"/>
      <c r="L15" s="931"/>
      <c r="M15" s="932"/>
      <c r="N15" s="933"/>
      <c r="O15" s="932"/>
      <c r="P15" s="933"/>
      <c r="Q15" s="934">
        <f t="shared" si="2"/>
        <v>639</v>
      </c>
      <c r="R15" s="935"/>
      <c r="S15" s="936"/>
      <c r="T15" s="937"/>
      <c r="U15" s="938"/>
      <c r="V15" s="939"/>
      <c r="W15" s="940"/>
      <c r="X15" s="941"/>
      <c r="Y15" s="939"/>
      <c r="Z15" s="941"/>
      <c r="AA15" s="556"/>
      <c r="AB15" s="563"/>
      <c r="AC15" s="560" t="str">
        <f t="shared" si="3"/>
        <v/>
      </c>
      <c r="AD15" s="564"/>
      <c r="AE15" s="561"/>
      <c r="AF15" s="562">
        <f t="shared" si="4"/>
        <v>0</v>
      </c>
      <c r="AG15" s="72"/>
      <c r="AH15" s="109" t="str">
        <f t="shared" si="5"/>
        <v/>
      </c>
      <c r="AI15" s="883" t="str">
        <f t="shared" ref="AI15:AI33" si="11">IF(B15&lt;&gt;0,ROUND(AE15*Q15,0),"")</f>
        <v/>
      </c>
      <c r="AJ15" s="883"/>
      <c r="AK15" s="900" t="str">
        <f t="shared" si="6"/>
        <v/>
      </c>
      <c r="AL15" s="900"/>
      <c r="AM15" s="901" t="str">
        <f t="shared" si="7"/>
        <v/>
      </c>
      <c r="AN15" s="901"/>
      <c r="AO15" s="73">
        <f t="shared" ref="AO15:AO33" si="12">IF(ROUND($A$1-$A$1*M15,4)=$A$1,0,ROUND($A$1-$A$1*M15,4))</f>
        <v>0</v>
      </c>
      <c r="AP15" s="74">
        <f t="shared" ref="AP15:AP33" si="13">IF(ROUND($A$1-$A$1*O15,4)=$A$1,0,ROUND($A$1-$A$1*O15,4))</f>
        <v>0</v>
      </c>
      <c r="AQ15" s="75">
        <f t="shared" ref="AQ15:AQ33" si="14">ROUND($A$1-((M15+O15)*$A$1),4)</f>
        <v>639</v>
      </c>
      <c r="AR15" s="76">
        <f t="shared" ref="AR15:AR33" si="15">IF(AO15&gt;0,1,0)</f>
        <v>0</v>
      </c>
      <c r="AS15" s="77">
        <f t="shared" si="8"/>
        <v>0</v>
      </c>
      <c r="AT15" s="76">
        <f t="shared" ref="AT15:AT33" si="16">IF(AQ15&gt;0,3,0)</f>
        <v>3</v>
      </c>
      <c r="AU15" s="78">
        <f t="shared" si="9"/>
        <v>3</v>
      </c>
      <c r="AV15" s="5">
        <f t="shared" si="10"/>
        <v>639</v>
      </c>
      <c r="AW15" s="104">
        <f t="shared" ref="AW15:AW33" si="17">ROUND(AF15*Q15,0)</f>
        <v>0</v>
      </c>
    </row>
    <row r="16" spans="1:83" s="69" customFormat="1" ht="18" customHeight="1" x14ac:dyDescent="0.2">
      <c r="A16" s="71">
        <v>3</v>
      </c>
      <c r="B16" s="924"/>
      <c r="C16" s="925"/>
      <c r="D16" s="925"/>
      <c r="E16" s="925"/>
      <c r="F16" s="925"/>
      <c r="G16" s="926"/>
      <c r="H16" s="927"/>
      <c r="I16" s="928"/>
      <c r="J16" s="929"/>
      <c r="K16" s="930"/>
      <c r="L16" s="931"/>
      <c r="M16" s="932"/>
      <c r="N16" s="933"/>
      <c r="O16" s="932"/>
      <c r="P16" s="933"/>
      <c r="Q16" s="934">
        <f t="shared" si="2"/>
        <v>639</v>
      </c>
      <c r="R16" s="935"/>
      <c r="S16" s="936"/>
      <c r="T16" s="937"/>
      <c r="U16" s="938"/>
      <c r="V16" s="939"/>
      <c r="W16" s="940"/>
      <c r="X16" s="941"/>
      <c r="Y16" s="939"/>
      <c r="Z16" s="941"/>
      <c r="AA16" s="556"/>
      <c r="AB16" s="563"/>
      <c r="AC16" s="560" t="str">
        <f t="shared" si="3"/>
        <v/>
      </c>
      <c r="AD16" s="564"/>
      <c r="AE16" s="561"/>
      <c r="AF16" s="562">
        <f t="shared" si="4"/>
        <v>0</v>
      </c>
      <c r="AG16" s="72"/>
      <c r="AH16" s="109" t="str">
        <f t="shared" si="5"/>
        <v/>
      </c>
      <c r="AI16" s="883" t="str">
        <f t="shared" si="11"/>
        <v/>
      </c>
      <c r="AJ16" s="883"/>
      <c r="AK16" s="900" t="str">
        <f t="shared" si="6"/>
        <v/>
      </c>
      <c r="AL16" s="900"/>
      <c r="AM16" s="901" t="str">
        <f t="shared" si="7"/>
        <v/>
      </c>
      <c r="AN16" s="901"/>
      <c r="AO16" s="73">
        <f t="shared" si="12"/>
        <v>0</v>
      </c>
      <c r="AP16" s="74">
        <f t="shared" si="13"/>
        <v>0</v>
      </c>
      <c r="AQ16" s="75">
        <f t="shared" si="14"/>
        <v>639</v>
      </c>
      <c r="AR16" s="76">
        <f t="shared" si="15"/>
        <v>0</v>
      </c>
      <c r="AS16" s="77">
        <f t="shared" si="8"/>
        <v>0</v>
      </c>
      <c r="AT16" s="76">
        <f t="shared" si="16"/>
        <v>3</v>
      </c>
      <c r="AU16" s="78">
        <f t="shared" si="9"/>
        <v>3</v>
      </c>
      <c r="AV16" s="5">
        <f t="shared" si="10"/>
        <v>639</v>
      </c>
      <c r="AW16" s="104">
        <f t="shared" si="17"/>
        <v>0</v>
      </c>
    </row>
    <row r="17" spans="1:49" s="69" customFormat="1" ht="18" customHeight="1" x14ac:dyDescent="0.2">
      <c r="A17" s="71">
        <v>4</v>
      </c>
      <c r="B17" s="924"/>
      <c r="C17" s="925"/>
      <c r="D17" s="925"/>
      <c r="E17" s="925"/>
      <c r="F17" s="925"/>
      <c r="G17" s="926"/>
      <c r="H17" s="927"/>
      <c r="I17" s="928"/>
      <c r="J17" s="929"/>
      <c r="K17" s="930"/>
      <c r="L17" s="931"/>
      <c r="M17" s="932"/>
      <c r="N17" s="933"/>
      <c r="O17" s="932"/>
      <c r="P17" s="933"/>
      <c r="Q17" s="934">
        <f t="shared" si="2"/>
        <v>639</v>
      </c>
      <c r="R17" s="935"/>
      <c r="S17" s="936"/>
      <c r="T17" s="937"/>
      <c r="U17" s="938"/>
      <c r="V17" s="939"/>
      <c r="W17" s="940"/>
      <c r="X17" s="941"/>
      <c r="Y17" s="939"/>
      <c r="Z17" s="941"/>
      <c r="AA17" s="556"/>
      <c r="AB17" s="563"/>
      <c r="AC17" s="560" t="str">
        <f t="shared" si="3"/>
        <v/>
      </c>
      <c r="AD17" s="564"/>
      <c r="AE17" s="561"/>
      <c r="AF17" s="562">
        <f t="shared" si="4"/>
        <v>0</v>
      </c>
      <c r="AG17" s="72"/>
      <c r="AH17" s="109" t="str">
        <f t="shared" si="5"/>
        <v/>
      </c>
      <c r="AI17" s="883" t="str">
        <f t="shared" si="11"/>
        <v/>
      </c>
      <c r="AJ17" s="883"/>
      <c r="AK17" s="900" t="str">
        <f t="shared" si="6"/>
        <v/>
      </c>
      <c r="AL17" s="900"/>
      <c r="AM17" s="901" t="str">
        <f t="shared" si="7"/>
        <v/>
      </c>
      <c r="AN17" s="901"/>
      <c r="AO17" s="73">
        <f t="shared" si="12"/>
        <v>0</v>
      </c>
      <c r="AP17" s="74">
        <f t="shared" si="13"/>
        <v>0</v>
      </c>
      <c r="AQ17" s="75">
        <f t="shared" si="14"/>
        <v>639</v>
      </c>
      <c r="AR17" s="76">
        <f t="shared" si="15"/>
        <v>0</v>
      </c>
      <c r="AS17" s="77">
        <f t="shared" si="8"/>
        <v>0</v>
      </c>
      <c r="AT17" s="76">
        <f t="shared" si="16"/>
        <v>3</v>
      </c>
      <c r="AU17" s="78">
        <f t="shared" si="9"/>
        <v>3</v>
      </c>
      <c r="AV17" s="5">
        <f t="shared" si="10"/>
        <v>639</v>
      </c>
      <c r="AW17" s="104">
        <f t="shared" si="17"/>
        <v>0</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639</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639</v>
      </c>
      <c r="AR18" s="76">
        <f t="shared" si="15"/>
        <v>0</v>
      </c>
      <c r="AS18" s="77">
        <f t="shared" si="8"/>
        <v>0</v>
      </c>
      <c r="AT18" s="76">
        <f t="shared" si="16"/>
        <v>3</v>
      </c>
      <c r="AU18" s="78">
        <f t="shared" si="9"/>
        <v>3</v>
      </c>
      <c r="AV18" s="5">
        <f t="shared" si="10"/>
        <v>639</v>
      </c>
      <c r="AW18" s="104">
        <f t="shared" si="17"/>
        <v>0</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639</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639</v>
      </c>
      <c r="AR19" s="76">
        <f t="shared" si="15"/>
        <v>0</v>
      </c>
      <c r="AS19" s="77">
        <f t="shared" si="8"/>
        <v>0</v>
      </c>
      <c r="AT19" s="76">
        <f t="shared" si="16"/>
        <v>3</v>
      </c>
      <c r="AU19" s="78">
        <f t="shared" si="9"/>
        <v>3</v>
      </c>
      <c r="AV19" s="5">
        <f t="shared" si="10"/>
        <v>639</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639</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639</v>
      </c>
      <c r="AR20" s="76">
        <f t="shared" si="15"/>
        <v>0</v>
      </c>
      <c r="AS20" s="77">
        <f t="shared" si="8"/>
        <v>0</v>
      </c>
      <c r="AT20" s="76">
        <f t="shared" si="16"/>
        <v>3</v>
      </c>
      <c r="AU20" s="78">
        <f t="shared" si="9"/>
        <v>3</v>
      </c>
      <c r="AV20" s="5">
        <f t="shared" si="10"/>
        <v>639</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639</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639</v>
      </c>
      <c r="AR21" s="76">
        <f t="shared" si="15"/>
        <v>0</v>
      </c>
      <c r="AS21" s="77">
        <f t="shared" si="8"/>
        <v>0</v>
      </c>
      <c r="AT21" s="76">
        <f t="shared" si="16"/>
        <v>3</v>
      </c>
      <c r="AU21" s="78">
        <f t="shared" si="9"/>
        <v>3</v>
      </c>
      <c r="AV21" s="5">
        <f t="shared" si="10"/>
        <v>639</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639</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639</v>
      </c>
      <c r="AR22" s="76">
        <f t="shared" si="15"/>
        <v>0</v>
      </c>
      <c r="AS22" s="77">
        <f t="shared" si="8"/>
        <v>0</v>
      </c>
      <c r="AT22" s="76">
        <f t="shared" si="16"/>
        <v>3</v>
      </c>
      <c r="AU22" s="78">
        <f t="shared" si="9"/>
        <v>3</v>
      </c>
      <c r="AV22" s="5">
        <f t="shared" si="10"/>
        <v>639</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639</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639</v>
      </c>
      <c r="AR23" s="76">
        <f t="shared" si="15"/>
        <v>0</v>
      </c>
      <c r="AS23" s="77">
        <f t="shared" si="8"/>
        <v>0</v>
      </c>
      <c r="AT23" s="76">
        <f t="shared" si="16"/>
        <v>3</v>
      </c>
      <c r="AU23" s="78">
        <f t="shared" si="9"/>
        <v>3</v>
      </c>
      <c r="AV23" s="5">
        <f t="shared" si="10"/>
        <v>639</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639</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639</v>
      </c>
      <c r="AR24" s="76">
        <f t="shared" si="15"/>
        <v>0</v>
      </c>
      <c r="AS24" s="77">
        <f t="shared" si="8"/>
        <v>0</v>
      </c>
      <c r="AT24" s="76">
        <f t="shared" si="16"/>
        <v>3</v>
      </c>
      <c r="AU24" s="78">
        <f t="shared" si="9"/>
        <v>3</v>
      </c>
      <c r="AV24" s="5">
        <f t="shared" si="10"/>
        <v>639</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639</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639</v>
      </c>
      <c r="AR25" s="76">
        <f t="shared" si="15"/>
        <v>0</v>
      </c>
      <c r="AS25" s="77">
        <f t="shared" si="8"/>
        <v>0</v>
      </c>
      <c r="AT25" s="76">
        <f t="shared" si="16"/>
        <v>3</v>
      </c>
      <c r="AU25" s="78">
        <f t="shared" si="9"/>
        <v>3</v>
      </c>
      <c r="AV25" s="5">
        <f t="shared" si="10"/>
        <v>639</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639</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639</v>
      </c>
      <c r="AR26" s="76">
        <f t="shared" si="15"/>
        <v>0</v>
      </c>
      <c r="AS26" s="77">
        <f t="shared" si="8"/>
        <v>0</v>
      </c>
      <c r="AT26" s="76">
        <f t="shared" si="16"/>
        <v>3</v>
      </c>
      <c r="AU26" s="78">
        <f t="shared" si="9"/>
        <v>3</v>
      </c>
      <c r="AV26" s="5">
        <f t="shared" si="10"/>
        <v>639</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639</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639</v>
      </c>
      <c r="AR27" s="76">
        <f t="shared" si="15"/>
        <v>0</v>
      </c>
      <c r="AS27" s="77">
        <f t="shared" si="8"/>
        <v>0</v>
      </c>
      <c r="AT27" s="76">
        <f t="shared" si="16"/>
        <v>3</v>
      </c>
      <c r="AU27" s="78">
        <f t="shared" si="9"/>
        <v>3</v>
      </c>
      <c r="AV27" s="5">
        <f t="shared" si="10"/>
        <v>639</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639</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639</v>
      </c>
      <c r="AR28" s="76">
        <f t="shared" si="15"/>
        <v>0</v>
      </c>
      <c r="AS28" s="77">
        <f t="shared" si="8"/>
        <v>0</v>
      </c>
      <c r="AT28" s="76">
        <f t="shared" si="16"/>
        <v>3</v>
      </c>
      <c r="AU28" s="78">
        <f t="shared" si="9"/>
        <v>3</v>
      </c>
      <c r="AV28" s="5">
        <f t="shared" si="10"/>
        <v>639</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639</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639</v>
      </c>
      <c r="AR29" s="76">
        <f t="shared" si="15"/>
        <v>0</v>
      </c>
      <c r="AS29" s="77">
        <f t="shared" si="8"/>
        <v>0</v>
      </c>
      <c r="AT29" s="76">
        <f t="shared" si="16"/>
        <v>3</v>
      </c>
      <c r="AU29" s="78">
        <f t="shared" si="9"/>
        <v>3</v>
      </c>
      <c r="AV29" s="5">
        <f t="shared" si="10"/>
        <v>639</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639</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639</v>
      </c>
      <c r="AR30" s="76">
        <f t="shared" si="15"/>
        <v>0</v>
      </c>
      <c r="AS30" s="77">
        <f t="shared" si="8"/>
        <v>0</v>
      </c>
      <c r="AT30" s="76">
        <f t="shared" si="16"/>
        <v>3</v>
      </c>
      <c r="AU30" s="78">
        <f t="shared" si="9"/>
        <v>3</v>
      </c>
      <c r="AV30" s="5">
        <f t="shared" si="10"/>
        <v>639</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639</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639</v>
      </c>
      <c r="AR31" s="76">
        <f t="shared" si="15"/>
        <v>0</v>
      </c>
      <c r="AS31" s="77">
        <f t="shared" si="8"/>
        <v>0</v>
      </c>
      <c r="AT31" s="76">
        <f t="shared" si="16"/>
        <v>3</v>
      </c>
      <c r="AU31" s="78">
        <f t="shared" si="9"/>
        <v>3</v>
      </c>
      <c r="AV31" s="5">
        <f t="shared" si="10"/>
        <v>639</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639</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639</v>
      </c>
      <c r="AR32" s="76">
        <f t="shared" si="15"/>
        <v>0</v>
      </c>
      <c r="AS32" s="77">
        <f t="shared" si="8"/>
        <v>0</v>
      </c>
      <c r="AT32" s="76">
        <f t="shared" si="16"/>
        <v>3</v>
      </c>
      <c r="AU32" s="78">
        <f t="shared" si="9"/>
        <v>3</v>
      </c>
      <c r="AV32" s="5">
        <f t="shared" si="10"/>
        <v>639</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639</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639</v>
      </c>
      <c r="AR33" s="76">
        <f t="shared" si="15"/>
        <v>0</v>
      </c>
      <c r="AS33" s="77">
        <f t="shared" si="8"/>
        <v>0</v>
      </c>
      <c r="AT33" s="76">
        <f t="shared" si="16"/>
        <v>3</v>
      </c>
      <c r="AU33" s="78">
        <f t="shared" si="9"/>
        <v>3</v>
      </c>
      <c r="AV33" s="5">
        <f t="shared" si="10"/>
        <v>639</v>
      </c>
      <c r="AW33" s="104">
        <f t="shared" si="17"/>
        <v>0</v>
      </c>
    </row>
    <row r="34" spans="1:49" s="69" customFormat="1" ht="24.75" customHeight="1" x14ac:dyDescent="0.2">
      <c r="A34" s="84"/>
      <c r="B34" s="480" t="s">
        <v>281</v>
      </c>
      <c r="C34" s="84"/>
      <c r="D34" s="84"/>
      <c r="E34" s="84"/>
      <c r="F34" s="84"/>
      <c r="G34" s="554">
        <f>20-COUNTBLANK(B14:B33)</f>
        <v>1</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6136</v>
      </c>
      <c r="Z34" s="904"/>
      <c r="AA34" s="558">
        <f t="shared" ref="AA34:AG34" si="18">SUM(AA14:AA33)</f>
        <v>0</v>
      </c>
      <c r="AB34" s="568">
        <f t="shared" si="18"/>
        <v>0</v>
      </c>
      <c r="AC34" s="569">
        <f t="shared" si="18"/>
        <v>0</v>
      </c>
      <c r="AD34" s="569">
        <f t="shared" si="18"/>
        <v>0</v>
      </c>
      <c r="AE34" s="570">
        <f t="shared" si="18"/>
        <v>10.669448791514519</v>
      </c>
      <c r="AF34" s="571">
        <f t="shared" si="18"/>
        <v>10.669448791514519</v>
      </c>
      <c r="AG34" s="89">
        <f t="shared" si="18"/>
        <v>0</v>
      </c>
      <c r="AH34" s="90"/>
      <c r="AI34" s="90"/>
      <c r="AJ34" s="90"/>
      <c r="AK34" s="90"/>
      <c r="AL34" s="91"/>
      <c r="AM34" s="91"/>
      <c r="AN34" s="91"/>
      <c r="AO34" s="68"/>
      <c r="AS34" s="70"/>
      <c r="AW34" s="104">
        <f>SUM(AW14:AW33)</f>
        <v>6136</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681.77777777777737</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2626" priority="6" stopIfTrue="1">
      <formula>B14=""</formula>
    </cfRule>
  </conditionalFormatting>
  <conditionalFormatting sqref="AE14:AE33">
    <cfRule type="expression" dxfId="2625" priority="7" stopIfTrue="1">
      <formula>AND((OR(S14,V14,Y14)&lt;&gt;0),AE14=0)</formula>
    </cfRule>
    <cfRule type="expression" dxfId="2624" priority="8" stopIfTrue="1">
      <formula>AND((OR(S14,V14,Y14)&lt;&gt;0),AE14&lt;&gt;0)</formula>
    </cfRule>
  </conditionalFormatting>
  <conditionalFormatting sqref="Q14:R33">
    <cfRule type="expression" dxfId="2623" priority="9" stopIfTrue="1">
      <formula>B14=""</formula>
    </cfRule>
  </conditionalFormatting>
  <conditionalFormatting sqref="AC14:AC33">
    <cfRule type="expression" dxfId="2622" priority="10" stopIfTrue="1">
      <formula>(AD14+AC14)&gt;=0</formula>
    </cfRule>
  </conditionalFormatting>
  <conditionalFormatting sqref="AI14:AJ33">
    <cfRule type="expression" dxfId="2621" priority="11" stopIfTrue="1">
      <formula>IF(AI14&lt;&gt;ROUND(S14*$AF$1+V14+Y14,2),1)</formula>
    </cfRule>
    <cfRule type="cellIs" dxfId="2620" priority="12" stopIfTrue="1" operator="equal">
      <formula>0</formula>
    </cfRule>
  </conditionalFormatting>
  <conditionalFormatting sqref="Y25:Z33">
    <cfRule type="expression" dxfId="2619" priority="13" stopIfTrue="1">
      <formula>IF((AND($Y25=0,$S25=0,$V25=0,$AE25&lt;&gt;0)),"истина")</formula>
    </cfRule>
    <cfRule type="expression" dxfId="2618" priority="14" stopIfTrue="1">
      <formula>($V25+$Y25)&lt;&gt;$AI25</formula>
    </cfRule>
  </conditionalFormatting>
  <conditionalFormatting sqref="S15:U33">
    <cfRule type="expression" dxfId="2617" priority="15" stopIfTrue="1">
      <formula>IF((AND($S15=0,$V15=0,$Y15=0,$AE15&lt;&gt;0)),"истина")</formula>
    </cfRule>
    <cfRule type="cellIs" dxfId="2616" priority="16" stopIfTrue="1" operator="lessThan">
      <formula>0</formula>
    </cfRule>
  </conditionalFormatting>
  <conditionalFormatting sqref="V25:X33">
    <cfRule type="expression" dxfId="2615" priority="17" stopIfTrue="1">
      <formula>IF((AND($V25=0,$Y25=0,$S25=0,$AE25&lt;&gt;0)),"истина")</formula>
    </cfRule>
    <cfRule type="expression" dxfId="2614" priority="18" stopIfTrue="1">
      <formula>($V25+$Y25)&lt;&gt;$AI25</formula>
    </cfRule>
    <cfRule type="cellIs" dxfId="2613" priority="19" stopIfTrue="1" operator="lessThan">
      <formula>0</formula>
    </cfRule>
  </conditionalFormatting>
  <conditionalFormatting sqref="I10:J10">
    <cfRule type="cellIs" dxfId="2612" priority="20" stopIfTrue="1" operator="notEqual">
      <formula>$A$10</formula>
    </cfRule>
    <cfRule type="cellIs" dxfId="2611" priority="21" stopIfTrue="1" operator="equal">
      <formula>0</formula>
    </cfRule>
  </conditionalFormatting>
  <conditionalFormatting sqref="D10:E10 AK13:AL13 AH14:AH33 AM14:AN33">
    <cfRule type="cellIs" dxfId="2610" priority="22" stopIfTrue="1" operator="equal">
      <formula>0</formula>
    </cfRule>
  </conditionalFormatting>
  <conditionalFormatting sqref="AH3:AN3 AH1:AN1">
    <cfRule type="cellIs" dxfId="2609" priority="23" stopIfTrue="1" operator="equal">
      <formula>0</formula>
    </cfRule>
  </conditionalFormatting>
  <conditionalFormatting sqref="S34:AG34 AF14:AF33">
    <cfRule type="cellIs" dxfId="2608" priority="24" stopIfTrue="1" operator="equal">
      <formula>0</formula>
    </cfRule>
  </conditionalFormatting>
  <conditionalFormatting sqref="S14:U14">
    <cfRule type="expression" dxfId="2607" priority="25" stopIfTrue="1">
      <formula>IF((AND($S$14=0,$V$14=0,$Y$14=0,$AE$14&lt;&gt;0)),"истина")</formula>
    </cfRule>
    <cfRule type="cellIs" dxfId="2606" priority="26" stopIfTrue="1" operator="lessThan">
      <formula>0</formula>
    </cfRule>
  </conditionalFormatting>
  <conditionalFormatting sqref="G34 D8:E9 AK14:AL33">
    <cfRule type="cellIs" dxfId="2605" priority="27" stopIfTrue="1" operator="equal">
      <formula>0</formula>
    </cfRule>
  </conditionalFormatting>
  <conditionalFormatting sqref="AL8:AL9">
    <cfRule type="cellIs" dxfId="2604" priority="28" stopIfTrue="1" operator="equal">
      <formula>0</formula>
    </cfRule>
  </conditionalFormatting>
  <conditionalFormatting sqref="AM8:AN8">
    <cfRule type="expression" dxfId="2603" priority="29" stopIfTrue="1">
      <formula>$AL$8=0</formula>
    </cfRule>
  </conditionalFormatting>
  <conditionalFormatting sqref="AM9:AN9">
    <cfRule type="expression" dxfId="2602" priority="30" stopIfTrue="1">
      <formula>$AL$9=0</formula>
    </cfRule>
  </conditionalFormatting>
  <conditionalFormatting sqref="A8:C8">
    <cfRule type="expression" dxfId="2601" priority="31" stopIfTrue="1">
      <formula>$D$8=0</formula>
    </cfRule>
    <cfRule type="cellIs" dxfId="2600" priority="32" stopIfTrue="1" operator="equal">
      <formula>0</formula>
    </cfRule>
  </conditionalFormatting>
  <conditionalFormatting sqref="A9:C9">
    <cfRule type="expression" dxfId="2599" priority="33" stopIfTrue="1">
      <formula>$D$9=0</formula>
    </cfRule>
    <cfRule type="cellIs" dxfId="2598" priority="34" stopIfTrue="1" operator="equal">
      <formula>0</formula>
    </cfRule>
  </conditionalFormatting>
  <conditionalFormatting sqref="F9">
    <cfRule type="expression" dxfId="2597" priority="35" stopIfTrue="1">
      <formula>$D$9=0</formula>
    </cfRule>
  </conditionalFormatting>
  <conditionalFormatting sqref="F8">
    <cfRule type="expression" dxfId="2596" priority="36" stopIfTrue="1">
      <formula>$D$8=0</formula>
    </cfRule>
  </conditionalFormatting>
  <conditionalFormatting sqref="G8:AK9 BA7:CE8">
    <cfRule type="cellIs" dxfId="2595" priority="37" stopIfTrue="1" operator="equal">
      <formula>""</formula>
    </cfRule>
  </conditionalFormatting>
  <conditionalFormatting sqref="Y14:Z24">
    <cfRule type="expression" dxfId="2594" priority="1" stopIfTrue="1">
      <formula>IF((AND($Y14=0,$S14=0,$V14=0,$AE14&lt;&gt;0)),"истина")</formula>
    </cfRule>
    <cfRule type="expression" dxfId="2593" priority="2" stopIfTrue="1">
      <formula>($V14+$Y14)&lt;&gt;$AI14</formula>
    </cfRule>
  </conditionalFormatting>
  <conditionalFormatting sqref="V14:X24">
    <cfRule type="expression" dxfId="2592" priority="3" stopIfTrue="1">
      <formula>IF((AND($V14=0,$Y14=0,$S14=0,$AE14&lt;&gt;0)),"истина")</formula>
    </cfRule>
    <cfRule type="expression" dxfId="2591" priority="4" stopIfTrue="1">
      <formula>($V14+$Y14)&lt;&gt;$AI14</formula>
    </cfRule>
    <cfRule type="cellIs" dxfId="2590"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61"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40962"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40963"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40964"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40965"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40966"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40967"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40968"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40969"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40970"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40971"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40972"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40973"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40974"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40975"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40976"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40977"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91">
    <pageSetUpPr fitToPage="1"/>
  </sheetPr>
  <dimension ref="A1:CE147"/>
  <sheetViews>
    <sheetView showGridLines="0" topLeftCell="A11" zoomScale="120" zoomScaleNormal="120" workbookViewId="0">
      <selection activeCell="O20" sqref="O20:P20"/>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v>639</v>
      </c>
      <c r="B1" s="969"/>
      <c r="C1" s="969"/>
      <c r="D1" s="555"/>
      <c r="E1" s="966">
        <v>8</v>
      </c>
      <c r="F1" s="966"/>
      <c r="G1" s="966"/>
      <c r="H1" s="966"/>
      <c r="J1" s="970"/>
      <c r="K1" s="970"/>
      <c r="L1" s="970"/>
      <c r="M1" s="970"/>
      <c r="N1" s="970"/>
      <c r="O1" s="970"/>
      <c r="P1" s="3"/>
      <c r="Q1" s="3"/>
      <c r="R1" s="964" t="s">
        <v>794</v>
      </c>
      <c r="S1" s="964"/>
      <c r="T1" s="964"/>
      <c r="U1" s="964"/>
      <c r="V1" s="964"/>
      <c r="W1" s="964"/>
      <c r="Y1" s="971">
        <f>60/45</f>
        <v>1.3333333333333333</v>
      </c>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v>0.625</v>
      </c>
      <c r="AH2" s="859" t="s">
        <v>12</v>
      </c>
      <c r="AI2" s="859"/>
      <c r="AJ2" s="859"/>
      <c r="AK2" s="859"/>
      <c r="AL2" s="859"/>
      <c r="AM2" s="859"/>
      <c r="AN2" s="859"/>
      <c r="AO2" s="14" t="b">
        <v>0</v>
      </c>
      <c r="AP2" s="15" t="b">
        <v>1</v>
      </c>
      <c r="AQ2" s="15" t="b">
        <v>0</v>
      </c>
      <c r="AR2" s="15" t="b">
        <v>1</v>
      </c>
      <c r="AS2" s="15" t="b">
        <v>0</v>
      </c>
      <c r="AT2" s="15" t="b">
        <v>0</v>
      </c>
      <c r="AU2" s="15" t="b">
        <v>0</v>
      </c>
      <c r="AV2" s="15">
        <f>COUNTIF(AO2:AU2,TRUE)</f>
        <v>2</v>
      </c>
    </row>
    <row r="3" spans="1:83" ht="12.75" customHeight="1" x14ac:dyDescent="0.2">
      <c r="A3" s="972" t="s">
        <v>793</v>
      </c>
      <c r="B3" s="972"/>
      <c r="C3" s="972"/>
      <c r="D3" s="555"/>
      <c r="E3" s="964" t="s">
        <v>700</v>
      </c>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f>IF(AO2=TRUE,"M",0)</f>
        <v>0</v>
      </c>
      <c r="AP3" s="19" t="str">
        <f>IF(AP2=TRUE,"Tu",0)</f>
        <v>Tu</v>
      </c>
      <c r="AQ3" s="19">
        <f>IF(AQ2=TRUE,"W",0)</f>
        <v>0</v>
      </c>
      <c r="AR3" s="19" t="str">
        <f>IF(AR2=TRUE,"Th",0)</f>
        <v>Th</v>
      </c>
      <c r="AS3" s="19">
        <f>IF(AS2=TRUE,"F",0)</f>
        <v>0</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
      </c>
      <c r="BC7" s="33" t="str">
        <f>IF($I$7=$AO$3,"X","")&amp;IF($I$7=$AP$3,"X","")&amp;IF($I$7=$AQ$3,"X","")&amp;IF($I$7=$AR$3,"X","")&amp;IF($I$7=$AS$3,"X","")&amp;IF($I$7=$AT$3,"X","")&amp;IF($I$7=$AU$3,"X","")</f>
        <v>X</v>
      </c>
      <c r="BD7" s="33" t="str">
        <f>IF($J$7=$AO$3,"X","")&amp;IF($J$7=$AP$3,"X","")&amp;IF($J$7=$AQ$3,"X","")&amp;IF($J$7=$AR$3,"X","")&amp;IF($J$7=$AS$3,"X","")&amp;IF($J$7=$AT$3,"X","")&amp;IF($J$7=$AU$3,"X","")</f>
        <v/>
      </c>
      <c r="BE7" s="33" t="str">
        <f>IF($K$7=$AO$3,"X","")&amp;IF($K$7=$AP$3,"X","")&amp;IF($K$7=$AQ$3,"X","")&amp;IF($K$7=$AR$3,"X","")&amp;IF($K$7=$AS$3,"X","")&amp;IF($K$7=$AT$3,"X","")&amp;IF($K$7=$AU$3,"X","")</f>
        <v>X</v>
      </c>
      <c r="BF7" s="33" t="str">
        <f>IF($L$7=$AO$3,"X","")&amp;IF($L$7=$AP$3,"X","")&amp;IF($L$7=$AQ$3,"X","")&amp;IF($L$7=$AR$3,"X","")&amp;IF($L$7=$AS$3,"X","")&amp;IF($L$7=$AT$3,"X","")&amp;IF($L$7=$AU$3,"X","")</f>
        <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
      </c>
      <c r="BJ7" s="33" t="str">
        <f>IF($P$7=$AO$3,"X","")&amp;IF($P$7=$AP$3,"X","")&amp;IF($P$7=$AQ$3,"X","")&amp;IF($P$7=$AR$3,"X","")&amp;IF($P$7=$AS$3,"X","")&amp;IF($P$7=$AT$3,"X","")&amp;IF($P$7=$AU$3,"X","")</f>
        <v>X</v>
      </c>
      <c r="BK7" s="33" t="str">
        <f>IF($Q$7=$AO$3,"X","")&amp;IF($Q$7=$AP$3,"X","")&amp;IF($Q$7=$AQ$3,"X","")&amp;IF($Q$7=$AR$3,"X","")&amp;IF($Q$7=$AS$3,"X","")&amp;IF($Q$7=$AT$3,"X","")&amp;IF($Q$7=$AU$3,"X","")</f>
        <v/>
      </c>
      <c r="BL7" s="33" t="str">
        <f>IF($R$7=$AO$3,"X","")&amp;IF($R$7=$AP$3,"X","")&amp;IF($R$7=$AQ$3,"X","")&amp;IF($R$7=$AR$3,"X","")&amp;IF($R$7=$AS$3,"X","")&amp;IF($R$7=$AT$3,"X","")&amp;IF($R$7=$AU$3,"X","")</f>
        <v>X</v>
      </c>
      <c r="BM7" s="33" t="str">
        <f>IF($S$7=$AO$3,"X","")&amp;IF($S$7=$AP$3,"X","")&amp;IF($S$7=$AQ$3,"X","")&amp;IF($S$7=$AR$3,"X","")&amp;IF($S$7=$AS$3,"X","")&amp;IF($S$7=$AT$3,"X","")&amp;IF($S$7=$AU$3,"X","")</f>
        <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
      </c>
      <c r="BQ7" s="33" t="str">
        <f>IF($W$7=$AO$3,"X","")&amp;IF($W$7=$AP$3,"X","")&amp;IF($W$7=$AQ$3,"X","")&amp;IF($W$7=$AR$3,"X","")&amp;IF($W$7=$AS$3,"X","")&amp;IF($W$7=$AT$3,"X","")&amp;IF($W$7=$AU$3,"X","")</f>
        <v>X</v>
      </c>
      <c r="BR7" s="33" t="str">
        <f>IF($X$7=$AO$3,"X","")&amp;IF($X$7=$AP$3,"X","")&amp;IF($X$7=$AQ$3,"X","")&amp;IF($X$7=$AR$3,"X","")&amp;IF($X$7=$AS$3,"X","")&amp;IF($X$7=$AT$3,"X","")&amp;IF($X$7=$AU$3,"X","")</f>
        <v/>
      </c>
      <c r="BS7" s="33" t="str">
        <f>IF($Y$7=$AO$3,"X","")&amp;IF($Y$7=$AP$3,"X","")&amp;IF($Y$7=$AQ$3,"X","")&amp;IF($Y$7=$AR$3,"X","")&amp;IF($Y$7=$AS$3,"X","")&amp;IF($Y$7=$AT$3,"X","")&amp;IF($Y$7=$AU$3,"X","")</f>
        <v>X</v>
      </c>
      <c r="BT7" s="33" t="str">
        <f>IF($Z$7=$AO$3,"X","")&amp;IF($Z$7=$AP$3,"X","")&amp;IF($Z$7=$AQ$3,"X","")&amp;IF($Z$7=$AR$3,"X","")&amp;IF($Z$7=$AS$3,"X","")&amp;IF($Z$7=$AT$3,"X","")&amp;IF($Z$7=$AU$3,"X","")</f>
        <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
      </c>
      <c r="BX7" s="33" t="str">
        <f>IF($AD$7=$AO$3,"X","")&amp;IF($AD$7=$AP$3,"X","")&amp;IF($AD$7=$AQ$3,"X","")&amp;IF($AD$7=$AR$3,"X","")&amp;IF($AD$7=$AS$3,"X","")&amp;IF($AD$7=$AT$3,"X","")&amp;IF($AD$7=$AU$3,"X","")</f>
        <v>X</v>
      </c>
      <c r="BY7" s="33" t="str">
        <f>IF($AE$7=$AO$3,"X","")&amp;IF($AE$7=$AP$3,"X","")&amp;IF($AE$7=$AQ$3,"X","")&amp;IF($AE$7=$AR$3,"X","")&amp;IF($AE$7=$AS$3,"X","")&amp;IF($AE$7=$AT$3,"X","")&amp;IF($AE$7=$AU$3,"X","")</f>
        <v/>
      </c>
      <c r="BZ7" s="33" t="str">
        <f>IF($AF$7=$AO$3,"X","")&amp;IF($AF$7=$AP$3,"X","")&amp;IF($AF$7=$AQ$3,"X","")&amp;IF($AF$7=$AR$3,"X","")&amp;IF($AF$7=$AS$3,"X","")&amp;IF($AF$7=$AT$3,"X","")&amp;IF($AF$7=$AU$3,"X","")</f>
        <v>X</v>
      </c>
      <c r="CA7" s="33" t="str">
        <f>IF($AG$7=$AO$3,"X","")&amp;IF($AG$7=$AP$3,"X","")&amp;IF($AG$7=$AQ$3,"X","")&amp;IF($AG$7=$AR$3,"X","")&amp;IF($AG$7=$AS$3,"X","")&amp;IF($AG$7=$AT$3,"X","")&amp;IF($AG$7=$AU$3,"X","")</f>
        <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
      </c>
      <c r="CE7" s="33" t="str">
        <f>IF($AK$7=$AO$3,"X","")&amp;IF($AK$7=$AP$3,"X","")&amp;IF($AK$7=$AQ$3,"X","")&amp;IF($AK$7=$AR$3,"X","")&amp;IF($AK$7=$AS$3,"X","")&amp;IF($AK$7=$AT$3,"X","")&amp;IF($AK$7=$AU$3,"X","")</f>
        <v>X</v>
      </c>
    </row>
    <row r="8" spans="1:83" ht="12.75" customHeight="1" x14ac:dyDescent="0.2">
      <c r="A8" s="977" t="str">
        <f>R1</f>
        <v>Гринёва Оксана</v>
      </c>
      <c r="B8" s="977"/>
      <c r="C8" s="977"/>
      <c r="D8" s="978">
        <f>Y1*AL8</f>
        <v>12</v>
      </c>
      <c r="E8" s="978"/>
      <c r="F8" s="34" t="s">
        <v>21</v>
      </c>
      <c r="G8" s="35" t="str">
        <f>IF($G$7=$AO$3,"X","")&amp;IF($G$7=$AP$3,"X","")&amp;IF($G$7=$AQ$3,"X","")&amp;IF($G$7=$AR$3,"X","")&amp;IF($G$7=$AS$3,"X","")&amp;IF($G$7=$AT$3,"X","")&amp;IF($G$7=$AU$3,"X","")</f>
        <v/>
      </c>
      <c r="H8" s="35" t="str">
        <f>IF($H$7=$AO$3,"X","")&amp;IF($H$7=$AP$3,"X","")&amp;IF($H$7=$AQ$3,"X","")&amp;IF($H$7=$AR$3,"X","")&amp;IF($H$7=$AS$3,"X","")&amp;IF($H$7=$AT$3,"X","")&amp;IF($H$7=$AU$3,"X","")</f>
        <v/>
      </c>
      <c r="I8" s="35" t="str">
        <f>IF($I$7=$AO$3,"X","")&amp;IF($I$7=$AP$3,"X","")&amp;IF($I$7=$AQ$3,"X","")&amp;IF($I$7=$AR$3,"X","")&amp;IF($I$7=$AS$3,"X","")&amp;IF($I$7=$AT$3,"X","")&amp;IF($I$7=$AU$3,"X","")</f>
        <v>X</v>
      </c>
      <c r="J8" s="35" t="str">
        <f>IF($J$7=$AO$3,"X","")&amp;IF($J$7=$AP$3,"X","")&amp;IF($J$7=$AQ$3,"X","")&amp;IF($J$7=$AR$3,"X","")&amp;IF($J$7=$AS$3,"X","")&amp;IF($J$7=$AT$3,"X","")&amp;IF($J$7=$AU$3,"X","")</f>
        <v/>
      </c>
      <c r="K8" s="35" t="str">
        <f>IF($K$7=$AO$3,"X","")&amp;IF($K$7=$AP$3,"X","")&amp;IF($K$7=$AQ$3,"X","")&amp;IF($K$7=$AR$3,"X","")&amp;IF($K$7=$AS$3,"X","")&amp;IF($K$7=$AT$3,"X","")&amp;IF($K$7=$AU$3,"X","")</f>
        <v>X</v>
      </c>
      <c r="L8" s="35" t="str">
        <f>IF($L$7=$AO$3,"X","")&amp;IF($L$7=$AP$3,"X","")&amp;IF($L$7=$AQ$3,"X","")&amp;IF($L$7=$AR$3,"X","")&amp;IF($L$7=$AS$3,"X","")&amp;IF($L$7=$AT$3,"X","")&amp;IF($L$7=$AU$3,"X","")</f>
        <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
      </c>
      <c r="P8" s="35" t="str">
        <f>IF($P$7=$AO$3,"X","")&amp;IF($P$7=$AP$3,"X","")&amp;IF($P$7=$AQ$3,"X","")&amp;IF($P$7=$AR$3,"X","")&amp;IF($P$7=$AS$3,"X","")&amp;IF($P$7=$AT$3,"X","")&amp;IF($P$7=$AU$3,"X","")</f>
        <v>X</v>
      </c>
      <c r="Q8" s="35" t="str">
        <f>IF($Q$7=$AO$3,"X","")&amp;IF($Q$7=$AP$3,"X","")&amp;IF($Q$7=$AQ$3,"X","")&amp;IF($Q$7=$AR$3,"X","")&amp;IF($Q$7=$AS$3,"X","")&amp;IF($Q$7=$AT$3,"X","")&amp;IF($Q$7=$AU$3,"X","")</f>
        <v/>
      </c>
      <c r="R8" s="35" t="str">
        <f>IF($R$7=$AO$3,"X","")&amp;IF($R$7=$AP$3,"X","")&amp;IF($R$7=$AQ$3,"X","")&amp;IF($R$7=$AR$3,"X","")&amp;IF($R$7=$AS$3,"X","")&amp;IF($R$7=$AT$3,"X","")&amp;IF($R$7=$AU$3,"X","")</f>
        <v>X</v>
      </c>
      <c r="S8" s="35" t="str">
        <f>IF($S$7=$AO$3,"X","")&amp;IF($S$7=$AP$3,"X","")&amp;IF($S$7=$AQ$3,"X","")&amp;IF($S$7=$AR$3,"X","")&amp;IF($S$7=$AS$3,"X","")&amp;IF($S$7=$AT$3,"X","")&amp;IF($S$7=$AU$3,"X","")</f>
        <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
      </c>
      <c r="W8" s="35" t="str">
        <f>IF($W$7=$AO$3,"X","")&amp;IF($W$7=$AP$3,"X","")&amp;IF($W$7=$AQ$3,"X","")&amp;IF($W$7=$AR$3,"X","")&amp;IF($W$7=$AS$3,"X","")&amp;IF($W$7=$AT$3,"X","")&amp;IF($W$7=$AU$3,"X","")</f>
        <v>X</v>
      </c>
      <c r="X8" s="35" t="str">
        <f>IF($X$7=$AO$3,"X","")&amp;IF($X$7=$AP$3,"X","")&amp;IF($X$7=$AQ$3,"X","")&amp;IF($X$7=$AR$3,"X","")&amp;IF($X$7=$AS$3,"X","")&amp;IF($X$7=$AT$3,"X","")&amp;IF($X$7=$AU$3,"X","")</f>
        <v/>
      </c>
      <c r="Y8" s="35" t="str">
        <f>IF($Y$7=$AO$3,"X","")&amp;IF($Y$7=$AP$3,"X","")&amp;IF($Y$7=$AQ$3,"X","")&amp;IF($Y$7=$AR$3,"X","")&amp;IF($Y$7=$AS$3,"X","")&amp;IF($Y$7=$AT$3,"X","")&amp;IF($Y$7=$AU$3,"X","")</f>
        <v>X</v>
      </c>
      <c r="Z8" s="35" t="str">
        <f>IF($Z$7=$AO$3,"X","")&amp;IF($Z$7=$AP$3,"X","")&amp;IF($Z$7=$AQ$3,"X","")&amp;IF($Z$7=$AR$3,"X","")&amp;IF($Z$7=$AS$3,"X","")&amp;IF($Z$7=$AT$3,"X","")&amp;IF($Z$7=$AU$3,"X","")</f>
        <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
      </c>
      <c r="AD8" s="35" t="str">
        <f>IF($AD$7=$AO$3,"X","")&amp;IF($AD$7=$AP$3,"X","")&amp;IF($AD$7=$AQ$3,"X","")&amp;IF($AD$7=$AR$3,"X","")&amp;IF($AD$7=$AS$3,"X","")&amp;IF($AD$7=$AT$3,"X","")&amp;IF($AD$7=$AU$3,"X","")</f>
        <v>X</v>
      </c>
      <c r="AE8" s="35" t="str">
        <f>IF($AE$7=$AO$3,"X","")&amp;IF($AE$7=$AP$3,"X","")&amp;IF($AE$7=$AQ$3,"X","")&amp;IF($AE$7=$AR$3,"X","")&amp;IF($AE$7=$AS$3,"X","")&amp;IF($AE$7=$AT$3,"X","")&amp;IF($AE$7=$AU$3,"X","")</f>
        <v/>
      </c>
      <c r="AF8" s="35" t="str">
        <f>IF($AF$7=$AO$3,"X","")&amp;IF($AF$7=$AP$3,"X","")&amp;IF($AF$7=$AQ$3,"X","")&amp;IF($AF$7=$AR$3,"X","")&amp;IF($AF$7=$AS$3,"X","")&amp;IF($AF$7=$AT$3,"X","")&amp;IF($AF$7=$AU$3,"X","")</f>
        <v>X</v>
      </c>
      <c r="AG8" s="35" t="str">
        <f>IF($AG$7=$AO$3,"X","")&amp;IF($AG$7=$AP$3,"X","")&amp;IF($AG$7=$AQ$3,"X","")&amp;IF($AG$7=$AR$3,"X","")&amp;IF($AG$7=$AS$3,"X","")&amp;IF($AG$7=$AT$3,"X","")&amp;IF($AG$7=$AU$3,"X","")</f>
        <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
      </c>
      <c r="AK8" s="35" t="str">
        <f>IF($AK$7=$AO$3,"X","")&amp;IF($AK$7=$AP$3,"X","")&amp;IF($AK$7=$AQ$3,"X","")&amp;IF($AK$7=$AR$3,"X","")&amp;IF($AK$7=$AS$3,"X","")&amp;IF($AK$7=$AT$3,"X","")&amp;IF($AK$7=$AU$3,"X","")</f>
        <v>X</v>
      </c>
      <c r="AL8" s="30">
        <f>COUNTIF(G8:AK8,"X")</f>
        <v>9</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12</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c r="C14" s="925"/>
      <c r="D14" s="925"/>
      <c r="E14" s="925"/>
      <c r="F14" s="925"/>
      <c r="G14" s="926"/>
      <c r="H14" s="927"/>
      <c r="I14" s="928"/>
      <c r="J14" s="929"/>
      <c r="K14" s="930"/>
      <c r="L14" s="931"/>
      <c r="M14" s="932"/>
      <c r="N14" s="933"/>
      <c r="O14" s="932"/>
      <c r="P14" s="933"/>
      <c r="Q14" s="934">
        <f t="shared" ref="Q14:Q33" si="2">AV14</f>
        <v>639</v>
      </c>
      <c r="R14" s="935"/>
      <c r="S14" s="936"/>
      <c r="T14" s="937"/>
      <c r="U14" s="938"/>
      <c r="V14" s="939"/>
      <c r="W14" s="940"/>
      <c r="X14" s="941"/>
      <c r="Y14" s="939"/>
      <c r="Z14" s="941"/>
      <c r="AA14" s="556"/>
      <c r="AB14" s="559"/>
      <c r="AC14" s="560" t="str">
        <f t="shared" ref="AC14:AC33" si="3">IF(B14&lt;&gt;"",-$I$10,"")</f>
        <v/>
      </c>
      <c r="AD14" s="561"/>
      <c r="AE14" s="561"/>
      <c r="AF14" s="562">
        <f t="shared" ref="AF14:AF33" si="4">SUM(AB14:AE14)</f>
        <v>0</v>
      </c>
      <c r="AG14" s="72"/>
      <c r="AH14" s="109" t="str">
        <f t="shared" ref="AH14:AH33" si="5">IF(B14&lt;&gt;"",AV14,"")</f>
        <v/>
      </c>
      <c r="AI14" s="883" t="str">
        <f>IF(B14&lt;&gt;0,ROUND(AE14*Q14,0),"")</f>
        <v/>
      </c>
      <c r="AJ14" s="883"/>
      <c r="AK14" s="900" t="str">
        <f t="shared" ref="AK14:AK33" si="6">IF(B14&lt;&gt;0,ROUND(AI14*$AF$1,2),"")</f>
        <v/>
      </c>
      <c r="AL14" s="900"/>
      <c r="AM14" s="901" t="str">
        <f t="shared" ref="AM14:AM33" si="7">IF(AND(AC14&gt;0,AC14&lt;&gt;""),"ложь","")</f>
        <v/>
      </c>
      <c r="AN14" s="901"/>
      <c r="AO14" s="73">
        <f>IF(ROUND($A$1-$A$1*M14,4)=$A$1,0,ROUND($A$1-$A$1*M14,4))</f>
        <v>0</v>
      </c>
      <c r="AP14" s="74">
        <f>IF(ROUND($A$1-$A$1*O14,4)=$A$1,0,ROUND($A$1-$A$1*O14,4))</f>
        <v>0</v>
      </c>
      <c r="AQ14" s="75">
        <f>ROUND($A$1-((M14+O14)*$A$1),4)</f>
        <v>639</v>
      </c>
      <c r="AR14" s="76">
        <f>IF(AO14&gt;0,1,0)</f>
        <v>0</v>
      </c>
      <c r="AS14" s="77">
        <f t="shared" ref="AS14:AS33" si="8">IF(AP14&gt;0,2,0)</f>
        <v>0</v>
      </c>
      <c r="AT14" s="76">
        <f>IF(AQ14&gt;0,3,0)</f>
        <v>3</v>
      </c>
      <c r="AU14" s="78">
        <f t="shared" ref="AU14:AU33" si="9">AR14+AS14+AT14</f>
        <v>3</v>
      </c>
      <c r="AV14" s="5">
        <f t="shared" ref="AV14:AV33" si="10">IF(AU14=4,AO14,0)+IF(AU14=5,AP14,0)+IF(AU14=6,AQ14,0)+IF(AU14=3,$A$1,0)</f>
        <v>639</v>
      </c>
      <c r="AW14" s="104">
        <f>ROUND(AF14*Q14,0)</f>
        <v>0</v>
      </c>
    </row>
    <row r="15" spans="1:83" s="69" customFormat="1" ht="18" customHeight="1" x14ac:dyDescent="0.2">
      <c r="A15" s="71">
        <v>2</v>
      </c>
      <c r="B15" s="924"/>
      <c r="C15" s="925"/>
      <c r="D15" s="925"/>
      <c r="E15" s="925"/>
      <c r="F15" s="925"/>
      <c r="G15" s="926"/>
      <c r="H15" s="927"/>
      <c r="I15" s="928"/>
      <c r="J15" s="929"/>
      <c r="K15" s="930"/>
      <c r="L15" s="931"/>
      <c r="M15" s="932"/>
      <c r="N15" s="933"/>
      <c r="O15" s="932"/>
      <c r="P15" s="933"/>
      <c r="Q15" s="934">
        <f t="shared" si="2"/>
        <v>639</v>
      </c>
      <c r="R15" s="935"/>
      <c r="S15" s="936"/>
      <c r="T15" s="937"/>
      <c r="U15" s="938"/>
      <c r="V15" s="939"/>
      <c r="W15" s="940"/>
      <c r="X15" s="941"/>
      <c r="Y15" s="939"/>
      <c r="Z15" s="941"/>
      <c r="AA15" s="556"/>
      <c r="AB15" s="563"/>
      <c r="AC15" s="560" t="str">
        <f t="shared" si="3"/>
        <v/>
      </c>
      <c r="AD15" s="564"/>
      <c r="AE15" s="561"/>
      <c r="AF15" s="562">
        <f t="shared" si="4"/>
        <v>0</v>
      </c>
      <c r="AG15" s="72"/>
      <c r="AH15" s="109" t="str">
        <f t="shared" si="5"/>
        <v/>
      </c>
      <c r="AI15" s="883" t="str">
        <f t="shared" ref="AI15:AI33" si="11">IF(B15&lt;&gt;0,ROUND(AE15*Q15,0),"")</f>
        <v/>
      </c>
      <c r="AJ15" s="883"/>
      <c r="AK15" s="900" t="str">
        <f t="shared" si="6"/>
        <v/>
      </c>
      <c r="AL15" s="900"/>
      <c r="AM15" s="901" t="str">
        <f t="shared" si="7"/>
        <v/>
      </c>
      <c r="AN15" s="901"/>
      <c r="AO15" s="73">
        <f t="shared" ref="AO15:AO33" si="12">IF(ROUND($A$1-$A$1*M15,4)=$A$1,0,ROUND($A$1-$A$1*M15,4))</f>
        <v>0</v>
      </c>
      <c r="AP15" s="74">
        <f t="shared" ref="AP15:AP33" si="13">IF(ROUND($A$1-$A$1*O15,4)=$A$1,0,ROUND($A$1-$A$1*O15,4))</f>
        <v>0</v>
      </c>
      <c r="AQ15" s="75">
        <f t="shared" ref="AQ15:AQ33" si="14">ROUND($A$1-((M15+O15)*$A$1),4)</f>
        <v>639</v>
      </c>
      <c r="AR15" s="76">
        <f t="shared" ref="AR15:AR33" si="15">IF(AO15&gt;0,1,0)</f>
        <v>0</v>
      </c>
      <c r="AS15" s="77">
        <f t="shared" si="8"/>
        <v>0</v>
      </c>
      <c r="AT15" s="76">
        <f t="shared" ref="AT15:AT33" si="16">IF(AQ15&gt;0,3,0)</f>
        <v>3</v>
      </c>
      <c r="AU15" s="78">
        <f t="shared" si="9"/>
        <v>3</v>
      </c>
      <c r="AV15" s="5">
        <f t="shared" si="10"/>
        <v>639</v>
      </c>
      <c r="AW15" s="104">
        <f t="shared" ref="AW15:AW33" si="17">ROUND(AF15*Q15,0)</f>
        <v>0</v>
      </c>
    </row>
    <row r="16" spans="1:83" s="69" customFormat="1" ht="18" customHeight="1" x14ac:dyDescent="0.2">
      <c r="A16" s="71">
        <v>3</v>
      </c>
      <c r="B16" s="924"/>
      <c r="C16" s="925"/>
      <c r="D16" s="925"/>
      <c r="E16" s="925"/>
      <c r="F16" s="925"/>
      <c r="G16" s="926"/>
      <c r="H16" s="927"/>
      <c r="I16" s="928"/>
      <c r="J16" s="929"/>
      <c r="K16" s="930"/>
      <c r="L16" s="931"/>
      <c r="M16" s="932"/>
      <c r="N16" s="933"/>
      <c r="O16" s="932"/>
      <c r="P16" s="933"/>
      <c r="Q16" s="934">
        <f t="shared" si="2"/>
        <v>639</v>
      </c>
      <c r="R16" s="935"/>
      <c r="S16" s="936"/>
      <c r="T16" s="937"/>
      <c r="U16" s="938"/>
      <c r="V16" s="939"/>
      <c r="W16" s="940"/>
      <c r="X16" s="941"/>
      <c r="Y16" s="939"/>
      <c r="Z16" s="941"/>
      <c r="AA16" s="556"/>
      <c r="AB16" s="563"/>
      <c r="AC16" s="560" t="str">
        <f t="shared" si="3"/>
        <v/>
      </c>
      <c r="AD16" s="564"/>
      <c r="AE16" s="561"/>
      <c r="AF16" s="562">
        <f t="shared" si="4"/>
        <v>0</v>
      </c>
      <c r="AG16" s="72"/>
      <c r="AH16" s="109" t="str">
        <f t="shared" si="5"/>
        <v/>
      </c>
      <c r="AI16" s="883" t="str">
        <f t="shared" si="11"/>
        <v/>
      </c>
      <c r="AJ16" s="883"/>
      <c r="AK16" s="900" t="str">
        <f t="shared" si="6"/>
        <v/>
      </c>
      <c r="AL16" s="900"/>
      <c r="AM16" s="901" t="str">
        <f t="shared" si="7"/>
        <v/>
      </c>
      <c r="AN16" s="901"/>
      <c r="AO16" s="73">
        <f t="shared" si="12"/>
        <v>0</v>
      </c>
      <c r="AP16" s="74">
        <f t="shared" si="13"/>
        <v>0</v>
      </c>
      <c r="AQ16" s="75">
        <f t="shared" si="14"/>
        <v>639</v>
      </c>
      <c r="AR16" s="76">
        <f t="shared" si="15"/>
        <v>0</v>
      </c>
      <c r="AS16" s="77">
        <f t="shared" si="8"/>
        <v>0</v>
      </c>
      <c r="AT16" s="76">
        <f t="shared" si="16"/>
        <v>3</v>
      </c>
      <c r="AU16" s="78">
        <f t="shared" si="9"/>
        <v>3</v>
      </c>
      <c r="AV16" s="5">
        <f t="shared" si="10"/>
        <v>639</v>
      </c>
      <c r="AW16" s="104">
        <f t="shared" si="17"/>
        <v>0</v>
      </c>
    </row>
    <row r="17" spans="1:49" s="69" customFormat="1" ht="18" customHeight="1" x14ac:dyDescent="0.2">
      <c r="A17" s="71">
        <v>4</v>
      </c>
      <c r="B17" s="924" t="s">
        <v>837</v>
      </c>
      <c r="C17" s="925"/>
      <c r="D17" s="925"/>
      <c r="E17" s="925"/>
      <c r="F17" s="925"/>
      <c r="G17" s="926"/>
      <c r="H17" s="927"/>
      <c r="I17" s="928"/>
      <c r="J17" s="929"/>
      <c r="K17" s="930"/>
      <c r="L17" s="931"/>
      <c r="M17" s="932"/>
      <c r="N17" s="933"/>
      <c r="O17" s="932">
        <v>0.03</v>
      </c>
      <c r="P17" s="933"/>
      <c r="Q17" s="934">
        <f t="shared" si="2"/>
        <v>619.83000000000004</v>
      </c>
      <c r="R17" s="935"/>
      <c r="S17" s="936"/>
      <c r="T17" s="937"/>
      <c r="U17" s="938"/>
      <c r="V17" s="939"/>
      <c r="W17" s="940"/>
      <c r="X17" s="941"/>
      <c r="Y17" s="939">
        <v>6614</v>
      </c>
      <c r="Z17" s="941"/>
      <c r="AA17" s="556"/>
      <c r="AB17" s="563"/>
      <c r="AC17" s="560">
        <f t="shared" si="3"/>
        <v>0</v>
      </c>
      <c r="AD17" s="564"/>
      <c r="AE17" s="561">
        <f>Y17/Q17</f>
        <v>10.670667763741671</v>
      </c>
      <c r="AF17" s="562">
        <f t="shared" si="4"/>
        <v>10.670667763741671</v>
      </c>
      <c r="AG17" s="72"/>
      <c r="AH17" s="109">
        <f t="shared" si="5"/>
        <v>619.83000000000004</v>
      </c>
      <c r="AI17" s="883">
        <f t="shared" si="11"/>
        <v>6614</v>
      </c>
      <c r="AJ17" s="883"/>
      <c r="AK17" s="900">
        <f t="shared" si="6"/>
        <v>0</v>
      </c>
      <c r="AL17" s="900"/>
      <c r="AM17" s="901" t="str">
        <f t="shared" si="7"/>
        <v/>
      </c>
      <c r="AN17" s="901"/>
      <c r="AO17" s="73">
        <f t="shared" si="12"/>
        <v>0</v>
      </c>
      <c r="AP17" s="74">
        <f t="shared" si="13"/>
        <v>619.83000000000004</v>
      </c>
      <c r="AQ17" s="75">
        <f t="shared" si="14"/>
        <v>619.83000000000004</v>
      </c>
      <c r="AR17" s="76">
        <f t="shared" si="15"/>
        <v>0</v>
      </c>
      <c r="AS17" s="77">
        <f t="shared" si="8"/>
        <v>2</v>
      </c>
      <c r="AT17" s="76">
        <f t="shared" si="16"/>
        <v>3</v>
      </c>
      <c r="AU17" s="78">
        <f t="shared" si="9"/>
        <v>5</v>
      </c>
      <c r="AV17" s="5">
        <f t="shared" si="10"/>
        <v>619.83000000000004</v>
      </c>
      <c r="AW17" s="104">
        <f t="shared" si="17"/>
        <v>6614</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639</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639</v>
      </c>
      <c r="AR18" s="76">
        <f t="shared" si="15"/>
        <v>0</v>
      </c>
      <c r="AS18" s="77">
        <f t="shared" si="8"/>
        <v>0</v>
      </c>
      <c r="AT18" s="76">
        <f t="shared" si="16"/>
        <v>3</v>
      </c>
      <c r="AU18" s="78">
        <f t="shared" si="9"/>
        <v>3</v>
      </c>
      <c r="AV18" s="5">
        <f t="shared" si="10"/>
        <v>639</v>
      </c>
      <c r="AW18" s="104">
        <f t="shared" si="17"/>
        <v>0</v>
      </c>
    </row>
    <row r="19" spans="1:49" s="69" customFormat="1" ht="18" customHeight="1" x14ac:dyDescent="0.2">
      <c r="A19" s="71">
        <v>6</v>
      </c>
      <c r="B19" s="924" t="s">
        <v>842</v>
      </c>
      <c r="C19" s="925"/>
      <c r="D19" s="925"/>
      <c r="E19" s="925"/>
      <c r="F19" s="925"/>
      <c r="G19" s="926"/>
      <c r="H19" s="927"/>
      <c r="I19" s="928"/>
      <c r="J19" s="929"/>
      <c r="K19" s="930"/>
      <c r="L19" s="931"/>
      <c r="M19" s="932"/>
      <c r="N19" s="933"/>
      <c r="O19" s="932">
        <v>0.13</v>
      </c>
      <c r="P19" s="933"/>
      <c r="Q19" s="934">
        <f t="shared" si="2"/>
        <v>555.92999999999995</v>
      </c>
      <c r="R19" s="935"/>
      <c r="S19" s="936"/>
      <c r="T19" s="937"/>
      <c r="U19" s="938"/>
      <c r="V19" s="939"/>
      <c r="W19" s="940"/>
      <c r="X19" s="941"/>
      <c r="Y19" s="939">
        <v>5932</v>
      </c>
      <c r="Z19" s="941"/>
      <c r="AA19" s="556"/>
      <c r="AB19" s="563"/>
      <c r="AC19" s="560">
        <f t="shared" si="3"/>
        <v>0</v>
      </c>
      <c r="AD19" s="564"/>
      <c r="AE19" s="561">
        <f>Y19/Q19</f>
        <v>10.670408144910331</v>
      </c>
      <c r="AF19" s="562">
        <f t="shared" si="4"/>
        <v>10.670408144910331</v>
      </c>
      <c r="AG19" s="72"/>
      <c r="AH19" s="109">
        <f t="shared" si="5"/>
        <v>555.92999999999995</v>
      </c>
      <c r="AI19" s="883">
        <f t="shared" si="11"/>
        <v>5932</v>
      </c>
      <c r="AJ19" s="883"/>
      <c r="AK19" s="900">
        <f t="shared" si="6"/>
        <v>0</v>
      </c>
      <c r="AL19" s="900"/>
      <c r="AM19" s="901" t="str">
        <f t="shared" si="7"/>
        <v/>
      </c>
      <c r="AN19" s="901"/>
      <c r="AO19" s="73">
        <f t="shared" si="12"/>
        <v>0</v>
      </c>
      <c r="AP19" s="74">
        <f t="shared" si="13"/>
        <v>555.92999999999995</v>
      </c>
      <c r="AQ19" s="75">
        <f t="shared" si="14"/>
        <v>555.92999999999995</v>
      </c>
      <c r="AR19" s="76">
        <f t="shared" si="15"/>
        <v>0</v>
      </c>
      <c r="AS19" s="77">
        <f t="shared" si="8"/>
        <v>2</v>
      </c>
      <c r="AT19" s="76">
        <f t="shared" si="16"/>
        <v>3</v>
      </c>
      <c r="AU19" s="78">
        <f t="shared" si="9"/>
        <v>5</v>
      </c>
      <c r="AV19" s="5">
        <f t="shared" si="10"/>
        <v>555.92999999999995</v>
      </c>
      <c r="AW19" s="104">
        <f t="shared" si="17"/>
        <v>5932</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639</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639</v>
      </c>
      <c r="AR20" s="76">
        <f t="shared" si="15"/>
        <v>0</v>
      </c>
      <c r="AS20" s="77">
        <f t="shared" si="8"/>
        <v>0</v>
      </c>
      <c r="AT20" s="76">
        <f t="shared" si="16"/>
        <v>3</v>
      </c>
      <c r="AU20" s="78">
        <f t="shared" si="9"/>
        <v>3</v>
      </c>
      <c r="AV20" s="5">
        <f t="shared" si="10"/>
        <v>639</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639</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639</v>
      </c>
      <c r="AR21" s="76">
        <f t="shared" si="15"/>
        <v>0</v>
      </c>
      <c r="AS21" s="77">
        <f t="shared" si="8"/>
        <v>0</v>
      </c>
      <c r="AT21" s="76">
        <f t="shared" si="16"/>
        <v>3</v>
      </c>
      <c r="AU21" s="78">
        <f t="shared" si="9"/>
        <v>3</v>
      </c>
      <c r="AV21" s="5">
        <f t="shared" si="10"/>
        <v>639</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639</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639</v>
      </c>
      <c r="AR22" s="76">
        <f t="shared" si="15"/>
        <v>0</v>
      </c>
      <c r="AS22" s="77">
        <f t="shared" si="8"/>
        <v>0</v>
      </c>
      <c r="AT22" s="76">
        <f t="shared" si="16"/>
        <v>3</v>
      </c>
      <c r="AU22" s="78">
        <f t="shared" si="9"/>
        <v>3</v>
      </c>
      <c r="AV22" s="5">
        <f t="shared" si="10"/>
        <v>639</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639</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639</v>
      </c>
      <c r="AR23" s="76">
        <f t="shared" si="15"/>
        <v>0</v>
      </c>
      <c r="AS23" s="77">
        <f t="shared" si="8"/>
        <v>0</v>
      </c>
      <c r="AT23" s="76">
        <f t="shared" si="16"/>
        <v>3</v>
      </c>
      <c r="AU23" s="78">
        <f t="shared" si="9"/>
        <v>3</v>
      </c>
      <c r="AV23" s="5">
        <f t="shared" si="10"/>
        <v>639</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639</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639</v>
      </c>
      <c r="AR24" s="76">
        <f t="shared" si="15"/>
        <v>0</v>
      </c>
      <c r="AS24" s="77">
        <f t="shared" si="8"/>
        <v>0</v>
      </c>
      <c r="AT24" s="76">
        <f t="shared" si="16"/>
        <v>3</v>
      </c>
      <c r="AU24" s="78">
        <f t="shared" si="9"/>
        <v>3</v>
      </c>
      <c r="AV24" s="5">
        <f t="shared" si="10"/>
        <v>639</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639</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639</v>
      </c>
      <c r="AR25" s="76">
        <f t="shared" si="15"/>
        <v>0</v>
      </c>
      <c r="AS25" s="77">
        <f t="shared" si="8"/>
        <v>0</v>
      </c>
      <c r="AT25" s="76">
        <f t="shared" si="16"/>
        <v>3</v>
      </c>
      <c r="AU25" s="78">
        <f t="shared" si="9"/>
        <v>3</v>
      </c>
      <c r="AV25" s="5">
        <f t="shared" si="10"/>
        <v>639</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639</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639</v>
      </c>
      <c r="AR26" s="76">
        <f t="shared" si="15"/>
        <v>0</v>
      </c>
      <c r="AS26" s="77">
        <f t="shared" si="8"/>
        <v>0</v>
      </c>
      <c r="AT26" s="76">
        <f t="shared" si="16"/>
        <v>3</v>
      </c>
      <c r="AU26" s="78">
        <f t="shared" si="9"/>
        <v>3</v>
      </c>
      <c r="AV26" s="5">
        <f t="shared" si="10"/>
        <v>639</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639</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639</v>
      </c>
      <c r="AR27" s="76">
        <f t="shared" si="15"/>
        <v>0</v>
      </c>
      <c r="AS27" s="77">
        <f t="shared" si="8"/>
        <v>0</v>
      </c>
      <c r="AT27" s="76">
        <f t="shared" si="16"/>
        <v>3</v>
      </c>
      <c r="AU27" s="78">
        <f t="shared" si="9"/>
        <v>3</v>
      </c>
      <c r="AV27" s="5">
        <f t="shared" si="10"/>
        <v>639</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639</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639</v>
      </c>
      <c r="AR28" s="76">
        <f t="shared" si="15"/>
        <v>0</v>
      </c>
      <c r="AS28" s="77">
        <f t="shared" si="8"/>
        <v>0</v>
      </c>
      <c r="AT28" s="76">
        <f t="shared" si="16"/>
        <v>3</v>
      </c>
      <c r="AU28" s="78">
        <f t="shared" si="9"/>
        <v>3</v>
      </c>
      <c r="AV28" s="5">
        <f t="shared" si="10"/>
        <v>639</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639</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639</v>
      </c>
      <c r="AR29" s="76">
        <f t="shared" si="15"/>
        <v>0</v>
      </c>
      <c r="AS29" s="77">
        <f t="shared" si="8"/>
        <v>0</v>
      </c>
      <c r="AT29" s="76">
        <f t="shared" si="16"/>
        <v>3</v>
      </c>
      <c r="AU29" s="78">
        <f t="shared" si="9"/>
        <v>3</v>
      </c>
      <c r="AV29" s="5">
        <f t="shared" si="10"/>
        <v>639</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639</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639</v>
      </c>
      <c r="AR30" s="76">
        <f t="shared" si="15"/>
        <v>0</v>
      </c>
      <c r="AS30" s="77">
        <f t="shared" si="8"/>
        <v>0</v>
      </c>
      <c r="AT30" s="76">
        <f t="shared" si="16"/>
        <v>3</v>
      </c>
      <c r="AU30" s="78">
        <f t="shared" si="9"/>
        <v>3</v>
      </c>
      <c r="AV30" s="5">
        <f t="shared" si="10"/>
        <v>639</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639</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639</v>
      </c>
      <c r="AR31" s="76">
        <f t="shared" si="15"/>
        <v>0</v>
      </c>
      <c r="AS31" s="77">
        <f t="shared" si="8"/>
        <v>0</v>
      </c>
      <c r="AT31" s="76">
        <f t="shared" si="16"/>
        <v>3</v>
      </c>
      <c r="AU31" s="78">
        <f t="shared" si="9"/>
        <v>3</v>
      </c>
      <c r="AV31" s="5">
        <f t="shared" si="10"/>
        <v>639</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639</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639</v>
      </c>
      <c r="AR32" s="76">
        <f t="shared" si="15"/>
        <v>0</v>
      </c>
      <c r="AS32" s="77">
        <f t="shared" si="8"/>
        <v>0</v>
      </c>
      <c r="AT32" s="76">
        <f t="shared" si="16"/>
        <v>3</v>
      </c>
      <c r="AU32" s="78">
        <f t="shared" si="9"/>
        <v>3</v>
      </c>
      <c r="AV32" s="5">
        <f t="shared" si="10"/>
        <v>639</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639</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639</v>
      </c>
      <c r="AR33" s="76">
        <f t="shared" si="15"/>
        <v>0</v>
      </c>
      <c r="AS33" s="77">
        <f t="shared" si="8"/>
        <v>0</v>
      </c>
      <c r="AT33" s="76">
        <f t="shared" si="16"/>
        <v>3</v>
      </c>
      <c r="AU33" s="78">
        <f t="shared" si="9"/>
        <v>3</v>
      </c>
      <c r="AV33" s="5">
        <f t="shared" si="10"/>
        <v>639</v>
      </c>
      <c r="AW33" s="104">
        <f t="shared" si="17"/>
        <v>0</v>
      </c>
    </row>
    <row r="34" spans="1:49" s="69" customFormat="1" ht="24.75" customHeight="1" x14ac:dyDescent="0.2">
      <c r="A34" s="84"/>
      <c r="B34" s="480" t="s">
        <v>281</v>
      </c>
      <c r="C34" s="84"/>
      <c r="D34" s="84"/>
      <c r="E34" s="84"/>
      <c r="F34" s="84"/>
      <c r="G34" s="554">
        <f>20-COUNTBLANK(B14:B33)</f>
        <v>2</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12546</v>
      </c>
      <c r="Z34" s="904"/>
      <c r="AA34" s="558">
        <f t="shared" ref="AA34:AG34" si="18">SUM(AA14:AA33)</f>
        <v>0</v>
      </c>
      <c r="AB34" s="568">
        <f t="shared" si="18"/>
        <v>0</v>
      </c>
      <c r="AC34" s="569">
        <f t="shared" si="18"/>
        <v>0</v>
      </c>
      <c r="AD34" s="569">
        <f t="shared" si="18"/>
        <v>0</v>
      </c>
      <c r="AE34" s="570">
        <f t="shared" si="18"/>
        <v>21.341075908652002</v>
      </c>
      <c r="AF34" s="571">
        <f t="shared" si="18"/>
        <v>21.341075908652002</v>
      </c>
      <c r="AG34" s="89">
        <f t="shared" si="18"/>
        <v>0</v>
      </c>
      <c r="AH34" s="90"/>
      <c r="AI34" s="90"/>
      <c r="AJ34" s="90"/>
      <c r="AK34" s="90"/>
      <c r="AL34" s="91"/>
      <c r="AM34" s="91"/>
      <c r="AN34" s="91"/>
      <c r="AO34" s="68"/>
      <c r="AS34" s="70"/>
      <c r="AW34" s="104">
        <f>SUM(AW14:AW33)</f>
        <v>12546</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1090.9475056286283</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2589" priority="6" stopIfTrue="1">
      <formula>B14=""</formula>
    </cfRule>
  </conditionalFormatting>
  <conditionalFormatting sqref="AE14:AE33">
    <cfRule type="expression" dxfId="2588" priority="7" stopIfTrue="1">
      <formula>AND((OR(S14,V14,Y14)&lt;&gt;0),AE14=0)</formula>
    </cfRule>
    <cfRule type="expression" dxfId="2587" priority="8" stopIfTrue="1">
      <formula>AND((OR(S14,V14,Y14)&lt;&gt;0),AE14&lt;&gt;0)</formula>
    </cfRule>
  </conditionalFormatting>
  <conditionalFormatting sqref="Q14:R33">
    <cfRule type="expression" dxfId="2586" priority="9" stopIfTrue="1">
      <formula>B14=""</formula>
    </cfRule>
  </conditionalFormatting>
  <conditionalFormatting sqref="AC14:AC33">
    <cfRule type="expression" dxfId="2585" priority="10" stopIfTrue="1">
      <formula>(AD14+AC14)&gt;=0</formula>
    </cfRule>
  </conditionalFormatting>
  <conditionalFormatting sqref="AI14:AJ33">
    <cfRule type="expression" dxfId="2584" priority="11" stopIfTrue="1">
      <formula>IF(AI14&lt;&gt;ROUND(S14*$AF$1+V14+Y14,2),1)</formula>
    </cfRule>
    <cfRule type="cellIs" dxfId="2583" priority="12" stopIfTrue="1" operator="equal">
      <formula>0</formula>
    </cfRule>
  </conditionalFormatting>
  <conditionalFormatting sqref="Y25:Z33">
    <cfRule type="expression" dxfId="2582" priority="13" stopIfTrue="1">
      <formula>IF((AND($Y25=0,$S25=0,$V25=0,$AE25&lt;&gt;0)),"истина")</formula>
    </cfRule>
    <cfRule type="expression" dxfId="2581" priority="14" stopIfTrue="1">
      <formula>($V25+$Y25)&lt;&gt;$AI25</formula>
    </cfRule>
  </conditionalFormatting>
  <conditionalFormatting sqref="S15:U33">
    <cfRule type="expression" dxfId="2580" priority="15" stopIfTrue="1">
      <formula>IF((AND($S15=0,$V15=0,$Y15=0,$AE15&lt;&gt;0)),"истина")</formula>
    </cfRule>
    <cfRule type="cellIs" dxfId="2579" priority="16" stopIfTrue="1" operator="lessThan">
      <formula>0</formula>
    </cfRule>
  </conditionalFormatting>
  <conditionalFormatting sqref="V25:X33">
    <cfRule type="expression" dxfId="2578" priority="17" stopIfTrue="1">
      <formula>IF((AND($V25=0,$Y25=0,$S25=0,$AE25&lt;&gt;0)),"истина")</formula>
    </cfRule>
    <cfRule type="expression" dxfId="2577" priority="18" stopIfTrue="1">
      <formula>($V25+$Y25)&lt;&gt;$AI25</formula>
    </cfRule>
    <cfRule type="cellIs" dxfId="2576" priority="19" stopIfTrue="1" operator="lessThan">
      <formula>0</formula>
    </cfRule>
  </conditionalFormatting>
  <conditionalFormatting sqref="I10:J10">
    <cfRule type="cellIs" dxfId="2575" priority="20" stopIfTrue="1" operator="notEqual">
      <formula>$A$10</formula>
    </cfRule>
    <cfRule type="cellIs" dxfId="2574" priority="21" stopIfTrue="1" operator="equal">
      <formula>0</formula>
    </cfRule>
  </conditionalFormatting>
  <conditionalFormatting sqref="D10:E10 AK13:AL13 AH14:AH33 AM14:AN33">
    <cfRule type="cellIs" dxfId="2573" priority="22" stopIfTrue="1" operator="equal">
      <formula>0</formula>
    </cfRule>
  </conditionalFormatting>
  <conditionalFormatting sqref="AH3:AN3 AH1:AN1">
    <cfRule type="cellIs" dxfId="2572" priority="23" stopIfTrue="1" operator="equal">
      <formula>0</formula>
    </cfRule>
  </conditionalFormatting>
  <conditionalFormatting sqref="S34:AG34 AF14:AF33">
    <cfRule type="cellIs" dxfId="2571" priority="24" stopIfTrue="1" operator="equal">
      <formula>0</formula>
    </cfRule>
  </conditionalFormatting>
  <conditionalFormatting sqref="S14:U14">
    <cfRule type="expression" dxfId="2570" priority="25" stopIfTrue="1">
      <formula>IF((AND($S$14=0,$V$14=0,$Y$14=0,$AE$14&lt;&gt;0)),"истина")</formula>
    </cfRule>
    <cfRule type="cellIs" dxfId="2569" priority="26" stopIfTrue="1" operator="lessThan">
      <formula>0</formula>
    </cfRule>
  </conditionalFormatting>
  <conditionalFormatting sqref="G34 D8:E9 AK14:AL33">
    <cfRule type="cellIs" dxfId="2568" priority="27" stopIfTrue="1" operator="equal">
      <formula>0</formula>
    </cfRule>
  </conditionalFormatting>
  <conditionalFormatting sqref="AL8:AL9">
    <cfRule type="cellIs" dxfId="2567" priority="28" stopIfTrue="1" operator="equal">
      <formula>0</formula>
    </cfRule>
  </conditionalFormatting>
  <conditionalFormatting sqref="AM8:AN8">
    <cfRule type="expression" dxfId="2566" priority="29" stopIfTrue="1">
      <formula>$AL$8=0</formula>
    </cfRule>
  </conditionalFormatting>
  <conditionalFormatting sqref="AM9:AN9">
    <cfRule type="expression" dxfId="2565" priority="30" stopIfTrue="1">
      <formula>$AL$9=0</formula>
    </cfRule>
  </conditionalFormatting>
  <conditionalFormatting sqref="A8:C8">
    <cfRule type="expression" dxfId="2564" priority="31" stopIfTrue="1">
      <formula>$D$8=0</formula>
    </cfRule>
    <cfRule type="cellIs" dxfId="2563" priority="32" stopIfTrue="1" operator="equal">
      <formula>0</formula>
    </cfRule>
  </conditionalFormatting>
  <conditionalFormatting sqref="A9:C9">
    <cfRule type="expression" dxfId="2562" priority="33" stopIfTrue="1">
      <formula>$D$9=0</formula>
    </cfRule>
    <cfRule type="cellIs" dxfId="2561" priority="34" stopIfTrue="1" operator="equal">
      <formula>0</formula>
    </cfRule>
  </conditionalFormatting>
  <conditionalFormatting sqref="F9">
    <cfRule type="expression" dxfId="2560" priority="35" stopIfTrue="1">
      <formula>$D$9=0</formula>
    </cfRule>
  </conditionalFormatting>
  <conditionalFormatting sqref="F8">
    <cfRule type="expression" dxfId="2559" priority="36" stopIfTrue="1">
      <formula>$D$8=0</formula>
    </cfRule>
  </conditionalFormatting>
  <conditionalFormatting sqref="G8:AK9 BA7:CE8">
    <cfRule type="cellIs" dxfId="2558" priority="37" stopIfTrue="1" operator="equal">
      <formula>""</formula>
    </cfRule>
  </conditionalFormatting>
  <conditionalFormatting sqref="Y14:Z24">
    <cfRule type="expression" dxfId="2557" priority="1" stopIfTrue="1">
      <formula>IF((AND($Y14=0,$S14=0,$V14=0,$AE14&lt;&gt;0)),"истина")</formula>
    </cfRule>
    <cfRule type="expression" dxfId="2556" priority="2" stopIfTrue="1">
      <formula>($V14+$Y14)&lt;&gt;$AI14</formula>
    </cfRule>
  </conditionalFormatting>
  <conditionalFormatting sqref="V14:X24">
    <cfRule type="expression" dxfId="2555" priority="3" stopIfTrue="1">
      <formula>IF((AND($V14=0,$Y14=0,$S14=0,$AE14&lt;&gt;0)),"истина")</formula>
    </cfRule>
    <cfRule type="expression" dxfId="2554" priority="4" stopIfTrue="1">
      <formula>($V14+$Y14)&lt;&gt;$AI14</formula>
    </cfRule>
    <cfRule type="cellIs" dxfId="2553"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1985"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41986"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41987"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41988"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41989"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41990"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41991"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41992"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41993"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41994"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41995"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41996"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41997"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41998"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41999"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42000"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42001"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92">
    <pageSetUpPr fitToPage="1"/>
  </sheetPr>
  <dimension ref="A1:CE147"/>
  <sheetViews>
    <sheetView showGridLines="0" topLeftCell="A10" zoomScale="120" zoomScaleNormal="120" workbookViewId="0">
      <selection activeCell="B14" sqref="B14:G14"/>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v>639</v>
      </c>
      <c r="B1" s="969"/>
      <c r="C1" s="969"/>
      <c r="D1" s="555"/>
      <c r="E1" s="966">
        <v>8</v>
      </c>
      <c r="F1" s="966"/>
      <c r="G1" s="966"/>
      <c r="H1" s="966"/>
      <c r="J1" s="970"/>
      <c r="K1" s="970"/>
      <c r="L1" s="970"/>
      <c r="M1" s="970"/>
      <c r="N1" s="970"/>
      <c r="O1" s="970"/>
      <c r="P1" s="3"/>
      <c r="Q1" s="3"/>
      <c r="R1" s="964" t="s">
        <v>794</v>
      </c>
      <c r="S1" s="964"/>
      <c r="T1" s="964"/>
      <c r="U1" s="964"/>
      <c r="V1" s="964"/>
      <c r="W1" s="964"/>
      <c r="Y1" s="971">
        <f>60/45</f>
        <v>1.3333333333333333</v>
      </c>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v>0.67708333333333337</v>
      </c>
      <c r="AH2" s="859" t="s">
        <v>12</v>
      </c>
      <c r="AI2" s="859"/>
      <c r="AJ2" s="859"/>
      <c r="AK2" s="859"/>
      <c r="AL2" s="859"/>
      <c r="AM2" s="859"/>
      <c r="AN2" s="859"/>
      <c r="AO2" s="14" t="b">
        <v>0</v>
      </c>
      <c r="AP2" s="15" t="b">
        <v>1</v>
      </c>
      <c r="AQ2" s="15" t="b">
        <v>0</v>
      </c>
      <c r="AR2" s="15" t="b">
        <v>1</v>
      </c>
      <c r="AS2" s="15" t="b">
        <v>0</v>
      </c>
      <c r="AT2" s="15" t="b">
        <v>0</v>
      </c>
      <c r="AU2" s="15" t="b">
        <v>0</v>
      </c>
      <c r="AV2" s="15">
        <f>COUNTIF(AO2:AU2,TRUE)</f>
        <v>2</v>
      </c>
    </row>
    <row r="3" spans="1:83" ht="12.75" customHeight="1" x14ac:dyDescent="0.2">
      <c r="A3" s="972" t="s">
        <v>792</v>
      </c>
      <c r="B3" s="972"/>
      <c r="C3" s="972"/>
      <c r="D3" s="555"/>
      <c r="E3" s="964" t="s">
        <v>700</v>
      </c>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f>IF(AO2=TRUE,"M",0)</f>
        <v>0</v>
      </c>
      <c r="AP3" s="19" t="str">
        <f>IF(AP2=TRUE,"Tu",0)</f>
        <v>Tu</v>
      </c>
      <c r="AQ3" s="19">
        <f>IF(AQ2=TRUE,"W",0)</f>
        <v>0</v>
      </c>
      <c r="AR3" s="19" t="str">
        <f>IF(AR2=TRUE,"Th",0)</f>
        <v>Th</v>
      </c>
      <c r="AS3" s="19">
        <f>IF(AS2=TRUE,"F",0)</f>
        <v>0</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
      </c>
      <c r="BC7" s="33" t="str">
        <f>IF($I$7=$AO$3,"X","")&amp;IF($I$7=$AP$3,"X","")&amp;IF($I$7=$AQ$3,"X","")&amp;IF($I$7=$AR$3,"X","")&amp;IF($I$7=$AS$3,"X","")&amp;IF($I$7=$AT$3,"X","")&amp;IF($I$7=$AU$3,"X","")</f>
        <v>X</v>
      </c>
      <c r="BD7" s="33" t="str">
        <f>IF($J$7=$AO$3,"X","")&amp;IF($J$7=$AP$3,"X","")&amp;IF($J$7=$AQ$3,"X","")&amp;IF($J$7=$AR$3,"X","")&amp;IF($J$7=$AS$3,"X","")&amp;IF($J$7=$AT$3,"X","")&amp;IF($J$7=$AU$3,"X","")</f>
        <v/>
      </c>
      <c r="BE7" s="33" t="str">
        <f>IF($K$7=$AO$3,"X","")&amp;IF($K$7=$AP$3,"X","")&amp;IF($K$7=$AQ$3,"X","")&amp;IF($K$7=$AR$3,"X","")&amp;IF($K$7=$AS$3,"X","")&amp;IF($K$7=$AT$3,"X","")&amp;IF($K$7=$AU$3,"X","")</f>
        <v>X</v>
      </c>
      <c r="BF7" s="33" t="str">
        <f>IF($L$7=$AO$3,"X","")&amp;IF($L$7=$AP$3,"X","")&amp;IF($L$7=$AQ$3,"X","")&amp;IF($L$7=$AR$3,"X","")&amp;IF($L$7=$AS$3,"X","")&amp;IF($L$7=$AT$3,"X","")&amp;IF($L$7=$AU$3,"X","")</f>
        <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
      </c>
      <c r="BJ7" s="33" t="str">
        <f>IF($P$7=$AO$3,"X","")&amp;IF($P$7=$AP$3,"X","")&amp;IF($P$7=$AQ$3,"X","")&amp;IF($P$7=$AR$3,"X","")&amp;IF($P$7=$AS$3,"X","")&amp;IF($P$7=$AT$3,"X","")&amp;IF($P$7=$AU$3,"X","")</f>
        <v>X</v>
      </c>
      <c r="BK7" s="33" t="str">
        <f>IF($Q$7=$AO$3,"X","")&amp;IF($Q$7=$AP$3,"X","")&amp;IF($Q$7=$AQ$3,"X","")&amp;IF($Q$7=$AR$3,"X","")&amp;IF($Q$7=$AS$3,"X","")&amp;IF($Q$7=$AT$3,"X","")&amp;IF($Q$7=$AU$3,"X","")</f>
        <v/>
      </c>
      <c r="BL7" s="33" t="str">
        <f>IF($R$7=$AO$3,"X","")&amp;IF($R$7=$AP$3,"X","")&amp;IF($R$7=$AQ$3,"X","")&amp;IF($R$7=$AR$3,"X","")&amp;IF($R$7=$AS$3,"X","")&amp;IF($R$7=$AT$3,"X","")&amp;IF($R$7=$AU$3,"X","")</f>
        <v>X</v>
      </c>
      <c r="BM7" s="33" t="str">
        <f>IF($S$7=$AO$3,"X","")&amp;IF($S$7=$AP$3,"X","")&amp;IF($S$7=$AQ$3,"X","")&amp;IF($S$7=$AR$3,"X","")&amp;IF($S$7=$AS$3,"X","")&amp;IF($S$7=$AT$3,"X","")&amp;IF($S$7=$AU$3,"X","")</f>
        <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
      </c>
      <c r="BQ7" s="33" t="str">
        <f>IF($W$7=$AO$3,"X","")&amp;IF($W$7=$AP$3,"X","")&amp;IF($W$7=$AQ$3,"X","")&amp;IF($W$7=$AR$3,"X","")&amp;IF($W$7=$AS$3,"X","")&amp;IF($W$7=$AT$3,"X","")&amp;IF($W$7=$AU$3,"X","")</f>
        <v>X</v>
      </c>
      <c r="BR7" s="33" t="str">
        <f>IF($X$7=$AO$3,"X","")&amp;IF($X$7=$AP$3,"X","")&amp;IF($X$7=$AQ$3,"X","")&amp;IF($X$7=$AR$3,"X","")&amp;IF($X$7=$AS$3,"X","")&amp;IF($X$7=$AT$3,"X","")&amp;IF($X$7=$AU$3,"X","")</f>
        <v/>
      </c>
      <c r="BS7" s="33" t="str">
        <f>IF($Y$7=$AO$3,"X","")&amp;IF($Y$7=$AP$3,"X","")&amp;IF($Y$7=$AQ$3,"X","")&amp;IF($Y$7=$AR$3,"X","")&amp;IF($Y$7=$AS$3,"X","")&amp;IF($Y$7=$AT$3,"X","")&amp;IF($Y$7=$AU$3,"X","")</f>
        <v>X</v>
      </c>
      <c r="BT7" s="33" t="str">
        <f>IF($Z$7=$AO$3,"X","")&amp;IF($Z$7=$AP$3,"X","")&amp;IF($Z$7=$AQ$3,"X","")&amp;IF($Z$7=$AR$3,"X","")&amp;IF($Z$7=$AS$3,"X","")&amp;IF($Z$7=$AT$3,"X","")&amp;IF($Z$7=$AU$3,"X","")</f>
        <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
      </c>
      <c r="BX7" s="33" t="str">
        <f>IF($AD$7=$AO$3,"X","")&amp;IF($AD$7=$AP$3,"X","")&amp;IF($AD$7=$AQ$3,"X","")&amp;IF($AD$7=$AR$3,"X","")&amp;IF($AD$7=$AS$3,"X","")&amp;IF($AD$7=$AT$3,"X","")&amp;IF($AD$7=$AU$3,"X","")</f>
        <v>X</v>
      </c>
      <c r="BY7" s="33" t="str">
        <f>IF($AE$7=$AO$3,"X","")&amp;IF($AE$7=$AP$3,"X","")&amp;IF($AE$7=$AQ$3,"X","")&amp;IF($AE$7=$AR$3,"X","")&amp;IF($AE$7=$AS$3,"X","")&amp;IF($AE$7=$AT$3,"X","")&amp;IF($AE$7=$AU$3,"X","")</f>
        <v/>
      </c>
      <c r="BZ7" s="33" t="str">
        <f>IF($AF$7=$AO$3,"X","")&amp;IF($AF$7=$AP$3,"X","")&amp;IF($AF$7=$AQ$3,"X","")&amp;IF($AF$7=$AR$3,"X","")&amp;IF($AF$7=$AS$3,"X","")&amp;IF($AF$7=$AT$3,"X","")&amp;IF($AF$7=$AU$3,"X","")</f>
        <v>X</v>
      </c>
      <c r="CA7" s="33" t="str">
        <f>IF($AG$7=$AO$3,"X","")&amp;IF($AG$7=$AP$3,"X","")&amp;IF($AG$7=$AQ$3,"X","")&amp;IF($AG$7=$AR$3,"X","")&amp;IF($AG$7=$AS$3,"X","")&amp;IF($AG$7=$AT$3,"X","")&amp;IF($AG$7=$AU$3,"X","")</f>
        <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
      </c>
      <c r="CE7" s="33" t="str">
        <f>IF($AK$7=$AO$3,"X","")&amp;IF($AK$7=$AP$3,"X","")&amp;IF($AK$7=$AQ$3,"X","")&amp;IF($AK$7=$AR$3,"X","")&amp;IF($AK$7=$AS$3,"X","")&amp;IF($AK$7=$AT$3,"X","")&amp;IF($AK$7=$AU$3,"X","")</f>
        <v>X</v>
      </c>
    </row>
    <row r="8" spans="1:83" ht="12.75" customHeight="1" x14ac:dyDescent="0.2">
      <c r="A8" s="977" t="str">
        <f>R1</f>
        <v>Гринёва Оксана</v>
      </c>
      <c r="B8" s="977"/>
      <c r="C8" s="977"/>
      <c r="D8" s="978">
        <f>Y1*AL8</f>
        <v>12</v>
      </c>
      <c r="E8" s="978"/>
      <c r="F8" s="34" t="s">
        <v>21</v>
      </c>
      <c r="G8" s="35" t="str">
        <f>IF($G$7=$AO$3,"X","")&amp;IF($G$7=$AP$3,"X","")&amp;IF($G$7=$AQ$3,"X","")&amp;IF($G$7=$AR$3,"X","")&amp;IF($G$7=$AS$3,"X","")&amp;IF($G$7=$AT$3,"X","")&amp;IF($G$7=$AU$3,"X","")</f>
        <v/>
      </c>
      <c r="H8" s="35" t="str">
        <f>IF($H$7=$AO$3,"X","")&amp;IF($H$7=$AP$3,"X","")&amp;IF($H$7=$AQ$3,"X","")&amp;IF($H$7=$AR$3,"X","")&amp;IF($H$7=$AS$3,"X","")&amp;IF($H$7=$AT$3,"X","")&amp;IF($H$7=$AU$3,"X","")</f>
        <v/>
      </c>
      <c r="I8" s="35" t="str">
        <f>IF($I$7=$AO$3,"X","")&amp;IF($I$7=$AP$3,"X","")&amp;IF($I$7=$AQ$3,"X","")&amp;IF($I$7=$AR$3,"X","")&amp;IF($I$7=$AS$3,"X","")&amp;IF($I$7=$AT$3,"X","")&amp;IF($I$7=$AU$3,"X","")</f>
        <v>X</v>
      </c>
      <c r="J8" s="35" t="str">
        <f>IF($J$7=$AO$3,"X","")&amp;IF($J$7=$AP$3,"X","")&amp;IF($J$7=$AQ$3,"X","")&amp;IF($J$7=$AR$3,"X","")&amp;IF($J$7=$AS$3,"X","")&amp;IF($J$7=$AT$3,"X","")&amp;IF($J$7=$AU$3,"X","")</f>
        <v/>
      </c>
      <c r="K8" s="35" t="str">
        <f>IF($K$7=$AO$3,"X","")&amp;IF($K$7=$AP$3,"X","")&amp;IF($K$7=$AQ$3,"X","")&amp;IF($K$7=$AR$3,"X","")&amp;IF($K$7=$AS$3,"X","")&amp;IF($K$7=$AT$3,"X","")&amp;IF($K$7=$AU$3,"X","")</f>
        <v>X</v>
      </c>
      <c r="L8" s="35" t="str">
        <f>IF($L$7=$AO$3,"X","")&amp;IF($L$7=$AP$3,"X","")&amp;IF($L$7=$AQ$3,"X","")&amp;IF($L$7=$AR$3,"X","")&amp;IF($L$7=$AS$3,"X","")&amp;IF($L$7=$AT$3,"X","")&amp;IF($L$7=$AU$3,"X","")</f>
        <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
      </c>
      <c r="P8" s="35" t="str">
        <f>IF($P$7=$AO$3,"X","")&amp;IF($P$7=$AP$3,"X","")&amp;IF($P$7=$AQ$3,"X","")&amp;IF($P$7=$AR$3,"X","")&amp;IF($P$7=$AS$3,"X","")&amp;IF($P$7=$AT$3,"X","")&amp;IF($P$7=$AU$3,"X","")</f>
        <v>X</v>
      </c>
      <c r="Q8" s="35" t="str">
        <f>IF($Q$7=$AO$3,"X","")&amp;IF($Q$7=$AP$3,"X","")&amp;IF($Q$7=$AQ$3,"X","")&amp;IF($Q$7=$AR$3,"X","")&amp;IF($Q$7=$AS$3,"X","")&amp;IF($Q$7=$AT$3,"X","")&amp;IF($Q$7=$AU$3,"X","")</f>
        <v/>
      </c>
      <c r="R8" s="35" t="str">
        <f>IF($R$7=$AO$3,"X","")&amp;IF($R$7=$AP$3,"X","")&amp;IF($R$7=$AQ$3,"X","")&amp;IF($R$7=$AR$3,"X","")&amp;IF($R$7=$AS$3,"X","")&amp;IF($R$7=$AT$3,"X","")&amp;IF($R$7=$AU$3,"X","")</f>
        <v>X</v>
      </c>
      <c r="S8" s="35" t="str">
        <f>IF($S$7=$AO$3,"X","")&amp;IF($S$7=$AP$3,"X","")&amp;IF($S$7=$AQ$3,"X","")&amp;IF($S$7=$AR$3,"X","")&amp;IF($S$7=$AS$3,"X","")&amp;IF($S$7=$AT$3,"X","")&amp;IF($S$7=$AU$3,"X","")</f>
        <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
      </c>
      <c r="W8" s="35" t="str">
        <f>IF($W$7=$AO$3,"X","")&amp;IF($W$7=$AP$3,"X","")&amp;IF($W$7=$AQ$3,"X","")&amp;IF($W$7=$AR$3,"X","")&amp;IF($W$7=$AS$3,"X","")&amp;IF($W$7=$AT$3,"X","")&amp;IF($W$7=$AU$3,"X","")</f>
        <v>X</v>
      </c>
      <c r="X8" s="35" t="str">
        <f>IF($X$7=$AO$3,"X","")&amp;IF($X$7=$AP$3,"X","")&amp;IF($X$7=$AQ$3,"X","")&amp;IF($X$7=$AR$3,"X","")&amp;IF($X$7=$AS$3,"X","")&amp;IF($X$7=$AT$3,"X","")&amp;IF($X$7=$AU$3,"X","")</f>
        <v/>
      </c>
      <c r="Y8" s="35" t="str">
        <f>IF($Y$7=$AO$3,"X","")&amp;IF($Y$7=$AP$3,"X","")&amp;IF($Y$7=$AQ$3,"X","")&amp;IF($Y$7=$AR$3,"X","")&amp;IF($Y$7=$AS$3,"X","")&amp;IF($Y$7=$AT$3,"X","")&amp;IF($Y$7=$AU$3,"X","")</f>
        <v>X</v>
      </c>
      <c r="Z8" s="35" t="str">
        <f>IF($Z$7=$AO$3,"X","")&amp;IF($Z$7=$AP$3,"X","")&amp;IF($Z$7=$AQ$3,"X","")&amp;IF($Z$7=$AR$3,"X","")&amp;IF($Z$7=$AS$3,"X","")&amp;IF($Z$7=$AT$3,"X","")&amp;IF($Z$7=$AU$3,"X","")</f>
        <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
      </c>
      <c r="AD8" s="35" t="str">
        <f>IF($AD$7=$AO$3,"X","")&amp;IF($AD$7=$AP$3,"X","")&amp;IF($AD$7=$AQ$3,"X","")&amp;IF($AD$7=$AR$3,"X","")&amp;IF($AD$7=$AS$3,"X","")&amp;IF($AD$7=$AT$3,"X","")&amp;IF($AD$7=$AU$3,"X","")</f>
        <v>X</v>
      </c>
      <c r="AE8" s="35" t="str">
        <f>IF($AE$7=$AO$3,"X","")&amp;IF($AE$7=$AP$3,"X","")&amp;IF($AE$7=$AQ$3,"X","")&amp;IF($AE$7=$AR$3,"X","")&amp;IF($AE$7=$AS$3,"X","")&amp;IF($AE$7=$AT$3,"X","")&amp;IF($AE$7=$AU$3,"X","")</f>
        <v/>
      </c>
      <c r="AF8" s="35" t="str">
        <f>IF($AF$7=$AO$3,"X","")&amp;IF($AF$7=$AP$3,"X","")&amp;IF($AF$7=$AQ$3,"X","")&amp;IF($AF$7=$AR$3,"X","")&amp;IF($AF$7=$AS$3,"X","")&amp;IF($AF$7=$AT$3,"X","")&amp;IF($AF$7=$AU$3,"X","")</f>
        <v>X</v>
      </c>
      <c r="AG8" s="35" t="str">
        <f>IF($AG$7=$AO$3,"X","")&amp;IF($AG$7=$AP$3,"X","")&amp;IF($AG$7=$AQ$3,"X","")&amp;IF($AG$7=$AR$3,"X","")&amp;IF($AG$7=$AS$3,"X","")&amp;IF($AG$7=$AT$3,"X","")&amp;IF($AG$7=$AU$3,"X","")</f>
        <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
      </c>
      <c r="AK8" s="35" t="str">
        <f>IF($AK$7=$AO$3,"X","")&amp;IF($AK$7=$AP$3,"X","")&amp;IF($AK$7=$AQ$3,"X","")&amp;IF($AK$7=$AR$3,"X","")&amp;IF($AK$7=$AS$3,"X","")&amp;IF($AK$7=$AT$3,"X","")&amp;IF($AK$7=$AU$3,"X","")</f>
        <v>X</v>
      </c>
      <c r="AL8" s="30">
        <f>COUNTIF(G8:AK8,"X")</f>
        <v>9</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12</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t="s">
        <v>852</v>
      </c>
      <c r="C14" s="925"/>
      <c r="D14" s="925"/>
      <c r="E14" s="925"/>
      <c r="F14" s="925"/>
      <c r="G14" s="926"/>
      <c r="H14" s="927"/>
      <c r="I14" s="928"/>
      <c r="J14" s="929"/>
      <c r="K14" s="930"/>
      <c r="L14" s="931"/>
      <c r="M14" s="932"/>
      <c r="N14" s="933"/>
      <c r="O14" s="932"/>
      <c r="P14" s="933"/>
      <c r="Q14" s="934">
        <f t="shared" ref="Q14:Q33" si="2">AV14</f>
        <v>639</v>
      </c>
      <c r="R14" s="935"/>
      <c r="S14" s="936"/>
      <c r="T14" s="937"/>
      <c r="U14" s="938"/>
      <c r="V14" s="939"/>
      <c r="W14" s="940"/>
      <c r="X14" s="941"/>
      <c r="Y14" s="939">
        <v>5112</v>
      </c>
      <c r="Z14" s="941"/>
      <c r="AA14" s="556"/>
      <c r="AB14" s="559"/>
      <c r="AC14" s="560">
        <f t="shared" ref="AC14:AC33" si="3">IF(B14&lt;&gt;"",-$I$10,"")</f>
        <v>0</v>
      </c>
      <c r="AD14" s="561"/>
      <c r="AE14" s="561">
        <f>Y14/Q14</f>
        <v>8</v>
      </c>
      <c r="AF14" s="562">
        <f t="shared" ref="AF14:AF33" si="4">SUM(AB14:AE14)</f>
        <v>8</v>
      </c>
      <c r="AG14" s="72"/>
      <c r="AH14" s="109">
        <f t="shared" ref="AH14:AH33" si="5">IF(B14&lt;&gt;"",AV14,"")</f>
        <v>639</v>
      </c>
      <c r="AI14" s="883">
        <f>IF(B14&lt;&gt;0,ROUND(AE14*Q14,0),"")</f>
        <v>5112</v>
      </c>
      <c r="AJ14" s="883"/>
      <c r="AK14" s="900">
        <f t="shared" ref="AK14:AK33" si="6">IF(B14&lt;&gt;0,ROUND(AI14*$AF$1,2),"")</f>
        <v>0</v>
      </c>
      <c r="AL14" s="900"/>
      <c r="AM14" s="901" t="str">
        <f t="shared" ref="AM14:AM33" si="7">IF(AND(AC14&gt;0,AC14&lt;&gt;""),"ложь","")</f>
        <v/>
      </c>
      <c r="AN14" s="901"/>
      <c r="AO14" s="73">
        <f>IF(ROUND($A$1-$A$1*M14,4)=$A$1,0,ROUND($A$1-$A$1*M14,4))</f>
        <v>0</v>
      </c>
      <c r="AP14" s="74">
        <f>IF(ROUND($A$1-$A$1*O14,4)=$A$1,0,ROUND($A$1-$A$1*O14,4))</f>
        <v>0</v>
      </c>
      <c r="AQ14" s="75">
        <f>ROUND($A$1-((M14+O14)*$A$1),4)</f>
        <v>639</v>
      </c>
      <c r="AR14" s="76">
        <f>IF(AO14&gt;0,1,0)</f>
        <v>0</v>
      </c>
      <c r="AS14" s="77">
        <f t="shared" ref="AS14:AS33" si="8">IF(AP14&gt;0,2,0)</f>
        <v>0</v>
      </c>
      <c r="AT14" s="76">
        <f>IF(AQ14&gt;0,3,0)</f>
        <v>3</v>
      </c>
      <c r="AU14" s="78">
        <f t="shared" ref="AU14:AU33" si="9">AR14+AS14+AT14</f>
        <v>3</v>
      </c>
      <c r="AV14" s="5">
        <f t="shared" ref="AV14:AV33" si="10">IF(AU14=4,AO14,0)+IF(AU14=5,AP14,0)+IF(AU14=6,AQ14,0)+IF(AU14=3,$A$1,0)</f>
        <v>639</v>
      </c>
      <c r="AW14" s="104">
        <f>ROUND(AF14*Q14,0)</f>
        <v>5112</v>
      </c>
    </row>
    <row r="15" spans="1:83" s="69" customFormat="1" ht="18" customHeight="1" x14ac:dyDescent="0.2">
      <c r="A15" s="71">
        <v>2</v>
      </c>
      <c r="B15" s="924"/>
      <c r="C15" s="925"/>
      <c r="D15" s="925"/>
      <c r="E15" s="925"/>
      <c r="F15" s="925"/>
      <c r="G15" s="926"/>
      <c r="H15" s="927"/>
      <c r="I15" s="928"/>
      <c r="J15" s="929"/>
      <c r="K15" s="930"/>
      <c r="L15" s="931"/>
      <c r="M15" s="932"/>
      <c r="N15" s="933"/>
      <c r="O15" s="932"/>
      <c r="P15" s="933"/>
      <c r="Q15" s="934">
        <f t="shared" si="2"/>
        <v>639</v>
      </c>
      <c r="R15" s="935"/>
      <c r="S15" s="936"/>
      <c r="T15" s="937"/>
      <c r="U15" s="938"/>
      <c r="V15" s="939"/>
      <c r="W15" s="940"/>
      <c r="X15" s="941"/>
      <c r="Y15" s="939"/>
      <c r="Z15" s="941"/>
      <c r="AA15" s="556"/>
      <c r="AB15" s="563"/>
      <c r="AC15" s="560" t="str">
        <f t="shared" si="3"/>
        <v/>
      </c>
      <c r="AD15" s="564"/>
      <c r="AE15" s="561"/>
      <c r="AF15" s="562">
        <f t="shared" si="4"/>
        <v>0</v>
      </c>
      <c r="AG15" s="72"/>
      <c r="AH15" s="109" t="str">
        <f t="shared" si="5"/>
        <v/>
      </c>
      <c r="AI15" s="883" t="str">
        <f t="shared" ref="AI15:AI33" si="11">IF(B15&lt;&gt;0,ROUND(AE15*Q15,0),"")</f>
        <v/>
      </c>
      <c r="AJ15" s="883"/>
      <c r="AK15" s="900" t="str">
        <f t="shared" si="6"/>
        <v/>
      </c>
      <c r="AL15" s="900"/>
      <c r="AM15" s="901" t="str">
        <f t="shared" si="7"/>
        <v/>
      </c>
      <c r="AN15" s="901"/>
      <c r="AO15" s="73">
        <f t="shared" ref="AO15:AO33" si="12">IF(ROUND($A$1-$A$1*M15,4)=$A$1,0,ROUND($A$1-$A$1*M15,4))</f>
        <v>0</v>
      </c>
      <c r="AP15" s="74">
        <f t="shared" ref="AP15:AP33" si="13">IF(ROUND($A$1-$A$1*O15,4)=$A$1,0,ROUND($A$1-$A$1*O15,4))</f>
        <v>0</v>
      </c>
      <c r="AQ15" s="75">
        <f t="shared" ref="AQ15:AQ33" si="14">ROUND($A$1-((M15+O15)*$A$1),4)</f>
        <v>639</v>
      </c>
      <c r="AR15" s="76">
        <f t="shared" ref="AR15:AR33" si="15">IF(AO15&gt;0,1,0)</f>
        <v>0</v>
      </c>
      <c r="AS15" s="77">
        <f t="shared" si="8"/>
        <v>0</v>
      </c>
      <c r="AT15" s="76">
        <f t="shared" ref="AT15:AT33" si="16">IF(AQ15&gt;0,3,0)</f>
        <v>3</v>
      </c>
      <c r="AU15" s="78">
        <f t="shared" si="9"/>
        <v>3</v>
      </c>
      <c r="AV15" s="5">
        <f t="shared" si="10"/>
        <v>639</v>
      </c>
      <c r="AW15" s="104">
        <f t="shared" ref="AW15:AW33" si="17">ROUND(AF15*Q15,0)</f>
        <v>0</v>
      </c>
    </row>
    <row r="16" spans="1:83" s="69" customFormat="1" ht="18" customHeight="1" x14ac:dyDescent="0.2">
      <c r="A16" s="71">
        <v>3</v>
      </c>
      <c r="B16" s="924" t="s">
        <v>884</v>
      </c>
      <c r="C16" s="925"/>
      <c r="D16" s="925"/>
      <c r="E16" s="925"/>
      <c r="F16" s="925"/>
      <c r="G16" s="926"/>
      <c r="H16" s="927"/>
      <c r="I16" s="928"/>
      <c r="J16" s="929"/>
      <c r="K16" s="930"/>
      <c r="L16" s="931"/>
      <c r="M16" s="932"/>
      <c r="N16" s="933"/>
      <c r="O16" s="932">
        <v>0.13</v>
      </c>
      <c r="P16" s="933"/>
      <c r="Q16" s="934">
        <f t="shared" si="2"/>
        <v>555.92999999999995</v>
      </c>
      <c r="R16" s="935"/>
      <c r="S16" s="936"/>
      <c r="T16" s="937"/>
      <c r="U16" s="938"/>
      <c r="V16" s="939"/>
      <c r="W16" s="940"/>
      <c r="X16" s="941"/>
      <c r="Y16" s="939">
        <v>5937</v>
      </c>
      <c r="Z16" s="941"/>
      <c r="AA16" s="556"/>
      <c r="AB16" s="563"/>
      <c r="AC16" s="560">
        <f t="shared" si="3"/>
        <v>0</v>
      </c>
      <c r="AD16" s="564"/>
      <c r="AE16" s="561">
        <f>Y16/Q16</f>
        <v>10.679402082996061</v>
      </c>
      <c r="AF16" s="562">
        <f t="shared" si="4"/>
        <v>10.679402082996061</v>
      </c>
      <c r="AG16" s="72"/>
      <c r="AH16" s="109">
        <f t="shared" si="5"/>
        <v>555.92999999999995</v>
      </c>
      <c r="AI16" s="883">
        <f t="shared" si="11"/>
        <v>5937</v>
      </c>
      <c r="AJ16" s="883"/>
      <c r="AK16" s="900">
        <f t="shared" si="6"/>
        <v>0</v>
      </c>
      <c r="AL16" s="900"/>
      <c r="AM16" s="901" t="str">
        <f t="shared" si="7"/>
        <v/>
      </c>
      <c r="AN16" s="901"/>
      <c r="AO16" s="73">
        <f t="shared" si="12"/>
        <v>0</v>
      </c>
      <c r="AP16" s="74">
        <f t="shared" si="13"/>
        <v>555.92999999999995</v>
      </c>
      <c r="AQ16" s="75">
        <f t="shared" si="14"/>
        <v>555.92999999999995</v>
      </c>
      <c r="AR16" s="76">
        <f t="shared" si="15"/>
        <v>0</v>
      </c>
      <c r="AS16" s="77">
        <f t="shared" si="8"/>
        <v>2</v>
      </c>
      <c r="AT16" s="76">
        <f t="shared" si="16"/>
        <v>3</v>
      </c>
      <c r="AU16" s="78">
        <f t="shared" si="9"/>
        <v>5</v>
      </c>
      <c r="AV16" s="5">
        <f t="shared" si="10"/>
        <v>555.92999999999995</v>
      </c>
      <c r="AW16" s="104">
        <f t="shared" si="17"/>
        <v>5937</v>
      </c>
    </row>
    <row r="17" spans="1:49" s="69" customFormat="1" ht="18" customHeight="1" x14ac:dyDescent="0.2">
      <c r="A17" s="71">
        <v>4</v>
      </c>
      <c r="B17" s="924"/>
      <c r="C17" s="925"/>
      <c r="D17" s="925"/>
      <c r="E17" s="925"/>
      <c r="F17" s="925"/>
      <c r="G17" s="926"/>
      <c r="H17" s="927"/>
      <c r="I17" s="928"/>
      <c r="J17" s="929"/>
      <c r="K17" s="930"/>
      <c r="L17" s="931"/>
      <c r="M17" s="932"/>
      <c r="N17" s="933"/>
      <c r="O17" s="932"/>
      <c r="P17" s="933"/>
      <c r="Q17" s="934">
        <f t="shared" si="2"/>
        <v>639</v>
      </c>
      <c r="R17" s="935"/>
      <c r="S17" s="936"/>
      <c r="T17" s="937"/>
      <c r="U17" s="938"/>
      <c r="V17" s="939"/>
      <c r="W17" s="940"/>
      <c r="X17" s="941"/>
      <c r="Y17" s="939"/>
      <c r="Z17" s="941"/>
      <c r="AA17" s="556"/>
      <c r="AB17" s="563"/>
      <c r="AC17" s="560" t="str">
        <f t="shared" si="3"/>
        <v/>
      </c>
      <c r="AD17" s="564"/>
      <c r="AE17" s="561"/>
      <c r="AF17" s="562">
        <f t="shared" si="4"/>
        <v>0</v>
      </c>
      <c r="AG17" s="72"/>
      <c r="AH17" s="109" t="str">
        <f t="shared" si="5"/>
        <v/>
      </c>
      <c r="AI17" s="883" t="str">
        <f t="shared" si="11"/>
        <v/>
      </c>
      <c r="AJ17" s="883"/>
      <c r="AK17" s="900" t="str">
        <f t="shared" si="6"/>
        <v/>
      </c>
      <c r="AL17" s="900"/>
      <c r="AM17" s="901" t="str">
        <f t="shared" si="7"/>
        <v/>
      </c>
      <c r="AN17" s="901"/>
      <c r="AO17" s="73">
        <f t="shared" si="12"/>
        <v>0</v>
      </c>
      <c r="AP17" s="74">
        <f t="shared" si="13"/>
        <v>0</v>
      </c>
      <c r="AQ17" s="75">
        <f t="shared" si="14"/>
        <v>639</v>
      </c>
      <c r="AR17" s="76">
        <f t="shared" si="15"/>
        <v>0</v>
      </c>
      <c r="AS17" s="77">
        <f t="shared" si="8"/>
        <v>0</v>
      </c>
      <c r="AT17" s="76">
        <f t="shared" si="16"/>
        <v>3</v>
      </c>
      <c r="AU17" s="78">
        <f t="shared" si="9"/>
        <v>3</v>
      </c>
      <c r="AV17" s="5">
        <f t="shared" si="10"/>
        <v>639</v>
      </c>
      <c r="AW17" s="104">
        <f t="shared" si="17"/>
        <v>0</v>
      </c>
    </row>
    <row r="18" spans="1:49" s="69" customFormat="1" ht="18" customHeight="1" x14ac:dyDescent="0.2">
      <c r="A18" s="71">
        <v>5</v>
      </c>
      <c r="B18" s="924" t="s">
        <v>886</v>
      </c>
      <c r="C18" s="925"/>
      <c r="D18" s="925"/>
      <c r="E18" s="925"/>
      <c r="F18" s="925"/>
      <c r="G18" s="926"/>
      <c r="H18" s="927"/>
      <c r="I18" s="928"/>
      <c r="J18" s="929"/>
      <c r="K18" s="930"/>
      <c r="L18" s="931"/>
      <c r="M18" s="932"/>
      <c r="N18" s="933"/>
      <c r="O18" s="932">
        <v>0.15</v>
      </c>
      <c r="P18" s="933"/>
      <c r="Q18" s="934">
        <f t="shared" si="2"/>
        <v>543.15</v>
      </c>
      <c r="R18" s="935"/>
      <c r="S18" s="936"/>
      <c r="T18" s="937"/>
      <c r="U18" s="938"/>
      <c r="V18" s="939"/>
      <c r="W18" s="940"/>
      <c r="X18" s="941"/>
      <c r="Y18" s="939">
        <v>5801</v>
      </c>
      <c r="Z18" s="941"/>
      <c r="AA18" s="556"/>
      <c r="AB18" s="563"/>
      <c r="AC18" s="560">
        <f t="shared" si="3"/>
        <v>0</v>
      </c>
      <c r="AD18" s="564"/>
      <c r="AE18" s="561">
        <f>Y18/Q18</f>
        <v>10.680290895701004</v>
      </c>
      <c r="AF18" s="562">
        <f t="shared" si="4"/>
        <v>10.680290895701004</v>
      </c>
      <c r="AG18" s="72"/>
      <c r="AH18" s="109">
        <f t="shared" si="5"/>
        <v>543.15</v>
      </c>
      <c r="AI18" s="883">
        <f t="shared" si="11"/>
        <v>5801</v>
      </c>
      <c r="AJ18" s="883"/>
      <c r="AK18" s="900">
        <f t="shared" si="6"/>
        <v>0</v>
      </c>
      <c r="AL18" s="900"/>
      <c r="AM18" s="901" t="str">
        <f t="shared" si="7"/>
        <v/>
      </c>
      <c r="AN18" s="901"/>
      <c r="AO18" s="73">
        <f t="shared" si="12"/>
        <v>0</v>
      </c>
      <c r="AP18" s="74">
        <f t="shared" si="13"/>
        <v>543.15</v>
      </c>
      <c r="AQ18" s="75">
        <f t="shared" si="14"/>
        <v>543.15</v>
      </c>
      <c r="AR18" s="76">
        <f t="shared" si="15"/>
        <v>0</v>
      </c>
      <c r="AS18" s="77">
        <f t="shared" si="8"/>
        <v>2</v>
      </c>
      <c r="AT18" s="76">
        <f t="shared" si="16"/>
        <v>3</v>
      </c>
      <c r="AU18" s="78">
        <f t="shared" si="9"/>
        <v>5</v>
      </c>
      <c r="AV18" s="5">
        <f t="shared" si="10"/>
        <v>543.15</v>
      </c>
      <c r="AW18" s="104">
        <f t="shared" si="17"/>
        <v>5801</v>
      </c>
    </row>
    <row r="19" spans="1:49" s="69" customFormat="1" ht="18" customHeight="1" x14ac:dyDescent="0.2">
      <c r="A19" s="71">
        <v>6</v>
      </c>
      <c r="B19" s="924" t="s">
        <v>885</v>
      </c>
      <c r="C19" s="925"/>
      <c r="D19" s="925"/>
      <c r="E19" s="925"/>
      <c r="F19" s="925"/>
      <c r="G19" s="926"/>
      <c r="H19" s="927"/>
      <c r="I19" s="928"/>
      <c r="J19" s="929"/>
      <c r="K19" s="930"/>
      <c r="L19" s="931"/>
      <c r="M19" s="932"/>
      <c r="N19" s="933"/>
      <c r="O19" s="932"/>
      <c r="P19" s="933"/>
      <c r="Q19" s="934">
        <f t="shared" si="2"/>
        <v>639</v>
      </c>
      <c r="R19" s="935"/>
      <c r="S19" s="936"/>
      <c r="T19" s="937"/>
      <c r="U19" s="938"/>
      <c r="V19" s="939"/>
      <c r="W19" s="940"/>
      <c r="X19" s="941"/>
      <c r="Y19" s="939">
        <v>6818</v>
      </c>
      <c r="Z19" s="941"/>
      <c r="AA19" s="556"/>
      <c r="AB19" s="563"/>
      <c r="AC19" s="560">
        <f t="shared" si="3"/>
        <v>0</v>
      </c>
      <c r="AD19" s="564"/>
      <c r="AE19" s="561">
        <f>Y19/Q19</f>
        <v>10.669796557120501</v>
      </c>
      <c r="AF19" s="562">
        <f t="shared" si="4"/>
        <v>10.669796557120501</v>
      </c>
      <c r="AG19" s="72"/>
      <c r="AH19" s="109">
        <f t="shared" si="5"/>
        <v>639</v>
      </c>
      <c r="AI19" s="883">
        <f t="shared" si="11"/>
        <v>6818</v>
      </c>
      <c r="AJ19" s="883"/>
      <c r="AK19" s="900">
        <f t="shared" si="6"/>
        <v>0</v>
      </c>
      <c r="AL19" s="900"/>
      <c r="AM19" s="901" t="str">
        <f t="shared" si="7"/>
        <v/>
      </c>
      <c r="AN19" s="901"/>
      <c r="AO19" s="73">
        <f t="shared" si="12"/>
        <v>0</v>
      </c>
      <c r="AP19" s="74">
        <f t="shared" si="13"/>
        <v>0</v>
      </c>
      <c r="AQ19" s="75">
        <f t="shared" si="14"/>
        <v>639</v>
      </c>
      <c r="AR19" s="76">
        <f t="shared" si="15"/>
        <v>0</v>
      </c>
      <c r="AS19" s="77">
        <f t="shared" si="8"/>
        <v>0</v>
      </c>
      <c r="AT19" s="76">
        <f t="shared" si="16"/>
        <v>3</v>
      </c>
      <c r="AU19" s="78">
        <f t="shared" si="9"/>
        <v>3</v>
      </c>
      <c r="AV19" s="5">
        <f t="shared" si="10"/>
        <v>639</v>
      </c>
      <c r="AW19" s="104">
        <f t="shared" si="17"/>
        <v>6818</v>
      </c>
    </row>
    <row r="20" spans="1:49" s="69" customFormat="1" ht="18" customHeight="1" x14ac:dyDescent="0.2">
      <c r="A20" s="71">
        <v>7</v>
      </c>
      <c r="B20" s="924" t="s">
        <v>417</v>
      </c>
      <c r="C20" s="925"/>
      <c r="D20" s="925"/>
      <c r="E20" s="925"/>
      <c r="F20" s="925"/>
      <c r="G20" s="926"/>
      <c r="H20" s="927"/>
      <c r="I20" s="928"/>
      <c r="J20" s="929"/>
      <c r="K20" s="930"/>
      <c r="L20" s="931"/>
      <c r="M20" s="932"/>
      <c r="N20" s="933"/>
      <c r="O20" s="932">
        <v>0.05</v>
      </c>
      <c r="P20" s="933"/>
      <c r="Q20" s="934">
        <f t="shared" si="2"/>
        <v>607.04999999999995</v>
      </c>
      <c r="R20" s="935"/>
      <c r="S20" s="936"/>
      <c r="T20" s="937"/>
      <c r="U20" s="938"/>
      <c r="V20" s="939"/>
      <c r="W20" s="940"/>
      <c r="X20" s="941"/>
      <c r="Y20" s="939">
        <v>6483</v>
      </c>
      <c r="Z20" s="941"/>
      <c r="AA20" s="556"/>
      <c r="AB20" s="563"/>
      <c r="AC20" s="560">
        <f t="shared" si="3"/>
        <v>0</v>
      </c>
      <c r="AD20" s="564"/>
      <c r="AE20" s="561">
        <f>Y20/Q20</f>
        <v>10.679515690635039</v>
      </c>
      <c r="AF20" s="562">
        <f t="shared" si="4"/>
        <v>10.679515690635039</v>
      </c>
      <c r="AG20" s="72"/>
      <c r="AH20" s="109">
        <f t="shared" si="5"/>
        <v>607.04999999999995</v>
      </c>
      <c r="AI20" s="883">
        <f t="shared" si="11"/>
        <v>6483</v>
      </c>
      <c r="AJ20" s="883"/>
      <c r="AK20" s="900">
        <f t="shared" si="6"/>
        <v>0</v>
      </c>
      <c r="AL20" s="900"/>
      <c r="AM20" s="901" t="str">
        <f t="shared" si="7"/>
        <v/>
      </c>
      <c r="AN20" s="901"/>
      <c r="AO20" s="73">
        <f t="shared" si="12"/>
        <v>0</v>
      </c>
      <c r="AP20" s="74">
        <f t="shared" si="13"/>
        <v>607.04999999999995</v>
      </c>
      <c r="AQ20" s="75">
        <f t="shared" si="14"/>
        <v>607.04999999999995</v>
      </c>
      <c r="AR20" s="76">
        <f t="shared" si="15"/>
        <v>0</v>
      </c>
      <c r="AS20" s="77">
        <f t="shared" si="8"/>
        <v>2</v>
      </c>
      <c r="AT20" s="76">
        <f t="shared" si="16"/>
        <v>3</v>
      </c>
      <c r="AU20" s="78">
        <f t="shared" si="9"/>
        <v>5</v>
      </c>
      <c r="AV20" s="5">
        <f t="shared" si="10"/>
        <v>607.04999999999995</v>
      </c>
      <c r="AW20" s="104">
        <f t="shared" si="17"/>
        <v>6483</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639</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639</v>
      </c>
      <c r="AR21" s="76">
        <f t="shared" si="15"/>
        <v>0</v>
      </c>
      <c r="AS21" s="77">
        <f t="shared" si="8"/>
        <v>0</v>
      </c>
      <c r="AT21" s="76">
        <f t="shared" si="16"/>
        <v>3</v>
      </c>
      <c r="AU21" s="78">
        <f t="shared" si="9"/>
        <v>3</v>
      </c>
      <c r="AV21" s="5">
        <f t="shared" si="10"/>
        <v>639</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639</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639</v>
      </c>
      <c r="AR22" s="76">
        <f t="shared" si="15"/>
        <v>0</v>
      </c>
      <c r="AS22" s="77">
        <f t="shared" si="8"/>
        <v>0</v>
      </c>
      <c r="AT22" s="76">
        <f t="shared" si="16"/>
        <v>3</v>
      </c>
      <c r="AU22" s="78">
        <f t="shared" si="9"/>
        <v>3</v>
      </c>
      <c r="AV22" s="5">
        <f t="shared" si="10"/>
        <v>639</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639</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639</v>
      </c>
      <c r="AR23" s="76">
        <f t="shared" si="15"/>
        <v>0</v>
      </c>
      <c r="AS23" s="77">
        <f t="shared" si="8"/>
        <v>0</v>
      </c>
      <c r="AT23" s="76">
        <f t="shared" si="16"/>
        <v>3</v>
      </c>
      <c r="AU23" s="78">
        <f t="shared" si="9"/>
        <v>3</v>
      </c>
      <c r="AV23" s="5">
        <f t="shared" si="10"/>
        <v>639</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639</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639</v>
      </c>
      <c r="AR24" s="76">
        <f t="shared" si="15"/>
        <v>0</v>
      </c>
      <c r="AS24" s="77">
        <f t="shared" si="8"/>
        <v>0</v>
      </c>
      <c r="AT24" s="76">
        <f t="shared" si="16"/>
        <v>3</v>
      </c>
      <c r="AU24" s="78">
        <f t="shared" si="9"/>
        <v>3</v>
      </c>
      <c r="AV24" s="5">
        <f t="shared" si="10"/>
        <v>639</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639</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639</v>
      </c>
      <c r="AR25" s="76">
        <f t="shared" si="15"/>
        <v>0</v>
      </c>
      <c r="AS25" s="77">
        <f t="shared" si="8"/>
        <v>0</v>
      </c>
      <c r="AT25" s="76">
        <f t="shared" si="16"/>
        <v>3</v>
      </c>
      <c r="AU25" s="78">
        <f t="shared" si="9"/>
        <v>3</v>
      </c>
      <c r="AV25" s="5">
        <f t="shared" si="10"/>
        <v>639</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639</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639</v>
      </c>
      <c r="AR26" s="76">
        <f t="shared" si="15"/>
        <v>0</v>
      </c>
      <c r="AS26" s="77">
        <f t="shared" si="8"/>
        <v>0</v>
      </c>
      <c r="AT26" s="76">
        <f t="shared" si="16"/>
        <v>3</v>
      </c>
      <c r="AU26" s="78">
        <f t="shared" si="9"/>
        <v>3</v>
      </c>
      <c r="AV26" s="5">
        <f t="shared" si="10"/>
        <v>639</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639</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639</v>
      </c>
      <c r="AR27" s="76">
        <f t="shared" si="15"/>
        <v>0</v>
      </c>
      <c r="AS27" s="77">
        <f t="shared" si="8"/>
        <v>0</v>
      </c>
      <c r="AT27" s="76">
        <f t="shared" si="16"/>
        <v>3</v>
      </c>
      <c r="AU27" s="78">
        <f t="shared" si="9"/>
        <v>3</v>
      </c>
      <c r="AV27" s="5">
        <f t="shared" si="10"/>
        <v>639</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639</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639</v>
      </c>
      <c r="AR28" s="76">
        <f t="shared" si="15"/>
        <v>0</v>
      </c>
      <c r="AS28" s="77">
        <f t="shared" si="8"/>
        <v>0</v>
      </c>
      <c r="AT28" s="76">
        <f t="shared" si="16"/>
        <v>3</v>
      </c>
      <c r="AU28" s="78">
        <f t="shared" si="9"/>
        <v>3</v>
      </c>
      <c r="AV28" s="5">
        <f t="shared" si="10"/>
        <v>639</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639</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639</v>
      </c>
      <c r="AR29" s="76">
        <f t="shared" si="15"/>
        <v>0</v>
      </c>
      <c r="AS29" s="77">
        <f t="shared" si="8"/>
        <v>0</v>
      </c>
      <c r="AT29" s="76">
        <f t="shared" si="16"/>
        <v>3</v>
      </c>
      <c r="AU29" s="78">
        <f t="shared" si="9"/>
        <v>3</v>
      </c>
      <c r="AV29" s="5">
        <f t="shared" si="10"/>
        <v>639</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639</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639</v>
      </c>
      <c r="AR30" s="76">
        <f t="shared" si="15"/>
        <v>0</v>
      </c>
      <c r="AS30" s="77">
        <f t="shared" si="8"/>
        <v>0</v>
      </c>
      <c r="AT30" s="76">
        <f t="shared" si="16"/>
        <v>3</v>
      </c>
      <c r="AU30" s="78">
        <f t="shared" si="9"/>
        <v>3</v>
      </c>
      <c r="AV30" s="5">
        <f t="shared" si="10"/>
        <v>639</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639</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639</v>
      </c>
      <c r="AR31" s="76">
        <f t="shared" si="15"/>
        <v>0</v>
      </c>
      <c r="AS31" s="77">
        <f t="shared" si="8"/>
        <v>0</v>
      </c>
      <c r="AT31" s="76">
        <f t="shared" si="16"/>
        <v>3</v>
      </c>
      <c r="AU31" s="78">
        <f t="shared" si="9"/>
        <v>3</v>
      </c>
      <c r="AV31" s="5">
        <f t="shared" si="10"/>
        <v>639</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639</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639</v>
      </c>
      <c r="AR32" s="76">
        <f t="shared" si="15"/>
        <v>0</v>
      </c>
      <c r="AS32" s="77">
        <f t="shared" si="8"/>
        <v>0</v>
      </c>
      <c r="AT32" s="76">
        <f t="shared" si="16"/>
        <v>3</v>
      </c>
      <c r="AU32" s="78">
        <f t="shared" si="9"/>
        <v>3</v>
      </c>
      <c r="AV32" s="5">
        <f t="shared" si="10"/>
        <v>639</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639</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639</v>
      </c>
      <c r="AR33" s="76">
        <f t="shared" si="15"/>
        <v>0</v>
      </c>
      <c r="AS33" s="77">
        <f t="shared" si="8"/>
        <v>0</v>
      </c>
      <c r="AT33" s="76">
        <f t="shared" si="16"/>
        <v>3</v>
      </c>
      <c r="AU33" s="78">
        <f t="shared" si="9"/>
        <v>3</v>
      </c>
      <c r="AV33" s="5">
        <f t="shared" si="10"/>
        <v>639</v>
      </c>
      <c r="AW33" s="104">
        <f t="shared" si="17"/>
        <v>0</v>
      </c>
    </row>
    <row r="34" spans="1:49" s="69" customFormat="1" ht="24.75" customHeight="1" x14ac:dyDescent="0.2">
      <c r="A34" s="84"/>
      <c r="B34" s="480" t="s">
        <v>281</v>
      </c>
      <c r="C34" s="84"/>
      <c r="D34" s="84"/>
      <c r="E34" s="84"/>
      <c r="F34" s="84"/>
      <c r="G34" s="554">
        <f>20-COUNTBLANK(B14:B33)</f>
        <v>5</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30151</v>
      </c>
      <c r="Z34" s="904"/>
      <c r="AA34" s="558">
        <f t="shared" ref="AA34:AG34" si="18">SUM(AA14:AA33)</f>
        <v>0</v>
      </c>
      <c r="AB34" s="568">
        <f t="shared" si="18"/>
        <v>0</v>
      </c>
      <c r="AC34" s="569">
        <f t="shared" si="18"/>
        <v>0</v>
      </c>
      <c r="AD34" s="569">
        <f t="shared" si="18"/>
        <v>0</v>
      </c>
      <c r="AE34" s="570">
        <f t="shared" si="18"/>
        <v>50.709005226452604</v>
      </c>
      <c r="AF34" s="571">
        <f t="shared" si="18"/>
        <v>50.709005226452604</v>
      </c>
      <c r="AG34" s="89">
        <f t="shared" si="18"/>
        <v>0</v>
      </c>
      <c r="AH34" s="90"/>
      <c r="AI34" s="90"/>
      <c r="AJ34" s="90"/>
      <c r="AK34" s="90"/>
      <c r="AL34" s="91"/>
      <c r="AM34" s="91"/>
      <c r="AN34" s="91"/>
      <c r="AO34" s="68"/>
      <c r="AS34" s="70"/>
      <c r="AW34" s="104">
        <f>SUM(AW14:AW33)</f>
        <v>30151</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2252.0543397032125</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2552" priority="6" stopIfTrue="1">
      <formula>B14=""</formula>
    </cfRule>
  </conditionalFormatting>
  <conditionalFormatting sqref="AE14:AE33">
    <cfRule type="expression" dxfId="2551" priority="7" stopIfTrue="1">
      <formula>AND((OR(S14,V14,Y14)&lt;&gt;0),AE14=0)</formula>
    </cfRule>
    <cfRule type="expression" dxfId="2550" priority="8" stopIfTrue="1">
      <formula>AND((OR(S14,V14,Y14)&lt;&gt;0),AE14&lt;&gt;0)</formula>
    </cfRule>
  </conditionalFormatting>
  <conditionalFormatting sqref="Q14:R33">
    <cfRule type="expression" dxfId="2549" priority="9" stopIfTrue="1">
      <formula>B14=""</formula>
    </cfRule>
  </conditionalFormatting>
  <conditionalFormatting sqref="AC14:AC33">
    <cfRule type="expression" dxfId="2548" priority="10" stopIfTrue="1">
      <formula>(AD14+AC14)&gt;=0</formula>
    </cfRule>
  </conditionalFormatting>
  <conditionalFormatting sqref="AI14:AJ33">
    <cfRule type="expression" dxfId="2547" priority="11" stopIfTrue="1">
      <formula>IF(AI14&lt;&gt;ROUND(S14*$AF$1+V14+Y14,2),1)</formula>
    </cfRule>
    <cfRule type="cellIs" dxfId="2546" priority="12" stopIfTrue="1" operator="equal">
      <formula>0</formula>
    </cfRule>
  </conditionalFormatting>
  <conditionalFormatting sqref="Y25:Z33">
    <cfRule type="expression" dxfId="2545" priority="13" stopIfTrue="1">
      <formula>IF((AND($Y25=0,$S25=0,$V25=0,$AE25&lt;&gt;0)),"истина")</formula>
    </cfRule>
    <cfRule type="expression" dxfId="2544" priority="14" stopIfTrue="1">
      <formula>($V25+$Y25)&lt;&gt;$AI25</formula>
    </cfRule>
  </conditionalFormatting>
  <conditionalFormatting sqref="S15:U33">
    <cfRule type="expression" dxfId="2543" priority="15" stopIfTrue="1">
      <formula>IF((AND($S15=0,$V15=0,$Y15=0,$AE15&lt;&gt;0)),"истина")</formula>
    </cfRule>
    <cfRule type="cellIs" dxfId="2542" priority="16" stopIfTrue="1" operator="lessThan">
      <formula>0</formula>
    </cfRule>
  </conditionalFormatting>
  <conditionalFormatting sqref="V25:X33">
    <cfRule type="expression" dxfId="2541" priority="17" stopIfTrue="1">
      <formula>IF((AND($V25=0,$Y25=0,$S25=0,$AE25&lt;&gt;0)),"истина")</formula>
    </cfRule>
    <cfRule type="expression" dxfId="2540" priority="18" stopIfTrue="1">
      <formula>($V25+$Y25)&lt;&gt;$AI25</formula>
    </cfRule>
    <cfRule type="cellIs" dxfId="2539" priority="19" stopIfTrue="1" operator="lessThan">
      <formula>0</formula>
    </cfRule>
  </conditionalFormatting>
  <conditionalFormatting sqref="I10:J10">
    <cfRule type="cellIs" dxfId="2538" priority="20" stopIfTrue="1" operator="notEqual">
      <formula>$A$10</formula>
    </cfRule>
    <cfRule type="cellIs" dxfId="2537" priority="21" stopIfTrue="1" operator="equal">
      <formula>0</formula>
    </cfRule>
  </conditionalFormatting>
  <conditionalFormatting sqref="D10:E10 AK13:AL13 AH14:AH33 AM14:AN33">
    <cfRule type="cellIs" dxfId="2536" priority="22" stopIfTrue="1" operator="equal">
      <formula>0</formula>
    </cfRule>
  </conditionalFormatting>
  <conditionalFormatting sqref="AH3:AN3 AH1:AN1">
    <cfRule type="cellIs" dxfId="2535" priority="23" stopIfTrue="1" operator="equal">
      <formula>0</formula>
    </cfRule>
  </conditionalFormatting>
  <conditionalFormatting sqref="S34:AG34 AF14:AF33">
    <cfRule type="cellIs" dxfId="2534" priority="24" stopIfTrue="1" operator="equal">
      <formula>0</formula>
    </cfRule>
  </conditionalFormatting>
  <conditionalFormatting sqref="S14:U14">
    <cfRule type="expression" dxfId="2533" priority="25" stopIfTrue="1">
      <formula>IF((AND($S$14=0,$V$14=0,$Y$14=0,$AE$14&lt;&gt;0)),"истина")</formula>
    </cfRule>
    <cfRule type="cellIs" dxfId="2532" priority="26" stopIfTrue="1" operator="lessThan">
      <formula>0</formula>
    </cfRule>
  </conditionalFormatting>
  <conditionalFormatting sqref="G34 D8:E9 AK14:AL33">
    <cfRule type="cellIs" dxfId="2531" priority="27" stopIfTrue="1" operator="equal">
      <formula>0</formula>
    </cfRule>
  </conditionalFormatting>
  <conditionalFormatting sqref="AL8:AL9">
    <cfRule type="cellIs" dxfId="2530" priority="28" stopIfTrue="1" operator="equal">
      <formula>0</formula>
    </cfRule>
  </conditionalFormatting>
  <conditionalFormatting sqref="AM8:AN8">
    <cfRule type="expression" dxfId="2529" priority="29" stopIfTrue="1">
      <formula>$AL$8=0</formula>
    </cfRule>
  </conditionalFormatting>
  <conditionalFormatting sqref="AM9:AN9">
    <cfRule type="expression" dxfId="2528" priority="30" stopIfTrue="1">
      <formula>$AL$9=0</formula>
    </cfRule>
  </conditionalFormatting>
  <conditionalFormatting sqref="A8:C8">
    <cfRule type="expression" dxfId="2527" priority="31" stopIfTrue="1">
      <formula>$D$8=0</formula>
    </cfRule>
    <cfRule type="cellIs" dxfId="2526" priority="32" stopIfTrue="1" operator="equal">
      <formula>0</formula>
    </cfRule>
  </conditionalFormatting>
  <conditionalFormatting sqref="A9:C9">
    <cfRule type="expression" dxfId="2525" priority="33" stopIfTrue="1">
      <formula>$D$9=0</formula>
    </cfRule>
    <cfRule type="cellIs" dxfId="2524" priority="34" stopIfTrue="1" operator="equal">
      <formula>0</formula>
    </cfRule>
  </conditionalFormatting>
  <conditionalFormatting sqref="F9">
    <cfRule type="expression" dxfId="2523" priority="35" stopIfTrue="1">
      <formula>$D$9=0</formula>
    </cfRule>
  </conditionalFormatting>
  <conditionalFormatting sqref="F8">
    <cfRule type="expression" dxfId="2522" priority="36" stopIfTrue="1">
      <formula>$D$8=0</formula>
    </cfRule>
  </conditionalFormatting>
  <conditionalFormatting sqref="G8:AK9 BA7:CE8">
    <cfRule type="cellIs" dxfId="2521" priority="37" stopIfTrue="1" operator="equal">
      <formula>""</formula>
    </cfRule>
  </conditionalFormatting>
  <conditionalFormatting sqref="Y14:Z24">
    <cfRule type="expression" dxfId="2520" priority="1" stopIfTrue="1">
      <formula>IF((AND($Y14=0,$S14=0,$V14=0,$AE14&lt;&gt;0)),"истина")</formula>
    </cfRule>
    <cfRule type="expression" dxfId="2519" priority="2" stopIfTrue="1">
      <formula>($V14+$Y14)&lt;&gt;$AI14</formula>
    </cfRule>
  </conditionalFormatting>
  <conditionalFormatting sqref="V14:X24">
    <cfRule type="expression" dxfId="2518" priority="3" stopIfTrue="1">
      <formula>IF((AND($V14=0,$Y14=0,$S14=0,$AE14&lt;&gt;0)),"истина")</formula>
    </cfRule>
    <cfRule type="expression" dxfId="2517" priority="4" stopIfTrue="1">
      <formula>($V14+$Y14)&lt;&gt;$AI14</formula>
    </cfRule>
    <cfRule type="cellIs" dxfId="2516"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3009"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43010"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43011"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43012"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43013"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43014"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43015"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43016"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43017"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43018"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43019"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43020"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43021"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43022"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43023"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43024"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43025"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93">
    <pageSetUpPr fitToPage="1"/>
  </sheetPr>
  <dimension ref="A1:CE147"/>
  <sheetViews>
    <sheetView showGridLines="0" zoomScale="120" zoomScaleNormal="120" workbookViewId="0">
      <selection activeCell="B14" sqref="B14:G14"/>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v>585</v>
      </c>
      <c r="B1" s="969"/>
      <c r="C1" s="969"/>
      <c r="D1" s="555"/>
      <c r="E1" s="966">
        <v>10</v>
      </c>
      <c r="F1" s="966"/>
      <c r="G1" s="966"/>
      <c r="H1" s="966"/>
      <c r="J1" s="970"/>
      <c r="K1" s="970"/>
      <c r="L1" s="970"/>
      <c r="M1" s="970"/>
      <c r="N1" s="970"/>
      <c r="O1" s="970"/>
      <c r="P1" s="3"/>
      <c r="Q1" s="3"/>
      <c r="R1" s="964" t="s">
        <v>794</v>
      </c>
      <c r="S1" s="964"/>
      <c r="T1" s="964"/>
      <c r="U1" s="964"/>
      <c r="V1" s="964"/>
      <c r="W1" s="964"/>
      <c r="Y1" s="971">
        <f>60/45</f>
        <v>1.3333333333333333</v>
      </c>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v>0.62152777777777779</v>
      </c>
      <c r="AH2" s="859" t="s">
        <v>12</v>
      </c>
      <c r="AI2" s="859"/>
      <c r="AJ2" s="859"/>
      <c r="AK2" s="859"/>
      <c r="AL2" s="859"/>
      <c r="AM2" s="859"/>
      <c r="AN2" s="859"/>
      <c r="AO2" s="14" t="b">
        <v>0</v>
      </c>
      <c r="AP2" s="15" t="b">
        <v>0</v>
      </c>
      <c r="AQ2" s="15" t="b">
        <v>1</v>
      </c>
      <c r="AR2" s="15" t="b">
        <v>0</v>
      </c>
      <c r="AS2" s="15" t="b">
        <v>1</v>
      </c>
      <c r="AT2" s="15" t="b">
        <v>0</v>
      </c>
      <c r="AU2" s="15" t="b">
        <v>0</v>
      </c>
      <c r="AV2" s="15">
        <f>COUNTIF(AO2:AU2,TRUE)</f>
        <v>2</v>
      </c>
    </row>
    <row r="3" spans="1:83" ht="12.75" customHeight="1" x14ac:dyDescent="0.2">
      <c r="A3" s="972" t="s">
        <v>791</v>
      </c>
      <c r="B3" s="972"/>
      <c r="C3" s="972"/>
      <c r="D3" s="555"/>
      <c r="E3" s="964" t="s">
        <v>790</v>
      </c>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f>IF(AO2=TRUE,"M",0)</f>
        <v>0</v>
      </c>
      <c r="AP3" s="19">
        <f>IF(AP2=TRUE,"Tu",0)</f>
        <v>0</v>
      </c>
      <c r="AQ3" s="19" t="str">
        <f>IF(AQ2=TRUE,"W",0)</f>
        <v>W</v>
      </c>
      <c r="AR3" s="19">
        <f>IF(AR2=TRUE,"Th",0)</f>
        <v>0</v>
      </c>
      <c r="AS3" s="19" t="str">
        <f>IF(AS2=TRUE,"F",0)</f>
        <v>F</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
      </c>
      <c r="BC7" s="33" t="str">
        <f>IF($I$7=$AO$3,"X","")&amp;IF($I$7=$AP$3,"X","")&amp;IF($I$7=$AQ$3,"X","")&amp;IF($I$7=$AR$3,"X","")&amp;IF($I$7=$AS$3,"X","")&amp;IF($I$7=$AT$3,"X","")&amp;IF($I$7=$AU$3,"X","")</f>
        <v/>
      </c>
      <c r="BD7" s="33" t="str">
        <f>IF($J$7=$AO$3,"X","")&amp;IF($J$7=$AP$3,"X","")&amp;IF($J$7=$AQ$3,"X","")&amp;IF($J$7=$AR$3,"X","")&amp;IF($J$7=$AS$3,"X","")&amp;IF($J$7=$AT$3,"X","")&amp;IF($J$7=$AU$3,"X","")</f>
        <v>X</v>
      </c>
      <c r="BE7" s="33" t="str">
        <f>IF($K$7=$AO$3,"X","")&amp;IF($K$7=$AP$3,"X","")&amp;IF($K$7=$AQ$3,"X","")&amp;IF($K$7=$AR$3,"X","")&amp;IF($K$7=$AS$3,"X","")&amp;IF($K$7=$AT$3,"X","")&amp;IF($K$7=$AU$3,"X","")</f>
        <v/>
      </c>
      <c r="BF7" s="33" t="str">
        <f>IF($L$7=$AO$3,"X","")&amp;IF($L$7=$AP$3,"X","")&amp;IF($L$7=$AQ$3,"X","")&amp;IF($L$7=$AR$3,"X","")&amp;IF($L$7=$AS$3,"X","")&amp;IF($L$7=$AT$3,"X","")&amp;IF($L$7=$AU$3,"X","")</f>
        <v>X</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
      </c>
      <c r="BJ7" s="33" t="str">
        <f>IF($P$7=$AO$3,"X","")&amp;IF($P$7=$AP$3,"X","")&amp;IF($P$7=$AQ$3,"X","")&amp;IF($P$7=$AR$3,"X","")&amp;IF($P$7=$AS$3,"X","")&amp;IF($P$7=$AT$3,"X","")&amp;IF($P$7=$AU$3,"X","")</f>
        <v/>
      </c>
      <c r="BK7" s="33" t="str">
        <f>IF($Q$7=$AO$3,"X","")&amp;IF($Q$7=$AP$3,"X","")&amp;IF($Q$7=$AQ$3,"X","")&amp;IF($Q$7=$AR$3,"X","")&amp;IF($Q$7=$AS$3,"X","")&amp;IF($Q$7=$AT$3,"X","")&amp;IF($Q$7=$AU$3,"X","")</f>
        <v>X</v>
      </c>
      <c r="BL7" s="33" t="str">
        <f>IF($R$7=$AO$3,"X","")&amp;IF($R$7=$AP$3,"X","")&amp;IF($R$7=$AQ$3,"X","")&amp;IF($R$7=$AR$3,"X","")&amp;IF($R$7=$AS$3,"X","")&amp;IF($R$7=$AT$3,"X","")&amp;IF($R$7=$AU$3,"X","")</f>
        <v/>
      </c>
      <c r="BM7" s="33" t="str">
        <f>IF($S$7=$AO$3,"X","")&amp;IF($S$7=$AP$3,"X","")&amp;IF($S$7=$AQ$3,"X","")&amp;IF($S$7=$AR$3,"X","")&amp;IF($S$7=$AS$3,"X","")&amp;IF($S$7=$AT$3,"X","")&amp;IF($S$7=$AU$3,"X","")</f>
        <v>X</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
      </c>
      <c r="BQ7" s="33" t="str">
        <f>IF($W$7=$AO$3,"X","")&amp;IF($W$7=$AP$3,"X","")&amp;IF($W$7=$AQ$3,"X","")&amp;IF($W$7=$AR$3,"X","")&amp;IF($W$7=$AS$3,"X","")&amp;IF($W$7=$AT$3,"X","")&amp;IF($W$7=$AU$3,"X","")</f>
        <v/>
      </c>
      <c r="BR7" s="33" t="str">
        <f>IF($X$7=$AO$3,"X","")&amp;IF($X$7=$AP$3,"X","")&amp;IF($X$7=$AQ$3,"X","")&amp;IF($X$7=$AR$3,"X","")&amp;IF($X$7=$AS$3,"X","")&amp;IF($X$7=$AT$3,"X","")&amp;IF($X$7=$AU$3,"X","")</f>
        <v>X</v>
      </c>
      <c r="BS7" s="33" t="str">
        <f>IF($Y$7=$AO$3,"X","")&amp;IF($Y$7=$AP$3,"X","")&amp;IF($Y$7=$AQ$3,"X","")&amp;IF($Y$7=$AR$3,"X","")&amp;IF($Y$7=$AS$3,"X","")&amp;IF($Y$7=$AT$3,"X","")&amp;IF($Y$7=$AU$3,"X","")</f>
        <v/>
      </c>
      <c r="BT7" s="33" t="str">
        <f>IF($Z$7=$AO$3,"X","")&amp;IF($Z$7=$AP$3,"X","")&amp;IF($Z$7=$AQ$3,"X","")&amp;IF($Z$7=$AR$3,"X","")&amp;IF($Z$7=$AS$3,"X","")&amp;IF($Z$7=$AT$3,"X","")&amp;IF($Z$7=$AU$3,"X","")</f>
        <v>X</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
      </c>
      <c r="BX7" s="33" t="str">
        <f>IF($AD$7=$AO$3,"X","")&amp;IF($AD$7=$AP$3,"X","")&amp;IF($AD$7=$AQ$3,"X","")&amp;IF($AD$7=$AR$3,"X","")&amp;IF($AD$7=$AS$3,"X","")&amp;IF($AD$7=$AT$3,"X","")&amp;IF($AD$7=$AU$3,"X","")</f>
        <v/>
      </c>
      <c r="BY7" s="33" t="str">
        <f>IF($AE$7=$AO$3,"X","")&amp;IF($AE$7=$AP$3,"X","")&amp;IF($AE$7=$AQ$3,"X","")&amp;IF($AE$7=$AR$3,"X","")&amp;IF($AE$7=$AS$3,"X","")&amp;IF($AE$7=$AT$3,"X","")&amp;IF($AE$7=$AU$3,"X","")</f>
        <v>X</v>
      </c>
      <c r="BZ7" s="33" t="str">
        <f>IF($AF$7=$AO$3,"X","")&amp;IF($AF$7=$AP$3,"X","")&amp;IF($AF$7=$AQ$3,"X","")&amp;IF($AF$7=$AR$3,"X","")&amp;IF($AF$7=$AS$3,"X","")&amp;IF($AF$7=$AT$3,"X","")&amp;IF($AF$7=$AU$3,"X","")</f>
        <v/>
      </c>
      <c r="CA7" s="33" t="str">
        <f>IF($AG$7=$AO$3,"X","")&amp;IF($AG$7=$AP$3,"X","")&amp;IF($AG$7=$AQ$3,"X","")&amp;IF($AG$7=$AR$3,"X","")&amp;IF($AG$7=$AS$3,"X","")&amp;IF($AG$7=$AT$3,"X","")&amp;IF($AG$7=$AU$3,"X","")</f>
        <v>X</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
      </c>
      <c r="CE7" s="33" t="str">
        <f>IF($AK$7=$AO$3,"X","")&amp;IF($AK$7=$AP$3,"X","")&amp;IF($AK$7=$AQ$3,"X","")&amp;IF($AK$7=$AR$3,"X","")&amp;IF($AK$7=$AS$3,"X","")&amp;IF($AK$7=$AT$3,"X","")&amp;IF($AK$7=$AU$3,"X","")</f>
        <v/>
      </c>
    </row>
    <row r="8" spans="1:83" ht="12.75" customHeight="1" x14ac:dyDescent="0.2">
      <c r="A8" s="977" t="str">
        <f>R1</f>
        <v>Гринёва Оксана</v>
      </c>
      <c r="B8" s="977"/>
      <c r="C8" s="977"/>
      <c r="D8" s="978">
        <f>Y1*AL8</f>
        <v>10.666666666666666</v>
      </c>
      <c r="E8" s="978"/>
      <c r="F8" s="34" t="s">
        <v>21</v>
      </c>
      <c r="G8" s="35" t="str">
        <f>IF($G$7=$AO$3,"X","")&amp;IF($G$7=$AP$3,"X","")&amp;IF($G$7=$AQ$3,"X","")&amp;IF($G$7=$AR$3,"X","")&amp;IF($G$7=$AS$3,"X","")&amp;IF($G$7=$AT$3,"X","")&amp;IF($G$7=$AU$3,"X","")</f>
        <v/>
      </c>
      <c r="H8" s="35" t="str">
        <f>IF($H$7=$AO$3,"X","")&amp;IF($H$7=$AP$3,"X","")&amp;IF($H$7=$AQ$3,"X","")&amp;IF($H$7=$AR$3,"X","")&amp;IF($H$7=$AS$3,"X","")&amp;IF($H$7=$AT$3,"X","")&amp;IF($H$7=$AU$3,"X","")</f>
        <v/>
      </c>
      <c r="I8" s="35" t="str">
        <f>IF($I$7=$AO$3,"X","")&amp;IF($I$7=$AP$3,"X","")&amp;IF($I$7=$AQ$3,"X","")&amp;IF($I$7=$AR$3,"X","")&amp;IF($I$7=$AS$3,"X","")&amp;IF($I$7=$AT$3,"X","")&amp;IF($I$7=$AU$3,"X","")</f>
        <v/>
      </c>
      <c r="J8" s="35" t="str">
        <f>IF($J$7=$AO$3,"X","")&amp;IF($J$7=$AP$3,"X","")&amp;IF($J$7=$AQ$3,"X","")&amp;IF($J$7=$AR$3,"X","")&amp;IF($J$7=$AS$3,"X","")&amp;IF($J$7=$AT$3,"X","")&amp;IF($J$7=$AU$3,"X","")</f>
        <v>X</v>
      </c>
      <c r="K8" s="35" t="str">
        <f>IF($K$7=$AO$3,"X","")&amp;IF($K$7=$AP$3,"X","")&amp;IF($K$7=$AQ$3,"X","")&amp;IF($K$7=$AR$3,"X","")&amp;IF($K$7=$AS$3,"X","")&amp;IF($K$7=$AT$3,"X","")&amp;IF($K$7=$AU$3,"X","")</f>
        <v/>
      </c>
      <c r="L8" s="35" t="str">
        <f>IF($L$7=$AO$3,"X","")&amp;IF($L$7=$AP$3,"X","")&amp;IF($L$7=$AQ$3,"X","")&amp;IF($L$7=$AR$3,"X","")&amp;IF($L$7=$AS$3,"X","")&amp;IF($L$7=$AT$3,"X","")&amp;IF($L$7=$AU$3,"X","")</f>
        <v>X</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
      </c>
      <c r="P8" s="35" t="str">
        <f>IF($P$7=$AO$3,"X","")&amp;IF($P$7=$AP$3,"X","")&amp;IF($P$7=$AQ$3,"X","")&amp;IF($P$7=$AR$3,"X","")&amp;IF($P$7=$AS$3,"X","")&amp;IF($P$7=$AT$3,"X","")&amp;IF($P$7=$AU$3,"X","")</f>
        <v/>
      </c>
      <c r="Q8" s="35" t="str">
        <f>IF($Q$7=$AO$3,"X","")&amp;IF($Q$7=$AP$3,"X","")&amp;IF($Q$7=$AQ$3,"X","")&amp;IF($Q$7=$AR$3,"X","")&amp;IF($Q$7=$AS$3,"X","")&amp;IF($Q$7=$AT$3,"X","")&amp;IF($Q$7=$AU$3,"X","")</f>
        <v>X</v>
      </c>
      <c r="R8" s="35" t="str">
        <f>IF($R$7=$AO$3,"X","")&amp;IF($R$7=$AP$3,"X","")&amp;IF($R$7=$AQ$3,"X","")&amp;IF($R$7=$AR$3,"X","")&amp;IF($R$7=$AS$3,"X","")&amp;IF($R$7=$AT$3,"X","")&amp;IF($R$7=$AU$3,"X","")</f>
        <v/>
      </c>
      <c r="S8" s="35" t="str">
        <f>IF($S$7=$AO$3,"X","")&amp;IF($S$7=$AP$3,"X","")&amp;IF($S$7=$AQ$3,"X","")&amp;IF($S$7=$AR$3,"X","")&amp;IF($S$7=$AS$3,"X","")&amp;IF($S$7=$AT$3,"X","")&amp;IF($S$7=$AU$3,"X","")</f>
        <v>X</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
      </c>
      <c r="W8" s="35" t="str">
        <f>IF($W$7=$AO$3,"X","")&amp;IF($W$7=$AP$3,"X","")&amp;IF($W$7=$AQ$3,"X","")&amp;IF($W$7=$AR$3,"X","")&amp;IF($W$7=$AS$3,"X","")&amp;IF($W$7=$AT$3,"X","")&amp;IF($W$7=$AU$3,"X","")</f>
        <v/>
      </c>
      <c r="X8" s="35" t="str">
        <f>IF($X$7=$AO$3,"X","")&amp;IF($X$7=$AP$3,"X","")&amp;IF($X$7=$AQ$3,"X","")&amp;IF($X$7=$AR$3,"X","")&amp;IF($X$7=$AS$3,"X","")&amp;IF($X$7=$AT$3,"X","")&amp;IF($X$7=$AU$3,"X","")</f>
        <v>X</v>
      </c>
      <c r="Y8" s="35" t="str">
        <f>IF($Y$7=$AO$3,"X","")&amp;IF($Y$7=$AP$3,"X","")&amp;IF($Y$7=$AQ$3,"X","")&amp;IF($Y$7=$AR$3,"X","")&amp;IF($Y$7=$AS$3,"X","")&amp;IF($Y$7=$AT$3,"X","")&amp;IF($Y$7=$AU$3,"X","")</f>
        <v/>
      </c>
      <c r="Z8" s="35" t="str">
        <f>IF($Z$7=$AO$3,"X","")&amp;IF($Z$7=$AP$3,"X","")&amp;IF($Z$7=$AQ$3,"X","")&amp;IF($Z$7=$AR$3,"X","")&amp;IF($Z$7=$AS$3,"X","")&amp;IF($Z$7=$AT$3,"X","")&amp;IF($Z$7=$AU$3,"X","")</f>
        <v>X</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
      </c>
      <c r="AD8" s="35" t="str">
        <f>IF($AD$7=$AO$3,"X","")&amp;IF($AD$7=$AP$3,"X","")&amp;IF($AD$7=$AQ$3,"X","")&amp;IF($AD$7=$AR$3,"X","")&amp;IF($AD$7=$AS$3,"X","")&amp;IF($AD$7=$AT$3,"X","")&amp;IF($AD$7=$AU$3,"X","")</f>
        <v/>
      </c>
      <c r="AE8" s="35" t="str">
        <f>IF($AE$7=$AO$3,"X","")&amp;IF($AE$7=$AP$3,"X","")&amp;IF($AE$7=$AQ$3,"X","")&amp;IF($AE$7=$AR$3,"X","")&amp;IF($AE$7=$AS$3,"X","")&amp;IF($AE$7=$AT$3,"X","")&amp;IF($AE$7=$AU$3,"X","")</f>
        <v>X</v>
      </c>
      <c r="AF8" s="35" t="str">
        <f>IF($AF$7=$AO$3,"X","")&amp;IF($AF$7=$AP$3,"X","")&amp;IF($AF$7=$AQ$3,"X","")&amp;IF($AF$7=$AR$3,"X","")&amp;IF($AF$7=$AS$3,"X","")&amp;IF($AF$7=$AT$3,"X","")&amp;IF($AF$7=$AU$3,"X","")</f>
        <v/>
      </c>
      <c r="AG8" s="35" t="str">
        <f>IF($AG$7=$AO$3,"X","")&amp;IF($AG$7=$AP$3,"X","")&amp;IF($AG$7=$AQ$3,"X","")&amp;IF($AG$7=$AR$3,"X","")&amp;IF($AG$7=$AS$3,"X","")&amp;IF($AG$7=$AT$3,"X","")&amp;IF($AG$7=$AU$3,"X","")</f>
        <v>X</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
      </c>
      <c r="AK8" s="35" t="str">
        <f>IF($AK$7=$AO$3,"X","")&amp;IF($AK$7=$AP$3,"X","")&amp;IF($AK$7=$AQ$3,"X","")&amp;IF($AK$7=$AR$3,"X","")&amp;IF($AK$7=$AS$3,"X","")&amp;IF($AK$7=$AT$3,"X","")&amp;IF($AK$7=$AU$3,"X","")</f>
        <v/>
      </c>
      <c r="AL8" s="30">
        <f>COUNTIF(G8:AK8,"X")</f>
        <v>8</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10.666666666666666</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t="s">
        <v>880</v>
      </c>
      <c r="C14" s="925"/>
      <c r="D14" s="925"/>
      <c r="E14" s="925"/>
      <c r="F14" s="925"/>
      <c r="G14" s="926"/>
      <c r="H14" s="927"/>
      <c r="I14" s="928"/>
      <c r="J14" s="929"/>
      <c r="K14" s="930"/>
      <c r="L14" s="931"/>
      <c r="M14" s="932"/>
      <c r="N14" s="933"/>
      <c r="O14" s="932"/>
      <c r="P14" s="933"/>
      <c r="Q14" s="934">
        <f t="shared" ref="Q14:Q33" si="2">AV14</f>
        <v>585</v>
      </c>
      <c r="R14" s="935"/>
      <c r="S14" s="936"/>
      <c r="T14" s="937"/>
      <c r="U14" s="938"/>
      <c r="V14" s="939"/>
      <c r="W14" s="940"/>
      <c r="X14" s="941"/>
      <c r="Y14" s="939">
        <v>6242</v>
      </c>
      <c r="Z14" s="941"/>
      <c r="AA14" s="556"/>
      <c r="AB14" s="559"/>
      <c r="AC14" s="560">
        <f t="shared" ref="AC14:AC33" si="3">IF(B14&lt;&gt;"",-$I$10,"")</f>
        <v>0</v>
      </c>
      <c r="AD14" s="561"/>
      <c r="AE14" s="561">
        <f>Y14/Q14</f>
        <v>10.670085470085469</v>
      </c>
      <c r="AF14" s="562">
        <f t="shared" ref="AF14:AF33" si="4">SUM(AB14:AE14)</f>
        <v>10.670085470085469</v>
      </c>
      <c r="AG14" s="72"/>
      <c r="AH14" s="109">
        <f t="shared" ref="AH14:AH33" si="5">IF(B14&lt;&gt;"",AV14,"")</f>
        <v>585</v>
      </c>
      <c r="AI14" s="883">
        <f>IF(B14&lt;&gt;0,ROUND(AE14*Q14,0),"")</f>
        <v>6242</v>
      </c>
      <c r="AJ14" s="883"/>
      <c r="AK14" s="900">
        <f t="shared" ref="AK14:AK33" si="6">IF(B14&lt;&gt;0,ROUND(AI14*$AF$1,2),"")</f>
        <v>0</v>
      </c>
      <c r="AL14" s="900"/>
      <c r="AM14" s="901" t="str">
        <f t="shared" ref="AM14:AM33" si="7">IF(AND(AC14&gt;0,AC14&lt;&gt;""),"ложь","")</f>
        <v/>
      </c>
      <c r="AN14" s="901"/>
      <c r="AO14" s="73">
        <f>IF(ROUND($A$1-$A$1*M14,4)=$A$1,0,ROUND($A$1-$A$1*M14,4))</f>
        <v>0</v>
      </c>
      <c r="AP14" s="74">
        <f>IF(ROUND($A$1-$A$1*O14,4)=$A$1,0,ROUND($A$1-$A$1*O14,4))</f>
        <v>0</v>
      </c>
      <c r="AQ14" s="75">
        <f>ROUND($A$1-((M14+O14)*$A$1),4)</f>
        <v>585</v>
      </c>
      <c r="AR14" s="76">
        <f>IF(AO14&gt;0,1,0)</f>
        <v>0</v>
      </c>
      <c r="AS14" s="77">
        <f t="shared" ref="AS14:AS33" si="8">IF(AP14&gt;0,2,0)</f>
        <v>0</v>
      </c>
      <c r="AT14" s="76">
        <f>IF(AQ14&gt;0,3,0)</f>
        <v>3</v>
      </c>
      <c r="AU14" s="78">
        <f t="shared" ref="AU14:AU33" si="9">AR14+AS14+AT14</f>
        <v>3</v>
      </c>
      <c r="AV14" s="5">
        <f t="shared" ref="AV14:AV33" si="10">IF(AU14=4,AO14,0)+IF(AU14=5,AP14,0)+IF(AU14=6,AQ14,0)+IF(AU14=3,$A$1,0)</f>
        <v>585</v>
      </c>
      <c r="AW14" s="104">
        <f>ROUND(AF14*Q14,0)</f>
        <v>6242</v>
      </c>
    </row>
    <row r="15" spans="1:83" s="69" customFormat="1" ht="18" customHeight="1" x14ac:dyDescent="0.2">
      <c r="A15" s="71">
        <v>2</v>
      </c>
      <c r="B15" s="924"/>
      <c r="C15" s="925"/>
      <c r="D15" s="925"/>
      <c r="E15" s="925"/>
      <c r="F15" s="925"/>
      <c r="G15" s="926"/>
      <c r="H15" s="927"/>
      <c r="I15" s="928"/>
      <c r="J15" s="929"/>
      <c r="K15" s="930"/>
      <c r="L15" s="931"/>
      <c r="M15" s="932"/>
      <c r="N15" s="933"/>
      <c r="O15" s="932"/>
      <c r="P15" s="933"/>
      <c r="Q15" s="934">
        <f t="shared" si="2"/>
        <v>585</v>
      </c>
      <c r="R15" s="935"/>
      <c r="S15" s="936"/>
      <c r="T15" s="937"/>
      <c r="U15" s="938"/>
      <c r="V15" s="939"/>
      <c r="W15" s="940"/>
      <c r="X15" s="941"/>
      <c r="Y15" s="939"/>
      <c r="Z15" s="941"/>
      <c r="AA15" s="556"/>
      <c r="AB15" s="563"/>
      <c r="AC15" s="560" t="str">
        <f t="shared" si="3"/>
        <v/>
      </c>
      <c r="AD15" s="564"/>
      <c r="AE15" s="561"/>
      <c r="AF15" s="562">
        <f t="shared" si="4"/>
        <v>0</v>
      </c>
      <c r="AG15" s="72"/>
      <c r="AH15" s="109" t="str">
        <f t="shared" si="5"/>
        <v/>
      </c>
      <c r="AI15" s="883" t="str">
        <f t="shared" ref="AI15:AI33" si="11">IF(B15&lt;&gt;0,ROUND(AE15*Q15,0),"")</f>
        <v/>
      </c>
      <c r="AJ15" s="883"/>
      <c r="AK15" s="900" t="str">
        <f t="shared" si="6"/>
        <v/>
      </c>
      <c r="AL15" s="900"/>
      <c r="AM15" s="901" t="str">
        <f t="shared" si="7"/>
        <v/>
      </c>
      <c r="AN15" s="901"/>
      <c r="AO15" s="73">
        <f t="shared" ref="AO15:AO33" si="12">IF(ROUND($A$1-$A$1*M15,4)=$A$1,0,ROUND($A$1-$A$1*M15,4))</f>
        <v>0</v>
      </c>
      <c r="AP15" s="74">
        <f t="shared" ref="AP15:AP33" si="13">IF(ROUND($A$1-$A$1*O15,4)=$A$1,0,ROUND($A$1-$A$1*O15,4))</f>
        <v>0</v>
      </c>
      <c r="AQ15" s="75">
        <f t="shared" ref="AQ15:AQ33" si="14">ROUND($A$1-((M15+O15)*$A$1),4)</f>
        <v>585</v>
      </c>
      <c r="AR15" s="76">
        <f t="shared" ref="AR15:AR33" si="15">IF(AO15&gt;0,1,0)</f>
        <v>0</v>
      </c>
      <c r="AS15" s="77">
        <f t="shared" si="8"/>
        <v>0</v>
      </c>
      <c r="AT15" s="76">
        <f t="shared" ref="AT15:AT33" si="16">IF(AQ15&gt;0,3,0)</f>
        <v>3</v>
      </c>
      <c r="AU15" s="78">
        <f t="shared" si="9"/>
        <v>3</v>
      </c>
      <c r="AV15" s="5">
        <f t="shared" si="10"/>
        <v>585</v>
      </c>
      <c r="AW15" s="104">
        <f t="shared" ref="AW15:AW33" si="17">ROUND(AF15*Q15,0)</f>
        <v>0</v>
      </c>
    </row>
    <row r="16" spans="1:83" s="69" customFormat="1" ht="18" customHeight="1" x14ac:dyDescent="0.2">
      <c r="A16" s="71">
        <v>3</v>
      </c>
      <c r="B16" s="924"/>
      <c r="C16" s="925"/>
      <c r="D16" s="925"/>
      <c r="E16" s="925"/>
      <c r="F16" s="925"/>
      <c r="G16" s="926"/>
      <c r="H16" s="927"/>
      <c r="I16" s="928"/>
      <c r="J16" s="929"/>
      <c r="K16" s="930"/>
      <c r="L16" s="931"/>
      <c r="M16" s="932"/>
      <c r="N16" s="933"/>
      <c r="O16" s="932"/>
      <c r="P16" s="933"/>
      <c r="Q16" s="934">
        <f t="shared" si="2"/>
        <v>585</v>
      </c>
      <c r="R16" s="935"/>
      <c r="S16" s="936"/>
      <c r="T16" s="937"/>
      <c r="U16" s="938"/>
      <c r="V16" s="939"/>
      <c r="W16" s="940"/>
      <c r="X16" s="941"/>
      <c r="Y16" s="939"/>
      <c r="Z16" s="941"/>
      <c r="AA16" s="556"/>
      <c r="AB16" s="563"/>
      <c r="AC16" s="560" t="str">
        <f t="shared" si="3"/>
        <v/>
      </c>
      <c r="AD16" s="564"/>
      <c r="AE16" s="561"/>
      <c r="AF16" s="562">
        <f t="shared" si="4"/>
        <v>0</v>
      </c>
      <c r="AG16" s="72"/>
      <c r="AH16" s="109" t="str">
        <f t="shared" si="5"/>
        <v/>
      </c>
      <c r="AI16" s="883" t="str">
        <f t="shared" si="11"/>
        <v/>
      </c>
      <c r="AJ16" s="883"/>
      <c r="AK16" s="900" t="str">
        <f t="shared" si="6"/>
        <v/>
      </c>
      <c r="AL16" s="900"/>
      <c r="AM16" s="901" t="str">
        <f t="shared" si="7"/>
        <v/>
      </c>
      <c r="AN16" s="901"/>
      <c r="AO16" s="73">
        <f t="shared" si="12"/>
        <v>0</v>
      </c>
      <c r="AP16" s="74">
        <f t="shared" si="13"/>
        <v>0</v>
      </c>
      <c r="AQ16" s="75">
        <f t="shared" si="14"/>
        <v>585</v>
      </c>
      <c r="AR16" s="76">
        <f t="shared" si="15"/>
        <v>0</v>
      </c>
      <c r="AS16" s="77">
        <f t="shared" si="8"/>
        <v>0</v>
      </c>
      <c r="AT16" s="76">
        <f t="shared" si="16"/>
        <v>3</v>
      </c>
      <c r="AU16" s="78">
        <f t="shared" si="9"/>
        <v>3</v>
      </c>
      <c r="AV16" s="5">
        <f t="shared" si="10"/>
        <v>585</v>
      </c>
      <c r="AW16" s="104">
        <f t="shared" si="17"/>
        <v>0</v>
      </c>
    </row>
    <row r="17" spans="1:49" s="69" customFormat="1" ht="18" customHeight="1" x14ac:dyDescent="0.2">
      <c r="A17" s="71">
        <v>4</v>
      </c>
      <c r="B17" s="924"/>
      <c r="C17" s="925"/>
      <c r="D17" s="925"/>
      <c r="E17" s="925"/>
      <c r="F17" s="925"/>
      <c r="G17" s="926"/>
      <c r="H17" s="927"/>
      <c r="I17" s="928"/>
      <c r="J17" s="929"/>
      <c r="K17" s="930"/>
      <c r="L17" s="931"/>
      <c r="M17" s="932"/>
      <c r="N17" s="933"/>
      <c r="O17" s="932"/>
      <c r="P17" s="933"/>
      <c r="Q17" s="934">
        <f t="shared" si="2"/>
        <v>585</v>
      </c>
      <c r="R17" s="935"/>
      <c r="S17" s="936"/>
      <c r="T17" s="937"/>
      <c r="U17" s="938"/>
      <c r="V17" s="939"/>
      <c r="W17" s="940"/>
      <c r="X17" s="941"/>
      <c r="Y17" s="939"/>
      <c r="Z17" s="941"/>
      <c r="AA17" s="556"/>
      <c r="AB17" s="563"/>
      <c r="AC17" s="560" t="str">
        <f t="shared" si="3"/>
        <v/>
      </c>
      <c r="AD17" s="564"/>
      <c r="AE17" s="561"/>
      <c r="AF17" s="562">
        <f t="shared" si="4"/>
        <v>0</v>
      </c>
      <c r="AG17" s="72"/>
      <c r="AH17" s="109" t="str">
        <f t="shared" si="5"/>
        <v/>
      </c>
      <c r="AI17" s="883" t="str">
        <f t="shared" si="11"/>
        <v/>
      </c>
      <c r="AJ17" s="883"/>
      <c r="AK17" s="900" t="str">
        <f t="shared" si="6"/>
        <v/>
      </c>
      <c r="AL17" s="900"/>
      <c r="AM17" s="901" t="str">
        <f t="shared" si="7"/>
        <v/>
      </c>
      <c r="AN17" s="901"/>
      <c r="AO17" s="73">
        <f t="shared" si="12"/>
        <v>0</v>
      </c>
      <c r="AP17" s="74">
        <f t="shared" si="13"/>
        <v>0</v>
      </c>
      <c r="AQ17" s="75">
        <f t="shared" si="14"/>
        <v>585</v>
      </c>
      <c r="AR17" s="76">
        <f t="shared" si="15"/>
        <v>0</v>
      </c>
      <c r="AS17" s="77">
        <f t="shared" si="8"/>
        <v>0</v>
      </c>
      <c r="AT17" s="76">
        <f t="shared" si="16"/>
        <v>3</v>
      </c>
      <c r="AU17" s="78">
        <f t="shared" si="9"/>
        <v>3</v>
      </c>
      <c r="AV17" s="5">
        <f t="shared" si="10"/>
        <v>585</v>
      </c>
      <c r="AW17" s="104">
        <f t="shared" si="17"/>
        <v>0</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585</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585</v>
      </c>
      <c r="AR18" s="76">
        <f t="shared" si="15"/>
        <v>0</v>
      </c>
      <c r="AS18" s="77">
        <f t="shared" si="8"/>
        <v>0</v>
      </c>
      <c r="AT18" s="76">
        <f t="shared" si="16"/>
        <v>3</v>
      </c>
      <c r="AU18" s="78">
        <f t="shared" si="9"/>
        <v>3</v>
      </c>
      <c r="AV18" s="5">
        <f t="shared" si="10"/>
        <v>585</v>
      </c>
      <c r="AW18" s="104">
        <f t="shared" si="17"/>
        <v>0</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585</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585</v>
      </c>
      <c r="AR19" s="76">
        <f t="shared" si="15"/>
        <v>0</v>
      </c>
      <c r="AS19" s="77">
        <f t="shared" si="8"/>
        <v>0</v>
      </c>
      <c r="AT19" s="76">
        <f t="shared" si="16"/>
        <v>3</v>
      </c>
      <c r="AU19" s="78">
        <f t="shared" si="9"/>
        <v>3</v>
      </c>
      <c r="AV19" s="5">
        <f t="shared" si="10"/>
        <v>585</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585</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585</v>
      </c>
      <c r="AR20" s="76">
        <f t="shared" si="15"/>
        <v>0</v>
      </c>
      <c r="AS20" s="77">
        <f t="shared" si="8"/>
        <v>0</v>
      </c>
      <c r="AT20" s="76">
        <f t="shared" si="16"/>
        <v>3</v>
      </c>
      <c r="AU20" s="78">
        <f t="shared" si="9"/>
        <v>3</v>
      </c>
      <c r="AV20" s="5">
        <f t="shared" si="10"/>
        <v>585</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585</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585</v>
      </c>
      <c r="AR21" s="76">
        <f t="shared" si="15"/>
        <v>0</v>
      </c>
      <c r="AS21" s="77">
        <f t="shared" si="8"/>
        <v>0</v>
      </c>
      <c r="AT21" s="76">
        <f t="shared" si="16"/>
        <v>3</v>
      </c>
      <c r="AU21" s="78">
        <f t="shared" si="9"/>
        <v>3</v>
      </c>
      <c r="AV21" s="5">
        <f t="shared" si="10"/>
        <v>585</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585</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585</v>
      </c>
      <c r="AR22" s="76">
        <f t="shared" si="15"/>
        <v>0</v>
      </c>
      <c r="AS22" s="77">
        <f t="shared" si="8"/>
        <v>0</v>
      </c>
      <c r="AT22" s="76">
        <f t="shared" si="16"/>
        <v>3</v>
      </c>
      <c r="AU22" s="78">
        <f t="shared" si="9"/>
        <v>3</v>
      </c>
      <c r="AV22" s="5">
        <f t="shared" si="10"/>
        <v>585</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585</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585</v>
      </c>
      <c r="AR23" s="76">
        <f t="shared" si="15"/>
        <v>0</v>
      </c>
      <c r="AS23" s="77">
        <f t="shared" si="8"/>
        <v>0</v>
      </c>
      <c r="AT23" s="76">
        <f t="shared" si="16"/>
        <v>3</v>
      </c>
      <c r="AU23" s="78">
        <f t="shared" si="9"/>
        <v>3</v>
      </c>
      <c r="AV23" s="5">
        <f t="shared" si="10"/>
        <v>585</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585</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585</v>
      </c>
      <c r="AR24" s="76">
        <f t="shared" si="15"/>
        <v>0</v>
      </c>
      <c r="AS24" s="77">
        <f t="shared" si="8"/>
        <v>0</v>
      </c>
      <c r="AT24" s="76">
        <f t="shared" si="16"/>
        <v>3</v>
      </c>
      <c r="AU24" s="78">
        <f t="shared" si="9"/>
        <v>3</v>
      </c>
      <c r="AV24" s="5">
        <f t="shared" si="10"/>
        <v>585</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585</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585</v>
      </c>
      <c r="AR25" s="76">
        <f t="shared" si="15"/>
        <v>0</v>
      </c>
      <c r="AS25" s="77">
        <f t="shared" si="8"/>
        <v>0</v>
      </c>
      <c r="AT25" s="76">
        <f t="shared" si="16"/>
        <v>3</v>
      </c>
      <c r="AU25" s="78">
        <f t="shared" si="9"/>
        <v>3</v>
      </c>
      <c r="AV25" s="5">
        <f t="shared" si="10"/>
        <v>585</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585</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585</v>
      </c>
      <c r="AR26" s="76">
        <f t="shared" si="15"/>
        <v>0</v>
      </c>
      <c r="AS26" s="77">
        <f t="shared" si="8"/>
        <v>0</v>
      </c>
      <c r="AT26" s="76">
        <f t="shared" si="16"/>
        <v>3</v>
      </c>
      <c r="AU26" s="78">
        <f t="shared" si="9"/>
        <v>3</v>
      </c>
      <c r="AV26" s="5">
        <f t="shared" si="10"/>
        <v>585</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585</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585</v>
      </c>
      <c r="AR27" s="76">
        <f t="shared" si="15"/>
        <v>0</v>
      </c>
      <c r="AS27" s="77">
        <f t="shared" si="8"/>
        <v>0</v>
      </c>
      <c r="AT27" s="76">
        <f t="shared" si="16"/>
        <v>3</v>
      </c>
      <c r="AU27" s="78">
        <f t="shared" si="9"/>
        <v>3</v>
      </c>
      <c r="AV27" s="5">
        <f t="shared" si="10"/>
        <v>585</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585</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585</v>
      </c>
      <c r="AR28" s="76">
        <f t="shared" si="15"/>
        <v>0</v>
      </c>
      <c r="AS28" s="77">
        <f t="shared" si="8"/>
        <v>0</v>
      </c>
      <c r="AT28" s="76">
        <f t="shared" si="16"/>
        <v>3</v>
      </c>
      <c r="AU28" s="78">
        <f t="shared" si="9"/>
        <v>3</v>
      </c>
      <c r="AV28" s="5">
        <f t="shared" si="10"/>
        <v>585</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585</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585</v>
      </c>
      <c r="AR29" s="76">
        <f t="shared" si="15"/>
        <v>0</v>
      </c>
      <c r="AS29" s="77">
        <f t="shared" si="8"/>
        <v>0</v>
      </c>
      <c r="AT29" s="76">
        <f t="shared" si="16"/>
        <v>3</v>
      </c>
      <c r="AU29" s="78">
        <f t="shared" si="9"/>
        <v>3</v>
      </c>
      <c r="AV29" s="5">
        <f t="shared" si="10"/>
        <v>585</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585</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585</v>
      </c>
      <c r="AR30" s="76">
        <f t="shared" si="15"/>
        <v>0</v>
      </c>
      <c r="AS30" s="77">
        <f t="shared" si="8"/>
        <v>0</v>
      </c>
      <c r="AT30" s="76">
        <f t="shared" si="16"/>
        <v>3</v>
      </c>
      <c r="AU30" s="78">
        <f t="shared" si="9"/>
        <v>3</v>
      </c>
      <c r="AV30" s="5">
        <f t="shared" si="10"/>
        <v>585</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585</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585</v>
      </c>
      <c r="AR31" s="76">
        <f t="shared" si="15"/>
        <v>0</v>
      </c>
      <c r="AS31" s="77">
        <f t="shared" si="8"/>
        <v>0</v>
      </c>
      <c r="AT31" s="76">
        <f t="shared" si="16"/>
        <v>3</v>
      </c>
      <c r="AU31" s="78">
        <f t="shared" si="9"/>
        <v>3</v>
      </c>
      <c r="AV31" s="5">
        <f t="shared" si="10"/>
        <v>585</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585</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585</v>
      </c>
      <c r="AR32" s="76">
        <f t="shared" si="15"/>
        <v>0</v>
      </c>
      <c r="AS32" s="77">
        <f t="shared" si="8"/>
        <v>0</v>
      </c>
      <c r="AT32" s="76">
        <f t="shared" si="16"/>
        <v>3</v>
      </c>
      <c r="AU32" s="78">
        <f t="shared" si="9"/>
        <v>3</v>
      </c>
      <c r="AV32" s="5">
        <f t="shared" si="10"/>
        <v>585</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585</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585</v>
      </c>
      <c r="AR33" s="76">
        <f t="shared" si="15"/>
        <v>0</v>
      </c>
      <c r="AS33" s="77">
        <f t="shared" si="8"/>
        <v>0</v>
      </c>
      <c r="AT33" s="76">
        <f t="shared" si="16"/>
        <v>3</v>
      </c>
      <c r="AU33" s="78">
        <f t="shared" si="9"/>
        <v>3</v>
      </c>
      <c r="AV33" s="5">
        <f t="shared" si="10"/>
        <v>585</v>
      </c>
      <c r="AW33" s="104">
        <f t="shared" si="17"/>
        <v>0</v>
      </c>
    </row>
    <row r="34" spans="1:49" s="69" customFormat="1" ht="24.75" customHeight="1" x14ac:dyDescent="0.2">
      <c r="A34" s="84"/>
      <c r="B34" s="480" t="s">
        <v>281</v>
      </c>
      <c r="C34" s="84"/>
      <c r="D34" s="84"/>
      <c r="E34" s="84"/>
      <c r="F34" s="84"/>
      <c r="G34" s="554">
        <f>20-COUNTBLANK(B14:B33)</f>
        <v>1</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6242</v>
      </c>
      <c r="Z34" s="904"/>
      <c r="AA34" s="558">
        <f t="shared" ref="AA34:AG34" si="18">SUM(AA14:AA33)</f>
        <v>0</v>
      </c>
      <c r="AB34" s="568">
        <f t="shared" si="18"/>
        <v>0</v>
      </c>
      <c r="AC34" s="569">
        <f t="shared" si="18"/>
        <v>0</v>
      </c>
      <c r="AD34" s="569">
        <f t="shared" si="18"/>
        <v>0</v>
      </c>
      <c r="AE34" s="570">
        <f t="shared" si="18"/>
        <v>10.670085470085469</v>
      </c>
      <c r="AF34" s="571">
        <f t="shared" si="18"/>
        <v>10.670085470085469</v>
      </c>
      <c r="AG34" s="89">
        <f t="shared" si="18"/>
        <v>0</v>
      </c>
      <c r="AH34" s="90"/>
      <c r="AI34" s="90"/>
      <c r="AJ34" s="90"/>
      <c r="AK34" s="90"/>
      <c r="AL34" s="91"/>
      <c r="AM34" s="91"/>
      <c r="AN34" s="91"/>
      <c r="AO34" s="68"/>
      <c r="AS34" s="70"/>
      <c r="AW34" s="104">
        <f>SUM(AW14:AW33)</f>
        <v>6242</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0</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2515" priority="6" stopIfTrue="1">
      <formula>B14=""</formula>
    </cfRule>
  </conditionalFormatting>
  <conditionalFormatting sqref="AE14:AE33">
    <cfRule type="expression" dxfId="2514" priority="7" stopIfTrue="1">
      <formula>AND((OR(S14,V14,Y14)&lt;&gt;0),AE14=0)</formula>
    </cfRule>
    <cfRule type="expression" dxfId="2513" priority="8" stopIfTrue="1">
      <formula>AND((OR(S14,V14,Y14)&lt;&gt;0),AE14&lt;&gt;0)</formula>
    </cfRule>
  </conditionalFormatting>
  <conditionalFormatting sqref="Q14:R33">
    <cfRule type="expression" dxfId="2512" priority="9" stopIfTrue="1">
      <formula>B14=""</formula>
    </cfRule>
  </conditionalFormatting>
  <conditionalFormatting sqref="AC14:AC33">
    <cfRule type="expression" dxfId="2511" priority="10" stopIfTrue="1">
      <formula>(AD14+AC14)&gt;=0</formula>
    </cfRule>
  </conditionalFormatting>
  <conditionalFormatting sqref="AI14:AJ33">
    <cfRule type="expression" dxfId="2510" priority="11" stopIfTrue="1">
      <formula>IF(AI14&lt;&gt;ROUND(S14*$AF$1+V14+Y14,2),1)</formula>
    </cfRule>
    <cfRule type="cellIs" dxfId="2509" priority="12" stopIfTrue="1" operator="equal">
      <formula>0</formula>
    </cfRule>
  </conditionalFormatting>
  <conditionalFormatting sqref="Y25:Z33">
    <cfRule type="expression" dxfId="2508" priority="13" stopIfTrue="1">
      <formula>IF((AND($Y25=0,$S25=0,$V25=0,$AE25&lt;&gt;0)),"истина")</formula>
    </cfRule>
    <cfRule type="expression" dxfId="2507" priority="14" stopIfTrue="1">
      <formula>($V25+$Y25)&lt;&gt;$AI25</formula>
    </cfRule>
  </conditionalFormatting>
  <conditionalFormatting sqref="S15:U33">
    <cfRule type="expression" dxfId="2506" priority="15" stopIfTrue="1">
      <formula>IF((AND($S15=0,$V15=0,$Y15=0,$AE15&lt;&gt;0)),"истина")</formula>
    </cfRule>
    <cfRule type="cellIs" dxfId="2505" priority="16" stopIfTrue="1" operator="lessThan">
      <formula>0</formula>
    </cfRule>
  </conditionalFormatting>
  <conditionalFormatting sqref="V25:X33">
    <cfRule type="expression" dxfId="2504" priority="17" stopIfTrue="1">
      <formula>IF((AND($V25=0,$Y25=0,$S25=0,$AE25&lt;&gt;0)),"истина")</formula>
    </cfRule>
    <cfRule type="expression" dxfId="2503" priority="18" stopIfTrue="1">
      <formula>($V25+$Y25)&lt;&gt;$AI25</formula>
    </cfRule>
    <cfRule type="cellIs" dxfId="2502" priority="19" stopIfTrue="1" operator="lessThan">
      <formula>0</formula>
    </cfRule>
  </conditionalFormatting>
  <conditionalFormatting sqref="I10:J10">
    <cfRule type="cellIs" dxfId="2501" priority="20" stopIfTrue="1" operator="notEqual">
      <formula>$A$10</formula>
    </cfRule>
    <cfRule type="cellIs" dxfId="2500" priority="21" stopIfTrue="1" operator="equal">
      <formula>0</formula>
    </cfRule>
  </conditionalFormatting>
  <conditionalFormatting sqref="D10:E10 AK13:AL13 AH14:AH33 AM14:AN33">
    <cfRule type="cellIs" dxfId="2499" priority="22" stopIfTrue="1" operator="equal">
      <formula>0</formula>
    </cfRule>
  </conditionalFormatting>
  <conditionalFormatting sqref="AH3:AN3 AH1:AN1">
    <cfRule type="cellIs" dxfId="2498" priority="23" stopIfTrue="1" operator="equal">
      <formula>0</formula>
    </cfRule>
  </conditionalFormatting>
  <conditionalFormatting sqref="S34:AG34 AF14:AF33">
    <cfRule type="cellIs" dxfId="2497" priority="24" stopIfTrue="1" operator="equal">
      <formula>0</formula>
    </cfRule>
  </conditionalFormatting>
  <conditionalFormatting sqref="S14:U14">
    <cfRule type="expression" dxfId="2496" priority="25" stopIfTrue="1">
      <formula>IF((AND($S$14=0,$V$14=0,$Y$14=0,$AE$14&lt;&gt;0)),"истина")</formula>
    </cfRule>
    <cfRule type="cellIs" dxfId="2495" priority="26" stopIfTrue="1" operator="lessThan">
      <formula>0</formula>
    </cfRule>
  </conditionalFormatting>
  <conditionalFormatting sqref="G34 D8:E9 AK14:AL33">
    <cfRule type="cellIs" dxfId="2494" priority="27" stopIfTrue="1" operator="equal">
      <formula>0</formula>
    </cfRule>
  </conditionalFormatting>
  <conditionalFormatting sqref="AL8:AL9">
    <cfRule type="cellIs" dxfId="2493" priority="28" stopIfTrue="1" operator="equal">
      <formula>0</formula>
    </cfRule>
  </conditionalFormatting>
  <conditionalFormatting sqref="AM8:AN8">
    <cfRule type="expression" dxfId="2492" priority="29" stopIfTrue="1">
      <formula>$AL$8=0</formula>
    </cfRule>
  </conditionalFormatting>
  <conditionalFormatting sqref="AM9:AN9">
    <cfRule type="expression" dxfId="2491" priority="30" stopIfTrue="1">
      <formula>$AL$9=0</formula>
    </cfRule>
  </conditionalFormatting>
  <conditionalFormatting sqref="A8:C8">
    <cfRule type="expression" dxfId="2490" priority="31" stopIfTrue="1">
      <formula>$D$8=0</formula>
    </cfRule>
    <cfRule type="cellIs" dxfId="2489" priority="32" stopIfTrue="1" operator="equal">
      <formula>0</formula>
    </cfRule>
  </conditionalFormatting>
  <conditionalFormatting sqref="A9:C9">
    <cfRule type="expression" dxfId="2488" priority="33" stopIfTrue="1">
      <formula>$D$9=0</formula>
    </cfRule>
    <cfRule type="cellIs" dxfId="2487" priority="34" stopIfTrue="1" operator="equal">
      <formula>0</formula>
    </cfRule>
  </conditionalFormatting>
  <conditionalFormatting sqref="F9">
    <cfRule type="expression" dxfId="2486" priority="35" stopIfTrue="1">
      <formula>$D$9=0</formula>
    </cfRule>
  </conditionalFormatting>
  <conditionalFormatting sqref="F8">
    <cfRule type="expression" dxfId="2485" priority="36" stopIfTrue="1">
      <formula>$D$8=0</formula>
    </cfRule>
  </conditionalFormatting>
  <conditionalFormatting sqref="G8:AK9 BA7:CE8">
    <cfRule type="cellIs" dxfId="2484" priority="37" stopIfTrue="1" operator="equal">
      <formula>""</formula>
    </cfRule>
  </conditionalFormatting>
  <conditionalFormatting sqref="Y14:Z24">
    <cfRule type="expression" dxfId="2483" priority="1" stopIfTrue="1">
      <formula>IF((AND($Y14=0,$S14=0,$V14=0,$AE14&lt;&gt;0)),"истина")</formula>
    </cfRule>
    <cfRule type="expression" dxfId="2482" priority="2" stopIfTrue="1">
      <formula>($V14+$Y14)&lt;&gt;$AI14</formula>
    </cfRule>
  </conditionalFormatting>
  <conditionalFormatting sqref="V14:X24">
    <cfRule type="expression" dxfId="2481" priority="3" stopIfTrue="1">
      <formula>IF((AND($V14=0,$Y14=0,$S14=0,$AE14&lt;&gt;0)),"истина")</formula>
    </cfRule>
    <cfRule type="expression" dxfId="2480" priority="4" stopIfTrue="1">
      <formula>($V14+$Y14)&lt;&gt;$AI14</formula>
    </cfRule>
    <cfRule type="cellIs" dxfId="2479"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4033"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44034"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44035"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44036"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44037"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44038"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44039"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44040"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44041"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44042"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44043"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44044"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44045"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44046"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44047"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44048"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44049"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94">
    <pageSetUpPr fitToPage="1"/>
  </sheetPr>
  <dimension ref="A1:CE147"/>
  <sheetViews>
    <sheetView showGridLines="0" zoomScale="120" zoomScaleNormal="120" workbookViewId="0">
      <selection activeCell="B14" sqref="B14:G14"/>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v>639</v>
      </c>
      <c r="B1" s="969"/>
      <c r="C1" s="969"/>
      <c r="D1" s="555"/>
      <c r="E1" s="966">
        <v>10</v>
      </c>
      <c r="F1" s="966"/>
      <c r="G1" s="966"/>
      <c r="H1" s="966"/>
      <c r="J1" s="970"/>
      <c r="K1" s="970"/>
      <c r="L1" s="970"/>
      <c r="M1" s="970"/>
      <c r="N1" s="970"/>
      <c r="O1" s="970"/>
      <c r="P1" s="3"/>
      <c r="Q1" s="3"/>
      <c r="R1" s="964" t="s">
        <v>794</v>
      </c>
      <c r="S1" s="964"/>
      <c r="T1" s="964"/>
      <c r="U1" s="964"/>
      <c r="V1" s="964"/>
      <c r="W1" s="964"/>
      <c r="Y1" s="971">
        <f>60/45</f>
        <v>1.3333333333333333</v>
      </c>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v>0.68055555555555547</v>
      </c>
      <c r="AH2" s="859" t="s">
        <v>12</v>
      </c>
      <c r="AI2" s="859"/>
      <c r="AJ2" s="859"/>
      <c r="AK2" s="859"/>
      <c r="AL2" s="859"/>
      <c r="AM2" s="859"/>
      <c r="AN2" s="859"/>
      <c r="AO2" s="14" t="b">
        <v>0</v>
      </c>
      <c r="AP2" s="15" t="b">
        <v>0</v>
      </c>
      <c r="AQ2" s="15" t="b">
        <v>1</v>
      </c>
      <c r="AR2" s="15" t="b">
        <v>0</v>
      </c>
      <c r="AS2" s="15" t="b">
        <v>1</v>
      </c>
      <c r="AT2" s="15" t="b">
        <v>0</v>
      </c>
      <c r="AU2" s="15" t="b">
        <v>0</v>
      </c>
      <c r="AV2" s="15">
        <f>COUNTIF(AO2:AU2,TRUE)</f>
        <v>2</v>
      </c>
    </row>
    <row r="3" spans="1:83" ht="12.75" customHeight="1" x14ac:dyDescent="0.2">
      <c r="A3" s="972" t="s">
        <v>789</v>
      </c>
      <c r="B3" s="972"/>
      <c r="C3" s="972"/>
      <c r="D3" s="555"/>
      <c r="E3" s="964" t="s">
        <v>788</v>
      </c>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f>IF(AO2=TRUE,"M",0)</f>
        <v>0</v>
      </c>
      <c r="AP3" s="19">
        <f>IF(AP2=TRUE,"Tu",0)</f>
        <v>0</v>
      </c>
      <c r="AQ3" s="19" t="str">
        <f>IF(AQ2=TRUE,"W",0)</f>
        <v>W</v>
      </c>
      <c r="AR3" s="19">
        <f>IF(AR2=TRUE,"Th",0)</f>
        <v>0</v>
      </c>
      <c r="AS3" s="19" t="str">
        <f>IF(AS2=TRUE,"F",0)</f>
        <v>F</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
      </c>
      <c r="BC7" s="33" t="str">
        <f>IF($I$7=$AO$3,"X","")&amp;IF($I$7=$AP$3,"X","")&amp;IF($I$7=$AQ$3,"X","")&amp;IF($I$7=$AR$3,"X","")&amp;IF($I$7=$AS$3,"X","")&amp;IF($I$7=$AT$3,"X","")&amp;IF($I$7=$AU$3,"X","")</f>
        <v/>
      </c>
      <c r="BD7" s="33" t="str">
        <f>IF($J$7=$AO$3,"X","")&amp;IF($J$7=$AP$3,"X","")&amp;IF($J$7=$AQ$3,"X","")&amp;IF($J$7=$AR$3,"X","")&amp;IF($J$7=$AS$3,"X","")&amp;IF($J$7=$AT$3,"X","")&amp;IF($J$7=$AU$3,"X","")</f>
        <v>X</v>
      </c>
      <c r="BE7" s="33" t="str">
        <f>IF($K$7=$AO$3,"X","")&amp;IF($K$7=$AP$3,"X","")&amp;IF($K$7=$AQ$3,"X","")&amp;IF($K$7=$AR$3,"X","")&amp;IF($K$7=$AS$3,"X","")&amp;IF($K$7=$AT$3,"X","")&amp;IF($K$7=$AU$3,"X","")</f>
        <v/>
      </c>
      <c r="BF7" s="33" t="str">
        <f>IF($L$7=$AO$3,"X","")&amp;IF($L$7=$AP$3,"X","")&amp;IF($L$7=$AQ$3,"X","")&amp;IF($L$7=$AR$3,"X","")&amp;IF($L$7=$AS$3,"X","")&amp;IF($L$7=$AT$3,"X","")&amp;IF($L$7=$AU$3,"X","")</f>
        <v>X</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
      </c>
      <c r="BJ7" s="33" t="str">
        <f>IF($P$7=$AO$3,"X","")&amp;IF($P$7=$AP$3,"X","")&amp;IF($P$7=$AQ$3,"X","")&amp;IF($P$7=$AR$3,"X","")&amp;IF($P$7=$AS$3,"X","")&amp;IF($P$7=$AT$3,"X","")&amp;IF($P$7=$AU$3,"X","")</f>
        <v/>
      </c>
      <c r="BK7" s="33" t="str">
        <f>IF($Q$7=$AO$3,"X","")&amp;IF($Q$7=$AP$3,"X","")&amp;IF($Q$7=$AQ$3,"X","")&amp;IF($Q$7=$AR$3,"X","")&amp;IF($Q$7=$AS$3,"X","")&amp;IF($Q$7=$AT$3,"X","")&amp;IF($Q$7=$AU$3,"X","")</f>
        <v>X</v>
      </c>
      <c r="BL7" s="33" t="str">
        <f>IF($R$7=$AO$3,"X","")&amp;IF($R$7=$AP$3,"X","")&amp;IF($R$7=$AQ$3,"X","")&amp;IF($R$7=$AR$3,"X","")&amp;IF($R$7=$AS$3,"X","")&amp;IF($R$7=$AT$3,"X","")&amp;IF($R$7=$AU$3,"X","")</f>
        <v/>
      </c>
      <c r="BM7" s="33" t="str">
        <f>IF($S$7=$AO$3,"X","")&amp;IF($S$7=$AP$3,"X","")&amp;IF($S$7=$AQ$3,"X","")&amp;IF($S$7=$AR$3,"X","")&amp;IF($S$7=$AS$3,"X","")&amp;IF($S$7=$AT$3,"X","")&amp;IF($S$7=$AU$3,"X","")</f>
        <v>X</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
      </c>
      <c r="BQ7" s="33" t="str">
        <f>IF($W$7=$AO$3,"X","")&amp;IF($W$7=$AP$3,"X","")&amp;IF($W$7=$AQ$3,"X","")&amp;IF($W$7=$AR$3,"X","")&amp;IF($W$7=$AS$3,"X","")&amp;IF($W$7=$AT$3,"X","")&amp;IF($W$7=$AU$3,"X","")</f>
        <v/>
      </c>
      <c r="BR7" s="33" t="str">
        <f>IF($X$7=$AO$3,"X","")&amp;IF($X$7=$AP$3,"X","")&amp;IF($X$7=$AQ$3,"X","")&amp;IF($X$7=$AR$3,"X","")&amp;IF($X$7=$AS$3,"X","")&amp;IF($X$7=$AT$3,"X","")&amp;IF($X$7=$AU$3,"X","")</f>
        <v>X</v>
      </c>
      <c r="BS7" s="33" t="str">
        <f>IF($Y$7=$AO$3,"X","")&amp;IF($Y$7=$AP$3,"X","")&amp;IF($Y$7=$AQ$3,"X","")&amp;IF($Y$7=$AR$3,"X","")&amp;IF($Y$7=$AS$3,"X","")&amp;IF($Y$7=$AT$3,"X","")&amp;IF($Y$7=$AU$3,"X","")</f>
        <v/>
      </c>
      <c r="BT7" s="33" t="str">
        <f>IF($Z$7=$AO$3,"X","")&amp;IF($Z$7=$AP$3,"X","")&amp;IF($Z$7=$AQ$3,"X","")&amp;IF($Z$7=$AR$3,"X","")&amp;IF($Z$7=$AS$3,"X","")&amp;IF($Z$7=$AT$3,"X","")&amp;IF($Z$7=$AU$3,"X","")</f>
        <v>X</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
      </c>
      <c r="BX7" s="33" t="str">
        <f>IF($AD$7=$AO$3,"X","")&amp;IF($AD$7=$AP$3,"X","")&amp;IF($AD$7=$AQ$3,"X","")&amp;IF($AD$7=$AR$3,"X","")&amp;IF($AD$7=$AS$3,"X","")&amp;IF($AD$7=$AT$3,"X","")&amp;IF($AD$7=$AU$3,"X","")</f>
        <v/>
      </c>
      <c r="BY7" s="33" t="str">
        <f>IF($AE$7=$AO$3,"X","")&amp;IF($AE$7=$AP$3,"X","")&amp;IF($AE$7=$AQ$3,"X","")&amp;IF($AE$7=$AR$3,"X","")&amp;IF($AE$7=$AS$3,"X","")&amp;IF($AE$7=$AT$3,"X","")&amp;IF($AE$7=$AU$3,"X","")</f>
        <v>X</v>
      </c>
      <c r="BZ7" s="33" t="str">
        <f>IF($AF$7=$AO$3,"X","")&amp;IF($AF$7=$AP$3,"X","")&amp;IF($AF$7=$AQ$3,"X","")&amp;IF($AF$7=$AR$3,"X","")&amp;IF($AF$7=$AS$3,"X","")&amp;IF($AF$7=$AT$3,"X","")&amp;IF($AF$7=$AU$3,"X","")</f>
        <v/>
      </c>
      <c r="CA7" s="33" t="str">
        <f>IF($AG$7=$AO$3,"X","")&amp;IF($AG$7=$AP$3,"X","")&amp;IF($AG$7=$AQ$3,"X","")&amp;IF($AG$7=$AR$3,"X","")&amp;IF($AG$7=$AS$3,"X","")&amp;IF($AG$7=$AT$3,"X","")&amp;IF($AG$7=$AU$3,"X","")</f>
        <v>X</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
      </c>
      <c r="CE7" s="33" t="str">
        <f>IF($AK$7=$AO$3,"X","")&amp;IF($AK$7=$AP$3,"X","")&amp;IF($AK$7=$AQ$3,"X","")&amp;IF($AK$7=$AR$3,"X","")&amp;IF($AK$7=$AS$3,"X","")&amp;IF($AK$7=$AT$3,"X","")&amp;IF($AK$7=$AU$3,"X","")</f>
        <v/>
      </c>
    </row>
    <row r="8" spans="1:83" ht="12.75" customHeight="1" x14ac:dyDescent="0.2">
      <c r="A8" s="977" t="str">
        <f>R1</f>
        <v>Гринёва Оксана</v>
      </c>
      <c r="B8" s="977"/>
      <c r="C8" s="977"/>
      <c r="D8" s="978">
        <f>Y1*AL8</f>
        <v>10.666666666666666</v>
      </c>
      <c r="E8" s="978"/>
      <c r="F8" s="34" t="s">
        <v>21</v>
      </c>
      <c r="G8" s="35" t="str">
        <f>IF($G$7=$AO$3,"X","")&amp;IF($G$7=$AP$3,"X","")&amp;IF($G$7=$AQ$3,"X","")&amp;IF($G$7=$AR$3,"X","")&amp;IF($G$7=$AS$3,"X","")&amp;IF($G$7=$AT$3,"X","")&amp;IF($G$7=$AU$3,"X","")</f>
        <v/>
      </c>
      <c r="H8" s="35" t="str">
        <f>IF($H$7=$AO$3,"X","")&amp;IF($H$7=$AP$3,"X","")&amp;IF($H$7=$AQ$3,"X","")&amp;IF($H$7=$AR$3,"X","")&amp;IF($H$7=$AS$3,"X","")&amp;IF($H$7=$AT$3,"X","")&amp;IF($H$7=$AU$3,"X","")</f>
        <v/>
      </c>
      <c r="I8" s="35" t="str">
        <f>IF($I$7=$AO$3,"X","")&amp;IF($I$7=$AP$3,"X","")&amp;IF($I$7=$AQ$3,"X","")&amp;IF($I$7=$AR$3,"X","")&amp;IF($I$7=$AS$3,"X","")&amp;IF($I$7=$AT$3,"X","")&amp;IF($I$7=$AU$3,"X","")</f>
        <v/>
      </c>
      <c r="J8" s="35" t="str">
        <f>IF($J$7=$AO$3,"X","")&amp;IF($J$7=$AP$3,"X","")&amp;IF($J$7=$AQ$3,"X","")&amp;IF($J$7=$AR$3,"X","")&amp;IF($J$7=$AS$3,"X","")&amp;IF($J$7=$AT$3,"X","")&amp;IF($J$7=$AU$3,"X","")</f>
        <v>X</v>
      </c>
      <c r="K8" s="35" t="str">
        <f>IF($K$7=$AO$3,"X","")&amp;IF($K$7=$AP$3,"X","")&amp;IF($K$7=$AQ$3,"X","")&amp;IF($K$7=$AR$3,"X","")&amp;IF($K$7=$AS$3,"X","")&amp;IF($K$7=$AT$3,"X","")&amp;IF($K$7=$AU$3,"X","")</f>
        <v/>
      </c>
      <c r="L8" s="35" t="str">
        <f>IF($L$7=$AO$3,"X","")&amp;IF($L$7=$AP$3,"X","")&amp;IF($L$7=$AQ$3,"X","")&amp;IF($L$7=$AR$3,"X","")&amp;IF($L$7=$AS$3,"X","")&amp;IF($L$7=$AT$3,"X","")&amp;IF($L$7=$AU$3,"X","")</f>
        <v>X</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
      </c>
      <c r="P8" s="35" t="str">
        <f>IF($P$7=$AO$3,"X","")&amp;IF($P$7=$AP$3,"X","")&amp;IF($P$7=$AQ$3,"X","")&amp;IF($P$7=$AR$3,"X","")&amp;IF($P$7=$AS$3,"X","")&amp;IF($P$7=$AT$3,"X","")&amp;IF($P$7=$AU$3,"X","")</f>
        <v/>
      </c>
      <c r="Q8" s="35" t="str">
        <f>IF($Q$7=$AO$3,"X","")&amp;IF($Q$7=$AP$3,"X","")&amp;IF($Q$7=$AQ$3,"X","")&amp;IF($Q$7=$AR$3,"X","")&amp;IF($Q$7=$AS$3,"X","")&amp;IF($Q$7=$AT$3,"X","")&amp;IF($Q$7=$AU$3,"X","")</f>
        <v>X</v>
      </c>
      <c r="R8" s="35" t="str">
        <f>IF($R$7=$AO$3,"X","")&amp;IF($R$7=$AP$3,"X","")&amp;IF($R$7=$AQ$3,"X","")&amp;IF($R$7=$AR$3,"X","")&amp;IF($R$7=$AS$3,"X","")&amp;IF($R$7=$AT$3,"X","")&amp;IF($R$7=$AU$3,"X","")</f>
        <v/>
      </c>
      <c r="S8" s="35" t="str">
        <f>IF($S$7=$AO$3,"X","")&amp;IF($S$7=$AP$3,"X","")&amp;IF($S$7=$AQ$3,"X","")&amp;IF($S$7=$AR$3,"X","")&amp;IF($S$7=$AS$3,"X","")&amp;IF($S$7=$AT$3,"X","")&amp;IF($S$7=$AU$3,"X","")</f>
        <v>X</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
      </c>
      <c r="W8" s="35" t="str">
        <f>IF($W$7=$AO$3,"X","")&amp;IF($W$7=$AP$3,"X","")&amp;IF($W$7=$AQ$3,"X","")&amp;IF($W$7=$AR$3,"X","")&amp;IF($W$7=$AS$3,"X","")&amp;IF($W$7=$AT$3,"X","")&amp;IF($W$7=$AU$3,"X","")</f>
        <v/>
      </c>
      <c r="X8" s="35" t="str">
        <f>IF($X$7=$AO$3,"X","")&amp;IF($X$7=$AP$3,"X","")&amp;IF($X$7=$AQ$3,"X","")&amp;IF($X$7=$AR$3,"X","")&amp;IF($X$7=$AS$3,"X","")&amp;IF($X$7=$AT$3,"X","")&amp;IF($X$7=$AU$3,"X","")</f>
        <v>X</v>
      </c>
      <c r="Y8" s="35" t="str">
        <f>IF($Y$7=$AO$3,"X","")&amp;IF($Y$7=$AP$3,"X","")&amp;IF($Y$7=$AQ$3,"X","")&amp;IF($Y$7=$AR$3,"X","")&amp;IF($Y$7=$AS$3,"X","")&amp;IF($Y$7=$AT$3,"X","")&amp;IF($Y$7=$AU$3,"X","")</f>
        <v/>
      </c>
      <c r="Z8" s="35" t="str">
        <f>IF($Z$7=$AO$3,"X","")&amp;IF($Z$7=$AP$3,"X","")&amp;IF($Z$7=$AQ$3,"X","")&amp;IF($Z$7=$AR$3,"X","")&amp;IF($Z$7=$AS$3,"X","")&amp;IF($Z$7=$AT$3,"X","")&amp;IF($Z$7=$AU$3,"X","")</f>
        <v>X</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
      </c>
      <c r="AD8" s="35" t="str">
        <f>IF($AD$7=$AO$3,"X","")&amp;IF($AD$7=$AP$3,"X","")&amp;IF($AD$7=$AQ$3,"X","")&amp;IF($AD$7=$AR$3,"X","")&amp;IF($AD$7=$AS$3,"X","")&amp;IF($AD$7=$AT$3,"X","")&amp;IF($AD$7=$AU$3,"X","")</f>
        <v/>
      </c>
      <c r="AE8" s="35" t="str">
        <f>IF($AE$7=$AO$3,"X","")&amp;IF($AE$7=$AP$3,"X","")&amp;IF($AE$7=$AQ$3,"X","")&amp;IF($AE$7=$AR$3,"X","")&amp;IF($AE$7=$AS$3,"X","")&amp;IF($AE$7=$AT$3,"X","")&amp;IF($AE$7=$AU$3,"X","")</f>
        <v>X</v>
      </c>
      <c r="AF8" s="35" t="str">
        <f>IF($AF$7=$AO$3,"X","")&amp;IF($AF$7=$AP$3,"X","")&amp;IF($AF$7=$AQ$3,"X","")&amp;IF($AF$7=$AR$3,"X","")&amp;IF($AF$7=$AS$3,"X","")&amp;IF($AF$7=$AT$3,"X","")&amp;IF($AF$7=$AU$3,"X","")</f>
        <v/>
      </c>
      <c r="AG8" s="35" t="str">
        <f>IF($AG$7=$AO$3,"X","")&amp;IF($AG$7=$AP$3,"X","")&amp;IF($AG$7=$AQ$3,"X","")&amp;IF($AG$7=$AR$3,"X","")&amp;IF($AG$7=$AS$3,"X","")&amp;IF($AG$7=$AT$3,"X","")&amp;IF($AG$7=$AU$3,"X","")</f>
        <v>X</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
      </c>
      <c r="AK8" s="35" t="str">
        <f>IF($AK$7=$AO$3,"X","")&amp;IF($AK$7=$AP$3,"X","")&amp;IF($AK$7=$AQ$3,"X","")&amp;IF($AK$7=$AR$3,"X","")&amp;IF($AK$7=$AS$3,"X","")&amp;IF($AK$7=$AT$3,"X","")&amp;IF($AK$7=$AU$3,"X","")</f>
        <v/>
      </c>
      <c r="AL8" s="30">
        <f>COUNTIF(G8:AK8,"X")</f>
        <v>8</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10.666666666666666</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t="s">
        <v>640</v>
      </c>
      <c r="C14" s="925"/>
      <c r="D14" s="925"/>
      <c r="E14" s="925"/>
      <c r="F14" s="925"/>
      <c r="G14" s="926"/>
      <c r="H14" s="927"/>
      <c r="I14" s="928"/>
      <c r="J14" s="929"/>
      <c r="K14" s="930"/>
      <c r="L14" s="931"/>
      <c r="M14" s="932"/>
      <c r="N14" s="933"/>
      <c r="O14" s="932">
        <v>0.13</v>
      </c>
      <c r="P14" s="933"/>
      <c r="Q14" s="934">
        <f t="shared" ref="Q14:Q33" si="2">AV14</f>
        <v>555.92999999999995</v>
      </c>
      <c r="R14" s="935"/>
      <c r="S14" s="936"/>
      <c r="T14" s="937"/>
      <c r="U14" s="938"/>
      <c r="V14" s="939"/>
      <c r="W14" s="940"/>
      <c r="X14" s="941"/>
      <c r="Y14" s="939">
        <v>5937</v>
      </c>
      <c r="Z14" s="941"/>
      <c r="AA14" s="556"/>
      <c r="AB14" s="559"/>
      <c r="AC14" s="560">
        <f t="shared" ref="AC14:AC33" si="3">IF(B14&lt;&gt;"",-$I$10,"")</f>
        <v>0</v>
      </c>
      <c r="AD14" s="561"/>
      <c r="AE14" s="561">
        <f>Y14/Q14</f>
        <v>10.679402082996061</v>
      </c>
      <c r="AF14" s="562">
        <f t="shared" ref="AF14:AF33" si="4">SUM(AB14:AE14)</f>
        <v>10.679402082996061</v>
      </c>
      <c r="AG14" s="72"/>
      <c r="AH14" s="109">
        <f t="shared" ref="AH14:AH33" si="5">IF(B14&lt;&gt;"",AV14,"")</f>
        <v>555.92999999999995</v>
      </c>
      <c r="AI14" s="883">
        <f>IF(B14&lt;&gt;0,ROUND(AE14*Q14,0),"")</f>
        <v>5937</v>
      </c>
      <c r="AJ14" s="883"/>
      <c r="AK14" s="900">
        <f t="shared" ref="AK14:AK33" si="6">IF(B14&lt;&gt;0,ROUND(AI14*$AF$1,2),"")</f>
        <v>0</v>
      </c>
      <c r="AL14" s="900"/>
      <c r="AM14" s="901" t="str">
        <f t="shared" ref="AM14:AM33" si="7">IF(AND(AC14&gt;0,AC14&lt;&gt;""),"ложь","")</f>
        <v/>
      </c>
      <c r="AN14" s="901"/>
      <c r="AO14" s="73">
        <f>IF(ROUND($A$1-$A$1*M14,4)=$A$1,0,ROUND($A$1-$A$1*M14,4))</f>
        <v>0</v>
      </c>
      <c r="AP14" s="74">
        <f>IF(ROUND($A$1-$A$1*O14,4)=$A$1,0,ROUND($A$1-$A$1*O14,4))</f>
        <v>555.92999999999995</v>
      </c>
      <c r="AQ14" s="75">
        <f>ROUND($A$1-((M14+O14)*$A$1),4)</f>
        <v>555.92999999999995</v>
      </c>
      <c r="AR14" s="76">
        <f>IF(AO14&gt;0,1,0)</f>
        <v>0</v>
      </c>
      <c r="AS14" s="77">
        <f t="shared" ref="AS14:AS33" si="8">IF(AP14&gt;0,2,0)</f>
        <v>2</v>
      </c>
      <c r="AT14" s="76">
        <f>IF(AQ14&gt;0,3,0)</f>
        <v>3</v>
      </c>
      <c r="AU14" s="78">
        <f t="shared" ref="AU14:AU33" si="9">AR14+AS14+AT14</f>
        <v>5</v>
      </c>
      <c r="AV14" s="5">
        <f t="shared" ref="AV14:AV33" si="10">IF(AU14=4,AO14,0)+IF(AU14=5,AP14,0)+IF(AU14=6,AQ14,0)+IF(AU14=3,$A$1,0)</f>
        <v>555.92999999999995</v>
      </c>
      <c r="AW14" s="104">
        <f>ROUND(AF14*Q14,0)</f>
        <v>5937</v>
      </c>
    </row>
    <row r="15" spans="1:83" s="69" customFormat="1" ht="18" customHeight="1" x14ac:dyDescent="0.2">
      <c r="A15" s="71">
        <v>2</v>
      </c>
      <c r="B15" s="924"/>
      <c r="C15" s="925"/>
      <c r="D15" s="925"/>
      <c r="E15" s="925"/>
      <c r="F15" s="925"/>
      <c r="G15" s="926"/>
      <c r="H15" s="927"/>
      <c r="I15" s="928"/>
      <c r="J15" s="929"/>
      <c r="K15" s="930"/>
      <c r="L15" s="931"/>
      <c r="M15" s="932"/>
      <c r="N15" s="933"/>
      <c r="O15" s="932"/>
      <c r="P15" s="933"/>
      <c r="Q15" s="934">
        <f t="shared" si="2"/>
        <v>639</v>
      </c>
      <c r="R15" s="935"/>
      <c r="S15" s="936"/>
      <c r="T15" s="937"/>
      <c r="U15" s="938"/>
      <c r="V15" s="939"/>
      <c r="W15" s="940"/>
      <c r="X15" s="941"/>
      <c r="Y15" s="939"/>
      <c r="Z15" s="941"/>
      <c r="AA15" s="556"/>
      <c r="AB15" s="563"/>
      <c r="AC15" s="560" t="str">
        <f t="shared" si="3"/>
        <v/>
      </c>
      <c r="AD15" s="564"/>
      <c r="AE15" s="561"/>
      <c r="AF15" s="562">
        <f t="shared" si="4"/>
        <v>0</v>
      </c>
      <c r="AG15" s="72"/>
      <c r="AH15" s="109" t="str">
        <f t="shared" si="5"/>
        <v/>
      </c>
      <c r="AI15" s="883" t="str">
        <f t="shared" ref="AI15:AI33" si="11">IF(B15&lt;&gt;0,ROUND(AE15*Q15,0),"")</f>
        <v/>
      </c>
      <c r="AJ15" s="883"/>
      <c r="AK15" s="900" t="str">
        <f t="shared" si="6"/>
        <v/>
      </c>
      <c r="AL15" s="900"/>
      <c r="AM15" s="901" t="str">
        <f t="shared" si="7"/>
        <v/>
      </c>
      <c r="AN15" s="901"/>
      <c r="AO15" s="73">
        <f t="shared" ref="AO15:AO33" si="12">IF(ROUND($A$1-$A$1*M15,4)=$A$1,0,ROUND($A$1-$A$1*M15,4))</f>
        <v>0</v>
      </c>
      <c r="AP15" s="74">
        <f t="shared" ref="AP15:AP33" si="13">IF(ROUND($A$1-$A$1*O15,4)=$A$1,0,ROUND($A$1-$A$1*O15,4))</f>
        <v>0</v>
      </c>
      <c r="AQ15" s="75">
        <f t="shared" ref="AQ15:AQ33" si="14">ROUND($A$1-((M15+O15)*$A$1),4)</f>
        <v>639</v>
      </c>
      <c r="AR15" s="76">
        <f t="shared" ref="AR15:AR33" si="15">IF(AO15&gt;0,1,0)</f>
        <v>0</v>
      </c>
      <c r="AS15" s="77">
        <f t="shared" si="8"/>
        <v>0</v>
      </c>
      <c r="AT15" s="76">
        <f t="shared" ref="AT15:AT33" si="16">IF(AQ15&gt;0,3,0)</f>
        <v>3</v>
      </c>
      <c r="AU15" s="78">
        <f t="shared" si="9"/>
        <v>3</v>
      </c>
      <c r="AV15" s="5">
        <f t="shared" si="10"/>
        <v>639</v>
      </c>
      <c r="AW15" s="104">
        <f t="shared" ref="AW15:AW33" si="17">ROUND(AF15*Q15,0)</f>
        <v>0</v>
      </c>
    </row>
    <row r="16" spans="1:83" s="69" customFormat="1" ht="18" customHeight="1" x14ac:dyDescent="0.2">
      <c r="A16" s="71">
        <v>3</v>
      </c>
      <c r="B16" s="924"/>
      <c r="C16" s="925"/>
      <c r="D16" s="925"/>
      <c r="E16" s="925"/>
      <c r="F16" s="925"/>
      <c r="G16" s="926"/>
      <c r="H16" s="927"/>
      <c r="I16" s="928"/>
      <c r="J16" s="929"/>
      <c r="K16" s="930"/>
      <c r="L16" s="931"/>
      <c r="M16" s="932"/>
      <c r="N16" s="933"/>
      <c r="O16" s="932"/>
      <c r="P16" s="933"/>
      <c r="Q16" s="934">
        <f t="shared" si="2"/>
        <v>639</v>
      </c>
      <c r="R16" s="935"/>
      <c r="S16" s="936"/>
      <c r="T16" s="937"/>
      <c r="U16" s="938"/>
      <c r="V16" s="939"/>
      <c r="W16" s="940"/>
      <c r="X16" s="941"/>
      <c r="Y16" s="939"/>
      <c r="Z16" s="941"/>
      <c r="AA16" s="556"/>
      <c r="AB16" s="563"/>
      <c r="AC16" s="560" t="str">
        <f t="shared" si="3"/>
        <v/>
      </c>
      <c r="AD16" s="564"/>
      <c r="AE16" s="561"/>
      <c r="AF16" s="562">
        <f t="shared" si="4"/>
        <v>0</v>
      </c>
      <c r="AG16" s="72"/>
      <c r="AH16" s="109" t="str">
        <f t="shared" si="5"/>
        <v/>
      </c>
      <c r="AI16" s="883" t="str">
        <f t="shared" si="11"/>
        <v/>
      </c>
      <c r="AJ16" s="883"/>
      <c r="AK16" s="900" t="str">
        <f t="shared" si="6"/>
        <v/>
      </c>
      <c r="AL16" s="900"/>
      <c r="AM16" s="901" t="str">
        <f t="shared" si="7"/>
        <v/>
      </c>
      <c r="AN16" s="901"/>
      <c r="AO16" s="73">
        <f t="shared" si="12"/>
        <v>0</v>
      </c>
      <c r="AP16" s="74">
        <f t="shared" si="13"/>
        <v>0</v>
      </c>
      <c r="AQ16" s="75">
        <f t="shared" si="14"/>
        <v>639</v>
      </c>
      <c r="AR16" s="76">
        <f t="shared" si="15"/>
        <v>0</v>
      </c>
      <c r="AS16" s="77">
        <f t="shared" si="8"/>
        <v>0</v>
      </c>
      <c r="AT16" s="76">
        <f t="shared" si="16"/>
        <v>3</v>
      </c>
      <c r="AU16" s="78">
        <f t="shared" si="9"/>
        <v>3</v>
      </c>
      <c r="AV16" s="5">
        <f t="shared" si="10"/>
        <v>639</v>
      </c>
      <c r="AW16" s="104">
        <f t="shared" si="17"/>
        <v>0</v>
      </c>
    </row>
    <row r="17" spans="1:49" s="69" customFormat="1" ht="18" customHeight="1" x14ac:dyDescent="0.2">
      <c r="A17" s="71">
        <v>4</v>
      </c>
      <c r="B17" s="924"/>
      <c r="C17" s="925"/>
      <c r="D17" s="925"/>
      <c r="E17" s="925"/>
      <c r="F17" s="925"/>
      <c r="G17" s="926"/>
      <c r="H17" s="927"/>
      <c r="I17" s="928"/>
      <c r="J17" s="929"/>
      <c r="K17" s="930"/>
      <c r="L17" s="931"/>
      <c r="M17" s="932"/>
      <c r="N17" s="933"/>
      <c r="O17" s="932"/>
      <c r="P17" s="933"/>
      <c r="Q17" s="934">
        <f t="shared" si="2"/>
        <v>639</v>
      </c>
      <c r="R17" s="935"/>
      <c r="S17" s="936"/>
      <c r="T17" s="937"/>
      <c r="U17" s="938"/>
      <c r="V17" s="939"/>
      <c r="W17" s="940"/>
      <c r="X17" s="941"/>
      <c r="Y17" s="939"/>
      <c r="Z17" s="941"/>
      <c r="AA17" s="556"/>
      <c r="AB17" s="563"/>
      <c r="AC17" s="560" t="str">
        <f t="shared" si="3"/>
        <v/>
      </c>
      <c r="AD17" s="564"/>
      <c r="AE17" s="561"/>
      <c r="AF17" s="562">
        <f t="shared" si="4"/>
        <v>0</v>
      </c>
      <c r="AG17" s="72"/>
      <c r="AH17" s="109" t="str">
        <f t="shared" si="5"/>
        <v/>
      </c>
      <c r="AI17" s="883" t="str">
        <f t="shared" si="11"/>
        <v/>
      </c>
      <c r="AJ17" s="883"/>
      <c r="AK17" s="900" t="str">
        <f t="shared" si="6"/>
        <v/>
      </c>
      <c r="AL17" s="900"/>
      <c r="AM17" s="901" t="str">
        <f t="shared" si="7"/>
        <v/>
      </c>
      <c r="AN17" s="901"/>
      <c r="AO17" s="73">
        <f t="shared" si="12"/>
        <v>0</v>
      </c>
      <c r="AP17" s="74">
        <f t="shared" si="13"/>
        <v>0</v>
      </c>
      <c r="AQ17" s="75">
        <f t="shared" si="14"/>
        <v>639</v>
      </c>
      <c r="AR17" s="76">
        <f t="shared" si="15"/>
        <v>0</v>
      </c>
      <c r="AS17" s="77">
        <f t="shared" si="8"/>
        <v>0</v>
      </c>
      <c r="AT17" s="76">
        <f t="shared" si="16"/>
        <v>3</v>
      </c>
      <c r="AU17" s="78">
        <f t="shared" si="9"/>
        <v>3</v>
      </c>
      <c r="AV17" s="5">
        <f t="shared" si="10"/>
        <v>639</v>
      </c>
      <c r="AW17" s="104">
        <f t="shared" si="17"/>
        <v>0</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639</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639</v>
      </c>
      <c r="AR18" s="76">
        <f t="shared" si="15"/>
        <v>0</v>
      </c>
      <c r="AS18" s="77">
        <f t="shared" si="8"/>
        <v>0</v>
      </c>
      <c r="AT18" s="76">
        <f t="shared" si="16"/>
        <v>3</v>
      </c>
      <c r="AU18" s="78">
        <f t="shared" si="9"/>
        <v>3</v>
      </c>
      <c r="AV18" s="5">
        <f t="shared" si="10"/>
        <v>639</v>
      </c>
      <c r="AW18" s="104">
        <f t="shared" si="17"/>
        <v>0</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639</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639</v>
      </c>
      <c r="AR19" s="76">
        <f t="shared" si="15"/>
        <v>0</v>
      </c>
      <c r="AS19" s="77">
        <f t="shared" si="8"/>
        <v>0</v>
      </c>
      <c r="AT19" s="76">
        <f t="shared" si="16"/>
        <v>3</v>
      </c>
      <c r="AU19" s="78">
        <f t="shared" si="9"/>
        <v>3</v>
      </c>
      <c r="AV19" s="5">
        <f t="shared" si="10"/>
        <v>639</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639</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639</v>
      </c>
      <c r="AR20" s="76">
        <f t="shared" si="15"/>
        <v>0</v>
      </c>
      <c r="AS20" s="77">
        <f t="shared" si="8"/>
        <v>0</v>
      </c>
      <c r="AT20" s="76">
        <f t="shared" si="16"/>
        <v>3</v>
      </c>
      <c r="AU20" s="78">
        <f t="shared" si="9"/>
        <v>3</v>
      </c>
      <c r="AV20" s="5">
        <f t="shared" si="10"/>
        <v>639</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639</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639</v>
      </c>
      <c r="AR21" s="76">
        <f t="shared" si="15"/>
        <v>0</v>
      </c>
      <c r="AS21" s="77">
        <f t="shared" si="8"/>
        <v>0</v>
      </c>
      <c r="AT21" s="76">
        <f t="shared" si="16"/>
        <v>3</v>
      </c>
      <c r="AU21" s="78">
        <f t="shared" si="9"/>
        <v>3</v>
      </c>
      <c r="AV21" s="5">
        <f t="shared" si="10"/>
        <v>639</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639</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639</v>
      </c>
      <c r="AR22" s="76">
        <f t="shared" si="15"/>
        <v>0</v>
      </c>
      <c r="AS22" s="77">
        <f t="shared" si="8"/>
        <v>0</v>
      </c>
      <c r="AT22" s="76">
        <f t="shared" si="16"/>
        <v>3</v>
      </c>
      <c r="AU22" s="78">
        <f t="shared" si="9"/>
        <v>3</v>
      </c>
      <c r="AV22" s="5">
        <f t="shared" si="10"/>
        <v>639</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639</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639</v>
      </c>
      <c r="AR23" s="76">
        <f t="shared" si="15"/>
        <v>0</v>
      </c>
      <c r="AS23" s="77">
        <f t="shared" si="8"/>
        <v>0</v>
      </c>
      <c r="AT23" s="76">
        <f t="shared" si="16"/>
        <v>3</v>
      </c>
      <c r="AU23" s="78">
        <f t="shared" si="9"/>
        <v>3</v>
      </c>
      <c r="AV23" s="5">
        <f t="shared" si="10"/>
        <v>639</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639</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639</v>
      </c>
      <c r="AR24" s="76">
        <f t="shared" si="15"/>
        <v>0</v>
      </c>
      <c r="AS24" s="77">
        <f t="shared" si="8"/>
        <v>0</v>
      </c>
      <c r="AT24" s="76">
        <f t="shared" si="16"/>
        <v>3</v>
      </c>
      <c r="AU24" s="78">
        <f t="shared" si="9"/>
        <v>3</v>
      </c>
      <c r="AV24" s="5">
        <f t="shared" si="10"/>
        <v>639</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639</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639</v>
      </c>
      <c r="AR25" s="76">
        <f t="shared" si="15"/>
        <v>0</v>
      </c>
      <c r="AS25" s="77">
        <f t="shared" si="8"/>
        <v>0</v>
      </c>
      <c r="AT25" s="76">
        <f t="shared" si="16"/>
        <v>3</v>
      </c>
      <c r="AU25" s="78">
        <f t="shared" si="9"/>
        <v>3</v>
      </c>
      <c r="AV25" s="5">
        <f t="shared" si="10"/>
        <v>639</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639</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639</v>
      </c>
      <c r="AR26" s="76">
        <f t="shared" si="15"/>
        <v>0</v>
      </c>
      <c r="AS26" s="77">
        <f t="shared" si="8"/>
        <v>0</v>
      </c>
      <c r="AT26" s="76">
        <f t="shared" si="16"/>
        <v>3</v>
      </c>
      <c r="AU26" s="78">
        <f t="shared" si="9"/>
        <v>3</v>
      </c>
      <c r="AV26" s="5">
        <f t="shared" si="10"/>
        <v>639</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639</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639</v>
      </c>
      <c r="AR27" s="76">
        <f t="shared" si="15"/>
        <v>0</v>
      </c>
      <c r="AS27" s="77">
        <f t="shared" si="8"/>
        <v>0</v>
      </c>
      <c r="AT27" s="76">
        <f t="shared" si="16"/>
        <v>3</v>
      </c>
      <c r="AU27" s="78">
        <f t="shared" si="9"/>
        <v>3</v>
      </c>
      <c r="AV27" s="5">
        <f t="shared" si="10"/>
        <v>639</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639</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639</v>
      </c>
      <c r="AR28" s="76">
        <f t="shared" si="15"/>
        <v>0</v>
      </c>
      <c r="AS28" s="77">
        <f t="shared" si="8"/>
        <v>0</v>
      </c>
      <c r="AT28" s="76">
        <f t="shared" si="16"/>
        <v>3</v>
      </c>
      <c r="AU28" s="78">
        <f t="shared" si="9"/>
        <v>3</v>
      </c>
      <c r="AV28" s="5">
        <f t="shared" si="10"/>
        <v>639</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639</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639</v>
      </c>
      <c r="AR29" s="76">
        <f t="shared" si="15"/>
        <v>0</v>
      </c>
      <c r="AS29" s="77">
        <f t="shared" si="8"/>
        <v>0</v>
      </c>
      <c r="AT29" s="76">
        <f t="shared" si="16"/>
        <v>3</v>
      </c>
      <c r="AU29" s="78">
        <f t="shared" si="9"/>
        <v>3</v>
      </c>
      <c r="AV29" s="5">
        <f t="shared" si="10"/>
        <v>639</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639</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639</v>
      </c>
      <c r="AR30" s="76">
        <f t="shared" si="15"/>
        <v>0</v>
      </c>
      <c r="AS30" s="77">
        <f t="shared" si="8"/>
        <v>0</v>
      </c>
      <c r="AT30" s="76">
        <f t="shared" si="16"/>
        <v>3</v>
      </c>
      <c r="AU30" s="78">
        <f t="shared" si="9"/>
        <v>3</v>
      </c>
      <c r="AV30" s="5">
        <f t="shared" si="10"/>
        <v>639</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639</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639</v>
      </c>
      <c r="AR31" s="76">
        <f t="shared" si="15"/>
        <v>0</v>
      </c>
      <c r="AS31" s="77">
        <f t="shared" si="8"/>
        <v>0</v>
      </c>
      <c r="AT31" s="76">
        <f t="shared" si="16"/>
        <v>3</v>
      </c>
      <c r="AU31" s="78">
        <f t="shared" si="9"/>
        <v>3</v>
      </c>
      <c r="AV31" s="5">
        <f t="shared" si="10"/>
        <v>639</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639</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639</v>
      </c>
      <c r="AR32" s="76">
        <f t="shared" si="15"/>
        <v>0</v>
      </c>
      <c r="AS32" s="77">
        <f t="shared" si="8"/>
        <v>0</v>
      </c>
      <c r="AT32" s="76">
        <f t="shared" si="16"/>
        <v>3</v>
      </c>
      <c r="AU32" s="78">
        <f t="shared" si="9"/>
        <v>3</v>
      </c>
      <c r="AV32" s="5">
        <f t="shared" si="10"/>
        <v>639</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639</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639</v>
      </c>
      <c r="AR33" s="76">
        <f t="shared" si="15"/>
        <v>0</v>
      </c>
      <c r="AS33" s="77">
        <f t="shared" si="8"/>
        <v>0</v>
      </c>
      <c r="AT33" s="76">
        <f t="shared" si="16"/>
        <v>3</v>
      </c>
      <c r="AU33" s="78">
        <f t="shared" si="9"/>
        <v>3</v>
      </c>
      <c r="AV33" s="5">
        <f t="shared" si="10"/>
        <v>639</v>
      </c>
      <c r="AW33" s="104">
        <f t="shared" si="17"/>
        <v>0</v>
      </c>
    </row>
    <row r="34" spans="1:49" s="69" customFormat="1" ht="24.75" customHeight="1" x14ac:dyDescent="0.2">
      <c r="A34" s="84"/>
      <c r="B34" s="480" t="s">
        <v>281</v>
      </c>
      <c r="C34" s="84"/>
      <c r="D34" s="84"/>
      <c r="E34" s="84"/>
      <c r="F34" s="84"/>
      <c r="G34" s="554">
        <f>20-COUNTBLANK(B14:B33)</f>
        <v>1</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5937</v>
      </c>
      <c r="Z34" s="904"/>
      <c r="AA34" s="558">
        <f t="shared" ref="AA34:AG34" si="18">SUM(AA14:AA33)</f>
        <v>0</v>
      </c>
      <c r="AB34" s="568">
        <f t="shared" si="18"/>
        <v>0</v>
      </c>
      <c r="AC34" s="569">
        <f t="shared" si="18"/>
        <v>0</v>
      </c>
      <c r="AD34" s="569">
        <f t="shared" si="18"/>
        <v>0</v>
      </c>
      <c r="AE34" s="570">
        <f t="shared" si="18"/>
        <v>10.679402082996061</v>
      </c>
      <c r="AF34" s="571">
        <f t="shared" si="18"/>
        <v>10.679402082996061</v>
      </c>
      <c r="AG34" s="89">
        <f t="shared" si="18"/>
        <v>0</v>
      </c>
      <c r="AH34" s="90"/>
      <c r="AI34" s="90"/>
      <c r="AJ34" s="90"/>
      <c r="AK34" s="90"/>
      <c r="AL34" s="91"/>
      <c r="AM34" s="91"/>
      <c r="AN34" s="91"/>
      <c r="AO34" s="68"/>
      <c r="AS34" s="70"/>
      <c r="AW34" s="104">
        <f>SUM(AW14:AW33)</f>
        <v>5937</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887.13793103448279</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2478" priority="6" stopIfTrue="1">
      <formula>B14=""</formula>
    </cfRule>
  </conditionalFormatting>
  <conditionalFormatting sqref="AE14:AE33">
    <cfRule type="expression" dxfId="2477" priority="7" stopIfTrue="1">
      <formula>AND((OR(S14,V14,Y14)&lt;&gt;0),AE14=0)</formula>
    </cfRule>
    <cfRule type="expression" dxfId="2476" priority="8" stopIfTrue="1">
      <formula>AND((OR(S14,V14,Y14)&lt;&gt;0),AE14&lt;&gt;0)</formula>
    </cfRule>
  </conditionalFormatting>
  <conditionalFormatting sqref="Q14:R33">
    <cfRule type="expression" dxfId="2475" priority="9" stopIfTrue="1">
      <formula>B14=""</formula>
    </cfRule>
  </conditionalFormatting>
  <conditionalFormatting sqref="AC14:AC33">
    <cfRule type="expression" dxfId="2474" priority="10" stopIfTrue="1">
      <formula>(AD14+AC14)&gt;=0</formula>
    </cfRule>
  </conditionalFormatting>
  <conditionalFormatting sqref="AI14:AJ33">
    <cfRule type="expression" dxfId="2473" priority="11" stopIfTrue="1">
      <formula>IF(AI14&lt;&gt;ROUND(S14*$AF$1+V14+Y14,2),1)</formula>
    </cfRule>
    <cfRule type="cellIs" dxfId="2472" priority="12" stopIfTrue="1" operator="equal">
      <formula>0</formula>
    </cfRule>
  </conditionalFormatting>
  <conditionalFormatting sqref="Y25:Z33">
    <cfRule type="expression" dxfId="2471" priority="13" stopIfTrue="1">
      <formula>IF((AND($Y25=0,$S25=0,$V25=0,$AE25&lt;&gt;0)),"истина")</formula>
    </cfRule>
    <cfRule type="expression" dxfId="2470" priority="14" stopIfTrue="1">
      <formula>($V25+$Y25)&lt;&gt;$AI25</formula>
    </cfRule>
  </conditionalFormatting>
  <conditionalFormatting sqref="S15:U33">
    <cfRule type="expression" dxfId="2469" priority="15" stopIfTrue="1">
      <formula>IF((AND($S15=0,$V15=0,$Y15=0,$AE15&lt;&gt;0)),"истина")</formula>
    </cfRule>
    <cfRule type="cellIs" dxfId="2468" priority="16" stopIfTrue="1" operator="lessThan">
      <formula>0</formula>
    </cfRule>
  </conditionalFormatting>
  <conditionalFormatting sqref="V25:X33">
    <cfRule type="expression" dxfId="2467" priority="17" stopIfTrue="1">
      <formula>IF((AND($V25=0,$Y25=0,$S25=0,$AE25&lt;&gt;0)),"истина")</formula>
    </cfRule>
    <cfRule type="expression" dxfId="2466" priority="18" stopIfTrue="1">
      <formula>($V25+$Y25)&lt;&gt;$AI25</formula>
    </cfRule>
    <cfRule type="cellIs" dxfId="2465" priority="19" stopIfTrue="1" operator="lessThan">
      <formula>0</formula>
    </cfRule>
  </conditionalFormatting>
  <conditionalFormatting sqref="I10:J10">
    <cfRule type="cellIs" dxfId="2464" priority="20" stopIfTrue="1" operator="notEqual">
      <formula>$A$10</formula>
    </cfRule>
    <cfRule type="cellIs" dxfId="2463" priority="21" stopIfTrue="1" operator="equal">
      <formula>0</formula>
    </cfRule>
  </conditionalFormatting>
  <conditionalFormatting sqref="D10:E10 AK13:AL13 AH14:AH33 AM14:AN33">
    <cfRule type="cellIs" dxfId="2462" priority="22" stopIfTrue="1" operator="equal">
      <formula>0</formula>
    </cfRule>
  </conditionalFormatting>
  <conditionalFormatting sqref="AH3:AN3 AH1:AN1">
    <cfRule type="cellIs" dxfId="2461" priority="23" stopIfTrue="1" operator="equal">
      <formula>0</formula>
    </cfRule>
  </conditionalFormatting>
  <conditionalFormatting sqref="S34:AG34 AF14:AF33">
    <cfRule type="cellIs" dxfId="2460" priority="24" stopIfTrue="1" operator="equal">
      <formula>0</formula>
    </cfRule>
  </conditionalFormatting>
  <conditionalFormatting sqref="S14:U14">
    <cfRule type="expression" dxfId="2459" priority="25" stopIfTrue="1">
      <formula>IF((AND($S$14=0,$V$14=0,$Y$14=0,$AE$14&lt;&gt;0)),"истина")</formula>
    </cfRule>
    <cfRule type="cellIs" dxfId="2458" priority="26" stopIfTrue="1" operator="lessThan">
      <formula>0</formula>
    </cfRule>
  </conditionalFormatting>
  <conditionalFormatting sqref="G34 D8:E9 AK14:AL33">
    <cfRule type="cellIs" dxfId="2457" priority="27" stopIfTrue="1" operator="equal">
      <formula>0</formula>
    </cfRule>
  </conditionalFormatting>
  <conditionalFormatting sqref="AL8:AL9">
    <cfRule type="cellIs" dxfId="2456" priority="28" stopIfTrue="1" operator="equal">
      <formula>0</formula>
    </cfRule>
  </conditionalFormatting>
  <conditionalFormatting sqref="AM8:AN8">
    <cfRule type="expression" dxfId="2455" priority="29" stopIfTrue="1">
      <formula>$AL$8=0</formula>
    </cfRule>
  </conditionalFormatting>
  <conditionalFormatting sqref="AM9:AN9">
    <cfRule type="expression" dxfId="2454" priority="30" stopIfTrue="1">
      <formula>$AL$9=0</formula>
    </cfRule>
  </conditionalFormatting>
  <conditionalFormatting sqref="A8:C8">
    <cfRule type="expression" dxfId="2453" priority="31" stopIfTrue="1">
      <formula>$D$8=0</formula>
    </cfRule>
    <cfRule type="cellIs" dxfId="2452" priority="32" stopIfTrue="1" operator="equal">
      <formula>0</formula>
    </cfRule>
  </conditionalFormatting>
  <conditionalFormatting sqref="A9:C9">
    <cfRule type="expression" dxfId="2451" priority="33" stopIfTrue="1">
      <formula>$D$9=0</formula>
    </cfRule>
    <cfRule type="cellIs" dxfId="2450" priority="34" stopIfTrue="1" operator="equal">
      <formula>0</formula>
    </cfRule>
  </conditionalFormatting>
  <conditionalFormatting sqref="F9">
    <cfRule type="expression" dxfId="2449" priority="35" stopIfTrue="1">
      <formula>$D$9=0</formula>
    </cfRule>
  </conditionalFormatting>
  <conditionalFormatting sqref="F8">
    <cfRule type="expression" dxfId="2448" priority="36" stopIfTrue="1">
      <formula>$D$8=0</formula>
    </cfRule>
  </conditionalFormatting>
  <conditionalFormatting sqref="G8:AK9 BA7:CE8">
    <cfRule type="cellIs" dxfId="2447" priority="37" stopIfTrue="1" operator="equal">
      <formula>""</formula>
    </cfRule>
  </conditionalFormatting>
  <conditionalFormatting sqref="Y14:Z24">
    <cfRule type="expression" dxfId="2446" priority="1" stopIfTrue="1">
      <formula>IF((AND($Y14=0,$S14=0,$V14=0,$AE14&lt;&gt;0)),"истина")</formula>
    </cfRule>
    <cfRule type="expression" dxfId="2445" priority="2" stopIfTrue="1">
      <formula>($V14+$Y14)&lt;&gt;$AI14</formula>
    </cfRule>
  </conditionalFormatting>
  <conditionalFormatting sqref="V14:X24">
    <cfRule type="expression" dxfId="2444" priority="3" stopIfTrue="1">
      <formula>IF((AND($V14=0,$Y14=0,$S14=0,$AE14&lt;&gt;0)),"истина")</formula>
    </cfRule>
    <cfRule type="expression" dxfId="2443" priority="4" stopIfTrue="1">
      <formula>($V14+$Y14)&lt;&gt;$AI14</formula>
    </cfRule>
    <cfRule type="cellIs" dxfId="2442"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5057"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45058"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45059"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45060"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45061"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45062"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45063"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45064"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45065"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45066"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45067"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45068"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45069"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45070"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45071"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45072"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45073"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95">
    <pageSetUpPr fitToPage="1"/>
  </sheetPr>
  <dimension ref="A1:CE147"/>
  <sheetViews>
    <sheetView showGridLines="0" zoomScale="120" zoomScaleNormal="120" workbookViewId="0">
      <selection activeCell="B19" sqref="B19:G19"/>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v>639</v>
      </c>
      <c r="B1" s="969"/>
      <c r="C1" s="969"/>
      <c r="D1" s="555"/>
      <c r="E1" s="966">
        <v>10</v>
      </c>
      <c r="F1" s="966"/>
      <c r="G1" s="966"/>
      <c r="H1" s="966"/>
      <c r="J1" s="970"/>
      <c r="K1" s="970"/>
      <c r="L1" s="970"/>
      <c r="M1" s="970"/>
      <c r="N1" s="970"/>
      <c r="O1" s="970"/>
      <c r="P1" s="3"/>
      <c r="Q1" s="3"/>
      <c r="R1" s="964" t="s">
        <v>353</v>
      </c>
      <c r="S1" s="964"/>
      <c r="T1" s="964"/>
      <c r="U1" s="964"/>
      <c r="V1" s="964"/>
      <c r="W1" s="964"/>
      <c r="Y1" s="971">
        <f>60/45</f>
        <v>1.3333333333333333</v>
      </c>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v>0.70833333333333337</v>
      </c>
      <c r="AH2" s="859" t="s">
        <v>12</v>
      </c>
      <c r="AI2" s="859"/>
      <c r="AJ2" s="859"/>
      <c r="AK2" s="859"/>
      <c r="AL2" s="859"/>
      <c r="AM2" s="859"/>
      <c r="AN2" s="859"/>
      <c r="AO2" s="14" t="b">
        <v>1</v>
      </c>
      <c r="AP2" s="15" t="b">
        <v>0</v>
      </c>
      <c r="AQ2" s="15" t="b">
        <v>1</v>
      </c>
      <c r="AR2" s="15" t="b">
        <v>0</v>
      </c>
      <c r="AS2" s="15" t="b">
        <v>0</v>
      </c>
      <c r="AT2" s="15" t="b">
        <v>0</v>
      </c>
      <c r="AU2" s="15" t="b">
        <v>0</v>
      </c>
      <c r="AV2" s="15">
        <f>COUNTIF(AO2:AU2,TRUE)</f>
        <v>2</v>
      </c>
    </row>
    <row r="3" spans="1:83" ht="12.75" customHeight="1" x14ac:dyDescent="0.2">
      <c r="A3" s="972" t="s">
        <v>805</v>
      </c>
      <c r="B3" s="972"/>
      <c r="C3" s="972"/>
      <c r="D3" s="555"/>
      <c r="E3" s="964" t="s">
        <v>800</v>
      </c>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t="str">
        <f>IF(AO2=TRUE,"M",0)</f>
        <v>M</v>
      </c>
      <c r="AP3" s="19">
        <f>IF(AP2=TRUE,"Tu",0)</f>
        <v>0</v>
      </c>
      <c r="AQ3" s="19" t="str">
        <f>IF(AQ2=TRUE,"W",0)</f>
        <v>W</v>
      </c>
      <c r="AR3" s="19">
        <f>IF(AR2=TRUE,"Th",0)</f>
        <v>0</v>
      </c>
      <c r="AS3" s="19">
        <f>IF(AS2=TRUE,"F",0)</f>
        <v>0</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X</v>
      </c>
      <c r="BC7" s="33" t="str">
        <f>IF($I$7=$AO$3,"X","")&amp;IF($I$7=$AP$3,"X","")&amp;IF($I$7=$AQ$3,"X","")&amp;IF($I$7=$AR$3,"X","")&amp;IF($I$7=$AS$3,"X","")&amp;IF($I$7=$AT$3,"X","")&amp;IF($I$7=$AU$3,"X","")</f>
        <v/>
      </c>
      <c r="BD7" s="33" t="str">
        <f>IF($J$7=$AO$3,"X","")&amp;IF($J$7=$AP$3,"X","")&amp;IF($J$7=$AQ$3,"X","")&amp;IF($J$7=$AR$3,"X","")&amp;IF($J$7=$AS$3,"X","")&amp;IF($J$7=$AT$3,"X","")&amp;IF($J$7=$AU$3,"X","")</f>
        <v>X</v>
      </c>
      <c r="BE7" s="33" t="str">
        <f>IF($K$7=$AO$3,"X","")&amp;IF($K$7=$AP$3,"X","")&amp;IF($K$7=$AQ$3,"X","")&amp;IF($K$7=$AR$3,"X","")&amp;IF($K$7=$AS$3,"X","")&amp;IF($K$7=$AT$3,"X","")&amp;IF($K$7=$AU$3,"X","")</f>
        <v/>
      </c>
      <c r="BF7" s="33" t="str">
        <f>IF($L$7=$AO$3,"X","")&amp;IF($L$7=$AP$3,"X","")&amp;IF($L$7=$AQ$3,"X","")&amp;IF($L$7=$AR$3,"X","")&amp;IF($L$7=$AS$3,"X","")&amp;IF($L$7=$AT$3,"X","")&amp;IF($L$7=$AU$3,"X","")</f>
        <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X</v>
      </c>
      <c r="BJ7" s="33" t="str">
        <f>IF($P$7=$AO$3,"X","")&amp;IF($P$7=$AP$3,"X","")&amp;IF($P$7=$AQ$3,"X","")&amp;IF($P$7=$AR$3,"X","")&amp;IF($P$7=$AS$3,"X","")&amp;IF($P$7=$AT$3,"X","")&amp;IF($P$7=$AU$3,"X","")</f>
        <v/>
      </c>
      <c r="BK7" s="33" t="str">
        <f>IF($Q$7=$AO$3,"X","")&amp;IF($Q$7=$AP$3,"X","")&amp;IF($Q$7=$AQ$3,"X","")&amp;IF($Q$7=$AR$3,"X","")&amp;IF($Q$7=$AS$3,"X","")&amp;IF($Q$7=$AT$3,"X","")&amp;IF($Q$7=$AU$3,"X","")</f>
        <v>X</v>
      </c>
      <c r="BL7" s="33" t="str">
        <f>IF($R$7=$AO$3,"X","")&amp;IF($R$7=$AP$3,"X","")&amp;IF($R$7=$AQ$3,"X","")&amp;IF($R$7=$AR$3,"X","")&amp;IF($R$7=$AS$3,"X","")&amp;IF($R$7=$AT$3,"X","")&amp;IF($R$7=$AU$3,"X","")</f>
        <v/>
      </c>
      <c r="BM7" s="33" t="str">
        <f>IF($S$7=$AO$3,"X","")&amp;IF($S$7=$AP$3,"X","")&amp;IF($S$7=$AQ$3,"X","")&amp;IF($S$7=$AR$3,"X","")&amp;IF($S$7=$AS$3,"X","")&amp;IF($S$7=$AT$3,"X","")&amp;IF($S$7=$AU$3,"X","")</f>
        <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X</v>
      </c>
      <c r="BQ7" s="33" t="str">
        <f>IF($W$7=$AO$3,"X","")&amp;IF($W$7=$AP$3,"X","")&amp;IF($W$7=$AQ$3,"X","")&amp;IF($W$7=$AR$3,"X","")&amp;IF($W$7=$AS$3,"X","")&amp;IF($W$7=$AT$3,"X","")&amp;IF($W$7=$AU$3,"X","")</f>
        <v/>
      </c>
      <c r="BR7" s="33" t="str">
        <f>IF($X$7=$AO$3,"X","")&amp;IF($X$7=$AP$3,"X","")&amp;IF($X$7=$AQ$3,"X","")&amp;IF($X$7=$AR$3,"X","")&amp;IF($X$7=$AS$3,"X","")&amp;IF($X$7=$AT$3,"X","")&amp;IF($X$7=$AU$3,"X","")</f>
        <v>X</v>
      </c>
      <c r="BS7" s="33" t="str">
        <f>IF($Y$7=$AO$3,"X","")&amp;IF($Y$7=$AP$3,"X","")&amp;IF($Y$7=$AQ$3,"X","")&amp;IF($Y$7=$AR$3,"X","")&amp;IF($Y$7=$AS$3,"X","")&amp;IF($Y$7=$AT$3,"X","")&amp;IF($Y$7=$AU$3,"X","")</f>
        <v/>
      </c>
      <c r="BT7" s="33" t="str">
        <f>IF($Z$7=$AO$3,"X","")&amp;IF($Z$7=$AP$3,"X","")&amp;IF($Z$7=$AQ$3,"X","")&amp;IF($Z$7=$AR$3,"X","")&amp;IF($Z$7=$AS$3,"X","")&amp;IF($Z$7=$AT$3,"X","")&amp;IF($Z$7=$AU$3,"X","")</f>
        <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X</v>
      </c>
      <c r="BX7" s="33" t="str">
        <f>IF($AD$7=$AO$3,"X","")&amp;IF($AD$7=$AP$3,"X","")&amp;IF($AD$7=$AQ$3,"X","")&amp;IF($AD$7=$AR$3,"X","")&amp;IF($AD$7=$AS$3,"X","")&amp;IF($AD$7=$AT$3,"X","")&amp;IF($AD$7=$AU$3,"X","")</f>
        <v/>
      </c>
      <c r="BY7" s="33" t="str">
        <f>IF($AE$7=$AO$3,"X","")&amp;IF($AE$7=$AP$3,"X","")&amp;IF($AE$7=$AQ$3,"X","")&amp;IF($AE$7=$AR$3,"X","")&amp;IF($AE$7=$AS$3,"X","")&amp;IF($AE$7=$AT$3,"X","")&amp;IF($AE$7=$AU$3,"X","")</f>
        <v>X</v>
      </c>
      <c r="BZ7" s="33" t="str">
        <f>IF($AF$7=$AO$3,"X","")&amp;IF($AF$7=$AP$3,"X","")&amp;IF($AF$7=$AQ$3,"X","")&amp;IF($AF$7=$AR$3,"X","")&amp;IF($AF$7=$AS$3,"X","")&amp;IF($AF$7=$AT$3,"X","")&amp;IF($AF$7=$AU$3,"X","")</f>
        <v/>
      </c>
      <c r="CA7" s="33" t="str">
        <f>IF($AG$7=$AO$3,"X","")&amp;IF($AG$7=$AP$3,"X","")&amp;IF($AG$7=$AQ$3,"X","")&amp;IF($AG$7=$AR$3,"X","")&amp;IF($AG$7=$AS$3,"X","")&amp;IF($AG$7=$AT$3,"X","")&amp;IF($AG$7=$AU$3,"X","")</f>
        <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X</v>
      </c>
      <c r="CE7" s="33" t="str">
        <f>IF($AK$7=$AO$3,"X","")&amp;IF($AK$7=$AP$3,"X","")&amp;IF($AK$7=$AQ$3,"X","")&amp;IF($AK$7=$AR$3,"X","")&amp;IF($AK$7=$AS$3,"X","")&amp;IF($AK$7=$AT$3,"X","")&amp;IF($AK$7=$AU$3,"X","")</f>
        <v/>
      </c>
    </row>
    <row r="8" spans="1:83" ht="12.75" customHeight="1" x14ac:dyDescent="0.2">
      <c r="A8" s="977" t="str">
        <f>R1</f>
        <v>Van Schalkwyk Barbara</v>
      </c>
      <c r="B8" s="977"/>
      <c r="C8" s="977"/>
      <c r="D8" s="978">
        <f>Y1*AL8</f>
        <v>12</v>
      </c>
      <c r="E8" s="978"/>
      <c r="F8" s="34" t="s">
        <v>21</v>
      </c>
      <c r="G8" s="35" t="str">
        <f>IF($G$7=$AO$3,"X","")&amp;IF($G$7=$AP$3,"X","")&amp;IF($G$7=$AQ$3,"X","")&amp;IF($G$7=$AR$3,"X","")&amp;IF($G$7=$AS$3,"X","")&amp;IF($G$7=$AT$3,"X","")&amp;IF($G$7=$AU$3,"X","")</f>
        <v/>
      </c>
      <c r="H8" s="35" t="str">
        <f>IF($H$7=$AO$3,"X","")&amp;IF($H$7=$AP$3,"X","")&amp;IF($H$7=$AQ$3,"X","")&amp;IF($H$7=$AR$3,"X","")&amp;IF($H$7=$AS$3,"X","")&amp;IF($H$7=$AT$3,"X","")&amp;IF($H$7=$AU$3,"X","")</f>
        <v>X</v>
      </c>
      <c r="I8" s="35" t="str">
        <f>IF($I$7=$AO$3,"X","")&amp;IF($I$7=$AP$3,"X","")&amp;IF($I$7=$AQ$3,"X","")&amp;IF($I$7=$AR$3,"X","")&amp;IF($I$7=$AS$3,"X","")&amp;IF($I$7=$AT$3,"X","")&amp;IF($I$7=$AU$3,"X","")</f>
        <v/>
      </c>
      <c r="J8" s="35" t="str">
        <f>IF($J$7=$AO$3,"X","")&amp;IF($J$7=$AP$3,"X","")&amp;IF($J$7=$AQ$3,"X","")&amp;IF($J$7=$AR$3,"X","")&amp;IF($J$7=$AS$3,"X","")&amp;IF($J$7=$AT$3,"X","")&amp;IF($J$7=$AU$3,"X","")</f>
        <v>X</v>
      </c>
      <c r="K8" s="35" t="str">
        <f>IF($K$7=$AO$3,"X","")&amp;IF($K$7=$AP$3,"X","")&amp;IF($K$7=$AQ$3,"X","")&amp;IF($K$7=$AR$3,"X","")&amp;IF($K$7=$AS$3,"X","")&amp;IF($K$7=$AT$3,"X","")&amp;IF($K$7=$AU$3,"X","")</f>
        <v/>
      </c>
      <c r="L8" s="35" t="str">
        <f>IF($L$7=$AO$3,"X","")&amp;IF($L$7=$AP$3,"X","")&amp;IF($L$7=$AQ$3,"X","")&amp;IF($L$7=$AR$3,"X","")&amp;IF($L$7=$AS$3,"X","")&amp;IF($L$7=$AT$3,"X","")&amp;IF($L$7=$AU$3,"X","")</f>
        <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X</v>
      </c>
      <c r="P8" s="35" t="str">
        <f>IF($P$7=$AO$3,"X","")&amp;IF($P$7=$AP$3,"X","")&amp;IF($P$7=$AQ$3,"X","")&amp;IF($P$7=$AR$3,"X","")&amp;IF($P$7=$AS$3,"X","")&amp;IF($P$7=$AT$3,"X","")&amp;IF($P$7=$AU$3,"X","")</f>
        <v/>
      </c>
      <c r="Q8" s="35" t="str">
        <f>IF($Q$7=$AO$3,"X","")&amp;IF($Q$7=$AP$3,"X","")&amp;IF($Q$7=$AQ$3,"X","")&amp;IF($Q$7=$AR$3,"X","")&amp;IF($Q$7=$AS$3,"X","")&amp;IF($Q$7=$AT$3,"X","")&amp;IF($Q$7=$AU$3,"X","")</f>
        <v>X</v>
      </c>
      <c r="R8" s="35" t="str">
        <f>IF($R$7=$AO$3,"X","")&amp;IF($R$7=$AP$3,"X","")&amp;IF($R$7=$AQ$3,"X","")&amp;IF($R$7=$AR$3,"X","")&amp;IF($R$7=$AS$3,"X","")&amp;IF($R$7=$AT$3,"X","")&amp;IF($R$7=$AU$3,"X","")</f>
        <v/>
      </c>
      <c r="S8" s="35" t="str">
        <f>IF($S$7=$AO$3,"X","")&amp;IF($S$7=$AP$3,"X","")&amp;IF($S$7=$AQ$3,"X","")&amp;IF($S$7=$AR$3,"X","")&amp;IF($S$7=$AS$3,"X","")&amp;IF($S$7=$AT$3,"X","")&amp;IF($S$7=$AU$3,"X","")</f>
        <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X</v>
      </c>
      <c r="W8" s="35" t="str">
        <f>IF($W$7=$AO$3,"X","")&amp;IF($W$7=$AP$3,"X","")&amp;IF($W$7=$AQ$3,"X","")&amp;IF($W$7=$AR$3,"X","")&amp;IF($W$7=$AS$3,"X","")&amp;IF($W$7=$AT$3,"X","")&amp;IF($W$7=$AU$3,"X","")</f>
        <v/>
      </c>
      <c r="X8" s="35" t="str">
        <f>IF($X$7=$AO$3,"X","")&amp;IF($X$7=$AP$3,"X","")&amp;IF($X$7=$AQ$3,"X","")&amp;IF($X$7=$AR$3,"X","")&amp;IF($X$7=$AS$3,"X","")&amp;IF($X$7=$AT$3,"X","")&amp;IF($X$7=$AU$3,"X","")</f>
        <v>X</v>
      </c>
      <c r="Y8" s="35" t="str">
        <f>IF($Y$7=$AO$3,"X","")&amp;IF($Y$7=$AP$3,"X","")&amp;IF($Y$7=$AQ$3,"X","")&amp;IF($Y$7=$AR$3,"X","")&amp;IF($Y$7=$AS$3,"X","")&amp;IF($Y$7=$AT$3,"X","")&amp;IF($Y$7=$AU$3,"X","")</f>
        <v/>
      </c>
      <c r="Z8" s="35" t="str">
        <f>IF($Z$7=$AO$3,"X","")&amp;IF($Z$7=$AP$3,"X","")&amp;IF($Z$7=$AQ$3,"X","")&amp;IF($Z$7=$AR$3,"X","")&amp;IF($Z$7=$AS$3,"X","")&amp;IF($Z$7=$AT$3,"X","")&amp;IF($Z$7=$AU$3,"X","")</f>
        <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X</v>
      </c>
      <c r="AD8" s="35" t="str">
        <f>IF($AD$7=$AO$3,"X","")&amp;IF($AD$7=$AP$3,"X","")&amp;IF($AD$7=$AQ$3,"X","")&amp;IF($AD$7=$AR$3,"X","")&amp;IF($AD$7=$AS$3,"X","")&amp;IF($AD$7=$AT$3,"X","")&amp;IF($AD$7=$AU$3,"X","")</f>
        <v/>
      </c>
      <c r="AE8" s="35" t="str">
        <f>IF($AE$7=$AO$3,"X","")&amp;IF($AE$7=$AP$3,"X","")&amp;IF($AE$7=$AQ$3,"X","")&amp;IF($AE$7=$AR$3,"X","")&amp;IF($AE$7=$AS$3,"X","")&amp;IF($AE$7=$AT$3,"X","")&amp;IF($AE$7=$AU$3,"X","")</f>
        <v>X</v>
      </c>
      <c r="AF8" s="35" t="str">
        <f>IF($AF$7=$AO$3,"X","")&amp;IF($AF$7=$AP$3,"X","")&amp;IF($AF$7=$AQ$3,"X","")&amp;IF($AF$7=$AR$3,"X","")&amp;IF($AF$7=$AS$3,"X","")&amp;IF($AF$7=$AT$3,"X","")&amp;IF($AF$7=$AU$3,"X","")</f>
        <v/>
      </c>
      <c r="AG8" s="35" t="str">
        <f>IF($AG$7=$AO$3,"X","")&amp;IF($AG$7=$AP$3,"X","")&amp;IF($AG$7=$AQ$3,"X","")&amp;IF($AG$7=$AR$3,"X","")&amp;IF($AG$7=$AS$3,"X","")&amp;IF($AG$7=$AT$3,"X","")&amp;IF($AG$7=$AU$3,"X","")</f>
        <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X</v>
      </c>
      <c r="AK8" s="35" t="str">
        <f>IF($AK$7=$AO$3,"X","")&amp;IF($AK$7=$AP$3,"X","")&amp;IF($AK$7=$AQ$3,"X","")&amp;IF($AK$7=$AR$3,"X","")&amp;IF($AK$7=$AS$3,"X","")&amp;IF($AK$7=$AT$3,"X","")&amp;IF($AK$7=$AU$3,"X","")</f>
        <v/>
      </c>
      <c r="AL8" s="30">
        <f>COUNTIF(G8:AK8,"X")</f>
        <v>9</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12</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t="s">
        <v>848</v>
      </c>
      <c r="C14" s="925"/>
      <c r="D14" s="925"/>
      <c r="E14" s="925"/>
      <c r="F14" s="925"/>
      <c r="G14" s="926"/>
      <c r="H14" s="927"/>
      <c r="I14" s="928"/>
      <c r="J14" s="929"/>
      <c r="K14" s="930"/>
      <c r="L14" s="931"/>
      <c r="M14" s="932"/>
      <c r="N14" s="933"/>
      <c r="O14" s="932">
        <v>0.03</v>
      </c>
      <c r="P14" s="933"/>
      <c r="Q14" s="934">
        <f t="shared" ref="Q14:Q33" si="2">AV14</f>
        <v>619.83000000000004</v>
      </c>
      <c r="R14" s="935"/>
      <c r="S14" s="936"/>
      <c r="T14" s="937"/>
      <c r="U14" s="938"/>
      <c r="V14" s="939"/>
      <c r="W14" s="940"/>
      <c r="X14" s="941"/>
      <c r="Y14" s="939">
        <v>6614</v>
      </c>
      <c r="Z14" s="941"/>
      <c r="AA14" s="556"/>
      <c r="AB14" s="559"/>
      <c r="AC14" s="560">
        <f t="shared" ref="AC14:AC33" si="3">IF(B14&lt;&gt;"",-$I$10,"")</f>
        <v>0</v>
      </c>
      <c r="AD14" s="561"/>
      <c r="AE14" s="561">
        <f>Y14/Q14</f>
        <v>10.670667763741671</v>
      </c>
      <c r="AF14" s="562">
        <f t="shared" ref="AF14:AF33" si="4">SUM(AB14:AE14)</f>
        <v>10.670667763741671</v>
      </c>
      <c r="AG14" s="72"/>
      <c r="AH14" s="109">
        <f t="shared" ref="AH14:AH33" si="5">IF(B14&lt;&gt;"",AV14,"")</f>
        <v>619.83000000000004</v>
      </c>
      <c r="AI14" s="883">
        <f>IF(B14&lt;&gt;0,ROUND(AE14*Q14,0),"")</f>
        <v>6614</v>
      </c>
      <c r="AJ14" s="883"/>
      <c r="AK14" s="900">
        <f t="shared" ref="AK14:AK33" si="6">IF(B14&lt;&gt;0,ROUND(AI14*$AF$1,2),"")</f>
        <v>0</v>
      </c>
      <c r="AL14" s="900"/>
      <c r="AM14" s="901" t="str">
        <f t="shared" ref="AM14:AM33" si="7">IF(AND(AC14&gt;0,AC14&lt;&gt;""),"ложь","")</f>
        <v/>
      </c>
      <c r="AN14" s="901"/>
      <c r="AO14" s="73">
        <f>IF(ROUND($A$1-$A$1*M14,4)=$A$1,0,ROUND($A$1-$A$1*M14,4))</f>
        <v>0</v>
      </c>
      <c r="AP14" s="74">
        <f>IF(ROUND($A$1-$A$1*O14,4)=$A$1,0,ROUND($A$1-$A$1*O14,4))</f>
        <v>619.83000000000004</v>
      </c>
      <c r="AQ14" s="75">
        <f>ROUND($A$1-((M14+O14)*$A$1),4)</f>
        <v>619.83000000000004</v>
      </c>
      <c r="AR14" s="76">
        <f>IF(AO14&gt;0,1,0)</f>
        <v>0</v>
      </c>
      <c r="AS14" s="77">
        <f t="shared" ref="AS14:AS33" si="8">IF(AP14&gt;0,2,0)</f>
        <v>2</v>
      </c>
      <c r="AT14" s="76">
        <f>IF(AQ14&gt;0,3,0)</f>
        <v>3</v>
      </c>
      <c r="AU14" s="78">
        <f t="shared" ref="AU14:AU33" si="9">AR14+AS14+AT14</f>
        <v>5</v>
      </c>
      <c r="AV14" s="5">
        <f t="shared" ref="AV14:AV33" si="10">IF(AU14=4,AO14,0)+IF(AU14=5,AP14,0)+IF(AU14=6,AQ14,0)+IF(AU14=3,$A$1,0)</f>
        <v>619.83000000000004</v>
      </c>
      <c r="AW14" s="104">
        <f>ROUND(AF14*Q14,0)</f>
        <v>6614</v>
      </c>
    </row>
    <row r="15" spans="1:83" s="69" customFormat="1" ht="18" customHeight="1" x14ac:dyDescent="0.2">
      <c r="A15" s="71">
        <v>2</v>
      </c>
      <c r="B15" s="924"/>
      <c r="C15" s="925"/>
      <c r="D15" s="925"/>
      <c r="E15" s="925"/>
      <c r="F15" s="925"/>
      <c r="G15" s="926"/>
      <c r="H15" s="927"/>
      <c r="I15" s="928"/>
      <c r="J15" s="929"/>
      <c r="K15" s="930"/>
      <c r="L15" s="931"/>
      <c r="M15" s="932"/>
      <c r="N15" s="933"/>
      <c r="O15" s="932"/>
      <c r="P15" s="933"/>
      <c r="Q15" s="934">
        <f t="shared" si="2"/>
        <v>639</v>
      </c>
      <c r="R15" s="935"/>
      <c r="S15" s="936"/>
      <c r="T15" s="937"/>
      <c r="U15" s="938"/>
      <c r="V15" s="939"/>
      <c r="W15" s="940"/>
      <c r="X15" s="941"/>
      <c r="Y15" s="939"/>
      <c r="Z15" s="941"/>
      <c r="AA15" s="556"/>
      <c r="AB15" s="563"/>
      <c r="AC15" s="560" t="str">
        <f t="shared" si="3"/>
        <v/>
      </c>
      <c r="AD15" s="564"/>
      <c r="AE15" s="561"/>
      <c r="AF15" s="562">
        <f t="shared" si="4"/>
        <v>0</v>
      </c>
      <c r="AG15" s="72"/>
      <c r="AH15" s="109" t="str">
        <f t="shared" si="5"/>
        <v/>
      </c>
      <c r="AI15" s="883" t="str">
        <f t="shared" ref="AI15:AI33" si="11">IF(B15&lt;&gt;0,ROUND(AE15*Q15,0),"")</f>
        <v/>
      </c>
      <c r="AJ15" s="883"/>
      <c r="AK15" s="900" t="str">
        <f t="shared" si="6"/>
        <v/>
      </c>
      <c r="AL15" s="900"/>
      <c r="AM15" s="901" t="str">
        <f t="shared" si="7"/>
        <v/>
      </c>
      <c r="AN15" s="901"/>
      <c r="AO15" s="73">
        <f t="shared" ref="AO15:AO33" si="12">IF(ROUND($A$1-$A$1*M15,4)=$A$1,0,ROUND($A$1-$A$1*M15,4))</f>
        <v>0</v>
      </c>
      <c r="AP15" s="74">
        <f t="shared" ref="AP15:AP33" si="13">IF(ROUND($A$1-$A$1*O15,4)=$A$1,0,ROUND($A$1-$A$1*O15,4))</f>
        <v>0</v>
      </c>
      <c r="AQ15" s="75">
        <f t="shared" ref="AQ15:AQ33" si="14">ROUND($A$1-((M15+O15)*$A$1),4)</f>
        <v>639</v>
      </c>
      <c r="AR15" s="76">
        <f t="shared" ref="AR15:AR33" si="15">IF(AO15&gt;0,1,0)</f>
        <v>0</v>
      </c>
      <c r="AS15" s="77">
        <f t="shared" si="8"/>
        <v>0</v>
      </c>
      <c r="AT15" s="76">
        <f t="shared" ref="AT15:AT33" si="16">IF(AQ15&gt;0,3,0)</f>
        <v>3</v>
      </c>
      <c r="AU15" s="78">
        <f t="shared" si="9"/>
        <v>3</v>
      </c>
      <c r="AV15" s="5">
        <f t="shared" si="10"/>
        <v>639</v>
      </c>
      <c r="AW15" s="104">
        <f t="shared" ref="AW15:AW33" si="17">ROUND(AF15*Q15,0)</f>
        <v>0</v>
      </c>
    </row>
    <row r="16" spans="1:83" s="69" customFormat="1" ht="18" customHeight="1" x14ac:dyDescent="0.2">
      <c r="A16" s="71">
        <v>3</v>
      </c>
      <c r="B16" s="924"/>
      <c r="C16" s="925"/>
      <c r="D16" s="925"/>
      <c r="E16" s="925"/>
      <c r="F16" s="925"/>
      <c r="G16" s="926"/>
      <c r="H16" s="927"/>
      <c r="I16" s="928"/>
      <c r="J16" s="929"/>
      <c r="K16" s="930"/>
      <c r="L16" s="931"/>
      <c r="M16" s="932"/>
      <c r="N16" s="933"/>
      <c r="O16" s="932"/>
      <c r="P16" s="933"/>
      <c r="Q16" s="934">
        <f t="shared" si="2"/>
        <v>639</v>
      </c>
      <c r="R16" s="935"/>
      <c r="S16" s="936"/>
      <c r="T16" s="937"/>
      <c r="U16" s="938"/>
      <c r="V16" s="939"/>
      <c r="W16" s="940"/>
      <c r="X16" s="941"/>
      <c r="Y16" s="939"/>
      <c r="Z16" s="941"/>
      <c r="AA16" s="556"/>
      <c r="AB16" s="563"/>
      <c r="AC16" s="560" t="str">
        <f t="shared" si="3"/>
        <v/>
      </c>
      <c r="AD16" s="564"/>
      <c r="AE16" s="561"/>
      <c r="AF16" s="562">
        <f t="shared" si="4"/>
        <v>0</v>
      </c>
      <c r="AG16" s="72"/>
      <c r="AH16" s="109" t="str">
        <f t="shared" si="5"/>
        <v/>
      </c>
      <c r="AI16" s="883" t="str">
        <f t="shared" si="11"/>
        <v/>
      </c>
      <c r="AJ16" s="883"/>
      <c r="AK16" s="900" t="str">
        <f t="shared" si="6"/>
        <v/>
      </c>
      <c r="AL16" s="900"/>
      <c r="AM16" s="901" t="str">
        <f t="shared" si="7"/>
        <v/>
      </c>
      <c r="AN16" s="901"/>
      <c r="AO16" s="73">
        <f t="shared" si="12"/>
        <v>0</v>
      </c>
      <c r="AP16" s="74">
        <f t="shared" si="13"/>
        <v>0</v>
      </c>
      <c r="AQ16" s="75">
        <f t="shared" si="14"/>
        <v>639</v>
      </c>
      <c r="AR16" s="76">
        <f t="shared" si="15"/>
        <v>0</v>
      </c>
      <c r="AS16" s="77">
        <f t="shared" si="8"/>
        <v>0</v>
      </c>
      <c r="AT16" s="76">
        <f t="shared" si="16"/>
        <v>3</v>
      </c>
      <c r="AU16" s="78">
        <f t="shared" si="9"/>
        <v>3</v>
      </c>
      <c r="AV16" s="5">
        <f t="shared" si="10"/>
        <v>639</v>
      </c>
      <c r="AW16" s="104">
        <f t="shared" si="17"/>
        <v>0</v>
      </c>
    </row>
    <row r="17" spans="1:49" s="69" customFormat="1" ht="18" customHeight="1" x14ac:dyDescent="0.2">
      <c r="A17" s="71">
        <v>4</v>
      </c>
      <c r="B17" s="924"/>
      <c r="C17" s="925"/>
      <c r="D17" s="925"/>
      <c r="E17" s="925"/>
      <c r="F17" s="925"/>
      <c r="G17" s="926"/>
      <c r="H17" s="927"/>
      <c r="I17" s="928"/>
      <c r="J17" s="929"/>
      <c r="K17" s="930"/>
      <c r="L17" s="931"/>
      <c r="M17" s="932"/>
      <c r="N17" s="933"/>
      <c r="O17" s="932"/>
      <c r="P17" s="933"/>
      <c r="Q17" s="934">
        <f t="shared" si="2"/>
        <v>639</v>
      </c>
      <c r="R17" s="935"/>
      <c r="S17" s="936"/>
      <c r="T17" s="937"/>
      <c r="U17" s="938"/>
      <c r="V17" s="939"/>
      <c r="W17" s="940"/>
      <c r="X17" s="941"/>
      <c r="Y17" s="939"/>
      <c r="Z17" s="941"/>
      <c r="AA17" s="556"/>
      <c r="AB17" s="563"/>
      <c r="AC17" s="560" t="str">
        <f t="shared" si="3"/>
        <v/>
      </c>
      <c r="AD17" s="564"/>
      <c r="AE17" s="561"/>
      <c r="AF17" s="562">
        <f t="shared" si="4"/>
        <v>0</v>
      </c>
      <c r="AG17" s="72"/>
      <c r="AH17" s="109" t="str">
        <f t="shared" si="5"/>
        <v/>
      </c>
      <c r="AI17" s="883" t="str">
        <f t="shared" si="11"/>
        <v/>
      </c>
      <c r="AJ17" s="883"/>
      <c r="AK17" s="900" t="str">
        <f t="shared" si="6"/>
        <v/>
      </c>
      <c r="AL17" s="900"/>
      <c r="AM17" s="901" t="str">
        <f t="shared" si="7"/>
        <v/>
      </c>
      <c r="AN17" s="901"/>
      <c r="AO17" s="73">
        <f t="shared" si="12"/>
        <v>0</v>
      </c>
      <c r="AP17" s="74">
        <f t="shared" si="13"/>
        <v>0</v>
      </c>
      <c r="AQ17" s="75">
        <f t="shared" si="14"/>
        <v>639</v>
      </c>
      <c r="AR17" s="76">
        <f t="shared" si="15"/>
        <v>0</v>
      </c>
      <c r="AS17" s="77">
        <f t="shared" si="8"/>
        <v>0</v>
      </c>
      <c r="AT17" s="76">
        <f t="shared" si="16"/>
        <v>3</v>
      </c>
      <c r="AU17" s="78">
        <f t="shared" si="9"/>
        <v>3</v>
      </c>
      <c r="AV17" s="5">
        <f t="shared" si="10"/>
        <v>639</v>
      </c>
      <c r="AW17" s="104">
        <f t="shared" si="17"/>
        <v>0</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639</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639</v>
      </c>
      <c r="AR18" s="76">
        <f t="shared" si="15"/>
        <v>0</v>
      </c>
      <c r="AS18" s="77">
        <f t="shared" si="8"/>
        <v>0</v>
      </c>
      <c r="AT18" s="76">
        <f t="shared" si="16"/>
        <v>3</v>
      </c>
      <c r="AU18" s="78">
        <f t="shared" si="9"/>
        <v>3</v>
      </c>
      <c r="AV18" s="5">
        <f t="shared" si="10"/>
        <v>639</v>
      </c>
      <c r="AW18" s="104">
        <f t="shared" si="17"/>
        <v>0</v>
      </c>
    </row>
    <row r="19" spans="1:49" s="69" customFormat="1" ht="18" customHeight="1" x14ac:dyDescent="0.2">
      <c r="A19" s="71">
        <v>6</v>
      </c>
      <c r="B19" s="924" t="s">
        <v>853</v>
      </c>
      <c r="C19" s="925"/>
      <c r="D19" s="925"/>
      <c r="E19" s="925"/>
      <c r="F19" s="925"/>
      <c r="G19" s="926"/>
      <c r="H19" s="927"/>
      <c r="I19" s="928"/>
      <c r="J19" s="929"/>
      <c r="K19" s="930"/>
      <c r="L19" s="931"/>
      <c r="M19" s="932"/>
      <c r="N19" s="933"/>
      <c r="O19" s="932">
        <v>0.03</v>
      </c>
      <c r="P19" s="933"/>
      <c r="Q19" s="934">
        <f t="shared" si="2"/>
        <v>619.83000000000004</v>
      </c>
      <c r="R19" s="935"/>
      <c r="S19" s="936"/>
      <c r="T19" s="937"/>
      <c r="U19" s="938"/>
      <c r="V19" s="939"/>
      <c r="W19" s="940"/>
      <c r="X19" s="941"/>
      <c r="Y19" s="939">
        <v>5789</v>
      </c>
      <c r="Z19" s="941"/>
      <c r="AA19" s="556"/>
      <c r="AB19" s="563"/>
      <c r="AC19" s="560">
        <f t="shared" si="3"/>
        <v>0</v>
      </c>
      <c r="AD19" s="564"/>
      <c r="AE19" s="561">
        <f>Y19/Q19</f>
        <v>9.3396576480647919</v>
      </c>
      <c r="AF19" s="562">
        <f t="shared" si="4"/>
        <v>9.3396576480647919</v>
      </c>
      <c r="AG19" s="72"/>
      <c r="AH19" s="109">
        <f t="shared" si="5"/>
        <v>619.83000000000004</v>
      </c>
      <c r="AI19" s="883">
        <f t="shared" si="11"/>
        <v>5789</v>
      </c>
      <c r="AJ19" s="883"/>
      <c r="AK19" s="900">
        <f t="shared" si="6"/>
        <v>0</v>
      </c>
      <c r="AL19" s="900"/>
      <c r="AM19" s="901" t="str">
        <f t="shared" si="7"/>
        <v/>
      </c>
      <c r="AN19" s="901"/>
      <c r="AO19" s="73">
        <f t="shared" si="12"/>
        <v>0</v>
      </c>
      <c r="AP19" s="74">
        <f t="shared" si="13"/>
        <v>619.83000000000004</v>
      </c>
      <c r="AQ19" s="75">
        <f t="shared" si="14"/>
        <v>619.83000000000004</v>
      </c>
      <c r="AR19" s="76">
        <f t="shared" si="15"/>
        <v>0</v>
      </c>
      <c r="AS19" s="77">
        <f t="shared" si="8"/>
        <v>2</v>
      </c>
      <c r="AT19" s="76">
        <f t="shared" si="16"/>
        <v>3</v>
      </c>
      <c r="AU19" s="78">
        <f t="shared" si="9"/>
        <v>5</v>
      </c>
      <c r="AV19" s="5">
        <f t="shared" si="10"/>
        <v>619.83000000000004</v>
      </c>
      <c r="AW19" s="104">
        <f t="shared" si="17"/>
        <v>5789</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639</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639</v>
      </c>
      <c r="AR20" s="76">
        <f t="shared" si="15"/>
        <v>0</v>
      </c>
      <c r="AS20" s="77">
        <f t="shared" si="8"/>
        <v>0</v>
      </c>
      <c r="AT20" s="76">
        <f t="shared" si="16"/>
        <v>3</v>
      </c>
      <c r="AU20" s="78">
        <f t="shared" si="9"/>
        <v>3</v>
      </c>
      <c r="AV20" s="5">
        <f t="shared" si="10"/>
        <v>639</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639</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639</v>
      </c>
      <c r="AR21" s="76">
        <f t="shared" si="15"/>
        <v>0</v>
      </c>
      <c r="AS21" s="77">
        <f t="shared" si="8"/>
        <v>0</v>
      </c>
      <c r="AT21" s="76">
        <f t="shared" si="16"/>
        <v>3</v>
      </c>
      <c r="AU21" s="78">
        <f t="shared" si="9"/>
        <v>3</v>
      </c>
      <c r="AV21" s="5">
        <f t="shared" si="10"/>
        <v>639</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639</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639</v>
      </c>
      <c r="AR22" s="76">
        <f t="shared" si="15"/>
        <v>0</v>
      </c>
      <c r="AS22" s="77">
        <f t="shared" si="8"/>
        <v>0</v>
      </c>
      <c r="AT22" s="76">
        <f t="shared" si="16"/>
        <v>3</v>
      </c>
      <c r="AU22" s="78">
        <f t="shared" si="9"/>
        <v>3</v>
      </c>
      <c r="AV22" s="5">
        <f t="shared" si="10"/>
        <v>639</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639</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639</v>
      </c>
      <c r="AR23" s="76">
        <f t="shared" si="15"/>
        <v>0</v>
      </c>
      <c r="AS23" s="77">
        <f t="shared" si="8"/>
        <v>0</v>
      </c>
      <c r="AT23" s="76">
        <f t="shared" si="16"/>
        <v>3</v>
      </c>
      <c r="AU23" s="78">
        <f t="shared" si="9"/>
        <v>3</v>
      </c>
      <c r="AV23" s="5">
        <f t="shared" si="10"/>
        <v>639</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639</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639</v>
      </c>
      <c r="AR24" s="76">
        <f t="shared" si="15"/>
        <v>0</v>
      </c>
      <c r="AS24" s="77">
        <f t="shared" si="8"/>
        <v>0</v>
      </c>
      <c r="AT24" s="76">
        <f t="shared" si="16"/>
        <v>3</v>
      </c>
      <c r="AU24" s="78">
        <f t="shared" si="9"/>
        <v>3</v>
      </c>
      <c r="AV24" s="5">
        <f t="shared" si="10"/>
        <v>639</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639</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639</v>
      </c>
      <c r="AR25" s="76">
        <f t="shared" si="15"/>
        <v>0</v>
      </c>
      <c r="AS25" s="77">
        <f t="shared" si="8"/>
        <v>0</v>
      </c>
      <c r="AT25" s="76">
        <f t="shared" si="16"/>
        <v>3</v>
      </c>
      <c r="AU25" s="78">
        <f t="shared" si="9"/>
        <v>3</v>
      </c>
      <c r="AV25" s="5">
        <f t="shared" si="10"/>
        <v>639</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639</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639</v>
      </c>
      <c r="AR26" s="76">
        <f t="shared" si="15"/>
        <v>0</v>
      </c>
      <c r="AS26" s="77">
        <f t="shared" si="8"/>
        <v>0</v>
      </c>
      <c r="AT26" s="76">
        <f t="shared" si="16"/>
        <v>3</v>
      </c>
      <c r="AU26" s="78">
        <f t="shared" si="9"/>
        <v>3</v>
      </c>
      <c r="AV26" s="5">
        <f t="shared" si="10"/>
        <v>639</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639</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639</v>
      </c>
      <c r="AR27" s="76">
        <f t="shared" si="15"/>
        <v>0</v>
      </c>
      <c r="AS27" s="77">
        <f t="shared" si="8"/>
        <v>0</v>
      </c>
      <c r="AT27" s="76">
        <f t="shared" si="16"/>
        <v>3</v>
      </c>
      <c r="AU27" s="78">
        <f t="shared" si="9"/>
        <v>3</v>
      </c>
      <c r="AV27" s="5">
        <f t="shared" si="10"/>
        <v>639</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639</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639</v>
      </c>
      <c r="AR28" s="76">
        <f t="shared" si="15"/>
        <v>0</v>
      </c>
      <c r="AS28" s="77">
        <f t="shared" si="8"/>
        <v>0</v>
      </c>
      <c r="AT28" s="76">
        <f t="shared" si="16"/>
        <v>3</v>
      </c>
      <c r="AU28" s="78">
        <f t="shared" si="9"/>
        <v>3</v>
      </c>
      <c r="AV28" s="5">
        <f t="shared" si="10"/>
        <v>639</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639</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639</v>
      </c>
      <c r="AR29" s="76">
        <f t="shared" si="15"/>
        <v>0</v>
      </c>
      <c r="AS29" s="77">
        <f t="shared" si="8"/>
        <v>0</v>
      </c>
      <c r="AT29" s="76">
        <f t="shared" si="16"/>
        <v>3</v>
      </c>
      <c r="AU29" s="78">
        <f t="shared" si="9"/>
        <v>3</v>
      </c>
      <c r="AV29" s="5">
        <f t="shared" si="10"/>
        <v>639</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639</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639</v>
      </c>
      <c r="AR30" s="76">
        <f t="shared" si="15"/>
        <v>0</v>
      </c>
      <c r="AS30" s="77">
        <f t="shared" si="8"/>
        <v>0</v>
      </c>
      <c r="AT30" s="76">
        <f t="shared" si="16"/>
        <v>3</v>
      </c>
      <c r="AU30" s="78">
        <f t="shared" si="9"/>
        <v>3</v>
      </c>
      <c r="AV30" s="5">
        <f t="shared" si="10"/>
        <v>639</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639</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639</v>
      </c>
      <c r="AR31" s="76">
        <f t="shared" si="15"/>
        <v>0</v>
      </c>
      <c r="AS31" s="77">
        <f t="shared" si="8"/>
        <v>0</v>
      </c>
      <c r="AT31" s="76">
        <f t="shared" si="16"/>
        <v>3</v>
      </c>
      <c r="AU31" s="78">
        <f t="shared" si="9"/>
        <v>3</v>
      </c>
      <c r="AV31" s="5">
        <f t="shared" si="10"/>
        <v>639</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639</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639</v>
      </c>
      <c r="AR32" s="76">
        <f t="shared" si="15"/>
        <v>0</v>
      </c>
      <c r="AS32" s="77">
        <f t="shared" si="8"/>
        <v>0</v>
      </c>
      <c r="AT32" s="76">
        <f t="shared" si="16"/>
        <v>3</v>
      </c>
      <c r="AU32" s="78">
        <f t="shared" si="9"/>
        <v>3</v>
      </c>
      <c r="AV32" s="5">
        <f t="shared" si="10"/>
        <v>639</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639</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639</v>
      </c>
      <c r="AR33" s="76">
        <f t="shared" si="15"/>
        <v>0</v>
      </c>
      <c r="AS33" s="77">
        <f t="shared" si="8"/>
        <v>0</v>
      </c>
      <c r="AT33" s="76">
        <f t="shared" si="16"/>
        <v>3</v>
      </c>
      <c r="AU33" s="78">
        <f t="shared" si="9"/>
        <v>3</v>
      </c>
      <c r="AV33" s="5">
        <f t="shared" si="10"/>
        <v>639</v>
      </c>
      <c r="AW33" s="104">
        <f t="shared" si="17"/>
        <v>0</v>
      </c>
    </row>
    <row r="34" spans="1:49" s="69" customFormat="1" ht="24.75" customHeight="1" x14ac:dyDescent="0.2">
      <c r="A34" s="84"/>
      <c r="B34" s="480" t="s">
        <v>281</v>
      </c>
      <c r="C34" s="84"/>
      <c r="D34" s="84"/>
      <c r="E34" s="84"/>
      <c r="F34" s="84"/>
      <c r="G34" s="554">
        <f>20-COUNTBLANK(B14:B33)</f>
        <v>2</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12403</v>
      </c>
      <c r="Z34" s="904"/>
      <c r="AA34" s="558">
        <f t="shared" ref="AA34:AG34" si="18">SUM(AA14:AA33)</f>
        <v>0</v>
      </c>
      <c r="AB34" s="568">
        <f t="shared" si="18"/>
        <v>0</v>
      </c>
      <c r="AC34" s="569">
        <f t="shared" si="18"/>
        <v>0</v>
      </c>
      <c r="AD34" s="569">
        <f t="shared" si="18"/>
        <v>0</v>
      </c>
      <c r="AE34" s="570">
        <f t="shared" si="18"/>
        <v>20.010325411806463</v>
      </c>
      <c r="AF34" s="571">
        <f t="shared" si="18"/>
        <v>20.010325411806463</v>
      </c>
      <c r="AG34" s="89">
        <f t="shared" si="18"/>
        <v>0</v>
      </c>
      <c r="AH34" s="90"/>
      <c r="AI34" s="90"/>
      <c r="AJ34" s="90"/>
      <c r="AK34" s="90"/>
      <c r="AL34" s="91"/>
      <c r="AM34" s="91"/>
      <c r="AN34" s="91"/>
      <c r="AO34" s="68"/>
      <c r="AS34" s="70"/>
      <c r="AW34" s="104">
        <f>SUM(AW14:AW33)</f>
        <v>12403</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383.59793814433033</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2441" priority="6" stopIfTrue="1">
      <formula>B14=""</formula>
    </cfRule>
  </conditionalFormatting>
  <conditionalFormatting sqref="AE14:AE33">
    <cfRule type="expression" dxfId="2440" priority="7" stopIfTrue="1">
      <formula>AND((OR(S14,V14,Y14)&lt;&gt;0),AE14=0)</formula>
    </cfRule>
    <cfRule type="expression" dxfId="2439" priority="8" stopIfTrue="1">
      <formula>AND((OR(S14,V14,Y14)&lt;&gt;0),AE14&lt;&gt;0)</formula>
    </cfRule>
  </conditionalFormatting>
  <conditionalFormatting sqref="Q14:R33">
    <cfRule type="expression" dxfId="2438" priority="9" stopIfTrue="1">
      <formula>B14=""</formula>
    </cfRule>
  </conditionalFormatting>
  <conditionalFormatting sqref="AC14:AC33">
    <cfRule type="expression" dxfId="2437" priority="10" stopIfTrue="1">
      <formula>(AD14+AC14)&gt;=0</formula>
    </cfRule>
  </conditionalFormatting>
  <conditionalFormatting sqref="AI14:AJ33">
    <cfRule type="expression" dxfId="2436" priority="11" stopIfTrue="1">
      <formula>IF(AI14&lt;&gt;ROUND(S14*$AF$1+V14+Y14,2),1)</formula>
    </cfRule>
    <cfRule type="cellIs" dxfId="2435" priority="12" stopIfTrue="1" operator="equal">
      <formula>0</formula>
    </cfRule>
  </conditionalFormatting>
  <conditionalFormatting sqref="Y25:Z33">
    <cfRule type="expression" dxfId="2434" priority="13" stopIfTrue="1">
      <formula>IF((AND($Y25=0,$S25=0,$V25=0,$AE25&lt;&gt;0)),"истина")</formula>
    </cfRule>
    <cfRule type="expression" dxfId="2433" priority="14" stopIfTrue="1">
      <formula>($V25+$Y25)&lt;&gt;$AI25</formula>
    </cfRule>
  </conditionalFormatting>
  <conditionalFormatting sqref="S15:U33">
    <cfRule type="expression" dxfId="2432" priority="15" stopIfTrue="1">
      <formula>IF((AND($S15=0,$V15=0,$Y15=0,$AE15&lt;&gt;0)),"истина")</formula>
    </cfRule>
    <cfRule type="cellIs" dxfId="2431" priority="16" stopIfTrue="1" operator="lessThan">
      <formula>0</formula>
    </cfRule>
  </conditionalFormatting>
  <conditionalFormatting sqref="V25:X33">
    <cfRule type="expression" dxfId="2430" priority="17" stopIfTrue="1">
      <formula>IF((AND($V25=0,$Y25=0,$S25=0,$AE25&lt;&gt;0)),"истина")</formula>
    </cfRule>
    <cfRule type="expression" dxfId="2429" priority="18" stopIfTrue="1">
      <formula>($V25+$Y25)&lt;&gt;$AI25</formula>
    </cfRule>
    <cfRule type="cellIs" dxfId="2428" priority="19" stopIfTrue="1" operator="lessThan">
      <formula>0</formula>
    </cfRule>
  </conditionalFormatting>
  <conditionalFormatting sqref="I10:J10">
    <cfRule type="cellIs" dxfId="2427" priority="20" stopIfTrue="1" operator="notEqual">
      <formula>$A$10</formula>
    </cfRule>
    <cfRule type="cellIs" dxfId="2426" priority="21" stopIfTrue="1" operator="equal">
      <formula>0</formula>
    </cfRule>
  </conditionalFormatting>
  <conditionalFormatting sqref="D10:E10 AK13:AL13 AH14:AH33 AM14:AN33">
    <cfRule type="cellIs" dxfId="2425" priority="22" stopIfTrue="1" operator="equal">
      <formula>0</formula>
    </cfRule>
  </conditionalFormatting>
  <conditionalFormatting sqref="AH3:AN3 AH1:AN1">
    <cfRule type="cellIs" dxfId="2424" priority="23" stopIfTrue="1" operator="equal">
      <formula>0</formula>
    </cfRule>
  </conditionalFormatting>
  <conditionalFormatting sqref="S34:AG34 AF14:AF33">
    <cfRule type="cellIs" dxfId="2423" priority="24" stopIfTrue="1" operator="equal">
      <formula>0</formula>
    </cfRule>
  </conditionalFormatting>
  <conditionalFormatting sqref="S14:U14">
    <cfRule type="expression" dxfId="2422" priority="25" stopIfTrue="1">
      <formula>IF((AND($S$14=0,$V$14=0,$Y$14=0,$AE$14&lt;&gt;0)),"истина")</formula>
    </cfRule>
    <cfRule type="cellIs" dxfId="2421" priority="26" stopIfTrue="1" operator="lessThan">
      <formula>0</formula>
    </cfRule>
  </conditionalFormatting>
  <conditionalFormatting sqref="G34 D8:E9 AK14:AL33">
    <cfRule type="cellIs" dxfId="2420" priority="27" stopIfTrue="1" operator="equal">
      <formula>0</formula>
    </cfRule>
  </conditionalFormatting>
  <conditionalFormatting sqref="AL8:AL9">
    <cfRule type="cellIs" dxfId="2419" priority="28" stopIfTrue="1" operator="equal">
      <formula>0</formula>
    </cfRule>
  </conditionalFormatting>
  <conditionalFormatting sqref="AM8:AN8">
    <cfRule type="expression" dxfId="2418" priority="29" stopIfTrue="1">
      <formula>$AL$8=0</formula>
    </cfRule>
  </conditionalFormatting>
  <conditionalFormatting sqref="AM9:AN9">
    <cfRule type="expression" dxfId="2417" priority="30" stopIfTrue="1">
      <formula>$AL$9=0</formula>
    </cfRule>
  </conditionalFormatting>
  <conditionalFormatting sqref="A8:C8">
    <cfRule type="expression" dxfId="2416" priority="31" stopIfTrue="1">
      <formula>$D$8=0</formula>
    </cfRule>
    <cfRule type="cellIs" dxfId="2415" priority="32" stopIfTrue="1" operator="equal">
      <formula>0</formula>
    </cfRule>
  </conditionalFormatting>
  <conditionalFormatting sqref="A9:C9">
    <cfRule type="expression" dxfId="2414" priority="33" stopIfTrue="1">
      <formula>$D$9=0</formula>
    </cfRule>
    <cfRule type="cellIs" dxfId="2413" priority="34" stopIfTrue="1" operator="equal">
      <formula>0</formula>
    </cfRule>
  </conditionalFormatting>
  <conditionalFormatting sqref="F9">
    <cfRule type="expression" dxfId="2412" priority="35" stopIfTrue="1">
      <formula>$D$9=0</formula>
    </cfRule>
  </conditionalFormatting>
  <conditionalFormatting sqref="F8">
    <cfRule type="expression" dxfId="2411" priority="36" stopIfTrue="1">
      <formula>$D$8=0</formula>
    </cfRule>
  </conditionalFormatting>
  <conditionalFormatting sqref="G8:AK9 BA7:CE8">
    <cfRule type="cellIs" dxfId="2410" priority="37" stopIfTrue="1" operator="equal">
      <formula>""</formula>
    </cfRule>
  </conditionalFormatting>
  <conditionalFormatting sqref="Y14:Z24">
    <cfRule type="expression" dxfId="2409" priority="1" stopIfTrue="1">
      <formula>IF((AND($Y14=0,$S14=0,$V14=0,$AE14&lt;&gt;0)),"истина")</formula>
    </cfRule>
    <cfRule type="expression" dxfId="2408" priority="2" stopIfTrue="1">
      <formula>($V14+$Y14)&lt;&gt;$AI14</formula>
    </cfRule>
  </conditionalFormatting>
  <conditionalFormatting sqref="V14:X24">
    <cfRule type="expression" dxfId="2407" priority="3" stopIfTrue="1">
      <formula>IF((AND($V14=0,$Y14=0,$S14=0,$AE14&lt;&gt;0)),"истина")</formula>
    </cfRule>
    <cfRule type="expression" dxfId="2406" priority="4" stopIfTrue="1">
      <formula>($V14+$Y14)&lt;&gt;$AI14</formula>
    </cfRule>
    <cfRule type="cellIs" dxfId="2405"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6081"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46082"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46083"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46084"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46085"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46086"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46087"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46088"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46089"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46090"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46091"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46092"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46093"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46094"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46095"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46096"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46097"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96">
    <pageSetUpPr fitToPage="1"/>
  </sheetPr>
  <dimension ref="A1:CE147"/>
  <sheetViews>
    <sheetView showGridLines="0" zoomScale="120" zoomScaleNormal="120" workbookViewId="0">
      <selection activeCell="B14" sqref="B14:G14"/>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v>639</v>
      </c>
      <c r="B1" s="969"/>
      <c r="C1" s="969"/>
      <c r="D1" s="555"/>
      <c r="E1" s="966">
        <v>10</v>
      </c>
      <c r="F1" s="966"/>
      <c r="G1" s="966"/>
      <c r="H1" s="966"/>
      <c r="J1" s="970"/>
      <c r="K1" s="970"/>
      <c r="L1" s="970"/>
      <c r="M1" s="970"/>
      <c r="N1" s="970"/>
      <c r="O1" s="970"/>
      <c r="P1" s="3"/>
      <c r="Q1" s="3"/>
      <c r="R1" s="964" t="s">
        <v>353</v>
      </c>
      <c r="S1" s="964"/>
      <c r="T1" s="964"/>
      <c r="U1" s="964"/>
      <c r="V1" s="964"/>
      <c r="W1" s="964"/>
      <c r="Y1" s="971">
        <v>2</v>
      </c>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v>0.76041666666666663</v>
      </c>
      <c r="AH2" s="859" t="s">
        <v>12</v>
      </c>
      <c r="AI2" s="859"/>
      <c r="AJ2" s="859"/>
      <c r="AK2" s="859"/>
      <c r="AL2" s="859"/>
      <c r="AM2" s="859"/>
      <c r="AN2" s="859"/>
      <c r="AO2" s="14" t="b">
        <v>1</v>
      </c>
      <c r="AP2" s="15" t="b">
        <v>0</v>
      </c>
      <c r="AQ2" s="15" t="b">
        <v>1</v>
      </c>
      <c r="AR2" s="15" t="b">
        <v>0</v>
      </c>
      <c r="AS2" s="15" t="b">
        <v>0</v>
      </c>
      <c r="AT2" s="15" t="b">
        <v>0</v>
      </c>
      <c r="AU2" s="15" t="b">
        <v>0</v>
      </c>
      <c r="AV2" s="15">
        <f>COUNTIF(AO2:AU2,TRUE)</f>
        <v>2</v>
      </c>
    </row>
    <row r="3" spans="1:83" ht="12.75" customHeight="1" x14ac:dyDescent="0.2">
      <c r="A3" s="972" t="s">
        <v>803</v>
      </c>
      <c r="B3" s="972"/>
      <c r="C3" s="972"/>
      <c r="D3" s="555"/>
      <c r="E3" s="964" t="s">
        <v>804</v>
      </c>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t="str">
        <f>IF(AO2=TRUE,"M",0)</f>
        <v>M</v>
      </c>
      <c r="AP3" s="19">
        <f>IF(AP2=TRUE,"Tu",0)</f>
        <v>0</v>
      </c>
      <c r="AQ3" s="19" t="str">
        <f>IF(AQ2=TRUE,"W",0)</f>
        <v>W</v>
      </c>
      <c r="AR3" s="19">
        <f>IF(AR2=TRUE,"Th",0)</f>
        <v>0</v>
      </c>
      <c r="AS3" s="19">
        <f>IF(AS2=TRUE,"F",0)</f>
        <v>0</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X</v>
      </c>
      <c r="BC7" s="33" t="str">
        <f>IF($I$7=$AO$3,"X","")&amp;IF($I$7=$AP$3,"X","")&amp;IF($I$7=$AQ$3,"X","")&amp;IF($I$7=$AR$3,"X","")&amp;IF($I$7=$AS$3,"X","")&amp;IF($I$7=$AT$3,"X","")&amp;IF($I$7=$AU$3,"X","")</f>
        <v/>
      </c>
      <c r="BD7" s="33" t="str">
        <f>IF($J$7=$AO$3,"X","")&amp;IF($J$7=$AP$3,"X","")&amp;IF($J$7=$AQ$3,"X","")&amp;IF($J$7=$AR$3,"X","")&amp;IF($J$7=$AS$3,"X","")&amp;IF($J$7=$AT$3,"X","")&amp;IF($J$7=$AU$3,"X","")</f>
        <v>X</v>
      </c>
      <c r="BE7" s="33" t="str">
        <f>IF($K$7=$AO$3,"X","")&amp;IF($K$7=$AP$3,"X","")&amp;IF($K$7=$AQ$3,"X","")&amp;IF($K$7=$AR$3,"X","")&amp;IF($K$7=$AS$3,"X","")&amp;IF($K$7=$AT$3,"X","")&amp;IF($K$7=$AU$3,"X","")</f>
        <v/>
      </c>
      <c r="BF7" s="33" t="str">
        <f>IF($L$7=$AO$3,"X","")&amp;IF($L$7=$AP$3,"X","")&amp;IF($L$7=$AQ$3,"X","")&amp;IF($L$7=$AR$3,"X","")&amp;IF($L$7=$AS$3,"X","")&amp;IF($L$7=$AT$3,"X","")&amp;IF($L$7=$AU$3,"X","")</f>
        <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X</v>
      </c>
      <c r="BJ7" s="33" t="str">
        <f>IF($P$7=$AO$3,"X","")&amp;IF($P$7=$AP$3,"X","")&amp;IF($P$7=$AQ$3,"X","")&amp;IF($P$7=$AR$3,"X","")&amp;IF($P$7=$AS$3,"X","")&amp;IF($P$7=$AT$3,"X","")&amp;IF($P$7=$AU$3,"X","")</f>
        <v/>
      </c>
      <c r="BK7" s="33" t="str">
        <f>IF($Q$7=$AO$3,"X","")&amp;IF($Q$7=$AP$3,"X","")&amp;IF($Q$7=$AQ$3,"X","")&amp;IF($Q$7=$AR$3,"X","")&amp;IF($Q$7=$AS$3,"X","")&amp;IF($Q$7=$AT$3,"X","")&amp;IF($Q$7=$AU$3,"X","")</f>
        <v>X</v>
      </c>
      <c r="BL7" s="33" t="str">
        <f>IF($R$7=$AO$3,"X","")&amp;IF($R$7=$AP$3,"X","")&amp;IF($R$7=$AQ$3,"X","")&amp;IF($R$7=$AR$3,"X","")&amp;IF($R$7=$AS$3,"X","")&amp;IF($R$7=$AT$3,"X","")&amp;IF($R$7=$AU$3,"X","")</f>
        <v/>
      </c>
      <c r="BM7" s="33" t="str">
        <f>IF($S$7=$AO$3,"X","")&amp;IF($S$7=$AP$3,"X","")&amp;IF($S$7=$AQ$3,"X","")&amp;IF($S$7=$AR$3,"X","")&amp;IF($S$7=$AS$3,"X","")&amp;IF($S$7=$AT$3,"X","")&amp;IF($S$7=$AU$3,"X","")</f>
        <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X</v>
      </c>
      <c r="BQ7" s="33" t="str">
        <f>IF($W$7=$AO$3,"X","")&amp;IF($W$7=$AP$3,"X","")&amp;IF($W$7=$AQ$3,"X","")&amp;IF($W$7=$AR$3,"X","")&amp;IF($W$7=$AS$3,"X","")&amp;IF($W$7=$AT$3,"X","")&amp;IF($W$7=$AU$3,"X","")</f>
        <v/>
      </c>
      <c r="BR7" s="33" t="str">
        <f>IF($X$7=$AO$3,"X","")&amp;IF($X$7=$AP$3,"X","")&amp;IF($X$7=$AQ$3,"X","")&amp;IF($X$7=$AR$3,"X","")&amp;IF($X$7=$AS$3,"X","")&amp;IF($X$7=$AT$3,"X","")&amp;IF($X$7=$AU$3,"X","")</f>
        <v>X</v>
      </c>
      <c r="BS7" s="33" t="str">
        <f>IF($Y$7=$AO$3,"X","")&amp;IF($Y$7=$AP$3,"X","")&amp;IF($Y$7=$AQ$3,"X","")&amp;IF($Y$7=$AR$3,"X","")&amp;IF($Y$7=$AS$3,"X","")&amp;IF($Y$7=$AT$3,"X","")&amp;IF($Y$7=$AU$3,"X","")</f>
        <v/>
      </c>
      <c r="BT7" s="33" t="str">
        <f>IF($Z$7=$AO$3,"X","")&amp;IF($Z$7=$AP$3,"X","")&amp;IF($Z$7=$AQ$3,"X","")&amp;IF($Z$7=$AR$3,"X","")&amp;IF($Z$7=$AS$3,"X","")&amp;IF($Z$7=$AT$3,"X","")&amp;IF($Z$7=$AU$3,"X","")</f>
        <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X</v>
      </c>
      <c r="BX7" s="33" t="str">
        <f>IF($AD$7=$AO$3,"X","")&amp;IF($AD$7=$AP$3,"X","")&amp;IF($AD$7=$AQ$3,"X","")&amp;IF($AD$7=$AR$3,"X","")&amp;IF($AD$7=$AS$3,"X","")&amp;IF($AD$7=$AT$3,"X","")&amp;IF($AD$7=$AU$3,"X","")</f>
        <v/>
      </c>
      <c r="BY7" s="33" t="str">
        <f>IF($AE$7=$AO$3,"X","")&amp;IF($AE$7=$AP$3,"X","")&amp;IF($AE$7=$AQ$3,"X","")&amp;IF($AE$7=$AR$3,"X","")&amp;IF($AE$7=$AS$3,"X","")&amp;IF($AE$7=$AT$3,"X","")&amp;IF($AE$7=$AU$3,"X","")</f>
        <v>X</v>
      </c>
      <c r="BZ7" s="33" t="str">
        <f>IF($AF$7=$AO$3,"X","")&amp;IF($AF$7=$AP$3,"X","")&amp;IF($AF$7=$AQ$3,"X","")&amp;IF($AF$7=$AR$3,"X","")&amp;IF($AF$7=$AS$3,"X","")&amp;IF($AF$7=$AT$3,"X","")&amp;IF($AF$7=$AU$3,"X","")</f>
        <v/>
      </c>
      <c r="CA7" s="33" t="str">
        <f>IF($AG$7=$AO$3,"X","")&amp;IF($AG$7=$AP$3,"X","")&amp;IF($AG$7=$AQ$3,"X","")&amp;IF($AG$7=$AR$3,"X","")&amp;IF($AG$7=$AS$3,"X","")&amp;IF($AG$7=$AT$3,"X","")&amp;IF($AG$7=$AU$3,"X","")</f>
        <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X</v>
      </c>
      <c r="CE7" s="33" t="str">
        <f>IF($AK$7=$AO$3,"X","")&amp;IF($AK$7=$AP$3,"X","")&amp;IF($AK$7=$AQ$3,"X","")&amp;IF($AK$7=$AR$3,"X","")&amp;IF($AK$7=$AS$3,"X","")&amp;IF($AK$7=$AT$3,"X","")&amp;IF($AK$7=$AU$3,"X","")</f>
        <v/>
      </c>
    </row>
    <row r="8" spans="1:83" ht="12.75" customHeight="1" x14ac:dyDescent="0.2">
      <c r="A8" s="977" t="str">
        <f>R1</f>
        <v>Van Schalkwyk Barbara</v>
      </c>
      <c r="B8" s="977"/>
      <c r="C8" s="977"/>
      <c r="D8" s="978">
        <f>Y1*AL8</f>
        <v>18</v>
      </c>
      <c r="E8" s="978"/>
      <c r="F8" s="34" t="s">
        <v>21</v>
      </c>
      <c r="G8" s="35" t="str">
        <f>IF($G$7=$AO$3,"X","")&amp;IF($G$7=$AP$3,"X","")&amp;IF($G$7=$AQ$3,"X","")&amp;IF($G$7=$AR$3,"X","")&amp;IF($G$7=$AS$3,"X","")&amp;IF($G$7=$AT$3,"X","")&amp;IF($G$7=$AU$3,"X","")</f>
        <v/>
      </c>
      <c r="H8" s="35" t="str">
        <f>IF($H$7=$AO$3,"X","")&amp;IF($H$7=$AP$3,"X","")&amp;IF($H$7=$AQ$3,"X","")&amp;IF($H$7=$AR$3,"X","")&amp;IF($H$7=$AS$3,"X","")&amp;IF($H$7=$AT$3,"X","")&amp;IF($H$7=$AU$3,"X","")</f>
        <v>X</v>
      </c>
      <c r="I8" s="35" t="str">
        <f>IF($I$7=$AO$3,"X","")&amp;IF($I$7=$AP$3,"X","")&amp;IF($I$7=$AQ$3,"X","")&amp;IF($I$7=$AR$3,"X","")&amp;IF($I$7=$AS$3,"X","")&amp;IF($I$7=$AT$3,"X","")&amp;IF($I$7=$AU$3,"X","")</f>
        <v/>
      </c>
      <c r="J8" s="35" t="str">
        <f>IF($J$7=$AO$3,"X","")&amp;IF($J$7=$AP$3,"X","")&amp;IF($J$7=$AQ$3,"X","")&amp;IF($J$7=$AR$3,"X","")&amp;IF($J$7=$AS$3,"X","")&amp;IF($J$7=$AT$3,"X","")&amp;IF($J$7=$AU$3,"X","")</f>
        <v>X</v>
      </c>
      <c r="K8" s="35" t="str">
        <f>IF($K$7=$AO$3,"X","")&amp;IF($K$7=$AP$3,"X","")&amp;IF($K$7=$AQ$3,"X","")&amp;IF($K$7=$AR$3,"X","")&amp;IF($K$7=$AS$3,"X","")&amp;IF($K$7=$AT$3,"X","")&amp;IF($K$7=$AU$3,"X","")</f>
        <v/>
      </c>
      <c r="L8" s="35" t="str">
        <f>IF($L$7=$AO$3,"X","")&amp;IF($L$7=$AP$3,"X","")&amp;IF($L$7=$AQ$3,"X","")&amp;IF($L$7=$AR$3,"X","")&amp;IF($L$7=$AS$3,"X","")&amp;IF($L$7=$AT$3,"X","")&amp;IF($L$7=$AU$3,"X","")</f>
        <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X</v>
      </c>
      <c r="P8" s="35" t="str">
        <f>IF($P$7=$AO$3,"X","")&amp;IF($P$7=$AP$3,"X","")&amp;IF($P$7=$AQ$3,"X","")&amp;IF($P$7=$AR$3,"X","")&amp;IF($P$7=$AS$3,"X","")&amp;IF($P$7=$AT$3,"X","")&amp;IF($P$7=$AU$3,"X","")</f>
        <v/>
      </c>
      <c r="Q8" s="35" t="str">
        <f>IF($Q$7=$AO$3,"X","")&amp;IF($Q$7=$AP$3,"X","")&amp;IF($Q$7=$AQ$3,"X","")&amp;IF($Q$7=$AR$3,"X","")&amp;IF($Q$7=$AS$3,"X","")&amp;IF($Q$7=$AT$3,"X","")&amp;IF($Q$7=$AU$3,"X","")</f>
        <v>X</v>
      </c>
      <c r="R8" s="35" t="str">
        <f>IF($R$7=$AO$3,"X","")&amp;IF($R$7=$AP$3,"X","")&amp;IF($R$7=$AQ$3,"X","")&amp;IF($R$7=$AR$3,"X","")&amp;IF($R$7=$AS$3,"X","")&amp;IF($R$7=$AT$3,"X","")&amp;IF($R$7=$AU$3,"X","")</f>
        <v/>
      </c>
      <c r="S8" s="35" t="str">
        <f>IF($S$7=$AO$3,"X","")&amp;IF($S$7=$AP$3,"X","")&amp;IF($S$7=$AQ$3,"X","")&amp;IF($S$7=$AR$3,"X","")&amp;IF($S$7=$AS$3,"X","")&amp;IF($S$7=$AT$3,"X","")&amp;IF($S$7=$AU$3,"X","")</f>
        <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X</v>
      </c>
      <c r="W8" s="35" t="str">
        <f>IF($W$7=$AO$3,"X","")&amp;IF($W$7=$AP$3,"X","")&amp;IF($W$7=$AQ$3,"X","")&amp;IF($W$7=$AR$3,"X","")&amp;IF($W$7=$AS$3,"X","")&amp;IF($W$7=$AT$3,"X","")&amp;IF($W$7=$AU$3,"X","")</f>
        <v/>
      </c>
      <c r="X8" s="35" t="str">
        <f>IF($X$7=$AO$3,"X","")&amp;IF($X$7=$AP$3,"X","")&amp;IF($X$7=$AQ$3,"X","")&amp;IF($X$7=$AR$3,"X","")&amp;IF($X$7=$AS$3,"X","")&amp;IF($X$7=$AT$3,"X","")&amp;IF($X$7=$AU$3,"X","")</f>
        <v>X</v>
      </c>
      <c r="Y8" s="35" t="str">
        <f>IF($Y$7=$AO$3,"X","")&amp;IF($Y$7=$AP$3,"X","")&amp;IF($Y$7=$AQ$3,"X","")&amp;IF($Y$7=$AR$3,"X","")&amp;IF($Y$7=$AS$3,"X","")&amp;IF($Y$7=$AT$3,"X","")&amp;IF($Y$7=$AU$3,"X","")</f>
        <v/>
      </c>
      <c r="Z8" s="35" t="str">
        <f>IF($Z$7=$AO$3,"X","")&amp;IF($Z$7=$AP$3,"X","")&amp;IF($Z$7=$AQ$3,"X","")&amp;IF($Z$7=$AR$3,"X","")&amp;IF($Z$7=$AS$3,"X","")&amp;IF($Z$7=$AT$3,"X","")&amp;IF($Z$7=$AU$3,"X","")</f>
        <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X</v>
      </c>
      <c r="AD8" s="35" t="str">
        <f>IF($AD$7=$AO$3,"X","")&amp;IF($AD$7=$AP$3,"X","")&amp;IF($AD$7=$AQ$3,"X","")&amp;IF($AD$7=$AR$3,"X","")&amp;IF($AD$7=$AS$3,"X","")&amp;IF($AD$7=$AT$3,"X","")&amp;IF($AD$7=$AU$3,"X","")</f>
        <v/>
      </c>
      <c r="AE8" s="35" t="str">
        <f>IF($AE$7=$AO$3,"X","")&amp;IF($AE$7=$AP$3,"X","")&amp;IF($AE$7=$AQ$3,"X","")&amp;IF($AE$7=$AR$3,"X","")&amp;IF($AE$7=$AS$3,"X","")&amp;IF($AE$7=$AT$3,"X","")&amp;IF($AE$7=$AU$3,"X","")</f>
        <v>X</v>
      </c>
      <c r="AF8" s="35" t="str">
        <f>IF($AF$7=$AO$3,"X","")&amp;IF($AF$7=$AP$3,"X","")&amp;IF($AF$7=$AQ$3,"X","")&amp;IF($AF$7=$AR$3,"X","")&amp;IF($AF$7=$AS$3,"X","")&amp;IF($AF$7=$AT$3,"X","")&amp;IF($AF$7=$AU$3,"X","")</f>
        <v/>
      </c>
      <c r="AG8" s="35" t="str">
        <f>IF($AG$7=$AO$3,"X","")&amp;IF($AG$7=$AP$3,"X","")&amp;IF($AG$7=$AQ$3,"X","")&amp;IF($AG$7=$AR$3,"X","")&amp;IF($AG$7=$AS$3,"X","")&amp;IF($AG$7=$AT$3,"X","")&amp;IF($AG$7=$AU$3,"X","")</f>
        <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X</v>
      </c>
      <c r="AK8" s="35" t="str">
        <f>IF($AK$7=$AO$3,"X","")&amp;IF($AK$7=$AP$3,"X","")&amp;IF($AK$7=$AQ$3,"X","")&amp;IF($AK$7=$AR$3,"X","")&amp;IF($AK$7=$AS$3,"X","")&amp;IF($AK$7=$AT$3,"X","")&amp;IF($AK$7=$AU$3,"X","")</f>
        <v/>
      </c>
      <c r="AL8" s="30">
        <f>COUNTIF(G8:AK8,"X")</f>
        <v>9</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18</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t="s">
        <v>854</v>
      </c>
      <c r="C14" s="925"/>
      <c r="D14" s="925"/>
      <c r="E14" s="925"/>
      <c r="F14" s="925"/>
      <c r="G14" s="926"/>
      <c r="H14" s="927"/>
      <c r="I14" s="928"/>
      <c r="J14" s="929"/>
      <c r="K14" s="930"/>
      <c r="L14" s="931"/>
      <c r="M14" s="932"/>
      <c r="N14" s="933"/>
      <c r="O14" s="932">
        <v>0.03</v>
      </c>
      <c r="P14" s="933"/>
      <c r="Q14" s="934">
        <f t="shared" ref="Q14:Q33" si="2">AV14</f>
        <v>619.83000000000004</v>
      </c>
      <c r="R14" s="935"/>
      <c r="S14" s="936"/>
      <c r="T14" s="937"/>
      <c r="U14" s="938"/>
      <c r="V14" s="939"/>
      <c r="W14" s="940"/>
      <c r="X14" s="941"/>
      <c r="Y14" s="939">
        <v>9917</v>
      </c>
      <c r="Z14" s="941"/>
      <c r="AA14" s="556"/>
      <c r="AB14" s="559"/>
      <c r="AC14" s="560">
        <f t="shared" ref="AC14:AC33" si="3">IF(B14&lt;&gt;"",-$I$10,"")</f>
        <v>0</v>
      </c>
      <c r="AD14" s="561"/>
      <c r="AE14" s="561">
        <f>Y14/Q14</f>
        <v>15.999548263233466</v>
      </c>
      <c r="AF14" s="562">
        <f t="shared" ref="AF14:AF33" si="4">SUM(AB14:AE14)</f>
        <v>15.999548263233466</v>
      </c>
      <c r="AG14" s="72"/>
      <c r="AH14" s="109">
        <f t="shared" ref="AH14:AH33" si="5">IF(B14&lt;&gt;"",AV14,"")</f>
        <v>619.83000000000004</v>
      </c>
      <c r="AI14" s="883">
        <f>IF(B14&lt;&gt;0,ROUND(AE14*Q14,0),"")</f>
        <v>9917</v>
      </c>
      <c r="AJ14" s="883"/>
      <c r="AK14" s="900">
        <f t="shared" ref="AK14:AK33" si="6">IF(B14&lt;&gt;0,ROUND(AI14*$AF$1,2),"")</f>
        <v>0</v>
      </c>
      <c r="AL14" s="900"/>
      <c r="AM14" s="901" t="str">
        <f t="shared" ref="AM14:AM33" si="7">IF(AND(AC14&gt;0,AC14&lt;&gt;""),"ложь","")</f>
        <v/>
      </c>
      <c r="AN14" s="901"/>
      <c r="AO14" s="73">
        <f>IF(ROUND($A$1-$A$1*M14,4)=$A$1,0,ROUND($A$1-$A$1*M14,4))</f>
        <v>0</v>
      </c>
      <c r="AP14" s="74">
        <f>IF(ROUND($A$1-$A$1*O14,4)=$A$1,0,ROUND($A$1-$A$1*O14,4))</f>
        <v>619.83000000000004</v>
      </c>
      <c r="AQ14" s="75">
        <f>ROUND($A$1-((M14+O14)*$A$1),4)</f>
        <v>619.83000000000004</v>
      </c>
      <c r="AR14" s="76">
        <f>IF(AO14&gt;0,1,0)</f>
        <v>0</v>
      </c>
      <c r="AS14" s="77">
        <f t="shared" ref="AS14:AS33" si="8">IF(AP14&gt;0,2,0)</f>
        <v>2</v>
      </c>
      <c r="AT14" s="76">
        <f>IF(AQ14&gt;0,3,0)</f>
        <v>3</v>
      </c>
      <c r="AU14" s="78">
        <f t="shared" ref="AU14:AU33" si="9">AR14+AS14+AT14</f>
        <v>5</v>
      </c>
      <c r="AV14" s="5">
        <f t="shared" ref="AV14:AV33" si="10">IF(AU14=4,AO14,0)+IF(AU14=5,AP14,0)+IF(AU14=6,AQ14,0)+IF(AU14=3,$A$1,0)</f>
        <v>619.83000000000004</v>
      </c>
      <c r="AW14" s="104">
        <f>ROUND(AF14*Q14,0)</f>
        <v>9917</v>
      </c>
    </row>
    <row r="15" spans="1:83" s="69" customFormat="1" ht="18" customHeight="1" x14ac:dyDescent="0.2">
      <c r="A15" s="71">
        <v>2</v>
      </c>
      <c r="B15" s="924" t="s">
        <v>855</v>
      </c>
      <c r="C15" s="925"/>
      <c r="D15" s="925"/>
      <c r="E15" s="925"/>
      <c r="F15" s="925"/>
      <c r="G15" s="926"/>
      <c r="H15" s="927"/>
      <c r="I15" s="928"/>
      <c r="J15" s="929"/>
      <c r="K15" s="930"/>
      <c r="L15" s="931"/>
      <c r="M15" s="932"/>
      <c r="N15" s="933"/>
      <c r="O15" s="932">
        <v>0.15</v>
      </c>
      <c r="P15" s="933"/>
      <c r="Q15" s="934">
        <f t="shared" si="2"/>
        <v>543.15</v>
      </c>
      <c r="R15" s="935"/>
      <c r="S15" s="936"/>
      <c r="T15" s="937"/>
      <c r="U15" s="938"/>
      <c r="V15" s="939"/>
      <c r="W15" s="940"/>
      <c r="X15" s="941"/>
      <c r="Y15" s="939">
        <v>8690</v>
      </c>
      <c r="Z15" s="941"/>
      <c r="AA15" s="556"/>
      <c r="AB15" s="563"/>
      <c r="AC15" s="560">
        <f t="shared" si="3"/>
        <v>0</v>
      </c>
      <c r="AD15" s="564"/>
      <c r="AE15" s="561">
        <f>Y15/Q15</f>
        <v>15.999263555187333</v>
      </c>
      <c r="AF15" s="562">
        <f t="shared" si="4"/>
        <v>15.999263555187333</v>
      </c>
      <c r="AG15" s="72"/>
      <c r="AH15" s="109">
        <f t="shared" si="5"/>
        <v>543.15</v>
      </c>
      <c r="AI15" s="883">
        <f t="shared" ref="AI15:AI33" si="11">IF(B15&lt;&gt;0,ROUND(AE15*Q15,0),"")</f>
        <v>8690</v>
      </c>
      <c r="AJ15" s="883"/>
      <c r="AK15" s="900">
        <f t="shared" si="6"/>
        <v>0</v>
      </c>
      <c r="AL15" s="900"/>
      <c r="AM15" s="901" t="str">
        <f t="shared" si="7"/>
        <v/>
      </c>
      <c r="AN15" s="901"/>
      <c r="AO15" s="73">
        <f t="shared" ref="AO15:AO33" si="12">IF(ROUND($A$1-$A$1*M15,4)=$A$1,0,ROUND($A$1-$A$1*M15,4))</f>
        <v>0</v>
      </c>
      <c r="AP15" s="74">
        <f t="shared" ref="AP15:AP33" si="13">IF(ROUND($A$1-$A$1*O15,4)=$A$1,0,ROUND($A$1-$A$1*O15,4))</f>
        <v>543.15</v>
      </c>
      <c r="AQ15" s="75">
        <f t="shared" ref="AQ15:AQ33" si="14">ROUND($A$1-((M15+O15)*$A$1),4)</f>
        <v>543.15</v>
      </c>
      <c r="AR15" s="76">
        <f t="shared" ref="AR15:AR33" si="15">IF(AO15&gt;0,1,0)</f>
        <v>0</v>
      </c>
      <c r="AS15" s="77">
        <f t="shared" si="8"/>
        <v>2</v>
      </c>
      <c r="AT15" s="76">
        <f t="shared" ref="AT15:AT33" si="16">IF(AQ15&gt;0,3,0)</f>
        <v>3</v>
      </c>
      <c r="AU15" s="78">
        <f t="shared" si="9"/>
        <v>5</v>
      </c>
      <c r="AV15" s="5">
        <f t="shared" si="10"/>
        <v>543.15</v>
      </c>
      <c r="AW15" s="104">
        <f t="shared" ref="AW15:AW33" si="17">ROUND(AF15*Q15,0)</f>
        <v>8690</v>
      </c>
    </row>
    <row r="16" spans="1:83" s="69" customFormat="1" ht="18" customHeight="1" x14ac:dyDescent="0.2">
      <c r="A16" s="71">
        <v>3</v>
      </c>
      <c r="B16" s="924"/>
      <c r="C16" s="925"/>
      <c r="D16" s="925"/>
      <c r="E16" s="925"/>
      <c r="F16" s="925"/>
      <c r="G16" s="926"/>
      <c r="H16" s="927"/>
      <c r="I16" s="928"/>
      <c r="J16" s="929"/>
      <c r="K16" s="930"/>
      <c r="L16" s="931"/>
      <c r="M16" s="932"/>
      <c r="N16" s="933"/>
      <c r="O16" s="932"/>
      <c r="P16" s="933"/>
      <c r="Q16" s="934">
        <f t="shared" si="2"/>
        <v>639</v>
      </c>
      <c r="R16" s="935"/>
      <c r="S16" s="936"/>
      <c r="T16" s="937"/>
      <c r="U16" s="938"/>
      <c r="V16" s="939"/>
      <c r="W16" s="940"/>
      <c r="X16" s="941"/>
      <c r="Y16" s="939"/>
      <c r="Z16" s="941"/>
      <c r="AA16" s="556"/>
      <c r="AB16" s="563"/>
      <c r="AC16" s="560" t="str">
        <f t="shared" si="3"/>
        <v/>
      </c>
      <c r="AD16" s="564"/>
      <c r="AE16" s="561"/>
      <c r="AF16" s="562">
        <f t="shared" si="4"/>
        <v>0</v>
      </c>
      <c r="AG16" s="72"/>
      <c r="AH16" s="109" t="str">
        <f t="shared" si="5"/>
        <v/>
      </c>
      <c r="AI16" s="883" t="str">
        <f t="shared" si="11"/>
        <v/>
      </c>
      <c r="AJ16" s="883"/>
      <c r="AK16" s="900" t="str">
        <f t="shared" si="6"/>
        <v/>
      </c>
      <c r="AL16" s="900"/>
      <c r="AM16" s="901" t="str">
        <f t="shared" si="7"/>
        <v/>
      </c>
      <c r="AN16" s="901"/>
      <c r="AO16" s="73">
        <f t="shared" si="12"/>
        <v>0</v>
      </c>
      <c r="AP16" s="74">
        <f t="shared" si="13"/>
        <v>0</v>
      </c>
      <c r="AQ16" s="75">
        <f t="shared" si="14"/>
        <v>639</v>
      </c>
      <c r="AR16" s="76">
        <f t="shared" si="15"/>
        <v>0</v>
      </c>
      <c r="AS16" s="77">
        <f t="shared" si="8"/>
        <v>0</v>
      </c>
      <c r="AT16" s="76">
        <f t="shared" si="16"/>
        <v>3</v>
      </c>
      <c r="AU16" s="78">
        <f t="shared" si="9"/>
        <v>3</v>
      </c>
      <c r="AV16" s="5">
        <f t="shared" si="10"/>
        <v>639</v>
      </c>
      <c r="AW16" s="104">
        <f t="shared" si="17"/>
        <v>0</v>
      </c>
    </row>
    <row r="17" spans="1:49" s="69" customFormat="1" ht="18" customHeight="1" x14ac:dyDescent="0.2">
      <c r="A17" s="71">
        <v>4</v>
      </c>
      <c r="B17" s="924"/>
      <c r="C17" s="925"/>
      <c r="D17" s="925"/>
      <c r="E17" s="925"/>
      <c r="F17" s="925"/>
      <c r="G17" s="926"/>
      <c r="H17" s="927"/>
      <c r="I17" s="928"/>
      <c r="J17" s="929"/>
      <c r="K17" s="930"/>
      <c r="L17" s="931"/>
      <c r="M17" s="932"/>
      <c r="N17" s="933"/>
      <c r="O17" s="932"/>
      <c r="P17" s="933"/>
      <c r="Q17" s="934">
        <f t="shared" si="2"/>
        <v>639</v>
      </c>
      <c r="R17" s="935"/>
      <c r="S17" s="936"/>
      <c r="T17" s="937"/>
      <c r="U17" s="938"/>
      <c r="V17" s="939"/>
      <c r="W17" s="940"/>
      <c r="X17" s="941"/>
      <c r="Y17" s="939"/>
      <c r="Z17" s="941"/>
      <c r="AA17" s="556"/>
      <c r="AB17" s="563"/>
      <c r="AC17" s="560" t="str">
        <f t="shared" si="3"/>
        <v/>
      </c>
      <c r="AD17" s="564"/>
      <c r="AE17" s="561"/>
      <c r="AF17" s="562">
        <f t="shared" si="4"/>
        <v>0</v>
      </c>
      <c r="AG17" s="72"/>
      <c r="AH17" s="109" t="str">
        <f t="shared" si="5"/>
        <v/>
      </c>
      <c r="AI17" s="883" t="str">
        <f t="shared" si="11"/>
        <v/>
      </c>
      <c r="AJ17" s="883"/>
      <c r="AK17" s="900" t="str">
        <f t="shared" si="6"/>
        <v/>
      </c>
      <c r="AL17" s="900"/>
      <c r="AM17" s="901" t="str">
        <f t="shared" si="7"/>
        <v/>
      </c>
      <c r="AN17" s="901"/>
      <c r="AO17" s="73">
        <f t="shared" si="12"/>
        <v>0</v>
      </c>
      <c r="AP17" s="74">
        <f t="shared" si="13"/>
        <v>0</v>
      </c>
      <c r="AQ17" s="75">
        <f t="shared" si="14"/>
        <v>639</v>
      </c>
      <c r="AR17" s="76">
        <f t="shared" si="15"/>
        <v>0</v>
      </c>
      <c r="AS17" s="77">
        <f t="shared" si="8"/>
        <v>0</v>
      </c>
      <c r="AT17" s="76">
        <f t="shared" si="16"/>
        <v>3</v>
      </c>
      <c r="AU17" s="78">
        <f t="shared" si="9"/>
        <v>3</v>
      </c>
      <c r="AV17" s="5">
        <f t="shared" si="10"/>
        <v>639</v>
      </c>
      <c r="AW17" s="104">
        <f t="shared" si="17"/>
        <v>0</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639</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639</v>
      </c>
      <c r="AR18" s="76">
        <f t="shared" si="15"/>
        <v>0</v>
      </c>
      <c r="AS18" s="77">
        <f t="shared" si="8"/>
        <v>0</v>
      </c>
      <c r="AT18" s="76">
        <f t="shared" si="16"/>
        <v>3</v>
      </c>
      <c r="AU18" s="78">
        <f t="shared" si="9"/>
        <v>3</v>
      </c>
      <c r="AV18" s="5">
        <f t="shared" si="10"/>
        <v>639</v>
      </c>
      <c r="AW18" s="104">
        <f t="shared" si="17"/>
        <v>0</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639</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639</v>
      </c>
      <c r="AR19" s="76">
        <f t="shared" si="15"/>
        <v>0</v>
      </c>
      <c r="AS19" s="77">
        <f t="shared" si="8"/>
        <v>0</v>
      </c>
      <c r="AT19" s="76">
        <f t="shared" si="16"/>
        <v>3</v>
      </c>
      <c r="AU19" s="78">
        <f t="shared" si="9"/>
        <v>3</v>
      </c>
      <c r="AV19" s="5">
        <f t="shared" si="10"/>
        <v>639</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639</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639</v>
      </c>
      <c r="AR20" s="76">
        <f t="shared" si="15"/>
        <v>0</v>
      </c>
      <c r="AS20" s="77">
        <f t="shared" si="8"/>
        <v>0</v>
      </c>
      <c r="AT20" s="76">
        <f t="shared" si="16"/>
        <v>3</v>
      </c>
      <c r="AU20" s="78">
        <f t="shared" si="9"/>
        <v>3</v>
      </c>
      <c r="AV20" s="5">
        <f t="shared" si="10"/>
        <v>639</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639</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639</v>
      </c>
      <c r="AR21" s="76">
        <f t="shared" si="15"/>
        <v>0</v>
      </c>
      <c r="AS21" s="77">
        <f t="shared" si="8"/>
        <v>0</v>
      </c>
      <c r="AT21" s="76">
        <f t="shared" si="16"/>
        <v>3</v>
      </c>
      <c r="AU21" s="78">
        <f t="shared" si="9"/>
        <v>3</v>
      </c>
      <c r="AV21" s="5">
        <f t="shared" si="10"/>
        <v>639</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639</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639</v>
      </c>
      <c r="AR22" s="76">
        <f t="shared" si="15"/>
        <v>0</v>
      </c>
      <c r="AS22" s="77">
        <f t="shared" si="8"/>
        <v>0</v>
      </c>
      <c r="AT22" s="76">
        <f t="shared" si="16"/>
        <v>3</v>
      </c>
      <c r="AU22" s="78">
        <f t="shared" si="9"/>
        <v>3</v>
      </c>
      <c r="AV22" s="5">
        <f t="shared" si="10"/>
        <v>639</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639</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639</v>
      </c>
      <c r="AR23" s="76">
        <f t="shared" si="15"/>
        <v>0</v>
      </c>
      <c r="AS23" s="77">
        <f t="shared" si="8"/>
        <v>0</v>
      </c>
      <c r="AT23" s="76">
        <f t="shared" si="16"/>
        <v>3</v>
      </c>
      <c r="AU23" s="78">
        <f t="shared" si="9"/>
        <v>3</v>
      </c>
      <c r="AV23" s="5">
        <f t="shared" si="10"/>
        <v>639</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639</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639</v>
      </c>
      <c r="AR24" s="76">
        <f t="shared" si="15"/>
        <v>0</v>
      </c>
      <c r="AS24" s="77">
        <f t="shared" si="8"/>
        <v>0</v>
      </c>
      <c r="AT24" s="76">
        <f t="shared" si="16"/>
        <v>3</v>
      </c>
      <c r="AU24" s="78">
        <f t="shared" si="9"/>
        <v>3</v>
      </c>
      <c r="AV24" s="5">
        <f t="shared" si="10"/>
        <v>639</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639</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639</v>
      </c>
      <c r="AR25" s="76">
        <f t="shared" si="15"/>
        <v>0</v>
      </c>
      <c r="AS25" s="77">
        <f t="shared" si="8"/>
        <v>0</v>
      </c>
      <c r="AT25" s="76">
        <f t="shared" si="16"/>
        <v>3</v>
      </c>
      <c r="AU25" s="78">
        <f t="shared" si="9"/>
        <v>3</v>
      </c>
      <c r="AV25" s="5">
        <f t="shared" si="10"/>
        <v>639</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639</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639</v>
      </c>
      <c r="AR26" s="76">
        <f t="shared" si="15"/>
        <v>0</v>
      </c>
      <c r="AS26" s="77">
        <f t="shared" si="8"/>
        <v>0</v>
      </c>
      <c r="AT26" s="76">
        <f t="shared" si="16"/>
        <v>3</v>
      </c>
      <c r="AU26" s="78">
        <f t="shared" si="9"/>
        <v>3</v>
      </c>
      <c r="AV26" s="5">
        <f t="shared" si="10"/>
        <v>639</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639</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639</v>
      </c>
      <c r="AR27" s="76">
        <f t="shared" si="15"/>
        <v>0</v>
      </c>
      <c r="AS27" s="77">
        <f t="shared" si="8"/>
        <v>0</v>
      </c>
      <c r="AT27" s="76">
        <f t="shared" si="16"/>
        <v>3</v>
      </c>
      <c r="AU27" s="78">
        <f t="shared" si="9"/>
        <v>3</v>
      </c>
      <c r="AV27" s="5">
        <f t="shared" si="10"/>
        <v>639</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639</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639</v>
      </c>
      <c r="AR28" s="76">
        <f t="shared" si="15"/>
        <v>0</v>
      </c>
      <c r="AS28" s="77">
        <f t="shared" si="8"/>
        <v>0</v>
      </c>
      <c r="AT28" s="76">
        <f t="shared" si="16"/>
        <v>3</v>
      </c>
      <c r="AU28" s="78">
        <f t="shared" si="9"/>
        <v>3</v>
      </c>
      <c r="AV28" s="5">
        <f t="shared" si="10"/>
        <v>639</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639</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639</v>
      </c>
      <c r="AR29" s="76">
        <f t="shared" si="15"/>
        <v>0</v>
      </c>
      <c r="AS29" s="77">
        <f t="shared" si="8"/>
        <v>0</v>
      </c>
      <c r="AT29" s="76">
        <f t="shared" si="16"/>
        <v>3</v>
      </c>
      <c r="AU29" s="78">
        <f t="shared" si="9"/>
        <v>3</v>
      </c>
      <c r="AV29" s="5">
        <f t="shared" si="10"/>
        <v>639</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639</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639</v>
      </c>
      <c r="AR30" s="76">
        <f t="shared" si="15"/>
        <v>0</v>
      </c>
      <c r="AS30" s="77">
        <f t="shared" si="8"/>
        <v>0</v>
      </c>
      <c r="AT30" s="76">
        <f t="shared" si="16"/>
        <v>3</v>
      </c>
      <c r="AU30" s="78">
        <f t="shared" si="9"/>
        <v>3</v>
      </c>
      <c r="AV30" s="5">
        <f t="shared" si="10"/>
        <v>639</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639</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639</v>
      </c>
      <c r="AR31" s="76">
        <f t="shared" si="15"/>
        <v>0</v>
      </c>
      <c r="AS31" s="77">
        <f t="shared" si="8"/>
        <v>0</v>
      </c>
      <c r="AT31" s="76">
        <f t="shared" si="16"/>
        <v>3</v>
      </c>
      <c r="AU31" s="78">
        <f t="shared" si="9"/>
        <v>3</v>
      </c>
      <c r="AV31" s="5">
        <f t="shared" si="10"/>
        <v>639</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639</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639</v>
      </c>
      <c r="AR32" s="76">
        <f t="shared" si="15"/>
        <v>0</v>
      </c>
      <c r="AS32" s="77">
        <f t="shared" si="8"/>
        <v>0</v>
      </c>
      <c r="AT32" s="76">
        <f t="shared" si="16"/>
        <v>3</v>
      </c>
      <c r="AU32" s="78">
        <f t="shared" si="9"/>
        <v>3</v>
      </c>
      <c r="AV32" s="5">
        <f t="shared" si="10"/>
        <v>639</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639</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639</v>
      </c>
      <c r="AR33" s="76">
        <f t="shared" si="15"/>
        <v>0</v>
      </c>
      <c r="AS33" s="77">
        <f t="shared" si="8"/>
        <v>0</v>
      </c>
      <c r="AT33" s="76">
        <f t="shared" si="16"/>
        <v>3</v>
      </c>
      <c r="AU33" s="78">
        <f t="shared" si="9"/>
        <v>3</v>
      </c>
      <c r="AV33" s="5">
        <f t="shared" si="10"/>
        <v>639</v>
      </c>
      <c r="AW33" s="104">
        <f t="shared" si="17"/>
        <v>0</v>
      </c>
    </row>
    <row r="34" spans="1:49" s="69" customFormat="1" ht="24.75" customHeight="1" x14ac:dyDescent="0.2">
      <c r="A34" s="84"/>
      <c r="B34" s="480" t="s">
        <v>281</v>
      </c>
      <c r="C34" s="84"/>
      <c r="D34" s="84"/>
      <c r="E34" s="84"/>
      <c r="F34" s="84"/>
      <c r="G34" s="554">
        <f>20-COUNTBLANK(B14:B33)</f>
        <v>2</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18607</v>
      </c>
      <c r="Z34" s="904"/>
      <c r="AA34" s="558">
        <f t="shared" ref="AA34:AG34" si="18">SUM(AA14:AA33)</f>
        <v>0</v>
      </c>
      <c r="AB34" s="568">
        <f t="shared" si="18"/>
        <v>0</v>
      </c>
      <c r="AC34" s="569">
        <f t="shared" si="18"/>
        <v>0</v>
      </c>
      <c r="AD34" s="569">
        <f t="shared" si="18"/>
        <v>0</v>
      </c>
      <c r="AE34" s="570">
        <f t="shared" si="18"/>
        <v>31.998811818420798</v>
      </c>
      <c r="AF34" s="571">
        <f t="shared" si="18"/>
        <v>31.998811818420798</v>
      </c>
      <c r="AG34" s="89">
        <f t="shared" si="18"/>
        <v>0</v>
      </c>
      <c r="AH34" s="90"/>
      <c r="AI34" s="90"/>
      <c r="AJ34" s="90"/>
      <c r="AK34" s="90"/>
      <c r="AL34" s="91"/>
      <c r="AM34" s="91"/>
      <c r="AN34" s="91"/>
      <c r="AO34" s="68"/>
      <c r="AS34" s="70"/>
      <c r="AW34" s="104">
        <f>SUM(AW14:AW33)</f>
        <v>18607</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1840.2407519708904</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2404" priority="6" stopIfTrue="1">
      <formula>B14=""</formula>
    </cfRule>
  </conditionalFormatting>
  <conditionalFormatting sqref="AE14:AE33">
    <cfRule type="expression" dxfId="2403" priority="7" stopIfTrue="1">
      <formula>AND((OR(S14,V14,Y14)&lt;&gt;0),AE14=0)</formula>
    </cfRule>
    <cfRule type="expression" dxfId="2402" priority="8" stopIfTrue="1">
      <formula>AND((OR(S14,V14,Y14)&lt;&gt;0),AE14&lt;&gt;0)</formula>
    </cfRule>
  </conditionalFormatting>
  <conditionalFormatting sqref="Q14:R33">
    <cfRule type="expression" dxfId="2401" priority="9" stopIfTrue="1">
      <formula>B14=""</formula>
    </cfRule>
  </conditionalFormatting>
  <conditionalFormatting sqref="AC14:AC33">
    <cfRule type="expression" dxfId="2400" priority="10" stopIfTrue="1">
      <formula>(AD14+AC14)&gt;=0</formula>
    </cfRule>
  </conditionalFormatting>
  <conditionalFormatting sqref="AI14:AJ33">
    <cfRule type="expression" dxfId="2399" priority="11" stopIfTrue="1">
      <formula>IF(AI14&lt;&gt;ROUND(S14*$AF$1+V14+Y14,2),1)</formula>
    </cfRule>
    <cfRule type="cellIs" dxfId="2398" priority="12" stopIfTrue="1" operator="equal">
      <formula>0</formula>
    </cfRule>
  </conditionalFormatting>
  <conditionalFormatting sqref="Y25:Z33">
    <cfRule type="expression" dxfId="2397" priority="13" stopIfTrue="1">
      <formula>IF((AND($Y25=0,$S25=0,$V25=0,$AE25&lt;&gt;0)),"истина")</formula>
    </cfRule>
    <cfRule type="expression" dxfId="2396" priority="14" stopIfTrue="1">
      <formula>($V25+$Y25)&lt;&gt;$AI25</formula>
    </cfRule>
  </conditionalFormatting>
  <conditionalFormatting sqref="S15:U33">
    <cfRule type="expression" dxfId="2395" priority="15" stopIfTrue="1">
      <formula>IF((AND($S15=0,$V15=0,$Y15=0,$AE15&lt;&gt;0)),"истина")</formula>
    </cfRule>
    <cfRule type="cellIs" dxfId="2394" priority="16" stopIfTrue="1" operator="lessThan">
      <formula>0</formula>
    </cfRule>
  </conditionalFormatting>
  <conditionalFormatting sqref="V25:X33">
    <cfRule type="expression" dxfId="2393" priority="17" stopIfTrue="1">
      <formula>IF((AND($V25=0,$Y25=0,$S25=0,$AE25&lt;&gt;0)),"истина")</formula>
    </cfRule>
    <cfRule type="expression" dxfId="2392" priority="18" stopIfTrue="1">
      <formula>($V25+$Y25)&lt;&gt;$AI25</formula>
    </cfRule>
    <cfRule type="cellIs" dxfId="2391" priority="19" stopIfTrue="1" operator="lessThan">
      <formula>0</formula>
    </cfRule>
  </conditionalFormatting>
  <conditionalFormatting sqref="I10:J10">
    <cfRule type="cellIs" dxfId="2390" priority="20" stopIfTrue="1" operator="notEqual">
      <formula>$A$10</formula>
    </cfRule>
    <cfRule type="cellIs" dxfId="2389" priority="21" stopIfTrue="1" operator="equal">
      <formula>0</formula>
    </cfRule>
  </conditionalFormatting>
  <conditionalFormatting sqref="D10:E10 AK13:AL13 AH14:AH33 AM14:AN33">
    <cfRule type="cellIs" dxfId="2388" priority="22" stopIfTrue="1" operator="equal">
      <formula>0</formula>
    </cfRule>
  </conditionalFormatting>
  <conditionalFormatting sqref="AH3:AN3 AH1:AN1">
    <cfRule type="cellIs" dxfId="2387" priority="23" stopIfTrue="1" operator="equal">
      <formula>0</formula>
    </cfRule>
  </conditionalFormatting>
  <conditionalFormatting sqref="S34:AG34 AF14:AF33">
    <cfRule type="cellIs" dxfId="2386" priority="24" stopIfTrue="1" operator="equal">
      <formula>0</formula>
    </cfRule>
  </conditionalFormatting>
  <conditionalFormatting sqref="S14:U14">
    <cfRule type="expression" dxfId="2385" priority="25" stopIfTrue="1">
      <formula>IF((AND($S$14=0,$V$14=0,$Y$14=0,$AE$14&lt;&gt;0)),"истина")</formula>
    </cfRule>
    <cfRule type="cellIs" dxfId="2384" priority="26" stopIfTrue="1" operator="lessThan">
      <formula>0</formula>
    </cfRule>
  </conditionalFormatting>
  <conditionalFormatting sqref="G34 D8:E9 AK14:AL33">
    <cfRule type="cellIs" dxfId="2383" priority="27" stopIfTrue="1" operator="equal">
      <formula>0</formula>
    </cfRule>
  </conditionalFormatting>
  <conditionalFormatting sqref="AL8:AL9">
    <cfRule type="cellIs" dxfId="2382" priority="28" stopIfTrue="1" operator="equal">
      <formula>0</formula>
    </cfRule>
  </conditionalFormatting>
  <conditionalFormatting sqref="AM8:AN8">
    <cfRule type="expression" dxfId="2381" priority="29" stopIfTrue="1">
      <formula>$AL$8=0</formula>
    </cfRule>
  </conditionalFormatting>
  <conditionalFormatting sqref="AM9:AN9">
    <cfRule type="expression" dxfId="2380" priority="30" stopIfTrue="1">
      <formula>$AL$9=0</formula>
    </cfRule>
  </conditionalFormatting>
  <conditionalFormatting sqref="A8:C8">
    <cfRule type="expression" dxfId="2379" priority="31" stopIfTrue="1">
      <formula>$D$8=0</formula>
    </cfRule>
    <cfRule type="cellIs" dxfId="2378" priority="32" stopIfTrue="1" operator="equal">
      <formula>0</formula>
    </cfRule>
  </conditionalFormatting>
  <conditionalFormatting sqref="A9:C9">
    <cfRule type="expression" dxfId="2377" priority="33" stopIfTrue="1">
      <formula>$D$9=0</formula>
    </cfRule>
    <cfRule type="cellIs" dxfId="2376" priority="34" stopIfTrue="1" operator="equal">
      <formula>0</formula>
    </cfRule>
  </conditionalFormatting>
  <conditionalFormatting sqref="F9">
    <cfRule type="expression" dxfId="2375" priority="35" stopIfTrue="1">
      <formula>$D$9=0</formula>
    </cfRule>
  </conditionalFormatting>
  <conditionalFormatting sqref="F8">
    <cfRule type="expression" dxfId="2374" priority="36" stopIfTrue="1">
      <formula>$D$8=0</formula>
    </cfRule>
  </conditionalFormatting>
  <conditionalFormatting sqref="G8:AK9 BA7:CE8">
    <cfRule type="cellIs" dxfId="2373" priority="37" stopIfTrue="1" operator="equal">
      <formula>""</formula>
    </cfRule>
  </conditionalFormatting>
  <conditionalFormatting sqref="Y14:Z24">
    <cfRule type="expression" dxfId="2372" priority="1" stopIfTrue="1">
      <formula>IF((AND($Y14=0,$S14=0,$V14=0,$AE14&lt;&gt;0)),"истина")</formula>
    </cfRule>
    <cfRule type="expression" dxfId="2371" priority="2" stopIfTrue="1">
      <formula>($V14+$Y14)&lt;&gt;$AI14</formula>
    </cfRule>
  </conditionalFormatting>
  <conditionalFormatting sqref="V14:X24">
    <cfRule type="expression" dxfId="2370" priority="3" stopIfTrue="1">
      <formula>IF((AND($V14=0,$Y14=0,$S14=0,$AE14&lt;&gt;0)),"истина")</formula>
    </cfRule>
    <cfRule type="expression" dxfId="2369" priority="4" stopIfTrue="1">
      <formula>($V14+$Y14)&lt;&gt;$AI14</formula>
    </cfRule>
    <cfRule type="cellIs" dxfId="2368"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7105"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47106"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47107"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47108"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47109"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47110"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47111"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47112"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47113"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47114"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47115"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47116"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47117"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47118"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47119"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47120"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47121"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97">
    <pageSetUpPr fitToPage="1"/>
  </sheetPr>
  <dimension ref="A1:CE147"/>
  <sheetViews>
    <sheetView showGridLines="0" topLeftCell="A8" zoomScale="120" zoomScaleNormal="120" workbookViewId="0">
      <selection activeCell="O20" sqref="O20:P20"/>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v>684</v>
      </c>
      <c r="B1" s="969"/>
      <c r="C1" s="969"/>
      <c r="D1" s="555"/>
      <c r="E1" s="966">
        <v>10</v>
      </c>
      <c r="F1" s="966"/>
      <c r="G1" s="966"/>
      <c r="H1" s="966"/>
      <c r="J1" s="970"/>
      <c r="K1" s="970"/>
      <c r="L1" s="970"/>
      <c r="M1" s="970"/>
      <c r="N1" s="970"/>
      <c r="O1" s="970"/>
      <c r="P1" s="3"/>
      <c r="Q1" s="3"/>
      <c r="R1" s="964" t="s">
        <v>353</v>
      </c>
      <c r="S1" s="964"/>
      <c r="T1" s="964"/>
      <c r="U1" s="964"/>
      <c r="V1" s="964"/>
      <c r="W1" s="964"/>
      <c r="Y1" s="971">
        <v>2</v>
      </c>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v>0.83333333333333337</v>
      </c>
      <c r="AH2" s="859" t="s">
        <v>12</v>
      </c>
      <c r="AI2" s="859"/>
      <c r="AJ2" s="859"/>
      <c r="AK2" s="859"/>
      <c r="AL2" s="859"/>
      <c r="AM2" s="859"/>
      <c r="AN2" s="859"/>
      <c r="AO2" s="14" t="b">
        <v>1</v>
      </c>
      <c r="AP2" s="15" t="b">
        <v>0</v>
      </c>
      <c r="AQ2" s="15" t="b">
        <v>1</v>
      </c>
      <c r="AR2" s="15" t="b">
        <v>0</v>
      </c>
      <c r="AS2" s="15" t="b">
        <v>0</v>
      </c>
      <c r="AT2" s="15" t="b">
        <v>0</v>
      </c>
      <c r="AU2" s="15" t="b">
        <v>0</v>
      </c>
      <c r="AV2" s="15">
        <f>COUNTIF(AO2:AU2,TRUE)</f>
        <v>2</v>
      </c>
    </row>
    <row r="3" spans="1:83" ht="12.75" customHeight="1" x14ac:dyDescent="0.2">
      <c r="A3" s="972" t="s">
        <v>802</v>
      </c>
      <c r="B3" s="972"/>
      <c r="C3" s="972"/>
      <c r="D3" s="555"/>
      <c r="E3" s="964" t="s">
        <v>801</v>
      </c>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t="str">
        <f>IF(AO2=TRUE,"M",0)</f>
        <v>M</v>
      </c>
      <c r="AP3" s="19">
        <f>IF(AP2=TRUE,"Tu",0)</f>
        <v>0</v>
      </c>
      <c r="AQ3" s="19" t="str">
        <f>IF(AQ2=TRUE,"W",0)</f>
        <v>W</v>
      </c>
      <c r="AR3" s="19">
        <f>IF(AR2=TRUE,"Th",0)</f>
        <v>0</v>
      </c>
      <c r="AS3" s="19">
        <f>IF(AS2=TRUE,"F",0)</f>
        <v>0</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X</v>
      </c>
      <c r="BC7" s="33" t="str">
        <f>IF($I$7=$AO$3,"X","")&amp;IF($I$7=$AP$3,"X","")&amp;IF($I$7=$AQ$3,"X","")&amp;IF($I$7=$AR$3,"X","")&amp;IF($I$7=$AS$3,"X","")&amp;IF($I$7=$AT$3,"X","")&amp;IF($I$7=$AU$3,"X","")</f>
        <v/>
      </c>
      <c r="BD7" s="33" t="str">
        <f>IF($J$7=$AO$3,"X","")&amp;IF($J$7=$AP$3,"X","")&amp;IF($J$7=$AQ$3,"X","")&amp;IF($J$7=$AR$3,"X","")&amp;IF($J$7=$AS$3,"X","")&amp;IF($J$7=$AT$3,"X","")&amp;IF($J$7=$AU$3,"X","")</f>
        <v>X</v>
      </c>
      <c r="BE7" s="33" t="str">
        <f>IF($K$7=$AO$3,"X","")&amp;IF($K$7=$AP$3,"X","")&amp;IF($K$7=$AQ$3,"X","")&amp;IF($K$7=$AR$3,"X","")&amp;IF($K$7=$AS$3,"X","")&amp;IF($K$7=$AT$3,"X","")&amp;IF($K$7=$AU$3,"X","")</f>
        <v/>
      </c>
      <c r="BF7" s="33" t="str">
        <f>IF($L$7=$AO$3,"X","")&amp;IF($L$7=$AP$3,"X","")&amp;IF($L$7=$AQ$3,"X","")&amp;IF($L$7=$AR$3,"X","")&amp;IF($L$7=$AS$3,"X","")&amp;IF($L$7=$AT$3,"X","")&amp;IF($L$7=$AU$3,"X","")</f>
        <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X</v>
      </c>
      <c r="BJ7" s="33" t="str">
        <f>IF($P$7=$AO$3,"X","")&amp;IF($P$7=$AP$3,"X","")&amp;IF($P$7=$AQ$3,"X","")&amp;IF($P$7=$AR$3,"X","")&amp;IF($P$7=$AS$3,"X","")&amp;IF($P$7=$AT$3,"X","")&amp;IF($P$7=$AU$3,"X","")</f>
        <v/>
      </c>
      <c r="BK7" s="33" t="str">
        <f>IF($Q$7=$AO$3,"X","")&amp;IF($Q$7=$AP$3,"X","")&amp;IF($Q$7=$AQ$3,"X","")&amp;IF($Q$7=$AR$3,"X","")&amp;IF($Q$7=$AS$3,"X","")&amp;IF($Q$7=$AT$3,"X","")&amp;IF($Q$7=$AU$3,"X","")</f>
        <v>X</v>
      </c>
      <c r="BL7" s="33" t="str">
        <f>IF($R$7=$AO$3,"X","")&amp;IF($R$7=$AP$3,"X","")&amp;IF($R$7=$AQ$3,"X","")&amp;IF($R$7=$AR$3,"X","")&amp;IF($R$7=$AS$3,"X","")&amp;IF($R$7=$AT$3,"X","")&amp;IF($R$7=$AU$3,"X","")</f>
        <v/>
      </c>
      <c r="BM7" s="33" t="str">
        <f>IF($S$7=$AO$3,"X","")&amp;IF($S$7=$AP$3,"X","")&amp;IF($S$7=$AQ$3,"X","")&amp;IF($S$7=$AR$3,"X","")&amp;IF($S$7=$AS$3,"X","")&amp;IF($S$7=$AT$3,"X","")&amp;IF($S$7=$AU$3,"X","")</f>
        <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X</v>
      </c>
      <c r="BQ7" s="33" t="str">
        <f>IF($W$7=$AO$3,"X","")&amp;IF($W$7=$AP$3,"X","")&amp;IF($W$7=$AQ$3,"X","")&amp;IF($W$7=$AR$3,"X","")&amp;IF($W$7=$AS$3,"X","")&amp;IF($W$7=$AT$3,"X","")&amp;IF($W$7=$AU$3,"X","")</f>
        <v/>
      </c>
      <c r="BR7" s="33" t="str">
        <f>IF($X$7=$AO$3,"X","")&amp;IF($X$7=$AP$3,"X","")&amp;IF($X$7=$AQ$3,"X","")&amp;IF($X$7=$AR$3,"X","")&amp;IF($X$7=$AS$3,"X","")&amp;IF($X$7=$AT$3,"X","")&amp;IF($X$7=$AU$3,"X","")</f>
        <v>X</v>
      </c>
      <c r="BS7" s="33" t="str">
        <f>IF($Y$7=$AO$3,"X","")&amp;IF($Y$7=$AP$3,"X","")&amp;IF($Y$7=$AQ$3,"X","")&amp;IF($Y$7=$AR$3,"X","")&amp;IF($Y$7=$AS$3,"X","")&amp;IF($Y$7=$AT$3,"X","")&amp;IF($Y$7=$AU$3,"X","")</f>
        <v/>
      </c>
      <c r="BT7" s="33" t="str">
        <f>IF($Z$7=$AO$3,"X","")&amp;IF($Z$7=$AP$3,"X","")&amp;IF($Z$7=$AQ$3,"X","")&amp;IF($Z$7=$AR$3,"X","")&amp;IF($Z$7=$AS$3,"X","")&amp;IF($Z$7=$AT$3,"X","")&amp;IF($Z$7=$AU$3,"X","")</f>
        <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X</v>
      </c>
      <c r="BX7" s="33" t="str">
        <f>IF($AD$7=$AO$3,"X","")&amp;IF($AD$7=$AP$3,"X","")&amp;IF($AD$7=$AQ$3,"X","")&amp;IF($AD$7=$AR$3,"X","")&amp;IF($AD$7=$AS$3,"X","")&amp;IF($AD$7=$AT$3,"X","")&amp;IF($AD$7=$AU$3,"X","")</f>
        <v/>
      </c>
      <c r="BY7" s="33" t="str">
        <f>IF($AE$7=$AO$3,"X","")&amp;IF($AE$7=$AP$3,"X","")&amp;IF($AE$7=$AQ$3,"X","")&amp;IF($AE$7=$AR$3,"X","")&amp;IF($AE$7=$AS$3,"X","")&amp;IF($AE$7=$AT$3,"X","")&amp;IF($AE$7=$AU$3,"X","")</f>
        <v>X</v>
      </c>
      <c r="BZ7" s="33" t="str">
        <f>IF($AF$7=$AO$3,"X","")&amp;IF($AF$7=$AP$3,"X","")&amp;IF($AF$7=$AQ$3,"X","")&amp;IF($AF$7=$AR$3,"X","")&amp;IF($AF$7=$AS$3,"X","")&amp;IF($AF$7=$AT$3,"X","")&amp;IF($AF$7=$AU$3,"X","")</f>
        <v/>
      </c>
      <c r="CA7" s="33" t="str">
        <f>IF($AG$7=$AO$3,"X","")&amp;IF($AG$7=$AP$3,"X","")&amp;IF($AG$7=$AQ$3,"X","")&amp;IF($AG$7=$AR$3,"X","")&amp;IF($AG$7=$AS$3,"X","")&amp;IF($AG$7=$AT$3,"X","")&amp;IF($AG$7=$AU$3,"X","")</f>
        <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X</v>
      </c>
      <c r="CE7" s="33" t="str">
        <f>IF($AK$7=$AO$3,"X","")&amp;IF($AK$7=$AP$3,"X","")&amp;IF($AK$7=$AQ$3,"X","")&amp;IF($AK$7=$AR$3,"X","")&amp;IF($AK$7=$AS$3,"X","")&amp;IF($AK$7=$AT$3,"X","")&amp;IF($AK$7=$AU$3,"X","")</f>
        <v/>
      </c>
    </row>
    <row r="8" spans="1:83" ht="12.75" customHeight="1" x14ac:dyDescent="0.2">
      <c r="A8" s="977" t="str">
        <f>R1</f>
        <v>Van Schalkwyk Barbara</v>
      </c>
      <c r="B8" s="977"/>
      <c r="C8" s="977"/>
      <c r="D8" s="978">
        <f>Y1*AL8</f>
        <v>18</v>
      </c>
      <c r="E8" s="978"/>
      <c r="F8" s="34" t="s">
        <v>21</v>
      </c>
      <c r="G8" s="35" t="str">
        <f>IF($G$7=$AO$3,"X","")&amp;IF($G$7=$AP$3,"X","")&amp;IF($G$7=$AQ$3,"X","")&amp;IF($G$7=$AR$3,"X","")&amp;IF($G$7=$AS$3,"X","")&amp;IF($G$7=$AT$3,"X","")&amp;IF($G$7=$AU$3,"X","")</f>
        <v/>
      </c>
      <c r="H8" s="35" t="str">
        <f>IF($H$7=$AO$3,"X","")&amp;IF($H$7=$AP$3,"X","")&amp;IF($H$7=$AQ$3,"X","")&amp;IF($H$7=$AR$3,"X","")&amp;IF($H$7=$AS$3,"X","")&amp;IF($H$7=$AT$3,"X","")&amp;IF($H$7=$AU$3,"X","")</f>
        <v>X</v>
      </c>
      <c r="I8" s="35" t="str">
        <f>IF($I$7=$AO$3,"X","")&amp;IF($I$7=$AP$3,"X","")&amp;IF($I$7=$AQ$3,"X","")&amp;IF($I$7=$AR$3,"X","")&amp;IF($I$7=$AS$3,"X","")&amp;IF($I$7=$AT$3,"X","")&amp;IF($I$7=$AU$3,"X","")</f>
        <v/>
      </c>
      <c r="J8" s="35" t="str">
        <f>IF($J$7=$AO$3,"X","")&amp;IF($J$7=$AP$3,"X","")&amp;IF($J$7=$AQ$3,"X","")&amp;IF($J$7=$AR$3,"X","")&amp;IF($J$7=$AS$3,"X","")&amp;IF($J$7=$AT$3,"X","")&amp;IF($J$7=$AU$3,"X","")</f>
        <v>X</v>
      </c>
      <c r="K8" s="35" t="str">
        <f>IF($K$7=$AO$3,"X","")&amp;IF($K$7=$AP$3,"X","")&amp;IF($K$7=$AQ$3,"X","")&amp;IF($K$7=$AR$3,"X","")&amp;IF($K$7=$AS$3,"X","")&amp;IF($K$7=$AT$3,"X","")&amp;IF($K$7=$AU$3,"X","")</f>
        <v/>
      </c>
      <c r="L8" s="35" t="str">
        <f>IF($L$7=$AO$3,"X","")&amp;IF($L$7=$AP$3,"X","")&amp;IF($L$7=$AQ$3,"X","")&amp;IF($L$7=$AR$3,"X","")&amp;IF($L$7=$AS$3,"X","")&amp;IF($L$7=$AT$3,"X","")&amp;IF($L$7=$AU$3,"X","")</f>
        <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X</v>
      </c>
      <c r="P8" s="35" t="str">
        <f>IF($P$7=$AO$3,"X","")&amp;IF($P$7=$AP$3,"X","")&amp;IF($P$7=$AQ$3,"X","")&amp;IF($P$7=$AR$3,"X","")&amp;IF($P$7=$AS$3,"X","")&amp;IF($P$7=$AT$3,"X","")&amp;IF($P$7=$AU$3,"X","")</f>
        <v/>
      </c>
      <c r="Q8" s="35" t="str">
        <f>IF($Q$7=$AO$3,"X","")&amp;IF($Q$7=$AP$3,"X","")&amp;IF($Q$7=$AQ$3,"X","")&amp;IF($Q$7=$AR$3,"X","")&amp;IF($Q$7=$AS$3,"X","")&amp;IF($Q$7=$AT$3,"X","")&amp;IF($Q$7=$AU$3,"X","")</f>
        <v>X</v>
      </c>
      <c r="R8" s="35" t="str">
        <f>IF($R$7=$AO$3,"X","")&amp;IF($R$7=$AP$3,"X","")&amp;IF($R$7=$AQ$3,"X","")&amp;IF($R$7=$AR$3,"X","")&amp;IF($R$7=$AS$3,"X","")&amp;IF($R$7=$AT$3,"X","")&amp;IF($R$7=$AU$3,"X","")</f>
        <v/>
      </c>
      <c r="S8" s="35" t="str">
        <f>IF($S$7=$AO$3,"X","")&amp;IF($S$7=$AP$3,"X","")&amp;IF($S$7=$AQ$3,"X","")&amp;IF($S$7=$AR$3,"X","")&amp;IF($S$7=$AS$3,"X","")&amp;IF($S$7=$AT$3,"X","")&amp;IF($S$7=$AU$3,"X","")</f>
        <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X</v>
      </c>
      <c r="W8" s="35" t="str">
        <f>IF($W$7=$AO$3,"X","")&amp;IF($W$7=$AP$3,"X","")&amp;IF($W$7=$AQ$3,"X","")&amp;IF($W$7=$AR$3,"X","")&amp;IF($W$7=$AS$3,"X","")&amp;IF($W$7=$AT$3,"X","")&amp;IF($W$7=$AU$3,"X","")</f>
        <v/>
      </c>
      <c r="X8" s="35" t="str">
        <f>IF($X$7=$AO$3,"X","")&amp;IF($X$7=$AP$3,"X","")&amp;IF($X$7=$AQ$3,"X","")&amp;IF($X$7=$AR$3,"X","")&amp;IF($X$7=$AS$3,"X","")&amp;IF($X$7=$AT$3,"X","")&amp;IF($X$7=$AU$3,"X","")</f>
        <v>X</v>
      </c>
      <c r="Y8" s="35" t="str">
        <f>IF($Y$7=$AO$3,"X","")&amp;IF($Y$7=$AP$3,"X","")&amp;IF($Y$7=$AQ$3,"X","")&amp;IF($Y$7=$AR$3,"X","")&amp;IF($Y$7=$AS$3,"X","")&amp;IF($Y$7=$AT$3,"X","")&amp;IF($Y$7=$AU$3,"X","")</f>
        <v/>
      </c>
      <c r="Z8" s="35" t="str">
        <f>IF($Z$7=$AO$3,"X","")&amp;IF($Z$7=$AP$3,"X","")&amp;IF($Z$7=$AQ$3,"X","")&amp;IF($Z$7=$AR$3,"X","")&amp;IF($Z$7=$AS$3,"X","")&amp;IF($Z$7=$AT$3,"X","")&amp;IF($Z$7=$AU$3,"X","")</f>
        <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X</v>
      </c>
      <c r="AD8" s="35" t="str">
        <f>IF($AD$7=$AO$3,"X","")&amp;IF($AD$7=$AP$3,"X","")&amp;IF($AD$7=$AQ$3,"X","")&amp;IF($AD$7=$AR$3,"X","")&amp;IF($AD$7=$AS$3,"X","")&amp;IF($AD$7=$AT$3,"X","")&amp;IF($AD$7=$AU$3,"X","")</f>
        <v/>
      </c>
      <c r="AE8" s="35" t="str">
        <f>IF($AE$7=$AO$3,"X","")&amp;IF($AE$7=$AP$3,"X","")&amp;IF($AE$7=$AQ$3,"X","")&amp;IF($AE$7=$AR$3,"X","")&amp;IF($AE$7=$AS$3,"X","")&amp;IF($AE$7=$AT$3,"X","")&amp;IF($AE$7=$AU$3,"X","")</f>
        <v>X</v>
      </c>
      <c r="AF8" s="35" t="str">
        <f>IF($AF$7=$AO$3,"X","")&amp;IF($AF$7=$AP$3,"X","")&amp;IF($AF$7=$AQ$3,"X","")&amp;IF($AF$7=$AR$3,"X","")&amp;IF($AF$7=$AS$3,"X","")&amp;IF($AF$7=$AT$3,"X","")&amp;IF($AF$7=$AU$3,"X","")</f>
        <v/>
      </c>
      <c r="AG8" s="35" t="str">
        <f>IF($AG$7=$AO$3,"X","")&amp;IF($AG$7=$AP$3,"X","")&amp;IF($AG$7=$AQ$3,"X","")&amp;IF($AG$7=$AR$3,"X","")&amp;IF($AG$7=$AS$3,"X","")&amp;IF($AG$7=$AT$3,"X","")&amp;IF($AG$7=$AU$3,"X","")</f>
        <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X</v>
      </c>
      <c r="AK8" s="35" t="str">
        <f>IF($AK$7=$AO$3,"X","")&amp;IF($AK$7=$AP$3,"X","")&amp;IF($AK$7=$AQ$3,"X","")&amp;IF($AK$7=$AR$3,"X","")&amp;IF($AK$7=$AS$3,"X","")&amp;IF($AK$7=$AT$3,"X","")&amp;IF($AK$7=$AU$3,"X","")</f>
        <v/>
      </c>
      <c r="AL8" s="30">
        <f>COUNTIF(G8:AK8,"X")</f>
        <v>9</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18</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c r="C14" s="925"/>
      <c r="D14" s="925"/>
      <c r="E14" s="925"/>
      <c r="F14" s="925"/>
      <c r="G14" s="926"/>
      <c r="H14" s="927"/>
      <c r="I14" s="928"/>
      <c r="J14" s="929"/>
      <c r="K14" s="930"/>
      <c r="L14" s="931"/>
      <c r="M14" s="932"/>
      <c r="N14" s="933"/>
      <c r="O14" s="932"/>
      <c r="P14" s="933"/>
      <c r="Q14" s="934">
        <f t="shared" ref="Q14:Q33" si="2">AV14</f>
        <v>684</v>
      </c>
      <c r="R14" s="935"/>
      <c r="S14" s="936"/>
      <c r="T14" s="937"/>
      <c r="U14" s="938"/>
      <c r="V14" s="939"/>
      <c r="W14" s="940"/>
      <c r="X14" s="941"/>
      <c r="Y14" s="939"/>
      <c r="Z14" s="941"/>
      <c r="AA14" s="556"/>
      <c r="AB14" s="559"/>
      <c r="AC14" s="560" t="str">
        <f t="shared" ref="AC14:AC33" si="3">IF(B14&lt;&gt;"",-$I$10,"")</f>
        <v/>
      </c>
      <c r="AD14" s="561"/>
      <c r="AE14" s="561"/>
      <c r="AF14" s="562">
        <f t="shared" ref="AF14:AF33" si="4">SUM(AB14:AE14)</f>
        <v>0</v>
      </c>
      <c r="AG14" s="72"/>
      <c r="AH14" s="109" t="str">
        <f t="shared" ref="AH14:AH33" si="5">IF(B14&lt;&gt;"",AV14,"")</f>
        <v/>
      </c>
      <c r="AI14" s="883" t="str">
        <f>IF(B14&lt;&gt;0,ROUND(AE14*Q14,0),"")</f>
        <v/>
      </c>
      <c r="AJ14" s="883"/>
      <c r="AK14" s="900" t="str">
        <f t="shared" ref="AK14:AK33" si="6">IF(B14&lt;&gt;0,ROUND(AI14*$AF$1,2),"")</f>
        <v/>
      </c>
      <c r="AL14" s="900"/>
      <c r="AM14" s="901" t="str">
        <f t="shared" ref="AM14:AM33" si="7">IF(AND(AC14&gt;0,AC14&lt;&gt;""),"ложь","")</f>
        <v/>
      </c>
      <c r="AN14" s="901"/>
      <c r="AO14" s="73">
        <f>IF(ROUND($A$1-$A$1*M14,4)=$A$1,0,ROUND($A$1-$A$1*M14,4))</f>
        <v>0</v>
      </c>
      <c r="AP14" s="74">
        <f>IF(ROUND($A$1-$A$1*O14,4)=$A$1,0,ROUND($A$1-$A$1*O14,4))</f>
        <v>0</v>
      </c>
      <c r="AQ14" s="75">
        <f>ROUND($A$1-((M14+O14)*$A$1),4)</f>
        <v>684</v>
      </c>
      <c r="AR14" s="76">
        <f>IF(AO14&gt;0,1,0)</f>
        <v>0</v>
      </c>
      <c r="AS14" s="77">
        <f t="shared" ref="AS14:AS33" si="8">IF(AP14&gt;0,2,0)</f>
        <v>0</v>
      </c>
      <c r="AT14" s="76">
        <f>IF(AQ14&gt;0,3,0)</f>
        <v>3</v>
      </c>
      <c r="AU14" s="78">
        <f t="shared" ref="AU14:AU33" si="9">AR14+AS14+AT14</f>
        <v>3</v>
      </c>
      <c r="AV14" s="5">
        <f t="shared" ref="AV14:AV33" si="10">IF(AU14=4,AO14,0)+IF(AU14=5,AP14,0)+IF(AU14=6,AQ14,0)+IF(AU14=3,$A$1,0)</f>
        <v>684</v>
      </c>
      <c r="AW14" s="104">
        <f>ROUND(AF14*Q14,0)</f>
        <v>0</v>
      </c>
    </row>
    <row r="15" spans="1:83" s="69" customFormat="1" ht="18" customHeight="1" x14ac:dyDescent="0.2">
      <c r="A15" s="71">
        <v>2</v>
      </c>
      <c r="B15" s="924"/>
      <c r="C15" s="925"/>
      <c r="D15" s="925"/>
      <c r="E15" s="925"/>
      <c r="F15" s="925"/>
      <c r="G15" s="926"/>
      <c r="H15" s="927"/>
      <c r="I15" s="928"/>
      <c r="J15" s="929"/>
      <c r="K15" s="930"/>
      <c r="L15" s="931"/>
      <c r="M15" s="932"/>
      <c r="N15" s="933"/>
      <c r="O15" s="932"/>
      <c r="P15" s="933"/>
      <c r="Q15" s="934">
        <f t="shared" si="2"/>
        <v>684</v>
      </c>
      <c r="R15" s="935"/>
      <c r="S15" s="936"/>
      <c r="T15" s="937"/>
      <c r="U15" s="938"/>
      <c r="V15" s="939"/>
      <c r="W15" s="940"/>
      <c r="X15" s="941"/>
      <c r="Y15" s="939"/>
      <c r="Z15" s="941"/>
      <c r="AA15" s="556"/>
      <c r="AB15" s="563"/>
      <c r="AC15" s="560" t="str">
        <f t="shared" si="3"/>
        <v/>
      </c>
      <c r="AD15" s="564"/>
      <c r="AE15" s="561"/>
      <c r="AF15" s="562">
        <f t="shared" si="4"/>
        <v>0</v>
      </c>
      <c r="AG15" s="72"/>
      <c r="AH15" s="109" t="str">
        <f t="shared" si="5"/>
        <v/>
      </c>
      <c r="AI15" s="883" t="str">
        <f t="shared" ref="AI15:AI33" si="11">IF(B15&lt;&gt;0,ROUND(AE15*Q15,0),"")</f>
        <v/>
      </c>
      <c r="AJ15" s="883"/>
      <c r="AK15" s="900" t="str">
        <f t="shared" si="6"/>
        <v/>
      </c>
      <c r="AL15" s="900"/>
      <c r="AM15" s="901" t="str">
        <f t="shared" si="7"/>
        <v/>
      </c>
      <c r="AN15" s="901"/>
      <c r="AO15" s="73">
        <f t="shared" ref="AO15:AO33" si="12">IF(ROUND($A$1-$A$1*M15,4)=$A$1,0,ROUND($A$1-$A$1*M15,4))</f>
        <v>0</v>
      </c>
      <c r="AP15" s="74">
        <f t="shared" ref="AP15:AP33" si="13">IF(ROUND($A$1-$A$1*O15,4)=$A$1,0,ROUND($A$1-$A$1*O15,4))</f>
        <v>0</v>
      </c>
      <c r="AQ15" s="75">
        <f t="shared" ref="AQ15:AQ33" si="14">ROUND($A$1-((M15+O15)*$A$1),4)</f>
        <v>684</v>
      </c>
      <c r="AR15" s="76">
        <f t="shared" ref="AR15:AR33" si="15">IF(AO15&gt;0,1,0)</f>
        <v>0</v>
      </c>
      <c r="AS15" s="77">
        <f t="shared" si="8"/>
        <v>0</v>
      </c>
      <c r="AT15" s="76">
        <f t="shared" ref="AT15:AT33" si="16">IF(AQ15&gt;0,3,0)</f>
        <v>3</v>
      </c>
      <c r="AU15" s="78">
        <f t="shared" si="9"/>
        <v>3</v>
      </c>
      <c r="AV15" s="5">
        <f t="shared" si="10"/>
        <v>684</v>
      </c>
      <c r="AW15" s="104">
        <f t="shared" ref="AW15:AW33" si="17">ROUND(AF15*Q15,0)</f>
        <v>0</v>
      </c>
    </row>
    <row r="16" spans="1:83" s="69" customFormat="1" ht="18" customHeight="1" x14ac:dyDescent="0.2">
      <c r="A16" s="71">
        <v>3</v>
      </c>
      <c r="B16" s="924"/>
      <c r="C16" s="925"/>
      <c r="D16" s="925"/>
      <c r="E16" s="925"/>
      <c r="F16" s="925"/>
      <c r="G16" s="926"/>
      <c r="H16" s="927"/>
      <c r="I16" s="928"/>
      <c r="J16" s="929"/>
      <c r="K16" s="930"/>
      <c r="L16" s="931"/>
      <c r="M16" s="932"/>
      <c r="N16" s="933"/>
      <c r="O16" s="932"/>
      <c r="P16" s="933"/>
      <c r="Q16" s="934">
        <f t="shared" si="2"/>
        <v>684</v>
      </c>
      <c r="R16" s="935"/>
      <c r="S16" s="936"/>
      <c r="T16" s="937"/>
      <c r="U16" s="938"/>
      <c r="V16" s="939"/>
      <c r="W16" s="940"/>
      <c r="X16" s="941"/>
      <c r="Y16" s="939"/>
      <c r="Z16" s="941"/>
      <c r="AA16" s="556"/>
      <c r="AB16" s="563"/>
      <c r="AC16" s="560" t="str">
        <f t="shared" si="3"/>
        <v/>
      </c>
      <c r="AD16" s="564"/>
      <c r="AE16" s="561"/>
      <c r="AF16" s="562">
        <f t="shared" si="4"/>
        <v>0</v>
      </c>
      <c r="AG16" s="72"/>
      <c r="AH16" s="109" t="str">
        <f t="shared" si="5"/>
        <v/>
      </c>
      <c r="AI16" s="883" t="str">
        <f t="shared" si="11"/>
        <v/>
      </c>
      <c r="AJ16" s="883"/>
      <c r="AK16" s="900" t="str">
        <f t="shared" si="6"/>
        <v/>
      </c>
      <c r="AL16" s="900"/>
      <c r="AM16" s="901" t="str">
        <f t="shared" si="7"/>
        <v/>
      </c>
      <c r="AN16" s="901"/>
      <c r="AO16" s="73">
        <f t="shared" si="12"/>
        <v>0</v>
      </c>
      <c r="AP16" s="74">
        <f t="shared" si="13"/>
        <v>0</v>
      </c>
      <c r="AQ16" s="75">
        <f t="shared" si="14"/>
        <v>684</v>
      </c>
      <c r="AR16" s="76">
        <f t="shared" si="15"/>
        <v>0</v>
      </c>
      <c r="AS16" s="77">
        <f t="shared" si="8"/>
        <v>0</v>
      </c>
      <c r="AT16" s="76">
        <f t="shared" si="16"/>
        <v>3</v>
      </c>
      <c r="AU16" s="78">
        <f t="shared" si="9"/>
        <v>3</v>
      </c>
      <c r="AV16" s="5">
        <f t="shared" si="10"/>
        <v>684</v>
      </c>
      <c r="AW16" s="104">
        <f t="shared" si="17"/>
        <v>0</v>
      </c>
    </row>
    <row r="17" spans="1:49" s="69" customFormat="1" ht="18" customHeight="1" x14ac:dyDescent="0.2">
      <c r="A17" s="71">
        <v>4</v>
      </c>
      <c r="B17" s="924" t="s">
        <v>836</v>
      </c>
      <c r="C17" s="925"/>
      <c r="D17" s="925"/>
      <c r="E17" s="925"/>
      <c r="F17" s="925"/>
      <c r="G17" s="926"/>
      <c r="H17" s="927"/>
      <c r="I17" s="928"/>
      <c r="J17" s="929"/>
      <c r="K17" s="930"/>
      <c r="L17" s="931"/>
      <c r="M17" s="932"/>
      <c r="N17" s="933"/>
      <c r="O17" s="932">
        <v>0.05</v>
      </c>
      <c r="P17" s="933"/>
      <c r="Q17" s="934">
        <f t="shared" si="2"/>
        <v>649.79999999999995</v>
      </c>
      <c r="R17" s="935"/>
      <c r="S17" s="936"/>
      <c r="T17" s="937"/>
      <c r="U17" s="938"/>
      <c r="V17" s="939"/>
      <c r="W17" s="940"/>
      <c r="X17" s="941"/>
      <c r="Y17" s="939">
        <v>10397</v>
      </c>
      <c r="Z17" s="941"/>
      <c r="AA17" s="556"/>
      <c r="AB17" s="563"/>
      <c r="AC17" s="560">
        <f t="shared" si="3"/>
        <v>0</v>
      </c>
      <c r="AD17" s="564"/>
      <c r="AE17" s="561">
        <f>Y17/Q17</f>
        <v>16.000307787011391</v>
      </c>
      <c r="AF17" s="562">
        <f t="shared" si="4"/>
        <v>16.000307787011391</v>
      </c>
      <c r="AG17" s="72"/>
      <c r="AH17" s="109">
        <f t="shared" si="5"/>
        <v>649.79999999999995</v>
      </c>
      <c r="AI17" s="883">
        <f t="shared" si="11"/>
        <v>10397</v>
      </c>
      <c r="AJ17" s="883"/>
      <c r="AK17" s="900">
        <f t="shared" si="6"/>
        <v>0</v>
      </c>
      <c r="AL17" s="900"/>
      <c r="AM17" s="901" t="str">
        <f t="shared" si="7"/>
        <v/>
      </c>
      <c r="AN17" s="901"/>
      <c r="AO17" s="73">
        <f t="shared" si="12"/>
        <v>0</v>
      </c>
      <c r="AP17" s="74">
        <f t="shared" si="13"/>
        <v>649.79999999999995</v>
      </c>
      <c r="AQ17" s="75">
        <f t="shared" si="14"/>
        <v>649.79999999999995</v>
      </c>
      <c r="AR17" s="76">
        <f t="shared" si="15"/>
        <v>0</v>
      </c>
      <c r="AS17" s="77">
        <f t="shared" si="8"/>
        <v>2</v>
      </c>
      <c r="AT17" s="76">
        <f t="shared" si="16"/>
        <v>3</v>
      </c>
      <c r="AU17" s="78">
        <f t="shared" si="9"/>
        <v>5</v>
      </c>
      <c r="AV17" s="5">
        <f t="shared" si="10"/>
        <v>649.79999999999995</v>
      </c>
      <c r="AW17" s="104">
        <f t="shared" si="17"/>
        <v>10397</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684</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684</v>
      </c>
      <c r="AR18" s="76">
        <f t="shared" si="15"/>
        <v>0</v>
      </c>
      <c r="AS18" s="77">
        <f t="shared" si="8"/>
        <v>0</v>
      </c>
      <c r="AT18" s="76">
        <f t="shared" si="16"/>
        <v>3</v>
      </c>
      <c r="AU18" s="78">
        <f t="shared" si="9"/>
        <v>3</v>
      </c>
      <c r="AV18" s="5">
        <f t="shared" si="10"/>
        <v>684</v>
      </c>
      <c r="AW18" s="104">
        <f t="shared" si="17"/>
        <v>0</v>
      </c>
    </row>
    <row r="19" spans="1:49" s="69" customFormat="1" ht="18" customHeight="1" x14ac:dyDescent="0.2">
      <c r="A19" s="71">
        <v>6</v>
      </c>
      <c r="B19" s="924" t="s">
        <v>888</v>
      </c>
      <c r="C19" s="925"/>
      <c r="D19" s="925"/>
      <c r="E19" s="925"/>
      <c r="F19" s="925"/>
      <c r="G19" s="926"/>
      <c r="H19" s="927"/>
      <c r="I19" s="928"/>
      <c r="J19" s="929"/>
      <c r="K19" s="930"/>
      <c r="L19" s="931"/>
      <c r="M19" s="932"/>
      <c r="N19" s="933"/>
      <c r="O19" s="932">
        <v>0.15</v>
      </c>
      <c r="P19" s="933"/>
      <c r="Q19" s="934">
        <f t="shared" si="2"/>
        <v>581.4</v>
      </c>
      <c r="R19" s="935"/>
      <c r="S19" s="936"/>
      <c r="T19" s="937"/>
      <c r="U19" s="938"/>
      <c r="V19" s="939">
        <v>9302</v>
      </c>
      <c r="W19" s="940"/>
      <c r="X19" s="941"/>
      <c r="Y19" s="939"/>
      <c r="Z19" s="941"/>
      <c r="AA19" s="556"/>
      <c r="AB19" s="563"/>
      <c r="AC19" s="560">
        <f t="shared" si="3"/>
        <v>0</v>
      </c>
      <c r="AD19" s="564"/>
      <c r="AE19" s="561">
        <f>V19/Q19</f>
        <v>15.999312005503956</v>
      </c>
      <c r="AF19" s="562">
        <f t="shared" si="4"/>
        <v>15.999312005503956</v>
      </c>
      <c r="AG19" s="72"/>
      <c r="AH19" s="109">
        <f t="shared" si="5"/>
        <v>581.4</v>
      </c>
      <c r="AI19" s="883">
        <f t="shared" si="11"/>
        <v>9302</v>
      </c>
      <c r="AJ19" s="883"/>
      <c r="AK19" s="900">
        <f t="shared" si="6"/>
        <v>0</v>
      </c>
      <c r="AL19" s="900"/>
      <c r="AM19" s="901" t="str">
        <f t="shared" si="7"/>
        <v/>
      </c>
      <c r="AN19" s="901"/>
      <c r="AO19" s="73">
        <f t="shared" si="12"/>
        <v>0</v>
      </c>
      <c r="AP19" s="74">
        <f t="shared" si="13"/>
        <v>581.4</v>
      </c>
      <c r="AQ19" s="75">
        <f t="shared" si="14"/>
        <v>581.4</v>
      </c>
      <c r="AR19" s="76">
        <f t="shared" si="15"/>
        <v>0</v>
      </c>
      <c r="AS19" s="77">
        <f t="shared" si="8"/>
        <v>2</v>
      </c>
      <c r="AT19" s="76">
        <f t="shared" si="16"/>
        <v>3</v>
      </c>
      <c r="AU19" s="78">
        <f t="shared" si="9"/>
        <v>5</v>
      </c>
      <c r="AV19" s="5">
        <f t="shared" si="10"/>
        <v>581.4</v>
      </c>
      <c r="AW19" s="104">
        <f t="shared" si="17"/>
        <v>9302</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684</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684</v>
      </c>
      <c r="AR20" s="76">
        <f t="shared" si="15"/>
        <v>0</v>
      </c>
      <c r="AS20" s="77">
        <f t="shared" si="8"/>
        <v>0</v>
      </c>
      <c r="AT20" s="76">
        <f t="shared" si="16"/>
        <v>3</v>
      </c>
      <c r="AU20" s="78">
        <f t="shared" si="9"/>
        <v>3</v>
      </c>
      <c r="AV20" s="5">
        <f t="shared" si="10"/>
        <v>684</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684</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684</v>
      </c>
      <c r="AR21" s="76">
        <f t="shared" si="15"/>
        <v>0</v>
      </c>
      <c r="AS21" s="77">
        <f t="shared" si="8"/>
        <v>0</v>
      </c>
      <c r="AT21" s="76">
        <f t="shared" si="16"/>
        <v>3</v>
      </c>
      <c r="AU21" s="78">
        <f t="shared" si="9"/>
        <v>3</v>
      </c>
      <c r="AV21" s="5">
        <f t="shared" si="10"/>
        <v>684</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684</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684</v>
      </c>
      <c r="AR22" s="76">
        <f t="shared" si="15"/>
        <v>0</v>
      </c>
      <c r="AS22" s="77">
        <f t="shared" si="8"/>
        <v>0</v>
      </c>
      <c r="AT22" s="76">
        <f t="shared" si="16"/>
        <v>3</v>
      </c>
      <c r="AU22" s="78">
        <f t="shared" si="9"/>
        <v>3</v>
      </c>
      <c r="AV22" s="5">
        <f t="shared" si="10"/>
        <v>684</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684</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684</v>
      </c>
      <c r="AR23" s="76">
        <f t="shared" si="15"/>
        <v>0</v>
      </c>
      <c r="AS23" s="77">
        <f t="shared" si="8"/>
        <v>0</v>
      </c>
      <c r="AT23" s="76">
        <f t="shared" si="16"/>
        <v>3</v>
      </c>
      <c r="AU23" s="78">
        <f t="shared" si="9"/>
        <v>3</v>
      </c>
      <c r="AV23" s="5">
        <f t="shared" si="10"/>
        <v>684</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684</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684</v>
      </c>
      <c r="AR24" s="76">
        <f t="shared" si="15"/>
        <v>0</v>
      </c>
      <c r="AS24" s="77">
        <f t="shared" si="8"/>
        <v>0</v>
      </c>
      <c r="AT24" s="76">
        <f t="shared" si="16"/>
        <v>3</v>
      </c>
      <c r="AU24" s="78">
        <f t="shared" si="9"/>
        <v>3</v>
      </c>
      <c r="AV24" s="5">
        <f t="shared" si="10"/>
        <v>684</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684</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684</v>
      </c>
      <c r="AR25" s="76">
        <f t="shared" si="15"/>
        <v>0</v>
      </c>
      <c r="AS25" s="77">
        <f t="shared" si="8"/>
        <v>0</v>
      </c>
      <c r="AT25" s="76">
        <f t="shared" si="16"/>
        <v>3</v>
      </c>
      <c r="AU25" s="78">
        <f t="shared" si="9"/>
        <v>3</v>
      </c>
      <c r="AV25" s="5">
        <f t="shared" si="10"/>
        <v>684</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684</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684</v>
      </c>
      <c r="AR26" s="76">
        <f t="shared" si="15"/>
        <v>0</v>
      </c>
      <c r="AS26" s="77">
        <f t="shared" si="8"/>
        <v>0</v>
      </c>
      <c r="AT26" s="76">
        <f t="shared" si="16"/>
        <v>3</v>
      </c>
      <c r="AU26" s="78">
        <f t="shared" si="9"/>
        <v>3</v>
      </c>
      <c r="AV26" s="5">
        <f t="shared" si="10"/>
        <v>684</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684</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684</v>
      </c>
      <c r="AR27" s="76">
        <f t="shared" si="15"/>
        <v>0</v>
      </c>
      <c r="AS27" s="77">
        <f t="shared" si="8"/>
        <v>0</v>
      </c>
      <c r="AT27" s="76">
        <f t="shared" si="16"/>
        <v>3</v>
      </c>
      <c r="AU27" s="78">
        <f t="shared" si="9"/>
        <v>3</v>
      </c>
      <c r="AV27" s="5">
        <f t="shared" si="10"/>
        <v>684</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684</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684</v>
      </c>
      <c r="AR28" s="76">
        <f t="shared" si="15"/>
        <v>0</v>
      </c>
      <c r="AS28" s="77">
        <f t="shared" si="8"/>
        <v>0</v>
      </c>
      <c r="AT28" s="76">
        <f t="shared" si="16"/>
        <v>3</v>
      </c>
      <c r="AU28" s="78">
        <f t="shared" si="9"/>
        <v>3</v>
      </c>
      <c r="AV28" s="5">
        <f t="shared" si="10"/>
        <v>684</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684</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684</v>
      </c>
      <c r="AR29" s="76">
        <f t="shared" si="15"/>
        <v>0</v>
      </c>
      <c r="AS29" s="77">
        <f t="shared" si="8"/>
        <v>0</v>
      </c>
      <c r="AT29" s="76">
        <f t="shared" si="16"/>
        <v>3</v>
      </c>
      <c r="AU29" s="78">
        <f t="shared" si="9"/>
        <v>3</v>
      </c>
      <c r="AV29" s="5">
        <f t="shared" si="10"/>
        <v>684</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684</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684</v>
      </c>
      <c r="AR30" s="76">
        <f t="shared" si="15"/>
        <v>0</v>
      </c>
      <c r="AS30" s="77">
        <f t="shared" si="8"/>
        <v>0</v>
      </c>
      <c r="AT30" s="76">
        <f t="shared" si="16"/>
        <v>3</v>
      </c>
      <c r="AU30" s="78">
        <f t="shared" si="9"/>
        <v>3</v>
      </c>
      <c r="AV30" s="5">
        <f t="shared" si="10"/>
        <v>684</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684</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684</v>
      </c>
      <c r="AR31" s="76">
        <f t="shared" si="15"/>
        <v>0</v>
      </c>
      <c r="AS31" s="77">
        <f t="shared" si="8"/>
        <v>0</v>
      </c>
      <c r="AT31" s="76">
        <f t="shared" si="16"/>
        <v>3</v>
      </c>
      <c r="AU31" s="78">
        <f t="shared" si="9"/>
        <v>3</v>
      </c>
      <c r="AV31" s="5">
        <f t="shared" si="10"/>
        <v>684</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684</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684</v>
      </c>
      <c r="AR32" s="76">
        <f t="shared" si="15"/>
        <v>0</v>
      </c>
      <c r="AS32" s="77">
        <f t="shared" si="8"/>
        <v>0</v>
      </c>
      <c r="AT32" s="76">
        <f t="shared" si="16"/>
        <v>3</v>
      </c>
      <c r="AU32" s="78">
        <f t="shared" si="9"/>
        <v>3</v>
      </c>
      <c r="AV32" s="5">
        <f t="shared" si="10"/>
        <v>684</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684</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684</v>
      </c>
      <c r="AR33" s="76">
        <f t="shared" si="15"/>
        <v>0</v>
      </c>
      <c r="AS33" s="77">
        <f t="shared" si="8"/>
        <v>0</v>
      </c>
      <c r="AT33" s="76">
        <f t="shared" si="16"/>
        <v>3</v>
      </c>
      <c r="AU33" s="78">
        <f t="shared" si="9"/>
        <v>3</v>
      </c>
      <c r="AV33" s="5">
        <f t="shared" si="10"/>
        <v>684</v>
      </c>
      <c r="AW33" s="104">
        <f t="shared" si="17"/>
        <v>0</v>
      </c>
    </row>
    <row r="34" spans="1:49" s="69" customFormat="1" ht="24.75" customHeight="1" x14ac:dyDescent="0.2">
      <c r="A34" s="84"/>
      <c r="B34" s="480" t="s">
        <v>281</v>
      </c>
      <c r="C34" s="84"/>
      <c r="D34" s="84"/>
      <c r="E34" s="84"/>
      <c r="F34" s="84"/>
      <c r="G34" s="554">
        <f>20-COUNTBLANK(B14:B33)</f>
        <v>2</v>
      </c>
      <c r="H34" s="86" t="s">
        <v>50</v>
      </c>
      <c r="I34" s="84"/>
      <c r="J34" s="835"/>
      <c r="K34" s="835"/>
      <c r="L34" s="835"/>
      <c r="M34" s="835"/>
      <c r="N34" s="835"/>
      <c r="O34" s="836" t="s">
        <v>23</v>
      </c>
      <c r="P34" s="836"/>
      <c r="Q34" s="835"/>
      <c r="R34" s="837"/>
      <c r="S34" s="902">
        <f>SUM(S14:U33)</f>
        <v>0</v>
      </c>
      <c r="T34" s="903"/>
      <c r="U34" s="904"/>
      <c r="V34" s="905">
        <f>SUM(V14:X33)</f>
        <v>9302</v>
      </c>
      <c r="W34" s="903"/>
      <c r="X34" s="904"/>
      <c r="Y34" s="905">
        <f>SUM(Y14:Z33)</f>
        <v>10397</v>
      </c>
      <c r="Z34" s="904"/>
      <c r="AA34" s="558">
        <f t="shared" ref="AA34:AG34" si="18">SUM(AA14:AA33)</f>
        <v>0</v>
      </c>
      <c r="AB34" s="568">
        <f t="shared" si="18"/>
        <v>0</v>
      </c>
      <c r="AC34" s="569">
        <f t="shared" si="18"/>
        <v>0</v>
      </c>
      <c r="AD34" s="569">
        <f t="shared" si="18"/>
        <v>0</v>
      </c>
      <c r="AE34" s="570">
        <f t="shared" si="18"/>
        <v>31.999619792515347</v>
      </c>
      <c r="AF34" s="571">
        <f t="shared" si="18"/>
        <v>31.999619792515347</v>
      </c>
      <c r="AG34" s="89">
        <f t="shared" si="18"/>
        <v>0</v>
      </c>
      <c r="AH34" s="90"/>
      <c r="AI34" s="90"/>
      <c r="AJ34" s="90"/>
      <c r="AK34" s="90"/>
      <c r="AL34" s="91"/>
      <c r="AM34" s="91"/>
      <c r="AN34" s="91"/>
      <c r="AO34" s="68"/>
      <c r="AS34" s="70"/>
      <c r="AW34" s="104">
        <f>SUM(AW14:AW33)</f>
        <v>19699</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2188.7399380804964</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2367" priority="6" stopIfTrue="1">
      <formula>B14=""</formula>
    </cfRule>
  </conditionalFormatting>
  <conditionalFormatting sqref="AE14:AE33">
    <cfRule type="expression" dxfId="2366" priority="7" stopIfTrue="1">
      <formula>AND((OR(S14,V14,Y14)&lt;&gt;0),AE14=0)</formula>
    </cfRule>
    <cfRule type="expression" dxfId="2365" priority="8" stopIfTrue="1">
      <formula>AND((OR(S14,V14,Y14)&lt;&gt;0),AE14&lt;&gt;0)</formula>
    </cfRule>
  </conditionalFormatting>
  <conditionalFormatting sqref="Q14:R33">
    <cfRule type="expression" dxfId="2364" priority="9" stopIfTrue="1">
      <formula>B14=""</formula>
    </cfRule>
  </conditionalFormatting>
  <conditionalFormatting sqref="AC14:AC33">
    <cfRule type="expression" dxfId="2363" priority="10" stopIfTrue="1">
      <formula>(AD14+AC14)&gt;=0</formula>
    </cfRule>
  </conditionalFormatting>
  <conditionalFormatting sqref="AI14:AJ33">
    <cfRule type="expression" dxfId="2362" priority="11" stopIfTrue="1">
      <formula>IF(AI14&lt;&gt;ROUND(S14*$AF$1+V14+Y14,2),1)</formula>
    </cfRule>
    <cfRule type="cellIs" dxfId="2361" priority="12" stopIfTrue="1" operator="equal">
      <formula>0</formula>
    </cfRule>
  </conditionalFormatting>
  <conditionalFormatting sqref="Y25:Z33">
    <cfRule type="expression" dxfId="2360" priority="13" stopIfTrue="1">
      <formula>IF((AND($Y25=0,$S25=0,$V25=0,$AE25&lt;&gt;0)),"истина")</formula>
    </cfRule>
    <cfRule type="expression" dxfId="2359" priority="14" stopIfTrue="1">
      <formula>($V25+$Y25)&lt;&gt;$AI25</formula>
    </cfRule>
  </conditionalFormatting>
  <conditionalFormatting sqref="S15:U33">
    <cfRule type="expression" dxfId="2358" priority="15" stopIfTrue="1">
      <formula>IF((AND($S15=0,$V15=0,$Y15=0,$AE15&lt;&gt;0)),"истина")</formula>
    </cfRule>
    <cfRule type="cellIs" dxfId="2357" priority="16" stopIfTrue="1" operator="lessThan">
      <formula>0</formula>
    </cfRule>
  </conditionalFormatting>
  <conditionalFormatting sqref="V25:X33">
    <cfRule type="expression" dxfId="2356" priority="17" stopIfTrue="1">
      <formula>IF((AND($V25=0,$Y25=0,$S25=0,$AE25&lt;&gt;0)),"истина")</formula>
    </cfRule>
    <cfRule type="expression" dxfId="2355" priority="18" stopIfTrue="1">
      <formula>($V25+$Y25)&lt;&gt;$AI25</formula>
    </cfRule>
    <cfRule type="cellIs" dxfId="2354" priority="19" stopIfTrue="1" operator="lessThan">
      <formula>0</formula>
    </cfRule>
  </conditionalFormatting>
  <conditionalFormatting sqref="I10:J10">
    <cfRule type="cellIs" dxfId="2353" priority="20" stopIfTrue="1" operator="notEqual">
      <formula>$A$10</formula>
    </cfRule>
    <cfRule type="cellIs" dxfId="2352" priority="21" stopIfTrue="1" operator="equal">
      <formula>0</formula>
    </cfRule>
  </conditionalFormatting>
  <conditionalFormatting sqref="D10:E10 AK13:AL13 AH14:AH33 AM14:AN33">
    <cfRule type="cellIs" dxfId="2351" priority="22" stopIfTrue="1" operator="equal">
      <formula>0</formula>
    </cfRule>
  </conditionalFormatting>
  <conditionalFormatting sqref="AH3:AN3 AH1:AN1">
    <cfRule type="cellIs" dxfId="2350" priority="23" stopIfTrue="1" operator="equal">
      <formula>0</formula>
    </cfRule>
  </conditionalFormatting>
  <conditionalFormatting sqref="S34:AG34 AF14:AF33">
    <cfRule type="cellIs" dxfId="2349" priority="24" stopIfTrue="1" operator="equal">
      <formula>0</formula>
    </cfRule>
  </conditionalFormatting>
  <conditionalFormatting sqref="S14:U14">
    <cfRule type="expression" dxfId="2348" priority="25" stopIfTrue="1">
      <formula>IF((AND($S$14=0,$V$14=0,$Y$14=0,$AE$14&lt;&gt;0)),"истина")</formula>
    </cfRule>
    <cfRule type="cellIs" dxfId="2347" priority="26" stopIfTrue="1" operator="lessThan">
      <formula>0</formula>
    </cfRule>
  </conditionalFormatting>
  <conditionalFormatting sqref="G34 D8:E9 AK14:AL33">
    <cfRule type="cellIs" dxfId="2346" priority="27" stopIfTrue="1" operator="equal">
      <formula>0</formula>
    </cfRule>
  </conditionalFormatting>
  <conditionalFormatting sqref="AL8:AL9">
    <cfRule type="cellIs" dxfId="2345" priority="28" stopIfTrue="1" operator="equal">
      <formula>0</formula>
    </cfRule>
  </conditionalFormatting>
  <conditionalFormatting sqref="AM8:AN8">
    <cfRule type="expression" dxfId="2344" priority="29" stopIfTrue="1">
      <formula>$AL$8=0</formula>
    </cfRule>
  </conditionalFormatting>
  <conditionalFormatting sqref="AM9:AN9">
    <cfRule type="expression" dxfId="2343" priority="30" stopIfTrue="1">
      <formula>$AL$9=0</formula>
    </cfRule>
  </conditionalFormatting>
  <conditionalFormatting sqref="A8:C8">
    <cfRule type="expression" dxfId="2342" priority="31" stopIfTrue="1">
      <formula>$D$8=0</formula>
    </cfRule>
    <cfRule type="cellIs" dxfId="2341" priority="32" stopIfTrue="1" operator="equal">
      <formula>0</formula>
    </cfRule>
  </conditionalFormatting>
  <conditionalFormatting sqref="A9:C9">
    <cfRule type="expression" dxfId="2340" priority="33" stopIfTrue="1">
      <formula>$D$9=0</formula>
    </cfRule>
    <cfRule type="cellIs" dxfId="2339" priority="34" stopIfTrue="1" operator="equal">
      <formula>0</formula>
    </cfRule>
  </conditionalFormatting>
  <conditionalFormatting sqref="F9">
    <cfRule type="expression" dxfId="2338" priority="35" stopIfTrue="1">
      <formula>$D$9=0</formula>
    </cfRule>
  </conditionalFormatting>
  <conditionalFormatting sqref="F8">
    <cfRule type="expression" dxfId="2337" priority="36" stopIfTrue="1">
      <formula>$D$8=0</formula>
    </cfRule>
  </conditionalFormatting>
  <conditionalFormatting sqref="G8:AK9 BA7:CE8">
    <cfRule type="cellIs" dxfId="2336" priority="37" stopIfTrue="1" operator="equal">
      <formula>""</formula>
    </cfRule>
  </conditionalFormatting>
  <conditionalFormatting sqref="Y14:Z24">
    <cfRule type="expression" dxfId="2335" priority="1" stopIfTrue="1">
      <formula>IF((AND($Y14=0,$S14=0,$V14=0,$AE14&lt;&gt;0)),"истина")</formula>
    </cfRule>
    <cfRule type="expression" dxfId="2334" priority="2" stopIfTrue="1">
      <formula>($V14+$Y14)&lt;&gt;$AI14</formula>
    </cfRule>
  </conditionalFormatting>
  <conditionalFormatting sqref="V14:X24">
    <cfRule type="expression" dxfId="2333" priority="3" stopIfTrue="1">
      <formula>IF((AND($V14=0,$Y14=0,$S14=0,$AE14&lt;&gt;0)),"истина")</formula>
    </cfRule>
    <cfRule type="expression" dxfId="2332" priority="4" stopIfTrue="1">
      <formula>($V14+$Y14)&lt;&gt;$AI14</formula>
    </cfRule>
    <cfRule type="cellIs" dxfId="2331"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8129"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48130"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48131"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48132"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48133"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48134"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48135"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48136"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48137"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48138"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48139"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48140"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48141"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48142"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48143"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48144"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48145"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98">
    <pageSetUpPr fitToPage="1"/>
  </sheetPr>
  <dimension ref="A1:CE147"/>
  <sheetViews>
    <sheetView showGridLines="0" topLeftCell="A2" zoomScale="120" zoomScaleNormal="120" workbookViewId="0">
      <selection activeCell="B17" sqref="B17:G17"/>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v>639</v>
      </c>
      <c r="B1" s="969"/>
      <c r="C1" s="969"/>
      <c r="D1" s="555"/>
      <c r="E1" s="966">
        <v>10</v>
      </c>
      <c r="F1" s="966"/>
      <c r="G1" s="966"/>
      <c r="H1" s="966"/>
      <c r="J1" s="970"/>
      <c r="K1" s="970"/>
      <c r="L1" s="970"/>
      <c r="M1" s="970"/>
      <c r="N1" s="970"/>
      <c r="O1" s="970"/>
      <c r="P1" s="3"/>
      <c r="Q1" s="3"/>
      <c r="R1" s="964" t="s">
        <v>353</v>
      </c>
      <c r="S1" s="964"/>
      <c r="T1" s="964"/>
      <c r="U1" s="964"/>
      <c r="V1" s="964"/>
      <c r="W1" s="964"/>
      <c r="Y1" s="971">
        <f>60/45</f>
        <v>1.3333333333333333</v>
      </c>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v>0.72222222222222221</v>
      </c>
      <c r="AH2" s="859" t="s">
        <v>12</v>
      </c>
      <c r="AI2" s="859"/>
      <c r="AJ2" s="859"/>
      <c r="AK2" s="859"/>
      <c r="AL2" s="859"/>
      <c r="AM2" s="859"/>
      <c r="AN2" s="859"/>
      <c r="AO2" s="14" t="b">
        <v>0</v>
      </c>
      <c r="AP2" s="15" t="b">
        <v>1</v>
      </c>
      <c r="AQ2" s="15" t="b">
        <v>0</v>
      </c>
      <c r="AR2" s="15" t="b">
        <v>1</v>
      </c>
      <c r="AS2" s="15" t="b">
        <v>0</v>
      </c>
      <c r="AT2" s="15" t="b">
        <v>0</v>
      </c>
      <c r="AU2" s="15" t="b">
        <v>0</v>
      </c>
      <c r="AV2" s="15">
        <f>COUNTIF(AO2:AU2,TRUE)</f>
        <v>2</v>
      </c>
    </row>
    <row r="3" spans="1:83" ht="12.75" customHeight="1" x14ac:dyDescent="0.2">
      <c r="A3" s="972" t="s">
        <v>799</v>
      </c>
      <c r="B3" s="972"/>
      <c r="C3" s="972"/>
      <c r="D3" s="555"/>
      <c r="E3" s="964" t="s">
        <v>800</v>
      </c>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f>IF(AO2=TRUE,"M",0)</f>
        <v>0</v>
      </c>
      <c r="AP3" s="19" t="str">
        <f>IF(AP2=TRUE,"Tu",0)</f>
        <v>Tu</v>
      </c>
      <c r="AQ3" s="19">
        <f>IF(AQ2=TRUE,"W",0)</f>
        <v>0</v>
      </c>
      <c r="AR3" s="19" t="str">
        <f>IF(AR2=TRUE,"Th",0)</f>
        <v>Th</v>
      </c>
      <c r="AS3" s="19">
        <f>IF(AS2=TRUE,"F",0)</f>
        <v>0</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
      </c>
      <c r="BC7" s="33" t="str">
        <f>IF($I$7=$AO$3,"X","")&amp;IF($I$7=$AP$3,"X","")&amp;IF($I$7=$AQ$3,"X","")&amp;IF($I$7=$AR$3,"X","")&amp;IF($I$7=$AS$3,"X","")&amp;IF($I$7=$AT$3,"X","")&amp;IF($I$7=$AU$3,"X","")</f>
        <v>X</v>
      </c>
      <c r="BD7" s="33" t="str">
        <f>IF($J$7=$AO$3,"X","")&amp;IF($J$7=$AP$3,"X","")&amp;IF($J$7=$AQ$3,"X","")&amp;IF($J$7=$AR$3,"X","")&amp;IF($J$7=$AS$3,"X","")&amp;IF($J$7=$AT$3,"X","")&amp;IF($J$7=$AU$3,"X","")</f>
        <v/>
      </c>
      <c r="BE7" s="33" t="str">
        <f>IF($K$7=$AO$3,"X","")&amp;IF($K$7=$AP$3,"X","")&amp;IF($K$7=$AQ$3,"X","")&amp;IF($K$7=$AR$3,"X","")&amp;IF($K$7=$AS$3,"X","")&amp;IF($K$7=$AT$3,"X","")&amp;IF($K$7=$AU$3,"X","")</f>
        <v>X</v>
      </c>
      <c r="BF7" s="33" t="str">
        <f>IF($L$7=$AO$3,"X","")&amp;IF($L$7=$AP$3,"X","")&amp;IF($L$7=$AQ$3,"X","")&amp;IF($L$7=$AR$3,"X","")&amp;IF($L$7=$AS$3,"X","")&amp;IF($L$7=$AT$3,"X","")&amp;IF($L$7=$AU$3,"X","")</f>
        <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
      </c>
      <c r="BJ7" s="33" t="str">
        <f>IF($P$7=$AO$3,"X","")&amp;IF($P$7=$AP$3,"X","")&amp;IF($P$7=$AQ$3,"X","")&amp;IF($P$7=$AR$3,"X","")&amp;IF($P$7=$AS$3,"X","")&amp;IF($P$7=$AT$3,"X","")&amp;IF($P$7=$AU$3,"X","")</f>
        <v>X</v>
      </c>
      <c r="BK7" s="33" t="str">
        <f>IF($Q$7=$AO$3,"X","")&amp;IF($Q$7=$AP$3,"X","")&amp;IF($Q$7=$AQ$3,"X","")&amp;IF($Q$7=$AR$3,"X","")&amp;IF($Q$7=$AS$3,"X","")&amp;IF($Q$7=$AT$3,"X","")&amp;IF($Q$7=$AU$3,"X","")</f>
        <v/>
      </c>
      <c r="BL7" s="33" t="str">
        <f>IF($R$7=$AO$3,"X","")&amp;IF($R$7=$AP$3,"X","")&amp;IF($R$7=$AQ$3,"X","")&amp;IF($R$7=$AR$3,"X","")&amp;IF($R$7=$AS$3,"X","")&amp;IF($R$7=$AT$3,"X","")&amp;IF($R$7=$AU$3,"X","")</f>
        <v>X</v>
      </c>
      <c r="BM7" s="33" t="str">
        <f>IF($S$7=$AO$3,"X","")&amp;IF($S$7=$AP$3,"X","")&amp;IF($S$7=$AQ$3,"X","")&amp;IF($S$7=$AR$3,"X","")&amp;IF($S$7=$AS$3,"X","")&amp;IF($S$7=$AT$3,"X","")&amp;IF($S$7=$AU$3,"X","")</f>
        <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
      </c>
      <c r="BQ7" s="33" t="str">
        <f>IF($W$7=$AO$3,"X","")&amp;IF($W$7=$AP$3,"X","")&amp;IF($W$7=$AQ$3,"X","")&amp;IF($W$7=$AR$3,"X","")&amp;IF($W$7=$AS$3,"X","")&amp;IF($W$7=$AT$3,"X","")&amp;IF($W$7=$AU$3,"X","")</f>
        <v>X</v>
      </c>
      <c r="BR7" s="33" t="str">
        <f>IF($X$7=$AO$3,"X","")&amp;IF($X$7=$AP$3,"X","")&amp;IF($X$7=$AQ$3,"X","")&amp;IF($X$7=$AR$3,"X","")&amp;IF($X$7=$AS$3,"X","")&amp;IF($X$7=$AT$3,"X","")&amp;IF($X$7=$AU$3,"X","")</f>
        <v/>
      </c>
      <c r="BS7" s="33" t="str">
        <f>IF($Y$7=$AO$3,"X","")&amp;IF($Y$7=$AP$3,"X","")&amp;IF($Y$7=$AQ$3,"X","")&amp;IF($Y$7=$AR$3,"X","")&amp;IF($Y$7=$AS$3,"X","")&amp;IF($Y$7=$AT$3,"X","")&amp;IF($Y$7=$AU$3,"X","")</f>
        <v>X</v>
      </c>
      <c r="BT7" s="33" t="str">
        <f>IF($Z$7=$AO$3,"X","")&amp;IF($Z$7=$AP$3,"X","")&amp;IF($Z$7=$AQ$3,"X","")&amp;IF($Z$7=$AR$3,"X","")&amp;IF($Z$7=$AS$3,"X","")&amp;IF($Z$7=$AT$3,"X","")&amp;IF($Z$7=$AU$3,"X","")</f>
        <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
      </c>
      <c r="BX7" s="33" t="str">
        <f>IF($AD$7=$AO$3,"X","")&amp;IF($AD$7=$AP$3,"X","")&amp;IF($AD$7=$AQ$3,"X","")&amp;IF($AD$7=$AR$3,"X","")&amp;IF($AD$7=$AS$3,"X","")&amp;IF($AD$7=$AT$3,"X","")&amp;IF($AD$7=$AU$3,"X","")</f>
        <v>X</v>
      </c>
      <c r="BY7" s="33" t="str">
        <f>IF($AE$7=$AO$3,"X","")&amp;IF($AE$7=$AP$3,"X","")&amp;IF($AE$7=$AQ$3,"X","")&amp;IF($AE$7=$AR$3,"X","")&amp;IF($AE$7=$AS$3,"X","")&amp;IF($AE$7=$AT$3,"X","")&amp;IF($AE$7=$AU$3,"X","")</f>
        <v/>
      </c>
      <c r="BZ7" s="33" t="str">
        <f>IF($AF$7=$AO$3,"X","")&amp;IF($AF$7=$AP$3,"X","")&amp;IF($AF$7=$AQ$3,"X","")&amp;IF($AF$7=$AR$3,"X","")&amp;IF($AF$7=$AS$3,"X","")&amp;IF($AF$7=$AT$3,"X","")&amp;IF($AF$7=$AU$3,"X","")</f>
        <v>X</v>
      </c>
      <c r="CA7" s="33" t="str">
        <f>IF($AG$7=$AO$3,"X","")&amp;IF($AG$7=$AP$3,"X","")&amp;IF($AG$7=$AQ$3,"X","")&amp;IF($AG$7=$AR$3,"X","")&amp;IF($AG$7=$AS$3,"X","")&amp;IF($AG$7=$AT$3,"X","")&amp;IF($AG$7=$AU$3,"X","")</f>
        <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
      </c>
      <c r="CE7" s="33" t="str">
        <f>IF($AK$7=$AO$3,"X","")&amp;IF($AK$7=$AP$3,"X","")&amp;IF($AK$7=$AQ$3,"X","")&amp;IF($AK$7=$AR$3,"X","")&amp;IF($AK$7=$AS$3,"X","")&amp;IF($AK$7=$AT$3,"X","")&amp;IF($AK$7=$AU$3,"X","")</f>
        <v>X</v>
      </c>
    </row>
    <row r="8" spans="1:83" ht="12.75" customHeight="1" x14ac:dyDescent="0.2">
      <c r="A8" s="977" t="str">
        <f>R1</f>
        <v>Van Schalkwyk Barbara</v>
      </c>
      <c r="B8" s="977"/>
      <c r="C8" s="977"/>
      <c r="D8" s="978">
        <f>Y1*AL8</f>
        <v>12</v>
      </c>
      <c r="E8" s="978"/>
      <c r="F8" s="34" t="s">
        <v>21</v>
      </c>
      <c r="G8" s="35" t="str">
        <f>IF($G$7=$AO$3,"X","")&amp;IF($G$7=$AP$3,"X","")&amp;IF($G$7=$AQ$3,"X","")&amp;IF($G$7=$AR$3,"X","")&amp;IF($G$7=$AS$3,"X","")&amp;IF($G$7=$AT$3,"X","")&amp;IF($G$7=$AU$3,"X","")</f>
        <v/>
      </c>
      <c r="H8" s="35" t="str">
        <f>IF($H$7=$AO$3,"X","")&amp;IF($H$7=$AP$3,"X","")&amp;IF($H$7=$AQ$3,"X","")&amp;IF($H$7=$AR$3,"X","")&amp;IF($H$7=$AS$3,"X","")&amp;IF($H$7=$AT$3,"X","")&amp;IF($H$7=$AU$3,"X","")</f>
        <v/>
      </c>
      <c r="I8" s="35" t="str">
        <f>IF($I$7=$AO$3,"X","")&amp;IF($I$7=$AP$3,"X","")&amp;IF($I$7=$AQ$3,"X","")&amp;IF($I$7=$AR$3,"X","")&amp;IF($I$7=$AS$3,"X","")&amp;IF($I$7=$AT$3,"X","")&amp;IF($I$7=$AU$3,"X","")</f>
        <v>X</v>
      </c>
      <c r="J8" s="35" t="str">
        <f>IF($J$7=$AO$3,"X","")&amp;IF($J$7=$AP$3,"X","")&amp;IF($J$7=$AQ$3,"X","")&amp;IF($J$7=$AR$3,"X","")&amp;IF($J$7=$AS$3,"X","")&amp;IF($J$7=$AT$3,"X","")&amp;IF($J$7=$AU$3,"X","")</f>
        <v/>
      </c>
      <c r="K8" s="35" t="str">
        <f>IF($K$7=$AO$3,"X","")&amp;IF($K$7=$AP$3,"X","")&amp;IF($K$7=$AQ$3,"X","")&amp;IF($K$7=$AR$3,"X","")&amp;IF($K$7=$AS$3,"X","")&amp;IF($K$7=$AT$3,"X","")&amp;IF($K$7=$AU$3,"X","")</f>
        <v>X</v>
      </c>
      <c r="L8" s="35" t="str">
        <f>IF($L$7=$AO$3,"X","")&amp;IF($L$7=$AP$3,"X","")&amp;IF($L$7=$AQ$3,"X","")&amp;IF($L$7=$AR$3,"X","")&amp;IF($L$7=$AS$3,"X","")&amp;IF($L$7=$AT$3,"X","")&amp;IF($L$7=$AU$3,"X","")</f>
        <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
      </c>
      <c r="P8" s="35" t="str">
        <f>IF($P$7=$AO$3,"X","")&amp;IF($P$7=$AP$3,"X","")&amp;IF($P$7=$AQ$3,"X","")&amp;IF($P$7=$AR$3,"X","")&amp;IF($P$7=$AS$3,"X","")&amp;IF($P$7=$AT$3,"X","")&amp;IF($P$7=$AU$3,"X","")</f>
        <v>X</v>
      </c>
      <c r="Q8" s="35" t="str">
        <f>IF($Q$7=$AO$3,"X","")&amp;IF($Q$7=$AP$3,"X","")&amp;IF($Q$7=$AQ$3,"X","")&amp;IF($Q$7=$AR$3,"X","")&amp;IF($Q$7=$AS$3,"X","")&amp;IF($Q$7=$AT$3,"X","")&amp;IF($Q$7=$AU$3,"X","")</f>
        <v/>
      </c>
      <c r="R8" s="35" t="str">
        <f>IF($R$7=$AO$3,"X","")&amp;IF($R$7=$AP$3,"X","")&amp;IF($R$7=$AQ$3,"X","")&amp;IF($R$7=$AR$3,"X","")&amp;IF($R$7=$AS$3,"X","")&amp;IF($R$7=$AT$3,"X","")&amp;IF($R$7=$AU$3,"X","")</f>
        <v>X</v>
      </c>
      <c r="S8" s="35" t="str">
        <f>IF($S$7=$AO$3,"X","")&amp;IF($S$7=$AP$3,"X","")&amp;IF($S$7=$AQ$3,"X","")&amp;IF($S$7=$AR$3,"X","")&amp;IF($S$7=$AS$3,"X","")&amp;IF($S$7=$AT$3,"X","")&amp;IF($S$7=$AU$3,"X","")</f>
        <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
      </c>
      <c r="W8" s="35" t="str">
        <f>IF($W$7=$AO$3,"X","")&amp;IF($W$7=$AP$3,"X","")&amp;IF($W$7=$AQ$3,"X","")&amp;IF($W$7=$AR$3,"X","")&amp;IF($W$7=$AS$3,"X","")&amp;IF($W$7=$AT$3,"X","")&amp;IF($W$7=$AU$3,"X","")</f>
        <v>X</v>
      </c>
      <c r="X8" s="35" t="str">
        <f>IF($X$7=$AO$3,"X","")&amp;IF($X$7=$AP$3,"X","")&amp;IF($X$7=$AQ$3,"X","")&amp;IF($X$7=$AR$3,"X","")&amp;IF($X$7=$AS$3,"X","")&amp;IF($X$7=$AT$3,"X","")&amp;IF($X$7=$AU$3,"X","")</f>
        <v/>
      </c>
      <c r="Y8" s="35" t="str">
        <f>IF($Y$7=$AO$3,"X","")&amp;IF($Y$7=$AP$3,"X","")&amp;IF($Y$7=$AQ$3,"X","")&amp;IF($Y$7=$AR$3,"X","")&amp;IF($Y$7=$AS$3,"X","")&amp;IF($Y$7=$AT$3,"X","")&amp;IF($Y$7=$AU$3,"X","")</f>
        <v>X</v>
      </c>
      <c r="Z8" s="35" t="str">
        <f>IF($Z$7=$AO$3,"X","")&amp;IF($Z$7=$AP$3,"X","")&amp;IF($Z$7=$AQ$3,"X","")&amp;IF($Z$7=$AR$3,"X","")&amp;IF($Z$7=$AS$3,"X","")&amp;IF($Z$7=$AT$3,"X","")&amp;IF($Z$7=$AU$3,"X","")</f>
        <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
      </c>
      <c r="AD8" s="35" t="str">
        <f>IF($AD$7=$AO$3,"X","")&amp;IF($AD$7=$AP$3,"X","")&amp;IF($AD$7=$AQ$3,"X","")&amp;IF($AD$7=$AR$3,"X","")&amp;IF($AD$7=$AS$3,"X","")&amp;IF($AD$7=$AT$3,"X","")&amp;IF($AD$7=$AU$3,"X","")</f>
        <v>X</v>
      </c>
      <c r="AE8" s="35" t="str">
        <f>IF($AE$7=$AO$3,"X","")&amp;IF($AE$7=$AP$3,"X","")&amp;IF($AE$7=$AQ$3,"X","")&amp;IF($AE$7=$AR$3,"X","")&amp;IF($AE$7=$AS$3,"X","")&amp;IF($AE$7=$AT$3,"X","")&amp;IF($AE$7=$AU$3,"X","")</f>
        <v/>
      </c>
      <c r="AF8" s="35" t="str">
        <f>IF($AF$7=$AO$3,"X","")&amp;IF($AF$7=$AP$3,"X","")&amp;IF($AF$7=$AQ$3,"X","")&amp;IF($AF$7=$AR$3,"X","")&amp;IF($AF$7=$AS$3,"X","")&amp;IF($AF$7=$AT$3,"X","")&amp;IF($AF$7=$AU$3,"X","")</f>
        <v>X</v>
      </c>
      <c r="AG8" s="35" t="str">
        <f>IF($AG$7=$AO$3,"X","")&amp;IF($AG$7=$AP$3,"X","")&amp;IF($AG$7=$AQ$3,"X","")&amp;IF($AG$7=$AR$3,"X","")&amp;IF($AG$7=$AS$3,"X","")&amp;IF($AG$7=$AT$3,"X","")&amp;IF($AG$7=$AU$3,"X","")</f>
        <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
      </c>
      <c r="AK8" s="35" t="str">
        <f>IF($AK$7=$AO$3,"X","")&amp;IF($AK$7=$AP$3,"X","")&amp;IF($AK$7=$AQ$3,"X","")&amp;IF($AK$7=$AR$3,"X","")&amp;IF($AK$7=$AS$3,"X","")&amp;IF($AK$7=$AT$3,"X","")&amp;IF($AK$7=$AU$3,"X","")</f>
        <v>X</v>
      </c>
      <c r="AL8" s="30">
        <f>COUNTIF(G8:AK8,"X")</f>
        <v>9</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12</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c r="C14" s="925"/>
      <c r="D14" s="925"/>
      <c r="E14" s="925"/>
      <c r="F14" s="925"/>
      <c r="G14" s="926"/>
      <c r="H14" s="927"/>
      <c r="I14" s="928"/>
      <c r="J14" s="929"/>
      <c r="K14" s="930"/>
      <c r="L14" s="931"/>
      <c r="M14" s="932"/>
      <c r="N14" s="933"/>
      <c r="O14" s="932"/>
      <c r="P14" s="933"/>
      <c r="Q14" s="934">
        <f t="shared" ref="Q14:Q33" si="2">AV14</f>
        <v>639</v>
      </c>
      <c r="R14" s="935"/>
      <c r="S14" s="936"/>
      <c r="T14" s="937"/>
      <c r="U14" s="938"/>
      <c r="V14" s="939"/>
      <c r="W14" s="940"/>
      <c r="X14" s="941"/>
      <c r="Y14" s="939"/>
      <c r="Z14" s="941"/>
      <c r="AA14" s="556"/>
      <c r="AB14" s="559"/>
      <c r="AC14" s="560" t="str">
        <f t="shared" ref="AC14:AC33" si="3">IF(B14&lt;&gt;"",-$I$10,"")</f>
        <v/>
      </c>
      <c r="AD14" s="561"/>
      <c r="AE14" s="561"/>
      <c r="AF14" s="562">
        <f t="shared" ref="AF14:AF33" si="4">SUM(AB14:AE14)</f>
        <v>0</v>
      </c>
      <c r="AG14" s="72"/>
      <c r="AH14" s="109" t="str">
        <f t="shared" ref="AH14:AH33" si="5">IF(B14&lt;&gt;"",AV14,"")</f>
        <v/>
      </c>
      <c r="AI14" s="883" t="str">
        <f>IF(B14&lt;&gt;0,ROUND(AE14*Q14,0),"")</f>
        <v/>
      </c>
      <c r="AJ14" s="883"/>
      <c r="AK14" s="900" t="str">
        <f t="shared" ref="AK14:AK33" si="6">IF(B14&lt;&gt;0,ROUND(AI14*$AF$1,2),"")</f>
        <v/>
      </c>
      <c r="AL14" s="900"/>
      <c r="AM14" s="901" t="str">
        <f t="shared" ref="AM14:AM33" si="7">IF(AND(AC14&gt;0,AC14&lt;&gt;""),"ложь","")</f>
        <v/>
      </c>
      <c r="AN14" s="901"/>
      <c r="AO14" s="73">
        <f>IF(ROUND($A$1-$A$1*M14,4)=$A$1,0,ROUND($A$1-$A$1*M14,4))</f>
        <v>0</v>
      </c>
      <c r="AP14" s="74">
        <f>IF(ROUND($A$1-$A$1*O14,4)=$A$1,0,ROUND($A$1-$A$1*O14,4))</f>
        <v>0</v>
      </c>
      <c r="AQ14" s="75">
        <f>ROUND($A$1-((M14+O14)*$A$1),4)</f>
        <v>639</v>
      </c>
      <c r="AR14" s="76">
        <f>IF(AO14&gt;0,1,0)</f>
        <v>0</v>
      </c>
      <c r="AS14" s="77">
        <f t="shared" ref="AS14:AS33" si="8">IF(AP14&gt;0,2,0)</f>
        <v>0</v>
      </c>
      <c r="AT14" s="76">
        <f>IF(AQ14&gt;0,3,0)</f>
        <v>3</v>
      </c>
      <c r="AU14" s="78">
        <f t="shared" ref="AU14:AU33" si="9">AR14+AS14+AT14</f>
        <v>3</v>
      </c>
      <c r="AV14" s="5">
        <f t="shared" ref="AV14:AV33" si="10">IF(AU14=4,AO14,0)+IF(AU14=5,AP14,0)+IF(AU14=6,AQ14,0)+IF(AU14=3,$A$1,0)</f>
        <v>639</v>
      </c>
      <c r="AW14" s="104">
        <f>ROUND(AF14*Q14,0)</f>
        <v>0</v>
      </c>
    </row>
    <row r="15" spans="1:83" s="69" customFormat="1" ht="18" customHeight="1" x14ac:dyDescent="0.2">
      <c r="A15" s="71">
        <v>2</v>
      </c>
      <c r="B15" s="924"/>
      <c r="C15" s="925"/>
      <c r="D15" s="925"/>
      <c r="E15" s="925"/>
      <c r="F15" s="925"/>
      <c r="G15" s="926"/>
      <c r="H15" s="927"/>
      <c r="I15" s="928"/>
      <c r="J15" s="929"/>
      <c r="K15" s="930"/>
      <c r="L15" s="931"/>
      <c r="M15" s="932"/>
      <c r="N15" s="933"/>
      <c r="O15" s="932"/>
      <c r="P15" s="933"/>
      <c r="Q15" s="934">
        <f t="shared" si="2"/>
        <v>639</v>
      </c>
      <c r="R15" s="935"/>
      <c r="S15" s="936"/>
      <c r="T15" s="937"/>
      <c r="U15" s="938"/>
      <c r="V15" s="939"/>
      <c r="W15" s="940"/>
      <c r="X15" s="941"/>
      <c r="Y15" s="939"/>
      <c r="Z15" s="941"/>
      <c r="AA15" s="556"/>
      <c r="AB15" s="563"/>
      <c r="AC15" s="560" t="str">
        <f t="shared" si="3"/>
        <v/>
      </c>
      <c r="AD15" s="564"/>
      <c r="AE15" s="561"/>
      <c r="AF15" s="562">
        <f t="shared" si="4"/>
        <v>0</v>
      </c>
      <c r="AG15" s="72"/>
      <c r="AH15" s="109" t="str">
        <f t="shared" si="5"/>
        <v/>
      </c>
      <c r="AI15" s="883" t="str">
        <f t="shared" ref="AI15:AI33" si="11">IF(B15&lt;&gt;0,ROUND(AE15*Q15,0),"")</f>
        <v/>
      </c>
      <c r="AJ15" s="883"/>
      <c r="AK15" s="900" t="str">
        <f t="shared" si="6"/>
        <v/>
      </c>
      <c r="AL15" s="900"/>
      <c r="AM15" s="901" t="str">
        <f t="shared" si="7"/>
        <v/>
      </c>
      <c r="AN15" s="901"/>
      <c r="AO15" s="73">
        <f t="shared" ref="AO15:AO33" si="12">IF(ROUND($A$1-$A$1*M15,4)=$A$1,0,ROUND($A$1-$A$1*M15,4))</f>
        <v>0</v>
      </c>
      <c r="AP15" s="74">
        <f t="shared" ref="AP15:AP33" si="13">IF(ROUND($A$1-$A$1*O15,4)=$A$1,0,ROUND($A$1-$A$1*O15,4))</f>
        <v>0</v>
      </c>
      <c r="AQ15" s="75">
        <f t="shared" ref="AQ15:AQ33" si="14">ROUND($A$1-((M15+O15)*$A$1),4)</f>
        <v>639</v>
      </c>
      <c r="AR15" s="76">
        <f t="shared" ref="AR15:AR33" si="15">IF(AO15&gt;0,1,0)</f>
        <v>0</v>
      </c>
      <c r="AS15" s="77">
        <f t="shared" si="8"/>
        <v>0</v>
      </c>
      <c r="AT15" s="76">
        <f t="shared" ref="AT15:AT33" si="16">IF(AQ15&gt;0,3,0)</f>
        <v>3</v>
      </c>
      <c r="AU15" s="78">
        <f t="shared" si="9"/>
        <v>3</v>
      </c>
      <c r="AV15" s="5">
        <f t="shared" si="10"/>
        <v>639</v>
      </c>
      <c r="AW15" s="104">
        <f t="shared" ref="AW15:AW33" si="17">ROUND(AF15*Q15,0)</f>
        <v>0</v>
      </c>
    </row>
    <row r="16" spans="1:83" s="69" customFormat="1" ht="18" customHeight="1" x14ac:dyDescent="0.2">
      <c r="A16" s="71">
        <v>3</v>
      </c>
      <c r="B16" s="924"/>
      <c r="C16" s="925"/>
      <c r="D16" s="925"/>
      <c r="E16" s="925"/>
      <c r="F16" s="925"/>
      <c r="G16" s="926"/>
      <c r="H16" s="927"/>
      <c r="I16" s="928"/>
      <c r="J16" s="929"/>
      <c r="K16" s="930"/>
      <c r="L16" s="931"/>
      <c r="M16" s="932"/>
      <c r="N16" s="933"/>
      <c r="O16" s="932"/>
      <c r="P16" s="933"/>
      <c r="Q16" s="934">
        <f t="shared" si="2"/>
        <v>639</v>
      </c>
      <c r="R16" s="935"/>
      <c r="S16" s="936"/>
      <c r="T16" s="937"/>
      <c r="U16" s="938"/>
      <c r="V16" s="939"/>
      <c r="W16" s="940"/>
      <c r="X16" s="941"/>
      <c r="Y16" s="939"/>
      <c r="Z16" s="941"/>
      <c r="AA16" s="556"/>
      <c r="AB16" s="563"/>
      <c r="AC16" s="560" t="str">
        <f t="shared" si="3"/>
        <v/>
      </c>
      <c r="AD16" s="564"/>
      <c r="AE16" s="561"/>
      <c r="AF16" s="562">
        <f t="shared" si="4"/>
        <v>0</v>
      </c>
      <c r="AG16" s="72"/>
      <c r="AH16" s="109" t="str">
        <f t="shared" si="5"/>
        <v/>
      </c>
      <c r="AI16" s="883" t="str">
        <f t="shared" si="11"/>
        <v/>
      </c>
      <c r="AJ16" s="883"/>
      <c r="AK16" s="900" t="str">
        <f t="shared" si="6"/>
        <v/>
      </c>
      <c r="AL16" s="900"/>
      <c r="AM16" s="901" t="str">
        <f t="shared" si="7"/>
        <v/>
      </c>
      <c r="AN16" s="901"/>
      <c r="AO16" s="73">
        <f t="shared" si="12"/>
        <v>0</v>
      </c>
      <c r="AP16" s="74">
        <f t="shared" si="13"/>
        <v>0</v>
      </c>
      <c r="AQ16" s="75">
        <f t="shared" si="14"/>
        <v>639</v>
      </c>
      <c r="AR16" s="76">
        <f t="shared" si="15"/>
        <v>0</v>
      </c>
      <c r="AS16" s="77">
        <f t="shared" si="8"/>
        <v>0</v>
      </c>
      <c r="AT16" s="76">
        <f t="shared" si="16"/>
        <v>3</v>
      </c>
      <c r="AU16" s="78">
        <f t="shared" si="9"/>
        <v>3</v>
      </c>
      <c r="AV16" s="5">
        <f t="shared" si="10"/>
        <v>639</v>
      </c>
      <c r="AW16" s="104">
        <f t="shared" si="17"/>
        <v>0</v>
      </c>
    </row>
    <row r="17" spans="1:49" s="69" customFormat="1" ht="18" customHeight="1" x14ac:dyDescent="0.2">
      <c r="A17" s="71">
        <v>4</v>
      </c>
      <c r="B17" s="924" t="s">
        <v>847</v>
      </c>
      <c r="C17" s="925"/>
      <c r="D17" s="925"/>
      <c r="E17" s="925"/>
      <c r="F17" s="925"/>
      <c r="G17" s="926"/>
      <c r="H17" s="927"/>
      <c r="I17" s="928"/>
      <c r="J17" s="929"/>
      <c r="K17" s="930"/>
      <c r="L17" s="931"/>
      <c r="M17" s="932"/>
      <c r="N17" s="933"/>
      <c r="O17" s="932">
        <v>0.09</v>
      </c>
      <c r="P17" s="933"/>
      <c r="Q17" s="934">
        <f t="shared" si="2"/>
        <v>581.49</v>
      </c>
      <c r="R17" s="935"/>
      <c r="S17" s="936"/>
      <c r="T17" s="937"/>
      <c r="U17" s="938"/>
      <c r="V17" s="939"/>
      <c r="W17" s="940"/>
      <c r="X17" s="941"/>
      <c r="Y17" s="939">
        <v>6210</v>
      </c>
      <c r="Z17" s="941"/>
      <c r="AA17" s="556"/>
      <c r="AB17" s="563"/>
      <c r="AC17" s="560">
        <f t="shared" si="3"/>
        <v>0</v>
      </c>
      <c r="AD17" s="564"/>
      <c r="AE17" s="561">
        <f>Y17/Q17</f>
        <v>10.679461383686736</v>
      </c>
      <c r="AF17" s="562">
        <f t="shared" si="4"/>
        <v>10.679461383686736</v>
      </c>
      <c r="AG17" s="72"/>
      <c r="AH17" s="109">
        <f t="shared" si="5"/>
        <v>581.49</v>
      </c>
      <c r="AI17" s="883">
        <f t="shared" si="11"/>
        <v>6210</v>
      </c>
      <c r="AJ17" s="883"/>
      <c r="AK17" s="900">
        <f t="shared" si="6"/>
        <v>0</v>
      </c>
      <c r="AL17" s="900"/>
      <c r="AM17" s="901" t="str">
        <f t="shared" si="7"/>
        <v/>
      </c>
      <c r="AN17" s="901"/>
      <c r="AO17" s="73">
        <f t="shared" si="12"/>
        <v>0</v>
      </c>
      <c r="AP17" s="74">
        <f t="shared" si="13"/>
        <v>581.49</v>
      </c>
      <c r="AQ17" s="75">
        <f t="shared" si="14"/>
        <v>581.49</v>
      </c>
      <c r="AR17" s="76">
        <f t="shared" si="15"/>
        <v>0</v>
      </c>
      <c r="AS17" s="77">
        <f t="shared" si="8"/>
        <v>2</v>
      </c>
      <c r="AT17" s="76">
        <f t="shared" si="16"/>
        <v>3</v>
      </c>
      <c r="AU17" s="78">
        <f t="shared" si="9"/>
        <v>5</v>
      </c>
      <c r="AV17" s="5">
        <f t="shared" si="10"/>
        <v>581.49</v>
      </c>
      <c r="AW17" s="104">
        <f t="shared" si="17"/>
        <v>6210</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639</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639</v>
      </c>
      <c r="AR18" s="76">
        <f t="shared" si="15"/>
        <v>0</v>
      </c>
      <c r="AS18" s="77">
        <f t="shared" si="8"/>
        <v>0</v>
      </c>
      <c r="AT18" s="76">
        <f t="shared" si="16"/>
        <v>3</v>
      </c>
      <c r="AU18" s="78">
        <f t="shared" si="9"/>
        <v>3</v>
      </c>
      <c r="AV18" s="5">
        <f t="shared" si="10"/>
        <v>639</v>
      </c>
      <c r="AW18" s="104">
        <f t="shared" si="17"/>
        <v>0</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639</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639</v>
      </c>
      <c r="AR19" s="76">
        <f t="shared" si="15"/>
        <v>0</v>
      </c>
      <c r="AS19" s="77">
        <f t="shared" si="8"/>
        <v>0</v>
      </c>
      <c r="AT19" s="76">
        <f t="shared" si="16"/>
        <v>3</v>
      </c>
      <c r="AU19" s="78">
        <f t="shared" si="9"/>
        <v>3</v>
      </c>
      <c r="AV19" s="5">
        <f t="shared" si="10"/>
        <v>639</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639</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639</v>
      </c>
      <c r="AR20" s="76">
        <f t="shared" si="15"/>
        <v>0</v>
      </c>
      <c r="AS20" s="77">
        <f t="shared" si="8"/>
        <v>0</v>
      </c>
      <c r="AT20" s="76">
        <f t="shared" si="16"/>
        <v>3</v>
      </c>
      <c r="AU20" s="78">
        <f t="shared" si="9"/>
        <v>3</v>
      </c>
      <c r="AV20" s="5">
        <f t="shared" si="10"/>
        <v>639</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639</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639</v>
      </c>
      <c r="AR21" s="76">
        <f t="shared" si="15"/>
        <v>0</v>
      </c>
      <c r="AS21" s="77">
        <f t="shared" si="8"/>
        <v>0</v>
      </c>
      <c r="AT21" s="76">
        <f t="shared" si="16"/>
        <v>3</v>
      </c>
      <c r="AU21" s="78">
        <f t="shared" si="9"/>
        <v>3</v>
      </c>
      <c r="AV21" s="5">
        <f t="shared" si="10"/>
        <v>639</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639</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639</v>
      </c>
      <c r="AR22" s="76">
        <f t="shared" si="15"/>
        <v>0</v>
      </c>
      <c r="AS22" s="77">
        <f t="shared" si="8"/>
        <v>0</v>
      </c>
      <c r="AT22" s="76">
        <f t="shared" si="16"/>
        <v>3</v>
      </c>
      <c r="AU22" s="78">
        <f t="shared" si="9"/>
        <v>3</v>
      </c>
      <c r="AV22" s="5">
        <f t="shared" si="10"/>
        <v>639</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639</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639</v>
      </c>
      <c r="AR23" s="76">
        <f t="shared" si="15"/>
        <v>0</v>
      </c>
      <c r="AS23" s="77">
        <f t="shared" si="8"/>
        <v>0</v>
      </c>
      <c r="AT23" s="76">
        <f t="shared" si="16"/>
        <v>3</v>
      </c>
      <c r="AU23" s="78">
        <f t="shared" si="9"/>
        <v>3</v>
      </c>
      <c r="AV23" s="5">
        <f t="shared" si="10"/>
        <v>639</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639</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639</v>
      </c>
      <c r="AR24" s="76">
        <f t="shared" si="15"/>
        <v>0</v>
      </c>
      <c r="AS24" s="77">
        <f t="shared" si="8"/>
        <v>0</v>
      </c>
      <c r="AT24" s="76">
        <f t="shared" si="16"/>
        <v>3</v>
      </c>
      <c r="AU24" s="78">
        <f t="shared" si="9"/>
        <v>3</v>
      </c>
      <c r="AV24" s="5">
        <f t="shared" si="10"/>
        <v>639</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639</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639</v>
      </c>
      <c r="AR25" s="76">
        <f t="shared" si="15"/>
        <v>0</v>
      </c>
      <c r="AS25" s="77">
        <f t="shared" si="8"/>
        <v>0</v>
      </c>
      <c r="AT25" s="76">
        <f t="shared" si="16"/>
        <v>3</v>
      </c>
      <c r="AU25" s="78">
        <f t="shared" si="9"/>
        <v>3</v>
      </c>
      <c r="AV25" s="5">
        <f t="shared" si="10"/>
        <v>639</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639</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639</v>
      </c>
      <c r="AR26" s="76">
        <f t="shared" si="15"/>
        <v>0</v>
      </c>
      <c r="AS26" s="77">
        <f t="shared" si="8"/>
        <v>0</v>
      </c>
      <c r="AT26" s="76">
        <f t="shared" si="16"/>
        <v>3</v>
      </c>
      <c r="AU26" s="78">
        <f t="shared" si="9"/>
        <v>3</v>
      </c>
      <c r="AV26" s="5">
        <f t="shared" si="10"/>
        <v>639</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639</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639</v>
      </c>
      <c r="AR27" s="76">
        <f t="shared" si="15"/>
        <v>0</v>
      </c>
      <c r="AS27" s="77">
        <f t="shared" si="8"/>
        <v>0</v>
      </c>
      <c r="AT27" s="76">
        <f t="shared" si="16"/>
        <v>3</v>
      </c>
      <c r="AU27" s="78">
        <f t="shared" si="9"/>
        <v>3</v>
      </c>
      <c r="AV27" s="5">
        <f t="shared" si="10"/>
        <v>639</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639</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639</v>
      </c>
      <c r="AR28" s="76">
        <f t="shared" si="15"/>
        <v>0</v>
      </c>
      <c r="AS28" s="77">
        <f t="shared" si="8"/>
        <v>0</v>
      </c>
      <c r="AT28" s="76">
        <f t="shared" si="16"/>
        <v>3</v>
      </c>
      <c r="AU28" s="78">
        <f t="shared" si="9"/>
        <v>3</v>
      </c>
      <c r="AV28" s="5">
        <f t="shared" si="10"/>
        <v>639</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639</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639</v>
      </c>
      <c r="AR29" s="76">
        <f t="shared" si="15"/>
        <v>0</v>
      </c>
      <c r="AS29" s="77">
        <f t="shared" si="8"/>
        <v>0</v>
      </c>
      <c r="AT29" s="76">
        <f t="shared" si="16"/>
        <v>3</v>
      </c>
      <c r="AU29" s="78">
        <f t="shared" si="9"/>
        <v>3</v>
      </c>
      <c r="AV29" s="5">
        <f t="shared" si="10"/>
        <v>639</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639</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639</v>
      </c>
      <c r="AR30" s="76">
        <f t="shared" si="15"/>
        <v>0</v>
      </c>
      <c r="AS30" s="77">
        <f t="shared" si="8"/>
        <v>0</v>
      </c>
      <c r="AT30" s="76">
        <f t="shared" si="16"/>
        <v>3</v>
      </c>
      <c r="AU30" s="78">
        <f t="shared" si="9"/>
        <v>3</v>
      </c>
      <c r="AV30" s="5">
        <f t="shared" si="10"/>
        <v>639</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639</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639</v>
      </c>
      <c r="AR31" s="76">
        <f t="shared" si="15"/>
        <v>0</v>
      </c>
      <c r="AS31" s="77">
        <f t="shared" si="8"/>
        <v>0</v>
      </c>
      <c r="AT31" s="76">
        <f t="shared" si="16"/>
        <v>3</v>
      </c>
      <c r="AU31" s="78">
        <f t="shared" si="9"/>
        <v>3</v>
      </c>
      <c r="AV31" s="5">
        <f t="shared" si="10"/>
        <v>639</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639</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639</v>
      </c>
      <c r="AR32" s="76">
        <f t="shared" si="15"/>
        <v>0</v>
      </c>
      <c r="AS32" s="77">
        <f t="shared" si="8"/>
        <v>0</v>
      </c>
      <c r="AT32" s="76">
        <f t="shared" si="16"/>
        <v>3</v>
      </c>
      <c r="AU32" s="78">
        <f t="shared" si="9"/>
        <v>3</v>
      </c>
      <c r="AV32" s="5">
        <f t="shared" si="10"/>
        <v>639</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639</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639</v>
      </c>
      <c r="AR33" s="76">
        <f t="shared" si="15"/>
        <v>0</v>
      </c>
      <c r="AS33" s="77">
        <f t="shared" si="8"/>
        <v>0</v>
      </c>
      <c r="AT33" s="76">
        <f t="shared" si="16"/>
        <v>3</v>
      </c>
      <c r="AU33" s="78">
        <f t="shared" si="9"/>
        <v>3</v>
      </c>
      <c r="AV33" s="5">
        <f t="shared" si="10"/>
        <v>639</v>
      </c>
      <c r="AW33" s="104">
        <f t="shared" si="17"/>
        <v>0</v>
      </c>
    </row>
    <row r="34" spans="1:49" s="69" customFormat="1" ht="24.75" customHeight="1" x14ac:dyDescent="0.2">
      <c r="A34" s="84"/>
      <c r="B34" s="480" t="s">
        <v>281</v>
      </c>
      <c r="C34" s="84"/>
      <c r="D34" s="84"/>
      <c r="E34" s="84"/>
      <c r="F34" s="84"/>
      <c r="G34" s="554">
        <f>20-COUNTBLANK(B14:B33)</f>
        <v>1</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6210</v>
      </c>
      <c r="Z34" s="904"/>
      <c r="AA34" s="558">
        <f t="shared" ref="AA34:AG34" si="18">SUM(AA14:AA33)</f>
        <v>0</v>
      </c>
      <c r="AB34" s="568">
        <f t="shared" si="18"/>
        <v>0</v>
      </c>
      <c r="AC34" s="569">
        <f t="shared" si="18"/>
        <v>0</v>
      </c>
      <c r="AD34" s="569">
        <f t="shared" si="18"/>
        <v>0</v>
      </c>
      <c r="AE34" s="570">
        <f t="shared" si="18"/>
        <v>10.679461383686736</v>
      </c>
      <c r="AF34" s="571">
        <f t="shared" si="18"/>
        <v>10.679461383686736</v>
      </c>
      <c r="AG34" s="89">
        <f t="shared" si="18"/>
        <v>0</v>
      </c>
      <c r="AH34" s="90"/>
      <c r="AI34" s="90"/>
      <c r="AJ34" s="90"/>
      <c r="AK34" s="90"/>
      <c r="AL34" s="91"/>
      <c r="AM34" s="91"/>
      <c r="AN34" s="91"/>
      <c r="AO34" s="68"/>
      <c r="AS34" s="70"/>
      <c r="AW34" s="104">
        <f>SUM(AW14:AW33)</f>
        <v>6210</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614.17582417582435</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2330" priority="6" stopIfTrue="1">
      <formula>B14=""</formula>
    </cfRule>
  </conditionalFormatting>
  <conditionalFormatting sqref="AE14:AE33">
    <cfRule type="expression" dxfId="2329" priority="7" stopIfTrue="1">
      <formula>AND((OR(S14,V14,Y14)&lt;&gt;0),AE14=0)</formula>
    </cfRule>
    <cfRule type="expression" dxfId="2328" priority="8" stopIfTrue="1">
      <formula>AND((OR(S14,V14,Y14)&lt;&gt;0),AE14&lt;&gt;0)</formula>
    </cfRule>
  </conditionalFormatting>
  <conditionalFormatting sqref="Q14:R33">
    <cfRule type="expression" dxfId="2327" priority="9" stopIfTrue="1">
      <formula>B14=""</formula>
    </cfRule>
  </conditionalFormatting>
  <conditionalFormatting sqref="AC14:AC33">
    <cfRule type="expression" dxfId="2326" priority="10" stopIfTrue="1">
      <formula>(AD14+AC14)&gt;=0</formula>
    </cfRule>
  </conditionalFormatting>
  <conditionalFormatting sqref="AI14:AJ33">
    <cfRule type="expression" dxfId="2325" priority="11" stopIfTrue="1">
      <formula>IF(AI14&lt;&gt;ROUND(S14*$AF$1+V14+Y14,2),1)</formula>
    </cfRule>
    <cfRule type="cellIs" dxfId="2324" priority="12" stopIfTrue="1" operator="equal">
      <formula>0</formula>
    </cfRule>
  </conditionalFormatting>
  <conditionalFormatting sqref="Y25:Z33">
    <cfRule type="expression" dxfId="2323" priority="13" stopIfTrue="1">
      <formula>IF((AND($Y25=0,$S25=0,$V25=0,$AE25&lt;&gt;0)),"истина")</formula>
    </cfRule>
    <cfRule type="expression" dxfId="2322" priority="14" stopIfTrue="1">
      <formula>($V25+$Y25)&lt;&gt;$AI25</formula>
    </cfRule>
  </conditionalFormatting>
  <conditionalFormatting sqref="S15:U33">
    <cfRule type="expression" dxfId="2321" priority="15" stopIfTrue="1">
      <formula>IF((AND($S15=0,$V15=0,$Y15=0,$AE15&lt;&gt;0)),"истина")</formula>
    </cfRule>
    <cfRule type="cellIs" dxfId="2320" priority="16" stopIfTrue="1" operator="lessThan">
      <formula>0</formula>
    </cfRule>
  </conditionalFormatting>
  <conditionalFormatting sqref="V25:X33">
    <cfRule type="expression" dxfId="2319" priority="17" stopIfTrue="1">
      <formula>IF((AND($V25=0,$Y25=0,$S25=0,$AE25&lt;&gt;0)),"истина")</formula>
    </cfRule>
    <cfRule type="expression" dxfId="2318" priority="18" stopIfTrue="1">
      <formula>($V25+$Y25)&lt;&gt;$AI25</formula>
    </cfRule>
    <cfRule type="cellIs" dxfId="2317" priority="19" stopIfTrue="1" operator="lessThan">
      <formula>0</formula>
    </cfRule>
  </conditionalFormatting>
  <conditionalFormatting sqref="I10:J10">
    <cfRule type="cellIs" dxfId="2316" priority="20" stopIfTrue="1" operator="notEqual">
      <formula>$A$10</formula>
    </cfRule>
    <cfRule type="cellIs" dxfId="2315" priority="21" stopIfTrue="1" operator="equal">
      <formula>0</formula>
    </cfRule>
  </conditionalFormatting>
  <conditionalFormatting sqref="D10:E10 AK13:AL13 AH14:AH33 AM14:AN33">
    <cfRule type="cellIs" dxfId="2314" priority="22" stopIfTrue="1" operator="equal">
      <formula>0</formula>
    </cfRule>
  </conditionalFormatting>
  <conditionalFormatting sqref="AH3:AN3 AH1:AN1">
    <cfRule type="cellIs" dxfId="2313" priority="23" stopIfTrue="1" operator="equal">
      <formula>0</formula>
    </cfRule>
  </conditionalFormatting>
  <conditionalFormatting sqref="S34:AG34 AF14:AF33">
    <cfRule type="cellIs" dxfId="2312" priority="24" stopIfTrue="1" operator="equal">
      <formula>0</formula>
    </cfRule>
  </conditionalFormatting>
  <conditionalFormatting sqref="S14:U14">
    <cfRule type="expression" dxfId="2311" priority="25" stopIfTrue="1">
      <formula>IF((AND($S$14=0,$V$14=0,$Y$14=0,$AE$14&lt;&gt;0)),"истина")</formula>
    </cfRule>
    <cfRule type="cellIs" dxfId="2310" priority="26" stopIfTrue="1" operator="lessThan">
      <formula>0</formula>
    </cfRule>
  </conditionalFormatting>
  <conditionalFormatting sqref="G34 D8:E9 AK14:AL33">
    <cfRule type="cellIs" dxfId="2309" priority="27" stopIfTrue="1" operator="equal">
      <formula>0</formula>
    </cfRule>
  </conditionalFormatting>
  <conditionalFormatting sqref="AL8:AL9">
    <cfRule type="cellIs" dxfId="2308" priority="28" stopIfTrue="1" operator="equal">
      <formula>0</formula>
    </cfRule>
  </conditionalFormatting>
  <conditionalFormatting sqref="AM8:AN8">
    <cfRule type="expression" dxfId="2307" priority="29" stopIfTrue="1">
      <formula>$AL$8=0</formula>
    </cfRule>
  </conditionalFormatting>
  <conditionalFormatting sqref="AM9:AN9">
    <cfRule type="expression" dxfId="2306" priority="30" stopIfTrue="1">
      <formula>$AL$9=0</formula>
    </cfRule>
  </conditionalFormatting>
  <conditionalFormatting sqref="A8:C8">
    <cfRule type="expression" dxfId="2305" priority="31" stopIfTrue="1">
      <formula>$D$8=0</formula>
    </cfRule>
    <cfRule type="cellIs" dxfId="2304" priority="32" stopIfTrue="1" operator="equal">
      <formula>0</formula>
    </cfRule>
  </conditionalFormatting>
  <conditionalFormatting sqref="A9:C9">
    <cfRule type="expression" dxfId="2303" priority="33" stopIfTrue="1">
      <formula>$D$9=0</formula>
    </cfRule>
    <cfRule type="cellIs" dxfId="2302" priority="34" stopIfTrue="1" operator="equal">
      <formula>0</formula>
    </cfRule>
  </conditionalFormatting>
  <conditionalFormatting sqref="F9">
    <cfRule type="expression" dxfId="2301" priority="35" stopIfTrue="1">
      <formula>$D$9=0</formula>
    </cfRule>
  </conditionalFormatting>
  <conditionalFormatting sqref="F8">
    <cfRule type="expression" dxfId="2300" priority="36" stopIfTrue="1">
      <formula>$D$8=0</formula>
    </cfRule>
  </conditionalFormatting>
  <conditionalFormatting sqref="G8:AK9 BA7:CE8">
    <cfRule type="cellIs" dxfId="2299" priority="37" stopIfTrue="1" operator="equal">
      <formula>""</formula>
    </cfRule>
  </conditionalFormatting>
  <conditionalFormatting sqref="Y14:Z24">
    <cfRule type="expression" dxfId="2298" priority="1" stopIfTrue="1">
      <formula>IF((AND($Y14=0,$S14=0,$V14=0,$AE14&lt;&gt;0)),"истина")</formula>
    </cfRule>
    <cfRule type="expression" dxfId="2297" priority="2" stopIfTrue="1">
      <formula>($V14+$Y14)&lt;&gt;$AI14</formula>
    </cfRule>
  </conditionalFormatting>
  <conditionalFormatting sqref="V14:X24">
    <cfRule type="expression" dxfId="2296" priority="3" stopIfTrue="1">
      <formula>IF((AND($V14=0,$Y14=0,$S14=0,$AE14&lt;&gt;0)),"истина")</formula>
    </cfRule>
    <cfRule type="expression" dxfId="2295" priority="4" stopIfTrue="1">
      <formula>($V14+$Y14)&lt;&gt;$AI14</formula>
    </cfRule>
    <cfRule type="cellIs" dxfId="2294"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9153"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49154"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49155"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49156"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49157"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49158"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49159"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49160"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49161"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49162"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49163"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49164"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49165"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49166"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49167"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49168"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49169"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99">
    <pageSetUpPr fitToPage="1"/>
  </sheetPr>
  <dimension ref="A1:CE147"/>
  <sheetViews>
    <sheetView showGridLines="0" zoomScale="120" zoomScaleNormal="120" workbookViewId="0">
      <selection activeCell="B14" sqref="B14:G14"/>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v>792</v>
      </c>
      <c r="B1" s="969"/>
      <c r="C1" s="969"/>
      <c r="D1" s="555"/>
      <c r="E1" s="966">
        <v>6</v>
      </c>
      <c r="F1" s="966"/>
      <c r="G1" s="966"/>
      <c r="H1" s="966"/>
      <c r="J1" s="970"/>
      <c r="K1" s="970"/>
      <c r="L1" s="970"/>
      <c r="M1" s="970"/>
      <c r="N1" s="970"/>
      <c r="O1" s="970"/>
      <c r="P1" s="3"/>
      <c r="Q1" s="3"/>
      <c r="R1" s="964" t="s">
        <v>353</v>
      </c>
      <c r="S1" s="964"/>
      <c r="T1" s="964"/>
      <c r="U1" s="964"/>
      <c r="V1" s="964"/>
      <c r="W1" s="964"/>
      <c r="Y1" s="971">
        <v>2</v>
      </c>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v>0.77083333333333337</v>
      </c>
      <c r="AH2" s="859" t="s">
        <v>12</v>
      </c>
      <c r="AI2" s="859"/>
      <c r="AJ2" s="859"/>
      <c r="AK2" s="859"/>
      <c r="AL2" s="859"/>
      <c r="AM2" s="859"/>
      <c r="AN2" s="859"/>
      <c r="AO2" s="14" t="b">
        <v>0</v>
      </c>
      <c r="AP2" s="15" t="b">
        <v>1</v>
      </c>
      <c r="AQ2" s="15" t="b">
        <v>0</v>
      </c>
      <c r="AR2" s="15" t="b">
        <v>1</v>
      </c>
      <c r="AS2" s="15" t="b">
        <v>0</v>
      </c>
      <c r="AT2" s="15" t="b">
        <v>0</v>
      </c>
      <c r="AU2" s="15" t="b">
        <v>0</v>
      </c>
      <c r="AV2" s="15">
        <f>COUNTIF(AO2:AU2,TRUE)</f>
        <v>2</v>
      </c>
    </row>
    <row r="3" spans="1:83" ht="12.75" customHeight="1" x14ac:dyDescent="0.2">
      <c r="A3" s="972" t="s">
        <v>798</v>
      </c>
      <c r="B3" s="972"/>
      <c r="C3" s="972"/>
      <c r="D3" s="555"/>
      <c r="E3" s="964" t="s">
        <v>797</v>
      </c>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f>IF(AO2=TRUE,"M",0)</f>
        <v>0</v>
      </c>
      <c r="AP3" s="19" t="str">
        <f>IF(AP2=TRUE,"Tu",0)</f>
        <v>Tu</v>
      </c>
      <c r="AQ3" s="19">
        <f>IF(AQ2=TRUE,"W",0)</f>
        <v>0</v>
      </c>
      <c r="AR3" s="19" t="str">
        <f>IF(AR2=TRUE,"Th",0)</f>
        <v>Th</v>
      </c>
      <c r="AS3" s="19">
        <f>IF(AS2=TRUE,"F",0)</f>
        <v>0</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
      </c>
      <c r="BC7" s="33" t="str">
        <f>IF($I$7=$AO$3,"X","")&amp;IF($I$7=$AP$3,"X","")&amp;IF($I$7=$AQ$3,"X","")&amp;IF($I$7=$AR$3,"X","")&amp;IF($I$7=$AS$3,"X","")&amp;IF($I$7=$AT$3,"X","")&amp;IF($I$7=$AU$3,"X","")</f>
        <v>X</v>
      </c>
      <c r="BD7" s="33" t="str">
        <f>IF($J$7=$AO$3,"X","")&amp;IF($J$7=$AP$3,"X","")&amp;IF($J$7=$AQ$3,"X","")&amp;IF($J$7=$AR$3,"X","")&amp;IF($J$7=$AS$3,"X","")&amp;IF($J$7=$AT$3,"X","")&amp;IF($J$7=$AU$3,"X","")</f>
        <v/>
      </c>
      <c r="BE7" s="33" t="str">
        <f>IF($K$7=$AO$3,"X","")&amp;IF($K$7=$AP$3,"X","")&amp;IF($K$7=$AQ$3,"X","")&amp;IF($K$7=$AR$3,"X","")&amp;IF($K$7=$AS$3,"X","")&amp;IF($K$7=$AT$3,"X","")&amp;IF($K$7=$AU$3,"X","")</f>
        <v>X</v>
      </c>
      <c r="BF7" s="33" t="str">
        <f>IF($L$7=$AO$3,"X","")&amp;IF($L$7=$AP$3,"X","")&amp;IF($L$7=$AQ$3,"X","")&amp;IF($L$7=$AR$3,"X","")&amp;IF($L$7=$AS$3,"X","")&amp;IF($L$7=$AT$3,"X","")&amp;IF($L$7=$AU$3,"X","")</f>
        <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
      </c>
      <c r="BJ7" s="33" t="str">
        <f>IF($P$7=$AO$3,"X","")&amp;IF($P$7=$AP$3,"X","")&amp;IF($P$7=$AQ$3,"X","")&amp;IF($P$7=$AR$3,"X","")&amp;IF($P$7=$AS$3,"X","")&amp;IF($P$7=$AT$3,"X","")&amp;IF($P$7=$AU$3,"X","")</f>
        <v>X</v>
      </c>
      <c r="BK7" s="33" t="str">
        <f>IF($Q$7=$AO$3,"X","")&amp;IF($Q$7=$AP$3,"X","")&amp;IF($Q$7=$AQ$3,"X","")&amp;IF($Q$7=$AR$3,"X","")&amp;IF($Q$7=$AS$3,"X","")&amp;IF($Q$7=$AT$3,"X","")&amp;IF($Q$7=$AU$3,"X","")</f>
        <v/>
      </c>
      <c r="BL7" s="33" t="str">
        <f>IF($R$7=$AO$3,"X","")&amp;IF($R$7=$AP$3,"X","")&amp;IF($R$7=$AQ$3,"X","")&amp;IF($R$7=$AR$3,"X","")&amp;IF($R$7=$AS$3,"X","")&amp;IF($R$7=$AT$3,"X","")&amp;IF($R$7=$AU$3,"X","")</f>
        <v>X</v>
      </c>
      <c r="BM7" s="33" t="str">
        <f>IF($S$7=$AO$3,"X","")&amp;IF($S$7=$AP$3,"X","")&amp;IF($S$7=$AQ$3,"X","")&amp;IF($S$7=$AR$3,"X","")&amp;IF($S$7=$AS$3,"X","")&amp;IF($S$7=$AT$3,"X","")&amp;IF($S$7=$AU$3,"X","")</f>
        <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
      </c>
      <c r="BQ7" s="33" t="str">
        <f>IF($W$7=$AO$3,"X","")&amp;IF($W$7=$AP$3,"X","")&amp;IF($W$7=$AQ$3,"X","")&amp;IF($W$7=$AR$3,"X","")&amp;IF($W$7=$AS$3,"X","")&amp;IF($W$7=$AT$3,"X","")&amp;IF($W$7=$AU$3,"X","")</f>
        <v>X</v>
      </c>
      <c r="BR7" s="33" t="str">
        <f>IF($X$7=$AO$3,"X","")&amp;IF($X$7=$AP$3,"X","")&amp;IF($X$7=$AQ$3,"X","")&amp;IF($X$7=$AR$3,"X","")&amp;IF($X$7=$AS$3,"X","")&amp;IF($X$7=$AT$3,"X","")&amp;IF($X$7=$AU$3,"X","")</f>
        <v/>
      </c>
      <c r="BS7" s="33" t="str">
        <f>IF($Y$7=$AO$3,"X","")&amp;IF($Y$7=$AP$3,"X","")&amp;IF($Y$7=$AQ$3,"X","")&amp;IF($Y$7=$AR$3,"X","")&amp;IF($Y$7=$AS$3,"X","")&amp;IF($Y$7=$AT$3,"X","")&amp;IF($Y$7=$AU$3,"X","")</f>
        <v>X</v>
      </c>
      <c r="BT7" s="33" t="str">
        <f>IF($Z$7=$AO$3,"X","")&amp;IF($Z$7=$AP$3,"X","")&amp;IF($Z$7=$AQ$3,"X","")&amp;IF($Z$7=$AR$3,"X","")&amp;IF($Z$7=$AS$3,"X","")&amp;IF($Z$7=$AT$3,"X","")&amp;IF($Z$7=$AU$3,"X","")</f>
        <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
      </c>
      <c r="BX7" s="33" t="str">
        <f>IF($AD$7=$AO$3,"X","")&amp;IF($AD$7=$AP$3,"X","")&amp;IF($AD$7=$AQ$3,"X","")&amp;IF($AD$7=$AR$3,"X","")&amp;IF($AD$7=$AS$3,"X","")&amp;IF($AD$7=$AT$3,"X","")&amp;IF($AD$7=$AU$3,"X","")</f>
        <v>X</v>
      </c>
      <c r="BY7" s="33" t="str">
        <f>IF($AE$7=$AO$3,"X","")&amp;IF($AE$7=$AP$3,"X","")&amp;IF($AE$7=$AQ$3,"X","")&amp;IF($AE$7=$AR$3,"X","")&amp;IF($AE$7=$AS$3,"X","")&amp;IF($AE$7=$AT$3,"X","")&amp;IF($AE$7=$AU$3,"X","")</f>
        <v/>
      </c>
      <c r="BZ7" s="33" t="str">
        <f>IF($AF$7=$AO$3,"X","")&amp;IF($AF$7=$AP$3,"X","")&amp;IF($AF$7=$AQ$3,"X","")&amp;IF($AF$7=$AR$3,"X","")&amp;IF($AF$7=$AS$3,"X","")&amp;IF($AF$7=$AT$3,"X","")&amp;IF($AF$7=$AU$3,"X","")</f>
        <v>X</v>
      </c>
      <c r="CA7" s="33" t="str">
        <f>IF($AG$7=$AO$3,"X","")&amp;IF($AG$7=$AP$3,"X","")&amp;IF($AG$7=$AQ$3,"X","")&amp;IF($AG$7=$AR$3,"X","")&amp;IF($AG$7=$AS$3,"X","")&amp;IF($AG$7=$AT$3,"X","")&amp;IF($AG$7=$AU$3,"X","")</f>
        <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
      </c>
      <c r="CE7" s="33" t="str">
        <f>IF($AK$7=$AO$3,"X","")&amp;IF($AK$7=$AP$3,"X","")&amp;IF($AK$7=$AQ$3,"X","")&amp;IF($AK$7=$AR$3,"X","")&amp;IF($AK$7=$AS$3,"X","")&amp;IF($AK$7=$AT$3,"X","")&amp;IF($AK$7=$AU$3,"X","")</f>
        <v>X</v>
      </c>
    </row>
    <row r="8" spans="1:83" ht="12.75" customHeight="1" x14ac:dyDescent="0.2">
      <c r="A8" s="977" t="str">
        <f>R1</f>
        <v>Van Schalkwyk Barbara</v>
      </c>
      <c r="B8" s="977"/>
      <c r="C8" s="977"/>
      <c r="D8" s="978">
        <f>Y1*AL8</f>
        <v>18</v>
      </c>
      <c r="E8" s="978"/>
      <c r="F8" s="34" t="s">
        <v>21</v>
      </c>
      <c r="G8" s="35" t="str">
        <f>IF($G$7=$AO$3,"X","")&amp;IF($G$7=$AP$3,"X","")&amp;IF($G$7=$AQ$3,"X","")&amp;IF($G$7=$AR$3,"X","")&amp;IF($G$7=$AS$3,"X","")&amp;IF($G$7=$AT$3,"X","")&amp;IF($G$7=$AU$3,"X","")</f>
        <v/>
      </c>
      <c r="H8" s="35" t="str">
        <f>IF($H$7=$AO$3,"X","")&amp;IF($H$7=$AP$3,"X","")&amp;IF($H$7=$AQ$3,"X","")&amp;IF($H$7=$AR$3,"X","")&amp;IF($H$7=$AS$3,"X","")&amp;IF($H$7=$AT$3,"X","")&amp;IF($H$7=$AU$3,"X","")</f>
        <v/>
      </c>
      <c r="I8" s="35" t="str">
        <f>IF($I$7=$AO$3,"X","")&amp;IF($I$7=$AP$3,"X","")&amp;IF($I$7=$AQ$3,"X","")&amp;IF($I$7=$AR$3,"X","")&amp;IF($I$7=$AS$3,"X","")&amp;IF($I$7=$AT$3,"X","")&amp;IF($I$7=$AU$3,"X","")</f>
        <v>X</v>
      </c>
      <c r="J8" s="35" t="str">
        <f>IF($J$7=$AO$3,"X","")&amp;IF($J$7=$AP$3,"X","")&amp;IF($J$7=$AQ$3,"X","")&amp;IF($J$7=$AR$3,"X","")&amp;IF($J$7=$AS$3,"X","")&amp;IF($J$7=$AT$3,"X","")&amp;IF($J$7=$AU$3,"X","")</f>
        <v/>
      </c>
      <c r="K8" s="35" t="str">
        <f>IF($K$7=$AO$3,"X","")&amp;IF($K$7=$AP$3,"X","")&amp;IF($K$7=$AQ$3,"X","")&amp;IF($K$7=$AR$3,"X","")&amp;IF($K$7=$AS$3,"X","")&amp;IF($K$7=$AT$3,"X","")&amp;IF($K$7=$AU$3,"X","")</f>
        <v>X</v>
      </c>
      <c r="L8" s="35" t="str">
        <f>IF($L$7=$AO$3,"X","")&amp;IF($L$7=$AP$3,"X","")&amp;IF($L$7=$AQ$3,"X","")&amp;IF($L$7=$AR$3,"X","")&amp;IF($L$7=$AS$3,"X","")&amp;IF($L$7=$AT$3,"X","")&amp;IF($L$7=$AU$3,"X","")</f>
        <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
      </c>
      <c r="P8" s="35" t="str">
        <f>IF($P$7=$AO$3,"X","")&amp;IF($P$7=$AP$3,"X","")&amp;IF($P$7=$AQ$3,"X","")&amp;IF($P$7=$AR$3,"X","")&amp;IF($P$7=$AS$3,"X","")&amp;IF($P$7=$AT$3,"X","")&amp;IF($P$7=$AU$3,"X","")</f>
        <v>X</v>
      </c>
      <c r="Q8" s="35" t="str">
        <f>IF($Q$7=$AO$3,"X","")&amp;IF($Q$7=$AP$3,"X","")&amp;IF($Q$7=$AQ$3,"X","")&amp;IF($Q$7=$AR$3,"X","")&amp;IF($Q$7=$AS$3,"X","")&amp;IF($Q$7=$AT$3,"X","")&amp;IF($Q$7=$AU$3,"X","")</f>
        <v/>
      </c>
      <c r="R8" s="35" t="str">
        <f>IF($R$7=$AO$3,"X","")&amp;IF($R$7=$AP$3,"X","")&amp;IF($R$7=$AQ$3,"X","")&amp;IF($R$7=$AR$3,"X","")&amp;IF($R$7=$AS$3,"X","")&amp;IF($R$7=$AT$3,"X","")&amp;IF($R$7=$AU$3,"X","")</f>
        <v>X</v>
      </c>
      <c r="S8" s="35" t="str">
        <f>IF($S$7=$AO$3,"X","")&amp;IF($S$7=$AP$3,"X","")&amp;IF($S$7=$AQ$3,"X","")&amp;IF($S$7=$AR$3,"X","")&amp;IF($S$7=$AS$3,"X","")&amp;IF($S$7=$AT$3,"X","")&amp;IF($S$7=$AU$3,"X","")</f>
        <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
      </c>
      <c r="W8" s="35" t="str">
        <f>IF($W$7=$AO$3,"X","")&amp;IF($W$7=$AP$3,"X","")&amp;IF($W$7=$AQ$3,"X","")&amp;IF($W$7=$AR$3,"X","")&amp;IF($W$7=$AS$3,"X","")&amp;IF($W$7=$AT$3,"X","")&amp;IF($W$7=$AU$3,"X","")</f>
        <v>X</v>
      </c>
      <c r="X8" s="35" t="str">
        <f>IF($X$7=$AO$3,"X","")&amp;IF($X$7=$AP$3,"X","")&amp;IF($X$7=$AQ$3,"X","")&amp;IF($X$7=$AR$3,"X","")&amp;IF($X$7=$AS$3,"X","")&amp;IF($X$7=$AT$3,"X","")&amp;IF($X$7=$AU$3,"X","")</f>
        <v/>
      </c>
      <c r="Y8" s="35" t="str">
        <f>IF($Y$7=$AO$3,"X","")&amp;IF($Y$7=$AP$3,"X","")&amp;IF($Y$7=$AQ$3,"X","")&amp;IF($Y$7=$AR$3,"X","")&amp;IF($Y$7=$AS$3,"X","")&amp;IF($Y$7=$AT$3,"X","")&amp;IF($Y$7=$AU$3,"X","")</f>
        <v>X</v>
      </c>
      <c r="Z8" s="35" t="str">
        <f>IF($Z$7=$AO$3,"X","")&amp;IF($Z$7=$AP$3,"X","")&amp;IF($Z$7=$AQ$3,"X","")&amp;IF($Z$7=$AR$3,"X","")&amp;IF($Z$7=$AS$3,"X","")&amp;IF($Z$7=$AT$3,"X","")&amp;IF($Z$7=$AU$3,"X","")</f>
        <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
      </c>
      <c r="AD8" s="35" t="str">
        <f>IF($AD$7=$AO$3,"X","")&amp;IF($AD$7=$AP$3,"X","")&amp;IF($AD$7=$AQ$3,"X","")&amp;IF($AD$7=$AR$3,"X","")&amp;IF($AD$7=$AS$3,"X","")&amp;IF($AD$7=$AT$3,"X","")&amp;IF($AD$7=$AU$3,"X","")</f>
        <v>X</v>
      </c>
      <c r="AE8" s="35" t="str">
        <f>IF($AE$7=$AO$3,"X","")&amp;IF($AE$7=$AP$3,"X","")&amp;IF($AE$7=$AQ$3,"X","")&amp;IF($AE$7=$AR$3,"X","")&amp;IF($AE$7=$AS$3,"X","")&amp;IF($AE$7=$AT$3,"X","")&amp;IF($AE$7=$AU$3,"X","")</f>
        <v/>
      </c>
      <c r="AF8" s="35" t="str">
        <f>IF($AF$7=$AO$3,"X","")&amp;IF($AF$7=$AP$3,"X","")&amp;IF($AF$7=$AQ$3,"X","")&amp;IF($AF$7=$AR$3,"X","")&amp;IF($AF$7=$AS$3,"X","")&amp;IF($AF$7=$AT$3,"X","")&amp;IF($AF$7=$AU$3,"X","")</f>
        <v>X</v>
      </c>
      <c r="AG8" s="35" t="str">
        <f>IF($AG$7=$AO$3,"X","")&amp;IF($AG$7=$AP$3,"X","")&amp;IF($AG$7=$AQ$3,"X","")&amp;IF($AG$7=$AR$3,"X","")&amp;IF($AG$7=$AS$3,"X","")&amp;IF($AG$7=$AT$3,"X","")&amp;IF($AG$7=$AU$3,"X","")</f>
        <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
      </c>
      <c r="AK8" s="35" t="str">
        <f>IF($AK$7=$AO$3,"X","")&amp;IF($AK$7=$AP$3,"X","")&amp;IF($AK$7=$AQ$3,"X","")&amp;IF($AK$7=$AR$3,"X","")&amp;IF($AK$7=$AS$3,"X","")&amp;IF($AK$7=$AT$3,"X","")&amp;IF($AK$7=$AU$3,"X","")</f>
        <v>X</v>
      </c>
      <c r="AL8" s="30">
        <f>COUNTIF(G8:AK8,"X")</f>
        <v>9</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18</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t="s">
        <v>856</v>
      </c>
      <c r="C14" s="925"/>
      <c r="D14" s="925"/>
      <c r="E14" s="925"/>
      <c r="F14" s="925"/>
      <c r="G14" s="926"/>
      <c r="H14" s="927"/>
      <c r="I14" s="928"/>
      <c r="J14" s="929"/>
      <c r="K14" s="930"/>
      <c r="L14" s="931"/>
      <c r="M14" s="932"/>
      <c r="N14" s="933"/>
      <c r="O14" s="932">
        <v>0.05</v>
      </c>
      <c r="P14" s="933"/>
      <c r="Q14" s="934">
        <f t="shared" ref="Q14:Q33" si="2">AV14</f>
        <v>752.4</v>
      </c>
      <c r="R14" s="935"/>
      <c r="S14" s="936"/>
      <c r="T14" s="937"/>
      <c r="U14" s="938"/>
      <c r="V14" s="939"/>
      <c r="W14" s="940"/>
      <c r="X14" s="941"/>
      <c r="Y14" s="939">
        <v>12038</v>
      </c>
      <c r="Z14" s="941"/>
      <c r="AA14" s="556"/>
      <c r="AB14" s="559"/>
      <c r="AC14" s="560">
        <f t="shared" ref="AC14:AC33" si="3">IF(B14&lt;&gt;"",-$I$10,"")</f>
        <v>0</v>
      </c>
      <c r="AD14" s="561"/>
      <c r="AE14" s="561">
        <f>Y14/Q14</f>
        <v>15.999468367889421</v>
      </c>
      <c r="AF14" s="562">
        <f t="shared" ref="AF14:AF33" si="4">SUM(AB14:AE14)</f>
        <v>15.999468367889421</v>
      </c>
      <c r="AG14" s="72"/>
      <c r="AH14" s="109">
        <f t="shared" ref="AH14:AH33" si="5">IF(B14&lt;&gt;"",AV14,"")</f>
        <v>752.4</v>
      </c>
      <c r="AI14" s="883">
        <f>IF(B14&lt;&gt;0,ROUND(AE14*Q14,0),"")</f>
        <v>12038</v>
      </c>
      <c r="AJ14" s="883"/>
      <c r="AK14" s="900">
        <f t="shared" ref="AK14:AK33" si="6">IF(B14&lt;&gt;0,ROUND(AI14*$AF$1,2),"")</f>
        <v>0</v>
      </c>
      <c r="AL14" s="900"/>
      <c r="AM14" s="901" t="str">
        <f t="shared" ref="AM14:AM33" si="7">IF(AND(AC14&gt;0,AC14&lt;&gt;""),"ложь","")</f>
        <v/>
      </c>
      <c r="AN14" s="901"/>
      <c r="AO14" s="73">
        <f>IF(ROUND($A$1-$A$1*M14,4)=$A$1,0,ROUND($A$1-$A$1*M14,4))</f>
        <v>0</v>
      </c>
      <c r="AP14" s="74">
        <f>IF(ROUND($A$1-$A$1*O14,4)=$A$1,0,ROUND($A$1-$A$1*O14,4))</f>
        <v>752.4</v>
      </c>
      <c r="AQ14" s="75">
        <f>ROUND($A$1-((M14+O14)*$A$1),4)</f>
        <v>752.4</v>
      </c>
      <c r="AR14" s="76">
        <f>IF(AO14&gt;0,1,0)</f>
        <v>0</v>
      </c>
      <c r="AS14" s="77">
        <f t="shared" ref="AS14:AS33" si="8">IF(AP14&gt;0,2,0)</f>
        <v>2</v>
      </c>
      <c r="AT14" s="76">
        <f>IF(AQ14&gt;0,3,0)</f>
        <v>3</v>
      </c>
      <c r="AU14" s="78">
        <f t="shared" ref="AU14:AU33" si="9">AR14+AS14+AT14</f>
        <v>5</v>
      </c>
      <c r="AV14" s="5">
        <f t="shared" ref="AV14:AV33" si="10">IF(AU14=4,AO14,0)+IF(AU14=5,AP14,0)+IF(AU14=6,AQ14,0)+IF(AU14=3,$A$1,0)</f>
        <v>752.4</v>
      </c>
      <c r="AW14" s="104">
        <f>ROUND(AF14*Q14,0)</f>
        <v>12038</v>
      </c>
    </row>
    <row r="15" spans="1:83" s="69" customFormat="1" ht="18" customHeight="1" x14ac:dyDescent="0.2">
      <c r="A15" s="71">
        <v>2</v>
      </c>
      <c r="B15" s="924"/>
      <c r="C15" s="925"/>
      <c r="D15" s="925"/>
      <c r="E15" s="925"/>
      <c r="F15" s="925"/>
      <c r="G15" s="926"/>
      <c r="H15" s="927"/>
      <c r="I15" s="928"/>
      <c r="J15" s="929"/>
      <c r="K15" s="930"/>
      <c r="L15" s="931"/>
      <c r="M15" s="932"/>
      <c r="N15" s="933"/>
      <c r="O15" s="932"/>
      <c r="P15" s="933"/>
      <c r="Q15" s="934">
        <f t="shared" si="2"/>
        <v>792</v>
      </c>
      <c r="R15" s="935"/>
      <c r="S15" s="936"/>
      <c r="T15" s="937"/>
      <c r="U15" s="938"/>
      <c r="V15" s="939"/>
      <c r="W15" s="940"/>
      <c r="X15" s="941"/>
      <c r="Y15" s="939"/>
      <c r="Z15" s="941"/>
      <c r="AA15" s="556"/>
      <c r="AB15" s="563"/>
      <c r="AC15" s="560" t="str">
        <f t="shared" si="3"/>
        <v/>
      </c>
      <c r="AD15" s="564"/>
      <c r="AE15" s="561"/>
      <c r="AF15" s="562">
        <f t="shared" si="4"/>
        <v>0</v>
      </c>
      <c r="AG15" s="72"/>
      <c r="AH15" s="109" t="str">
        <f t="shared" si="5"/>
        <v/>
      </c>
      <c r="AI15" s="883" t="str">
        <f t="shared" ref="AI15:AI33" si="11">IF(B15&lt;&gt;0,ROUND(AE15*Q15,0),"")</f>
        <v/>
      </c>
      <c r="AJ15" s="883"/>
      <c r="AK15" s="900" t="str">
        <f t="shared" si="6"/>
        <v/>
      </c>
      <c r="AL15" s="900"/>
      <c r="AM15" s="901" t="str">
        <f t="shared" si="7"/>
        <v/>
      </c>
      <c r="AN15" s="901"/>
      <c r="AO15" s="73">
        <f t="shared" ref="AO15:AO33" si="12">IF(ROUND($A$1-$A$1*M15,4)=$A$1,0,ROUND($A$1-$A$1*M15,4))</f>
        <v>0</v>
      </c>
      <c r="AP15" s="74">
        <f t="shared" ref="AP15:AP33" si="13">IF(ROUND($A$1-$A$1*O15,4)=$A$1,0,ROUND($A$1-$A$1*O15,4))</f>
        <v>0</v>
      </c>
      <c r="AQ15" s="75">
        <f t="shared" ref="AQ15:AQ33" si="14">ROUND($A$1-((M15+O15)*$A$1),4)</f>
        <v>792</v>
      </c>
      <c r="AR15" s="76">
        <f t="shared" ref="AR15:AR33" si="15">IF(AO15&gt;0,1,0)</f>
        <v>0</v>
      </c>
      <c r="AS15" s="77">
        <f t="shared" si="8"/>
        <v>0</v>
      </c>
      <c r="AT15" s="76">
        <f t="shared" ref="AT15:AT33" si="16">IF(AQ15&gt;0,3,0)</f>
        <v>3</v>
      </c>
      <c r="AU15" s="78">
        <f t="shared" si="9"/>
        <v>3</v>
      </c>
      <c r="AV15" s="5">
        <f t="shared" si="10"/>
        <v>792</v>
      </c>
      <c r="AW15" s="104">
        <f t="shared" ref="AW15:AW33" si="17">ROUND(AF15*Q15,0)</f>
        <v>0</v>
      </c>
    </row>
    <row r="16" spans="1:83" s="69" customFormat="1" ht="18" customHeight="1" x14ac:dyDescent="0.2">
      <c r="A16" s="71">
        <v>3</v>
      </c>
      <c r="B16" s="924"/>
      <c r="C16" s="925"/>
      <c r="D16" s="925"/>
      <c r="E16" s="925"/>
      <c r="F16" s="925"/>
      <c r="G16" s="926"/>
      <c r="H16" s="927"/>
      <c r="I16" s="928"/>
      <c r="J16" s="929"/>
      <c r="K16" s="930"/>
      <c r="L16" s="931"/>
      <c r="M16" s="932"/>
      <c r="N16" s="933"/>
      <c r="O16" s="932"/>
      <c r="P16" s="933"/>
      <c r="Q16" s="934">
        <f t="shared" si="2"/>
        <v>792</v>
      </c>
      <c r="R16" s="935"/>
      <c r="S16" s="936"/>
      <c r="T16" s="937"/>
      <c r="U16" s="938"/>
      <c r="V16" s="939"/>
      <c r="W16" s="940"/>
      <c r="X16" s="941"/>
      <c r="Y16" s="939"/>
      <c r="Z16" s="941"/>
      <c r="AA16" s="556"/>
      <c r="AB16" s="563"/>
      <c r="AC16" s="560" t="str">
        <f t="shared" si="3"/>
        <v/>
      </c>
      <c r="AD16" s="564"/>
      <c r="AE16" s="561"/>
      <c r="AF16" s="562">
        <f t="shared" si="4"/>
        <v>0</v>
      </c>
      <c r="AG16" s="72"/>
      <c r="AH16" s="109" t="str">
        <f t="shared" si="5"/>
        <v/>
      </c>
      <c r="AI16" s="883" t="str">
        <f t="shared" si="11"/>
        <v/>
      </c>
      <c r="AJ16" s="883"/>
      <c r="AK16" s="900" t="str">
        <f t="shared" si="6"/>
        <v/>
      </c>
      <c r="AL16" s="900"/>
      <c r="AM16" s="901" t="str">
        <f t="shared" si="7"/>
        <v/>
      </c>
      <c r="AN16" s="901"/>
      <c r="AO16" s="73">
        <f t="shared" si="12"/>
        <v>0</v>
      </c>
      <c r="AP16" s="74">
        <f t="shared" si="13"/>
        <v>0</v>
      </c>
      <c r="AQ16" s="75">
        <f t="shared" si="14"/>
        <v>792</v>
      </c>
      <c r="AR16" s="76">
        <f t="shared" si="15"/>
        <v>0</v>
      </c>
      <c r="AS16" s="77">
        <f t="shared" si="8"/>
        <v>0</v>
      </c>
      <c r="AT16" s="76">
        <f t="shared" si="16"/>
        <v>3</v>
      </c>
      <c r="AU16" s="78">
        <f t="shared" si="9"/>
        <v>3</v>
      </c>
      <c r="AV16" s="5">
        <f t="shared" si="10"/>
        <v>792</v>
      </c>
      <c r="AW16" s="104">
        <f t="shared" si="17"/>
        <v>0</v>
      </c>
    </row>
    <row r="17" spans="1:49" s="69" customFormat="1" ht="18" customHeight="1" x14ac:dyDescent="0.2">
      <c r="A17" s="71">
        <v>4</v>
      </c>
      <c r="B17" s="924"/>
      <c r="C17" s="925"/>
      <c r="D17" s="925"/>
      <c r="E17" s="925"/>
      <c r="F17" s="925"/>
      <c r="G17" s="926"/>
      <c r="H17" s="927"/>
      <c r="I17" s="928"/>
      <c r="J17" s="929"/>
      <c r="K17" s="930"/>
      <c r="L17" s="931"/>
      <c r="M17" s="932"/>
      <c r="N17" s="933"/>
      <c r="O17" s="932"/>
      <c r="P17" s="933"/>
      <c r="Q17" s="934">
        <f t="shared" si="2"/>
        <v>792</v>
      </c>
      <c r="R17" s="935"/>
      <c r="S17" s="936"/>
      <c r="T17" s="937"/>
      <c r="U17" s="938"/>
      <c r="V17" s="939"/>
      <c r="W17" s="940"/>
      <c r="X17" s="941"/>
      <c r="Y17" s="939"/>
      <c r="Z17" s="941"/>
      <c r="AA17" s="556"/>
      <c r="AB17" s="563"/>
      <c r="AC17" s="560" t="str">
        <f t="shared" si="3"/>
        <v/>
      </c>
      <c r="AD17" s="564"/>
      <c r="AE17" s="561"/>
      <c r="AF17" s="562">
        <f t="shared" si="4"/>
        <v>0</v>
      </c>
      <c r="AG17" s="72"/>
      <c r="AH17" s="109" t="str">
        <f t="shared" si="5"/>
        <v/>
      </c>
      <c r="AI17" s="883" t="str">
        <f t="shared" si="11"/>
        <v/>
      </c>
      <c r="AJ17" s="883"/>
      <c r="AK17" s="900" t="str">
        <f t="shared" si="6"/>
        <v/>
      </c>
      <c r="AL17" s="900"/>
      <c r="AM17" s="901" t="str">
        <f t="shared" si="7"/>
        <v/>
      </c>
      <c r="AN17" s="901"/>
      <c r="AO17" s="73">
        <f t="shared" si="12"/>
        <v>0</v>
      </c>
      <c r="AP17" s="74">
        <f t="shared" si="13"/>
        <v>0</v>
      </c>
      <c r="AQ17" s="75">
        <f t="shared" si="14"/>
        <v>792</v>
      </c>
      <c r="AR17" s="76">
        <f t="shared" si="15"/>
        <v>0</v>
      </c>
      <c r="AS17" s="77">
        <f t="shared" si="8"/>
        <v>0</v>
      </c>
      <c r="AT17" s="76">
        <f t="shared" si="16"/>
        <v>3</v>
      </c>
      <c r="AU17" s="78">
        <f t="shared" si="9"/>
        <v>3</v>
      </c>
      <c r="AV17" s="5">
        <f t="shared" si="10"/>
        <v>792</v>
      </c>
      <c r="AW17" s="104">
        <f t="shared" si="17"/>
        <v>0</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792</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792</v>
      </c>
      <c r="AR18" s="76">
        <f t="shared" si="15"/>
        <v>0</v>
      </c>
      <c r="AS18" s="77">
        <f t="shared" si="8"/>
        <v>0</v>
      </c>
      <c r="AT18" s="76">
        <f t="shared" si="16"/>
        <v>3</v>
      </c>
      <c r="AU18" s="78">
        <f t="shared" si="9"/>
        <v>3</v>
      </c>
      <c r="AV18" s="5">
        <f t="shared" si="10"/>
        <v>792</v>
      </c>
      <c r="AW18" s="104">
        <f t="shared" si="17"/>
        <v>0</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792</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792</v>
      </c>
      <c r="AR19" s="76">
        <f t="shared" si="15"/>
        <v>0</v>
      </c>
      <c r="AS19" s="77">
        <f t="shared" si="8"/>
        <v>0</v>
      </c>
      <c r="AT19" s="76">
        <f t="shared" si="16"/>
        <v>3</v>
      </c>
      <c r="AU19" s="78">
        <f t="shared" si="9"/>
        <v>3</v>
      </c>
      <c r="AV19" s="5">
        <f t="shared" si="10"/>
        <v>792</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792</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792</v>
      </c>
      <c r="AR20" s="76">
        <f t="shared" si="15"/>
        <v>0</v>
      </c>
      <c r="AS20" s="77">
        <f t="shared" si="8"/>
        <v>0</v>
      </c>
      <c r="AT20" s="76">
        <f t="shared" si="16"/>
        <v>3</v>
      </c>
      <c r="AU20" s="78">
        <f t="shared" si="9"/>
        <v>3</v>
      </c>
      <c r="AV20" s="5">
        <f t="shared" si="10"/>
        <v>792</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792</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792</v>
      </c>
      <c r="AR21" s="76">
        <f t="shared" si="15"/>
        <v>0</v>
      </c>
      <c r="AS21" s="77">
        <f t="shared" si="8"/>
        <v>0</v>
      </c>
      <c r="AT21" s="76">
        <f t="shared" si="16"/>
        <v>3</v>
      </c>
      <c r="AU21" s="78">
        <f t="shared" si="9"/>
        <v>3</v>
      </c>
      <c r="AV21" s="5">
        <f t="shared" si="10"/>
        <v>792</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792</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792</v>
      </c>
      <c r="AR22" s="76">
        <f t="shared" si="15"/>
        <v>0</v>
      </c>
      <c r="AS22" s="77">
        <f t="shared" si="8"/>
        <v>0</v>
      </c>
      <c r="AT22" s="76">
        <f t="shared" si="16"/>
        <v>3</v>
      </c>
      <c r="AU22" s="78">
        <f t="shared" si="9"/>
        <v>3</v>
      </c>
      <c r="AV22" s="5">
        <f t="shared" si="10"/>
        <v>792</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792</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792</v>
      </c>
      <c r="AR23" s="76">
        <f t="shared" si="15"/>
        <v>0</v>
      </c>
      <c r="AS23" s="77">
        <f t="shared" si="8"/>
        <v>0</v>
      </c>
      <c r="AT23" s="76">
        <f t="shared" si="16"/>
        <v>3</v>
      </c>
      <c r="AU23" s="78">
        <f t="shared" si="9"/>
        <v>3</v>
      </c>
      <c r="AV23" s="5">
        <f t="shared" si="10"/>
        <v>792</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792</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792</v>
      </c>
      <c r="AR24" s="76">
        <f t="shared" si="15"/>
        <v>0</v>
      </c>
      <c r="AS24" s="77">
        <f t="shared" si="8"/>
        <v>0</v>
      </c>
      <c r="AT24" s="76">
        <f t="shared" si="16"/>
        <v>3</v>
      </c>
      <c r="AU24" s="78">
        <f t="shared" si="9"/>
        <v>3</v>
      </c>
      <c r="AV24" s="5">
        <f t="shared" si="10"/>
        <v>792</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792</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792</v>
      </c>
      <c r="AR25" s="76">
        <f t="shared" si="15"/>
        <v>0</v>
      </c>
      <c r="AS25" s="77">
        <f t="shared" si="8"/>
        <v>0</v>
      </c>
      <c r="AT25" s="76">
        <f t="shared" si="16"/>
        <v>3</v>
      </c>
      <c r="AU25" s="78">
        <f t="shared" si="9"/>
        <v>3</v>
      </c>
      <c r="AV25" s="5">
        <f t="shared" si="10"/>
        <v>792</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792</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792</v>
      </c>
      <c r="AR26" s="76">
        <f t="shared" si="15"/>
        <v>0</v>
      </c>
      <c r="AS26" s="77">
        <f t="shared" si="8"/>
        <v>0</v>
      </c>
      <c r="AT26" s="76">
        <f t="shared" si="16"/>
        <v>3</v>
      </c>
      <c r="AU26" s="78">
        <f t="shared" si="9"/>
        <v>3</v>
      </c>
      <c r="AV26" s="5">
        <f t="shared" si="10"/>
        <v>792</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792</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792</v>
      </c>
      <c r="AR27" s="76">
        <f t="shared" si="15"/>
        <v>0</v>
      </c>
      <c r="AS27" s="77">
        <f t="shared" si="8"/>
        <v>0</v>
      </c>
      <c r="AT27" s="76">
        <f t="shared" si="16"/>
        <v>3</v>
      </c>
      <c r="AU27" s="78">
        <f t="shared" si="9"/>
        <v>3</v>
      </c>
      <c r="AV27" s="5">
        <f t="shared" si="10"/>
        <v>792</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792</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792</v>
      </c>
      <c r="AR28" s="76">
        <f t="shared" si="15"/>
        <v>0</v>
      </c>
      <c r="AS28" s="77">
        <f t="shared" si="8"/>
        <v>0</v>
      </c>
      <c r="AT28" s="76">
        <f t="shared" si="16"/>
        <v>3</v>
      </c>
      <c r="AU28" s="78">
        <f t="shared" si="9"/>
        <v>3</v>
      </c>
      <c r="AV28" s="5">
        <f t="shared" si="10"/>
        <v>792</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792</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792</v>
      </c>
      <c r="AR29" s="76">
        <f t="shared" si="15"/>
        <v>0</v>
      </c>
      <c r="AS29" s="77">
        <f t="shared" si="8"/>
        <v>0</v>
      </c>
      <c r="AT29" s="76">
        <f t="shared" si="16"/>
        <v>3</v>
      </c>
      <c r="AU29" s="78">
        <f t="shared" si="9"/>
        <v>3</v>
      </c>
      <c r="AV29" s="5">
        <f t="shared" si="10"/>
        <v>792</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792</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792</v>
      </c>
      <c r="AR30" s="76">
        <f t="shared" si="15"/>
        <v>0</v>
      </c>
      <c r="AS30" s="77">
        <f t="shared" si="8"/>
        <v>0</v>
      </c>
      <c r="AT30" s="76">
        <f t="shared" si="16"/>
        <v>3</v>
      </c>
      <c r="AU30" s="78">
        <f t="shared" si="9"/>
        <v>3</v>
      </c>
      <c r="AV30" s="5">
        <f t="shared" si="10"/>
        <v>792</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792</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792</v>
      </c>
      <c r="AR31" s="76">
        <f t="shared" si="15"/>
        <v>0</v>
      </c>
      <c r="AS31" s="77">
        <f t="shared" si="8"/>
        <v>0</v>
      </c>
      <c r="AT31" s="76">
        <f t="shared" si="16"/>
        <v>3</v>
      </c>
      <c r="AU31" s="78">
        <f t="shared" si="9"/>
        <v>3</v>
      </c>
      <c r="AV31" s="5">
        <f t="shared" si="10"/>
        <v>792</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792</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792</v>
      </c>
      <c r="AR32" s="76">
        <f t="shared" si="15"/>
        <v>0</v>
      </c>
      <c r="AS32" s="77">
        <f t="shared" si="8"/>
        <v>0</v>
      </c>
      <c r="AT32" s="76">
        <f t="shared" si="16"/>
        <v>3</v>
      </c>
      <c r="AU32" s="78">
        <f t="shared" si="9"/>
        <v>3</v>
      </c>
      <c r="AV32" s="5">
        <f t="shared" si="10"/>
        <v>792</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792</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792</v>
      </c>
      <c r="AR33" s="76">
        <f t="shared" si="15"/>
        <v>0</v>
      </c>
      <c r="AS33" s="77">
        <f t="shared" si="8"/>
        <v>0</v>
      </c>
      <c r="AT33" s="76">
        <f t="shared" si="16"/>
        <v>3</v>
      </c>
      <c r="AU33" s="78">
        <f t="shared" si="9"/>
        <v>3</v>
      </c>
      <c r="AV33" s="5">
        <f t="shared" si="10"/>
        <v>792</v>
      </c>
      <c r="AW33" s="104">
        <f t="shared" si="17"/>
        <v>0</v>
      </c>
    </row>
    <row r="34" spans="1:49" s="69" customFormat="1" ht="24.75" customHeight="1" x14ac:dyDescent="0.2">
      <c r="A34" s="84"/>
      <c r="B34" s="480" t="s">
        <v>281</v>
      </c>
      <c r="C34" s="84"/>
      <c r="D34" s="84"/>
      <c r="E34" s="84"/>
      <c r="F34" s="84"/>
      <c r="G34" s="554">
        <f>20-COUNTBLANK(B14:B33)</f>
        <v>1</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12038</v>
      </c>
      <c r="Z34" s="904"/>
      <c r="AA34" s="558">
        <f t="shared" ref="AA34:AG34" si="18">SUM(AA14:AA33)</f>
        <v>0</v>
      </c>
      <c r="AB34" s="568">
        <f t="shared" si="18"/>
        <v>0</v>
      </c>
      <c r="AC34" s="569">
        <f t="shared" si="18"/>
        <v>0</v>
      </c>
      <c r="AD34" s="569">
        <f t="shared" si="18"/>
        <v>0</v>
      </c>
      <c r="AE34" s="570">
        <f t="shared" si="18"/>
        <v>15.999468367889421</v>
      </c>
      <c r="AF34" s="571">
        <f t="shared" si="18"/>
        <v>15.999468367889421</v>
      </c>
      <c r="AG34" s="89">
        <f t="shared" si="18"/>
        <v>0</v>
      </c>
      <c r="AH34" s="90"/>
      <c r="AI34" s="90"/>
      <c r="AJ34" s="90"/>
      <c r="AK34" s="90"/>
      <c r="AL34" s="91"/>
      <c r="AM34" s="91"/>
      <c r="AN34" s="91"/>
      <c r="AO34" s="68"/>
      <c r="AS34" s="70"/>
      <c r="AW34" s="104">
        <f>SUM(AW14:AW33)</f>
        <v>12038</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633.57894736842172</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2293" priority="6" stopIfTrue="1">
      <formula>B14=""</formula>
    </cfRule>
  </conditionalFormatting>
  <conditionalFormatting sqref="AE14:AE33">
    <cfRule type="expression" dxfId="2292" priority="7" stopIfTrue="1">
      <formula>AND((OR(S14,V14,Y14)&lt;&gt;0),AE14=0)</formula>
    </cfRule>
    <cfRule type="expression" dxfId="2291" priority="8" stopIfTrue="1">
      <formula>AND((OR(S14,V14,Y14)&lt;&gt;0),AE14&lt;&gt;0)</formula>
    </cfRule>
  </conditionalFormatting>
  <conditionalFormatting sqref="Q14:R33">
    <cfRule type="expression" dxfId="2290" priority="9" stopIfTrue="1">
      <formula>B14=""</formula>
    </cfRule>
  </conditionalFormatting>
  <conditionalFormatting sqref="AC14:AC33">
    <cfRule type="expression" dxfId="2289" priority="10" stopIfTrue="1">
      <formula>(AD14+AC14)&gt;=0</formula>
    </cfRule>
  </conditionalFormatting>
  <conditionalFormatting sqref="AI14:AJ33">
    <cfRule type="expression" dxfId="2288" priority="11" stopIfTrue="1">
      <formula>IF(AI14&lt;&gt;ROUND(S14*$AF$1+V14+Y14,2),1)</formula>
    </cfRule>
    <cfRule type="cellIs" dxfId="2287" priority="12" stopIfTrue="1" operator="equal">
      <formula>0</formula>
    </cfRule>
  </conditionalFormatting>
  <conditionalFormatting sqref="Y25:Z33">
    <cfRule type="expression" dxfId="2286" priority="13" stopIfTrue="1">
      <formula>IF((AND($Y25=0,$S25=0,$V25=0,$AE25&lt;&gt;0)),"истина")</formula>
    </cfRule>
    <cfRule type="expression" dxfId="2285" priority="14" stopIfTrue="1">
      <formula>($V25+$Y25)&lt;&gt;$AI25</formula>
    </cfRule>
  </conditionalFormatting>
  <conditionalFormatting sqref="S15:U33">
    <cfRule type="expression" dxfId="2284" priority="15" stopIfTrue="1">
      <formula>IF((AND($S15=0,$V15=0,$Y15=0,$AE15&lt;&gt;0)),"истина")</formula>
    </cfRule>
    <cfRule type="cellIs" dxfId="2283" priority="16" stopIfTrue="1" operator="lessThan">
      <formula>0</formula>
    </cfRule>
  </conditionalFormatting>
  <conditionalFormatting sqref="V25:X33">
    <cfRule type="expression" dxfId="2282" priority="17" stopIfTrue="1">
      <formula>IF((AND($V25=0,$Y25=0,$S25=0,$AE25&lt;&gt;0)),"истина")</formula>
    </cfRule>
    <cfRule type="expression" dxfId="2281" priority="18" stopIfTrue="1">
      <formula>($V25+$Y25)&lt;&gt;$AI25</formula>
    </cfRule>
    <cfRule type="cellIs" dxfId="2280" priority="19" stopIfTrue="1" operator="lessThan">
      <formula>0</formula>
    </cfRule>
  </conditionalFormatting>
  <conditionalFormatting sqref="I10:J10">
    <cfRule type="cellIs" dxfId="2279" priority="20" stopIfTrue="1" operator="notEqual">
      <formula>$A$10</formula>
    </cfRule>
    <cfRule type="cellIs" dxfId="2278" priority="21" stopIfTrue="1" operator="equal">
      <formula>0</formula>
    </cfRule>
  </conditionalFormatting>
  <conditionalFormatting sqref="D10:E10 AK13:AL13 AH14:AH33 AM14:AN33">
    <cfRule type="cellIs" dxfId="2277" priority="22" stopIfTrue="1" operator="equal">
      <formula>0</formula>
    </cfRule>
  </conditionalFormatting>
  <conditionalFormatting sqref="AH3:AN3 AH1:AN1">
    <cfRule type="cellIs" dxfId="2276" priority="23" stopIfTrue="1" operator="equal">
      <formula>0</formula>
    </cfRule>
  </conditionalFormatting>
  <conditionalFormatting sqref="S34:AG34 AF14:AF33">
    <cfRule type="cellIs" dxfId="2275" priority="24" stopIfTrue="1" operator="equal">
      <formula>0</formula>
    </cfRule>
  </conditionalFormatting>
  <conditionalFormatting sqref="S14:U14">
    <cfRule type="expression" dxfId="2274" priority="25" stopIfTrue="1">
      <formula>IF((AND($S$14=0,$V$14=0,$Y$14=0,$AE$14&lt;&gt;0)),"истина")</formula>
    </cfRule>
    <cfRule type="cellIs" dxfId="2273" priority="26" stopIfTrue="1" operator="lessThan">
      <formula>0</formula>
    </cfRule>
  </conditionalFormatting>
  <conditionalFormatting sqref="G34 D8:E9 AK14:AL33">
    <cfRule type="cellIs" dxfId="2272" priority="27" stopIfTrue="1" operator="equal">
      <formula>0</formula>
    </cfRule>
  </conditionalFormatting>
  <conditionalFormatting sqref="AL8:AL9">
    <cfRule type="cellIs" dxfId="2271" priority="28" stopIfTrue="1" operator="equal">
      <formula>0</formula>
    </cfRule>
  </conditionalFormatting>
  <conditionalFormatting sqref="AM8:AN8">
    <cfRule type="expression" dxfId="2270" priority="29" stopIfTrue="1">
      <formula>$AL$8=0</formula>
    </cfRule>
  </conditionalFormatting>
  <conditionalFormatting sqref="AM9:AN9">
    <cfRule type="expression" dxfId="2269" priority="30" stopIfTrue="1">
      <formula>$AL$9=0</formula>
    </cfRule>
  </conditionalFormatting>
  <conditionalFormatting sqref="A8:C8">
    <cfRule type="expression" dxfId="2268" priority="31" stopIfTrue="1">
      <formula>$D$8=0</formula>
    </cfRule>
    <cfRule type="cellIs" dxfId="2267" priority="32" stopIfTrue="1" operator="equal">
      <formula>0</formula>
    </cfRule>
  </conditionalFormatting>
  <conditionalFormatting sqref="A9:C9">
    <cfRule type="expression" dxfId="2266" priority="33" stopIfTrue="1">
      <formula>$D$9=0</formula>
    </cfRule>
    <cfRule type="cellIs" dxfId="2265" priority="34" stopIfTrue="1" operator="equal">
      <formula>0</formula>
    </cfRule>
  </conditionalFormatting>
  <conditionalFormatting sqref="F9">
    <cfRule type="expression" dxfId="2264" priority="35" stopIfTrue="1">
      <formula>$D$9=0</formula>
    </cfRule>
  </conditionalFormatting>
  <conditionalFormatting sqref="F8">
    <cfRule type="expression" dxfId="2263" priority="36" stopIfTrue="1">
      <formula>$D$8=0</formula>
    </cfRule>
  </conditionalFormatting>
  <conditionalFormatting sqref="G8:AK9 BA7:CE8">
    <cfRule type="cellIs" dxfId="2262" priority="37" stopIfTrue="1" operator="equal">
      <formula>""</formula>
    </cfRule>
  </conditionalFormatting>
  <conditionalFormatting sqref="Y14:Z24">
    <cfRule type="expression" dxfId="2261" priority="1" stopIfTrue="1">
      <formula>IF((AND($Y14=0,$S14=0,$V14=0,$AE14&lt;&gt;0)),"истина")</formula>
    </cfRule>
    <cfRule type="expression" dxfId="2260" priority="2" stopIfTrue="1">
      <formula>($V14+$Y14)&lt;&gt;$AI14</formula>
    </cfRule>
  </conditionalFormatting>
  <conditionalFormatting sqref="V14:X24">
    <cfRule type="expression" dxfId="2259" priority="3" stopIfTrue="1">
      <formula>IF((AND($V14=0,$Y14=0,$S14=0,$AE14&lt;&gt;0)),"истина")</formula>
    </cfRule>
    <cfRule type="expression" dxfId="2258" priority="4" stopIfTrue="1">
      <formula>($V14+$Y14)&lt;&gt;$AI14</formula>
    </cfRule>
    <cfRule type="cellIs" dxfId="2257"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0177"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50178"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50179"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50180"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50181"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50182"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50183"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50184"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50185"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50186"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50187"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50188"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50189"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50190"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50191"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50192"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50193"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00">
    <pageSetUpPr fitToPage="1"/>
  </sheetPr>
  <dimension ref="A1:CE147"/>
  <sheetViews>
    <sheetView showGridLines="0" topLeftCell="A2" zoomScale="120" zoomScaleNormal="120" workbookViewId="0">
      <selection activeCell="B17" sqref="B17:G17"/>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v>684</v>
      </c>
      <c r="B1" s="969"/>
      <c r="C1" s="969"/>
      <c r="D1" s="555"/>
      <c r="E1" s="966">
        <v>10</v>
      </c>
      <c r="F1" s="966"/>
      <c r="G1" s="966"/>
      <c r="H1" s="966"/>
      <c r="J1" s="970"/>
      <c r="K1" s="970"/>
      <c r="L1" s="970"/>
      <c r="M1" s="970"/>
      <c r="N1" s="970"/>
      <c r="O1" s="970"/>
      <c r="P1" s="3"/>
      <c r="Q1" s="3"/>
      <c r="R1" s="964" t="s">
        <v>353</v>
      </c>
      <c r="S1" s="964"/>
      <c r="T1" s="964"/>
      <c r="U1" s="964"/>
      <c r="V1" s="964"/>
      <c r="W1" s="964"/>
      <c r="Y1" s="971">
        <v>2</v>
      </c>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v>0.84027777777777779</v>
      </c>
      <c r="AH2" s="859" t="s">
        <v>12</v>
      </c>
      <c r="AI2" s="859"/>
      <c r="AJ2" s="859"/>
      <c r="AK2" s="859"/>
      <c r="AL2" s="859"/>
      <c r="AM2" s="859"/>
      <c r="AN2" s="859"/>
      <c r="AO2" s="14" t="b">
        <v>0</v>
      </c>
      <c r="AP2" s="15" t="b">
        <v>1</v>
      </c>
      <c r="AQ2" s="15" t="b">
        <v>0</v>
      </c>
      <c r="AR2" s="15" t="b">
        <v>1</v>
      </c>
      <c r="AS2" s="15" t="b">
        <v>0</v>
      </c>
      <c r="AT2" s="15" t="b">
        <v>0</v>
      </c>
      <c r="AU2" s="15" t="b">
        <v>0</v>
      </c>
      <c r="AV2" s="15">
        <f>COUNTIF(AO2:AU2,TRUE)</f>
        <v>2</v>
      </c>
    </row>
    <row r="3" spans="1:83" ht="12.75" customHeight="1" x14ac:dyDescent="0.2">
      <c r="A3" s="972" t="s">
        <v>795</v>
      </c>
      <c r="B3" s="972"/>
      <c r="C3" s="972"/>
      <c r="D3" s="555"/>
      <c r="E3" s="964" t="s">
        <v>796</v>
      </c>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f>IF(AO2=TRUE,"M",0)</f>
        <v>0</v>
      </c>
      <c r="AP3" s="19" t="str">
        <f>IF(AP2=TRUE,"Tu",0)</f>
        <v>Tu</v>
      </c>
      <c r="AQ3" s="19">
        <f>IF(AQ2=TRUE,"W",0)</f>
        <v>0</v>
      </c>
      <c r="AR3" s="19" t="str">
        <f>IF(AR2=TRUE,"Th",0)</f>
        <v>Th</v>
      </c>
      <c r="AS3" s="19">
        <f>IF(AS2=TRUE,"F",0)</f>
        <v>0</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
      </c>
      <c r="BC7" s="33" t="str">
        <f>IF($I$7=$AO$3,"X","")&amp;IF($I$7=$AP$3,"X","")&amp;IF($I$7=$AQ$3,"X","")&amp;IF($I$7=$AR$3,"X","")&amp;IF($I$7=$AS$3,"X","")&amp;IF($I$7=$AT$3,"X","")&amp;IF($I$7=$AU$3,"X","")</f>
        <v>X</v>
      </c>
      <c r="BD7" s="33" t="str">
        <f>IF($J$7=$AO$3,"X","")&amp;IF($J$7=$AP$3,"X","")&amp;IF($J$7=$AQ$3,"X","")&amp;IF($J$7=$AR$3,"X","")&amp;IF($J$7=$AS$3,"X","")&amp;IF($J$7=$AT$3,"X","")&amp;IF($J$7=$AU$3,"X","")</f>
        <v/>
      </c>
      <c r="BE7" s="33" t="str">
        <f>IF($K$7=$AO$3,"X","")&amp;IF($K$7=$AP$3,"X","")&amp;IF($K$7=$AQ$3,"X","")&amp;IF($K$7=$AR$3,"X","")&amp;IF($K$7=$AS$3,"X","")&amp;IF($K$7=$AT$3,"X","")&amp;IF($K$7=$AU$3,"X","")</f>
        <v>X</v>
      </c>
      <c r="BF7" s="33" t="str">
        <f>IF($L$7=$AO$3,"X","")&amp;IF($L$7=$AP$3,"X","")&amp;IF($L$7=$AQ$3,"X","")&amp;IF($L$7=$AR$3,"X","")&amp;IF($L$7=$AS$3,"X","")&amp;IF($L$7=$AT$3,"X","")&amp;IF($L$7=$AU$3,"X","")</f>
        <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
      </c>
      <c r="BJ7" s="33" t="str">
        <f>IF($P$7=$AO$3,"X","")&amp;IF($P$7=$AP$3,"X","")&amp;IF($P$7=$AQ$3,"X","")&amp;IF($P$7=$AR$3,"X","")&amp;IF($P$7=$AS$3,"X","")&amp;IF($P$7=$AT$3,"X","")&amp;IF($P$7=$AU$3,"X","")</f>
        <v>X</v>
      </c>
      <c r="BK7" s="33" t="str">
        <f>IF($Q$7=$AO$3,"X","")&amp;IF($Q$7=$AP$3,"X","")&amp;IF($Q$7=$AQ$3,"X","")&amp;IF($Q$7=$AR$3,"X","")&amp;IF($Q$7=$AS$3,"X","")&amp;IF($Q$7=$AT$3,"X","")&amp;IF($Q$7=$AU$3,"X","")</f>
        <v/>
      </c>
      <c r="BL7" s="33" t="str">
        <f>IF($R$7=$AO$3,"X","")&amp;IF($R$7=$AP$3,"X","")&amp;IF($R$7=$AQ$3,"X","")&amp;IF($R$7=$AR$3,"X","")&amp;IF($R$7=$AS$3,"X","")&amp;IF($R$7=$AT$3,"X","")&amp;IF($R$7=$AU$3,"X","")</f>
        <v>X</v>
      </c>
      <c r="BM7" s="33" t="str">
        <f>IF($S$7=$AO$3,"X","")&amp;IF($S$7=$AP$3,"X","")&amp;IF($S$7=$AQ$3,"X","")&amp;IF($S$7=$AR$3,"X","")&amp;IF($S$7=$AS$3,"X","")&amp;IF($S$7=$AT$3,"X","")&amp;IF($S$7=$AU$3,"X","")</f>
        <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
      </c>
      <c r="BQ7" s="33" t="str">
        <f>IF($W$7=$AO$3,"X","")&amp;IF($W$7=$AP$3,"X","")&amp;IF($W$7=$AQ$3,"X","")&amp;IF($W$7=$AR$3,"X","")&amp;IF($W$7=$AS$3,"X","")&amp;IF($W$7=$AT$3,"X","")&amp;IF($W$7=$AU$3,"X","")</f>
        <v>X</v>
      </c>
      <c r="BR7" s="33" t="str">
        <f>IF($X$7=$AO$3,"X","")&amp;IF($X$7=$AP$3,"X","")&amp;IF($X$7=$AQ$3,"X","")&amp;IF($X$7=$AR$3,"X","")&amp;IF($X$7=$AS$3,"X","")&amp;IF($X$7=$AT$3,"X","")&amp;IF($X$7=$AU$3,"X","")</f>
        <v/>
      </c>
      <c r="BS7" s="33" t="str">
        <f>IF($Y$7=$AO$3,"X","")&amp;IF($Y$7=$AP$3,"X","")&amp;IF($Y$7=$AQ$3,"X","")&amp;IF($Y$7=$AR$3,"X","")&amp;IF($Y$7=$AS$3,"X","")&amp;IF($Y$7=$AT$3,"X","")&amp;IF($Y$7=$AU$3,"X","")</f>
        <v>X</v>
      </c>
      <c r="BT7" s="33" t="str">
        <f>IF($Z$7=$AO$3,"X","")&amp;IF($Z$7=$AP$3,"X","")&amp;IF($Z$7=$AQ$3,"X","")&amp;IF($Z$7=$AR$3,"X","")&amp;IF($Z$7=$AS$3,"X","")&amp;IF($Z$7=$AT$3,"X","")&amp;IF($Z$7=$AU$3,"X","")</f>
        <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
      </c>
      <c r="BX7" s="33" t="str">
        <f>IF($AD$7=$AO$3,"X","")&amp;IF($AD$7=$AP$3,"X","")&amp;IF($AD$7=$AQ$3,"X","")&amp;IF($AD$7=$AR$3,"X","")&amp;IF($AD$7=$AS$3,"X","")&amp;IF($AD$7=$AT$3,"X","")&amp;IF($AD$7=$AU$3,"X","")</f>
        <v>X</v>
      </c>
      <c r="BY7" s="33" t="str">
        <f>IF($AE$7=$AO$3,"X","")&amp;IF($AE$7=$AP$3,"X","")&amp;IF($AE$7=$AQ$3,"X","")&amp;IF($AE$7=$AR$3,"X","")&amp;IF($AE$7=$AS$3,"X","")&amp;IF($AE$7=$AT$3,"X","")&amp;IF($AE$7=$AU$3,"X","")</f>
        <v/>
      </c>
      <c r="BZ7" s="33" t="str">
        <f>IF($AF$7=$AO$3,"X","")&amp;IF($AF$7=$AP$3,"X","")&amp;IF($AF$7=$AQ$3,"X","")&amp;IF($AF$7=$AR$3,"X","")&amp;IF($AF$7=$AS$3,"X","")&amp;IF($AF$7=$AT$3,"X","")&amp;IF($AF$7=$AU$3,"X","")</f>
        <v>X</v>
      </c>
      <c r="CA7" s="33" t="str">
        <f>IF($AG$7=$AO$3,"X","")&amp;IF($AG$7=$AP$3,"X","")&amp;IF($AG$7=$AQ$3,"X","")&amp;IF($AG$7=$AR$3,"X","")&amp;IF($AG$7=$AS$3,"X","")&amp;IF($AG$7=$AT$3,"X","")&amp;IF($AG$7=$AU$3,"X","")</f>
        <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
      </c>
      <c r="CE7" s="33" t="str">
        <f>IF($AK$7=$AO$3,"X","")&amp;IF($AK$7=$AP$3,"X","")&amp;IF($AK$7=$AQ$3,"X","")&amp;IF($AK$7=$AR$3,"X","")&amp;IF($AK$7=$AS$3,"X","")&amp;IF($AK$7=$AT$3,"X","")&amp;IF($AK$7=$AU$3,"X","")</f>
        <v>X</v>
      </c>
    </row>
    <row r="8" spans="1:83" ht="12.75" customHeight="1" x14ac:dyDescent="0.2">
      <c r="A8" s="977" t="str">
        <f>R1</f>
        <v>Van Schalkwyk Barbara</v>
      </c>
      <c r="B8" s="977"/>
      <c r="C8" s="977"/>
      <c r="D8" s="978">
        <f>Y1*AL8</f>
        <v>18</v>
      </c>
      <c r="E8" s="978"/>
      <c r="F8" s="34" t="s">
        <v>21</v>
      </c>
      <c r="G8" s="35" t="str">
        <f>IF($G$7=$AO$3,"X","")&amp;IF($G$7=$AP$3,"X","")&amp;IF($G$7=$AQ$3,"X","")&amp;IF($G$7=$AR$3,"X","")&amp;IF($G$7=$AS$3,"X","")&amp;IF($G$7=$AT$3,"X","")&amp;IF($G$7=$AU$3,"X","")</f>
        <v/>
      </c>
      <c r="H8" s="35" t="str">
        <f>IF($H$7=$AO$3,"X","")&amp;IF($H$7=$AP$3,"X","")&amp;IF($H$7=$AQ$3,"X","")&amp;IF($H$7=$AR$3,"X","")&amp;IF($H$7=$AS$3,"X","")&amp;IF($H$7=$AT$3,"X","")&amp;IF($H$7=$AU$3,"X","")</f>
        <v/>
      </c>
      <c r="I8" s="35" t="str">
        <f>IF($I$7=$AO$3,"X","")&amp;IF($I$7=$AP$3,"X","")&amp;IF($I$7=$AQ$3,"X","")&amp;IF($I$7=$AR$3,"X","")&amp;IF($I$7=$AS$3,"X","")&amp;IF($I$7=$AT$3,"X","")&amp;IF($I$7=$AU$3,"X","")</f>
        <v>X</v>
      </c>
      <c r="J8" s="35" t="str">
        <f>IF($J$7=$AO$3,"X","")&amp;IF($J$7=$AP$3,"X","")&amp;IF($J$7=$AQ$3,"X","")&amp;IF($J$7=$AR$3,"X","")&amp;IF($J$7=$AS$3,"X","")&amp;IF($J$7=$AT$3,"X","")&amp;IF($J$7=$AU$3,"X","")</f>
        <v/>
      </c>
      <c r="K8" s="35" t="str">
        <f>IF($K$7=$AO$3,"X","")&amp;IF($K$7=$AP$3,"X","")&amp;IF($K$7=$AQ$3,"X","")&amp;IF($K$7=$AR$3,"X","")&amp;IF($K$7=$AS$3,"X","")&amp;IF($K$7=$AT$3,"X","")&amp;IF($K$7=$AU$3,"X","")</f>
        <v>X</v>
      </c>
      <c r="L8" s="35" t="str">
        <f>IF($L$7=$AO$3,"X","")&amp;IF($L$7=$AP$3,"X","")&amp;IF($L$7=$AQ$3,"X","")&amp;IF($L$7=$AR$3,"X","")&amp;IF($L$7=$AS$3,"X","")&amp;IF($L$7=$AT$3,"X","")&amp;IF($L$7=$AU$3,"X","")</f>
        <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
      </c>
      <c r="P8" s="35" t="str">
        <f>IF($P$7=$AO$3,"X","")&amp;IF($P$7=$AP$3,"X","")&amp;IF($P$7=$AQ$3,"X","")&amp;IF($P$7=$AR$3,"X","")&amp;IF($P$7=$AS$3,"X","")&amp;IF($P$7=$AT$3,"X","")&amp;IF($P$7=$AU$3,"X","")</f>
        <v>X</v>
      </c>
      <c r="Q8" s="35" t="str">
        <f>IF($Q$7=$AO$3,"X","")&amp;IF($Q$7=$AP$3,"X","")&amp;IF($Q$7=$AQ$3,"X","")&amp;IF($Q$7=$AR$3,"X","")&amp;IF($Q$7=$AS$3,"X","")&amp;IF($Q$7=$AT$3,"X","")&amp;IF($Q$7=$AU$3,"X","")</f>
        <v/>
      </c>
      <c r="R8" s="35" t="str">
        <f>IF($R$7=$AO$3,"X","")&amp;IF($R$7=$AP$3,"X","")&amp;IF($R$7=$AQ$3,"X","")&amp;IF($R$7=$AR$3,"X","")&amp;IF($R$7=$AS$3,"X","")&amp;IF($R$7=$AT$3,"X","")&amp;IF($R$7=$AU$3,"X","")</f>
        <v>X</v>
      </c>
      <c r="S8" s="35" t="str">
        <f>IF($S$7=$AO$3,"X","")&amp;IF($S$7=$AP$3,"X","")&amp;IF($S$7=$AQ$3,"X","")&amp;IF($S$7=$AR$3,"X","")&amp;IF($S$7=$AS$3,"X","")&amp;IF($S$7=$AT$3,"X","")&amp;IF($S$7=$AU$3,"X","")</f>
        <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
      </c>
      <c r="W8" s="35" t="str">
        <f>IF($W$7=$AO$3,"X","")&amp;IF($W$7=$AP$3,"X","")&amp;IF($W$7=$AQ$3,"X","")&amp;IF($W$7=$AR$3,"X","")&amp;IF($W$7=$AS$3,"X","")&amp;IF($W$7=$AT$3,"X","")&amp;IF($W$7=$AU$3,"X","")</f>
        <v>X</v>
      </c>
      <c r="X8" s="35" t="str">
        <f>IF($X$7=$AO$3,"X","")&amp;IF($X$7=$AP$3,"X","")&amp;IF($X$7=$AQ$3,"X","")&amp;IF($X$7=$AR$3,"X","")&amp;IF($X$7=$AS$3,"X","")&amp;IF($X$7=$AT$3,"X","")&amp;IF($X$7=$AU$3,"X","")</f>
        <v/>
      </c>
      <c r="Y8" s="35" t="str">
        <f>IF($Y$7=$AO$3,"X","")&amp;IF($Y$7=$AP$3,"X","")&amp;IF($Y$7=$AQ$3,"X","")&amp;IF($Y$7=$AR$3,"X","")&amp;IF($Y$7=$AS$3,"X","")&amp;IF($Y$7=$AT$3,"X","")&amp;IF($Y$7=$AU$3,"X","")</f>
        <v>X</v>
      </c>
      <c r="Z8" s="35" t="str">
        <f>IF($Z$7=$AO$3,"X","")&amp;IF($Z$7=$AP$3,"X","")&amp;IF($Z$7=$AQ$3,"X","")&amp;IF($Z$7=$AR$3,"X","")&amp;IF($Z$7=$AS$3,"X","")&amp;IF($Z$7=$AT$3,"X","")&amp;IF($Z$7=$AU$3,"X","")</f>
        <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
      </c>
      <c r="AD8" s="35" t="str">
        <f>IF($AD$7=$AO$3,"X","")&amp;IF($AD$7=$AP$3,"X","")&amp;IF($AD$7=$AQ$3,"X","")&amp;IF($AD$7=$AR$3,"X","")&amp;IF($AD$7=$AS$3,"X","")&amp;IF($AD$7=$AT$3,"X","")&amp;IF($AD$7=$AU$3,"X","")</f>
        <v>X</v>
      </c>
      <c r="AE8" s="35" t="str">
        <f>IF($AE$7=$AO$3,"X","")&amp;IF($AE$7=$AP$3,"X","")&amp;IF($AE$7=$AQ$3,"X","")&amp;IF($AE$7=$AR$3,"X","")&amp;IF($AE$7=$AS$3,"X","")&amp;IF($AE$7=$AT$3,"X","")&amp;IF($AE$7=$AU$3,"X","")</f>
        <v/>
      </c>
      <c r="AF8" s="35" t="str">
        <f>IF($AF$7=$AO$3,"X","")&amp;IF($AF$7=$AP$3,"X","")&amp;IF($AF$7=$AQ$3,"X","")&amp;IF($AF$7=$AR$3,"X","")&amp;IF($AF$7=$AS$3,"X","")&amp;IF($AF$7=$AT$3,"X","")&amp;IF($AF$7=$AU$3,"X","")</f>
        <v>X</v>
      </c>
      <c r="AG8" s="35" t="str">
        <f>IF($AG$7=$AO$3,"X","")&amp;IF($AG$7=$AP$3,"X","")&amp;IF($AG$7=$AQ$3,"X","")&amp;IF($AG$7=$AR$3,"X","")&amp;IF($AG$7=$AS$3,"X","")&amp;IF($AG$7=$AT$3,"X","")&amp;IF($AG$7=$AU$3,"X","")</f>
        <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
      </c>
      <c r="AK8" s="35" t="str">
        <f>IF($AK$7=$AO$3,"X","")&amp;IF($AK$7=$AP$3,"X","")&amp;IF($AK$7=$AQ$3,"X","")&amp;IF($AK$7=$AR$3,"X","")&amp;IF($AK$7=$AS$3,"X","")&amp;IF($AK$7=$AT$3,"X","")&amp;IF($AK$7=$AU$3,"X","")</f>
        <v>X</v>
      </c>
      <c r="AL8" s="30">
        <f>COUNTIF(G8:AK8,"X")</f>
        <v>9</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18</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c r="C14" s="925"/>
      <c r="D14" s="925"/>
      <c r="E14" s="925"/>
      <c r="F14" s="925"/>
      <c r="G14" s="926"/>
      <c r="H14" s="927"/>
      <c r="I14" s="928"/>
      <c r="J14" s="929"/>
      <c r="K14" s="930"/>
      <c r="L14" s="931"/>
      <c r="M14" s="932"/>
      <c r="N14" s="933"/>
      <c r="O14" s="932"/>
      <c r="P14" s="933"/>
      <c r="Q14" s="934">
        <f t="shared" ref="Q14:Q33" si="2">AV14</f>
        <v>684</v>
      </c>
      <c r="R14" s="935"/>
      <c r="S14" s="936"/>
      <c r="T14" s="937"/>
      <c r="U14" s="938"/>
      <c r="V14" s="939"/>
      <c r="W14" s="940"/>
      <c r="X14" s="941"/>
      <c r="Y14" s="939"/>
      <c r="Z14" s="941"/>
      <c r="AA14" s="556"/>
      <c r="AB14" s="559"/>
      <c r="AC14" s="560" t="str">
        <f t="shared" ref="AC14:AC33" si="3">IF(B14&lt;&gt;"",-$I$10,"")</f>
        <v/>
      </c>
      <c r="AD14" s="561"/>
      <c r="AE14" s="561"/>
      <c r="AF14" s="562">
        <f t="shared" ref="AF14:AF33" si="4">SUM(AB14:AE14)</f>
        <v>0</v>
      </c>
      <c r="AG14" s="72"/>
      <c r="AH14" s="109" t="str">
        <f t="shared" ref="AH14:AH33" si="5">IF(B14&lt;&gt;"",AV14,"")</f>
        <v/>
      </c>
      <c r="AI14" s="883" t="str">
        <f>IF(B14&lt;&gt;0,ROUND(AE14*Q14,0),"")</f>
        <v/>
      </c>
      <c r="AJ14" s="883"/>
      <c r="AK14" s="900" t="str">
        <f t="shared" ref="AK14:AK33" si="6">IF(B14&lt;&gt;0,ROUND(AI14*$AF$1,2),"")</f>
        <v/>
      </c>
      <c r="AL14" s="900"/>
      <c r="AM14" s="901" t="str">
        <f t="shared" ref="AM14:AM33" si="7">IF(AND(AC14&gt;0,AC14&lt;&gt;""),"ложь","")</f>
        <v/>
      </c>
      <c r="AN14" s="901"/>
      <c r="AO14" s="73">
        <f>IF(ROUND($A$1-$A$1*M14,4)=$A$1,0,ROUND($A$1-$A$1*M14,4))</f>
        <v>0</v>
      </c>
      <c r="AP14" s="74">
        <f>IF(ROUND($A$1-$A$1*O14,4)=$A$1,0,ROUND($A$1-$A$1*O14,4))</f>
        <v>0</v>
      </c>
      <c r="AQ14" s="75">
        <f>ROUND($A$1-((M14+O14)*$A$1),4)</f>
        <v>684</v>
      </c>
      <c r="AR14" s="76">
        <f>IF(AO14&gt;0,1,0)</f>
        <v>0</v>
      </c>
      <c r="AS14" s="77">
        <f t="shared" ref="AS14:AS33" si="8">IF(AP14&gt;0,2,0)</f>
        <v>0</v>
      </c>
      <c r="AT14" s="76">
        <f>IF(AQ14&gt;0,3,0)</f>
        <v>3</v>
      </c>
      <c r="AU14" s="78">
        <f t="shared" ref="AU14:AU33" si="9">AR14+AS14+AT14</f>
        <v>3</v>
      </c>
      <c r="AV14" s="5">
        <f t="shared" ref="AV14:AV33" si="10">IF(AU14=4,AO14,0)+IF(AU14=5,AP14,0)+IF(AU14=6,AQ14,0)+IF(AU14=3,$A$1,0)</f>
        <v>684</v>
      </c>
      <c r="AW14" s="104">
        <f>ROUND(AF14*Q14,0)</f>
        <v>0</v>
      </c>
    </row>
    <row r="15" spans="1:83" s="69" customFormat="1" ht="18" customHeight="1" x14ac:dyDescent="0.2">
      <c r="A15" s="71">
        <v>2</v>
      </c>
      <c r="B15" s="924"/>
      <c r="C15" s="925"/>
      <c r="D15" s="925"/>
      <c r="E15" s="925"/>
      <c r="F15" s="925"/>
      <c r="G15" s="926"/>
      <c r="H15" s="927"/>
      <c r="I15" s="928"/>
      <c r="J15" s="929"/>
      <c r="K15" s="930"/>
      <c r="L15" s="931"/>
      <c r="M15" s="932"/>
      <c r="N15" s="933"/>
      <c r="O15" s="932"/>
      <c r="P15" s="933"/>
      <c r="Q15" s="934">
        <f t="shared" si="2"/>
        <v>684</v>
      </c>
      <c r="R15" s="935"/>
      <c r="S15" s="936"/>
      <c r="T15" s="937"/>
      <c r="U15" s="938"/>
      <c r="V15" s="939"/>
      <c r="W15" s="940"/>
      <c r="X15" s="941"/>
      <c r="Y15" s="939"/>
      <c r="Z15" s="941"/>
      <c r="AA15" s="556"/>
      <c r="AB15" s="563"/>
      <c r="AC15" s="560" t="str">
        <f t="shared" si="3"/>
        <v/>
      </c>
      <c r="AD15" s="564"/>
      <c r="AE15" s="561"/>
      <c r="AF15" s="562">
        <f t="shared" si="4"/>
        <v>0</v>
      </c>
      <c r="AG15" s="72"/>
      <c r="AH15" s="109" t="str">
        <f t="shared" si="5"/>
        <v/>
      </c>
      <c r="AI15" s="883" t="str">
        <f t="shared" ref="AI15:AI33" si="11">IF(B15&lt;&gt;0,ROUND(AE15*Q15,0),"")</f>
        <v/>
      </c>
      <c r="AJ15" s="883"/>
      <c r="AK15" s="900" t="str">
        <f t="shared" si="6"/>
        <v/>
      </c>
      <c r="AL15" s="900"/>
      <c r="AM15" s="901" t="str">
        <f t="shared" si="7"/>
        <v/>
      </c>
      <c r="AN15" s="901"/>
      <c r="AO15" s="73">
        <f t="shared" ref="AO15:AO33" si="12">IF(ROUND($A$1-$A$1*M15,4)=$A$1,0,ROUND($A$1-$A$1*M15,4))</f>
        <v>0</v>
      </c>
      <c r="AP15" s="74">
        <f t="shared" ref="AP15:AP33" si="13">IF(ROUND($A$1-$A$1*O15,4)=$A$1,0,ROUND($A$1-$A$1*O15,4))</f>
        <v>0</v>
      </c>
      <c r="AQ15" s="75">
        <f t="shared" ref="AQ15:AQ33" si="14">ROUND($A$1-((M15+O15)*$A$1),4)</f>
        <v>684</v>
      </c>
      <c r="AR15" s="76">
        <f t="shared" ref="AR15:AR33" si="15">IF(AO15&gt;0,1,0)</f>
        <v>0</v>
      </c>
      <c r="AS15" s="77">
        <f t="shared" si="8"/>
        <v>0</v>
      </c>
      <c r="AT15" s="76">
        <f t="shared" ref="AT15:AT33" si="16">IF(AQ15&gt;0,3,0)</f>
        <v>3</v>
      </c>
      <c r="AU15" s="78">
        <f t="shared" si="9"/>
        <v>3</v>
      </c>
      <c r="AV15" s="5">
        <f t="shared" si="10"/>
        <v>684</v>
      </c>
      <c r="AW15" s="104">
        <f t="shared" ref="AW15:AW33" si="17">ROUND(AF15*Q15,0)</f>
        <v>0</v>
      </c>
    </row>
    <row r="16" spans="1:83" s="69" customFormat="1" ht="18" customHeight="1" x14ac:dyDescent="0.2">
      <c r="A16" s="71">
        <v>3</v>
      </c>
      <c r="B16" s="924" t="s">
        <v>841</v>
      </c>
      <c r="C16" s="925"/>
      <c r="D16" s="925"/>
      <c r="E16" s="925"/>
      <c r="F16" s="925"/>
      <c r="G16" s="926"/>
      <c r="H16" s="927"/>
      <c r="I16" s="928"/>
      <c r="J16" s="929"/>
      <c r="K16" s="930"/>
      <c r="L16" s="931"/>
      <c r="M16" s="932"/>
      <c r="N16" s="933"/>
      <c r="O16" s="932">
        <v>0.05</v>
      </c>
      <c r="P16" s="933"/>
      <c r="Q16" s="934">
        <f t="shared" si="2"/>
        <v>649.79999999999995</v>
      </c>
      <c r="R16" s="935"/>
      <c r="S16" s="936"/>
      <c r="T16" s="937"/>
      <c r="U16" s="938"/>
      <c r="V16" s="939"/>
      <c r="W16" s="940"/>
      <c r="X16" s="941"/>
      <c r="Y16" s="939">
        <v>10397</v>
      </c>
      <c r="Z16" s="941"/>
      <c r="AA16" s="556"/>
      <c r="AB16" s="563"/>
      <c r="AC16" s="560">
        <f t="shared" si="3"/>
        <v>0</v>
      </c>
      <c r="AD16" s="564"/>
      <c r="AE16" s="561">
        <f>Y16/Q16</f>
        <v>16.000307787011391</v>
      </c>
      <c r="AF16" s="562">
        <f t="shared" si="4"/>
        <v>16.000307787011391</v>
      </c>
      <c r="AG16" s="72"/>
      <c r="AH16" s="109">
        <f t="shared" si="5"/>
        <v>649.79999999999995</v>
      </c>
      <c r="AI16" s="883">
        <f t="shared" si="11"/>
        <v>10397</v>
      </c>
      <c r="AJ16" s="883"/>
      <c r="AK16" s="900">
        <f t="shared" si="6"/>
        <v>0</v>
      </c>
      <c r="AL16" s="900"/>
      <c r="AM16" s="901" t="str">
        <f t="shared" si="7"/>
        <v/>
      </c>
      <c r="AN16" s="901"/>
      <c r="AO16" s="73">
        <f t="shared" si="12"/>
        <v>0</v>
      </c>
      <c r="AP16" s="74">
        <f t="shared" si="13"/>
        <v>649.79999999999995</v>
      </c>
      <c r="AQ16" s="75">
        <f t="shared" si="14"/>
        <v>649.79999999999995</v>
      </c>
      <c r="AR16" s="76">
        <f t="shared" si="15"/>
        <v>0</v>
      </c>
      <c r="AS16" s="77">
        <f t="shared" si="8"/>
        <v>2</v>
      </c>
      <c r="AT16" s="76">
        <f t="shared" si="16"/>
        <v>3</v>
      </c>
      <c r="AU16" s="78">
        <f t="shared" si="9"/>
        <v>5</v>
      </c>
      <c r="AV16" s="5">
        <f t="shared" si="10"/>
        <v>649.79999999999995</v>
      </c>
      <c r="AW16" s="104">
        <f t="shared" si="17"/>
        <v>10397</v>
      </c>
    </row>
    <row r="17" spans="1:49" s="69" customFormat="1" ht="18" customHeight="1" x14ac:dyDescent="0.2">
      <c r="A17" s="71">
        <v>4</v>
      </c>
      <c r="B17" s="924" t="s">
        <v>857</v>
      </c>
      <c r="C17" s="925"/>
      <c r="D17" s="925"/>
      <c r="E17" s="925"/>
      <c r="F17" s="925"/>
      <c r="G17" s="926"/>
      <c r="H17" s="927"/>
      <c r="I17" s="928"/>
      <c r="J17" s="929"/>
      <c r="K17" s="930"/>
      <c r="L17" s="931"/>
      <c r="M17" s="932"/>
      <c r="N17" s="933"/>
      <c r="O17" s="932">
        <v>0.12</v>
      </c>
      <c r="P17" s="933"/>
      <c r="Q17" s="934">
        <f t="shared" si="2"/>
        <v>601.91999999999996</v>
      </c>
      <c r="R17" s="935"/>
      <c r="S17" s="936"/>
      <c r="T17" s="937"/>
      <c r="U17" s="938"/>
      <c r="V17" s="939"/>
      <c r="W17" s="940"/>
      <c r="X17" s="941"/>
      <c r="Y17" s="939">
        <v>9631</v>
      </c>
      <c r="Z17" s="941"/>
      <c r="AA17" s="556"/>
      <c r="AB17" s="563"/>
      <c r="AC17" s="560">
        <f t="shared" si="3"/>
        <v>0</v>
      </c>
      <c r="AD17" s="564"/>
      <c r="AE17" s="561">
        <f>Y17/Q17</f>
        <v>16.000465178096757</v>
      </c>
      <c r="AF17" s="562">
        <f t="shared" si="4"/>
        <v>16.000465178096757</v>
      </c>
      <c r="AG17" s="72"/>
      <c r="AH17" s="109">
        <f t="shared" si="5"/>
        <v>601.91999999999996</v>
      </c>
      <c r="AI17" s="883">
        <f t="shared" si="11"/>
        <v>9631</v>
      </c>
      <c r="AJ17" s="883"/>
      <c r="AK17" s="900">
        <f t="shared" si="6"/>
        <v>0</v>
      </c>
      <c r="AL17" s="900"/>
      <c r="AM17" s="901" t="str">
        <f t="shared" si="7"/>
        <v/>
      </c>
      <c r="AN17" s="901"/>
      <c r="AO17" s="73">
        <f t="shared" si="12"/>
        <v>0</v>
      </c>
      <c r="AP17" s="74">
        <f t="shared" si="13"/>
        <v>601.91999999999996</v>
      </c>
      <c r="AQ17" s="75">
        <f t="shared" si="14"/>
        <v>601.91999999999996</v>
      </c>
      <c r="AR17" s="76">
        <f t="shared" si="15"/>
        <v>0</v>
      </c>
      <c r="AS17" s="77">
        <f t="shared" si="8"/>
        <v>2</v>
      </c>
      <c r="AT17" s="76">
        <f t="shared" si="16"/>
        <v>3</v>
      </c>
      <c r="AU17" s="78">
        <f t="shared" si="9"/>
        <v>5</v>
      </c>
      <c r="AV17" s="5">
        <f t="shared" si="10"/>
        <v>601.91999999999996</v>
      </c>
      <c r="AW17" s="104">
        <f t="shared" si="17"/>
        <v>9631</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684</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684</v>
      </c>
      <c r="AR18" s="76">
        <f t="shared" si="15"/>
        <v>0</v>
      </c>
      <c r="AS18" s="77">
        <f t="shared" si="8"/>
        <v>0</v>
      </c>
      <c r="AT18" s="76">
        <f t="shared" si="16"/>
        <v>3</v>
      </c>
      <c r="AU18" s="78">
        <f t="shared" si="9"/>
        <v>3</v>
      </c>
      <c r="AV18" s="5">
        <f t="shared" si="10"/>
        <v>684</v>
      </c>
      <c r="AW18" s="104">
        <f t="shared" si="17"/>
        <v>0</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684</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684</v>
      </c>
      <c r="AR19" s="76">
        <f t="shared" si="15"/>
        <v>0</v>
      </c>
      <c r="AS19" s="77">
        <f t="shared" si="8"/>
        <v>0</v>
      </c>
      <c r="AT19" s="76">
        <f t="shared" si="16"/>
        <v>3</v>
      </c>
      <c r="AU19" s="78">
        <f t="shared" si="9"/>
        <v>3</v>
      </c>
      <c r="AV19" s="5">
        <f t="shared" si="10"/>
        <v>684</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684</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684</v>
      </c>
      <c r="AR20" s="76">
        <f t="shared" si="15"/>
        <v>0</v>
      </c>
      <c r="AS20" s="77">
        <f t="shared" si="8"/>
        <v>0</v>
      </c>
      <c r="AT20" s="76">
        <f t="shared" si="16"/>
        <v>3</v>
      </c>
      <c r="AU20" s="78">
        <f t="shared" si="9"/>
        <v>3</v>
      </c>
      <c r="AV20" s="5">
        <f t="shared" si="10"/>
        <v>684</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684</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684</v>
      </c>
      <c r="AR21" s="76">
        <f t="shared" si="15"/>
        <v>0</v>
      </c>
      <c r="AS21" s="77">
        <f t="shared" si="8"/>
        <v>0</v>
      </c>
      <c r="AT21" s="76">
        <f t="shared" si="16"/>
        <v>3</v>
      </c>
      <c r="AU21" s="78">
        <f t="shared" si="9"/>
        <v>3</v>
      </c>
      <c r="AV21" s="5">
        <f t="shared" si="10"/>
        <v>684</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684</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684</v>
      </c>
      <c r="AR22" s="76">
        <f t="shared" si="15"/>
        <v>0</v>
      </c>
      <c r="AS22" s="77">
        <f t="shared" si="8"/>
        <v>0</v>
      </c>
      <c r="AT22" s="76">
        <f t="shared" si="16"/>
        <v>3</v>
      </c>
      <c r="AU22" s="78">
        <f t="shared" si="9"/>
        <v>3</v>
      </c>
      <c r="AV22" s="5">
        <f t="shared" si="10"/>
        <v>684</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684</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684</v>
      </c>
      <c r="AR23" s="76">
        <f t="shared" si="15"/>
        <v>0</v>
      </c>
      <c r="AS23" s="77">
        <f t="shared" si="8"/>
        <v>0</v>
      </c>
      <c r="AT23" s="76">
        <f t="shared" si="16"/>
        <v>3</v>
      </c>
      <c r="AU23" s="78">
        <f t="shared" si="9"/>
        <v>3</v>
      </c>
      <c r="AV23" s="5">
        <f t="shared" si="10"/>
        <v>684</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684</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684</v>
      </c>
      <c r="AR24" s="76">
        <f t="shared" si="15"/>
        <v>0</v>
      </c>
      <c r="AS24" s="77">
        <f t="shared" si="8"/>
        <v>0</v>
      </c>
      <c r="AT24" s="76">
        <f t="shared" si="16"/>
        <v>3</v>
      </c>
      <c r="AU24" s="78">
        <f t="shared" si="9"/>
        <v>3</v>
      </c>
      <c r="AV24" s="5">
        <f t="shared" si="10"/>
        <v>684</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684</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684</v>
      </c>
      <c r="AR25" s="76">
        <f t="shared" si="15"/>
        <v>0</v>
      </c>
      <c r="AS25" s="77">
        <f t="shared" si="8"/>
        <v>0</v>
      </c>
      <c r="AT25" s="76">
        <f t="shared" si="16"/>
        <v>3</v>
      </c>
      <c r="AU25" s="78">
        <f t="shared" si="9"/>
        <v>3</v>
      </c>
      <c r="AV25" s="5">
        <f t="shared" si="10"/>
        <v>684</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684</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684</v>
      </c>
      <c r="AR26" s="76">
        <f t="shared" si="15"/>
        <v>0</v>
      </c>
      <c r="AS26" s="77">
        <f t="shared" si="8"/>
        <v>0</v>
      </c>
      <c r="AT26" s="76">
        <f t="shared" si="16"/>
        <v>3</v>
      </c>
      <c r="AU26" s="78">
        <f t="shared" si="9"/>
        <v>3</v>
      </c>
      <c r="AV26" s="5">
        <f t="shared" si="10"/>
        <v>684</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684</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684</v>
      </c>
      <c r="AR27" s="76">
        <f t="shared" si="15"/>
        <v>0</v>
      </c>
      <c r="AS27" s="77">
        <f t="shared" si="8"/>
        <v>0</v>
      </c>
      <c r="AT27" s="76">
        <f t="shared" si="16"/>
        <v>3</v>
      </c>
      <c r="AU27" s="78">
        <f t="shared" si="9"/>
        <v>3</v>
      </c>
      <c r="AV27" s="5">
        <f t="shared" si="10"/>
        <v>684</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684</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684</v>
      </c>
      <c r="AR28" s="76">
        <f t="shared" si="15"/>
        <v>0</v>
      </c>
      <c r="AS28" s="77">
        <f t="shared" si="8"/>
        <v>0</v>
      </c>
      <c r="AT28" s="76">
        <f t="shared" si="16"/>
        <v>3</v>
      </c>
      <c r="AU28" s="78">
        <f t="shared" si="9"/>
        <v>3</v>
      </c>
      <c r="AV28" s="5">
        <f t="shared" si="10"/>
        <v>684</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684</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684</v>
      </c>
      <c r="AR29" s="76">
        <f t="shared" si="15"/>
        <v>0</v>
      </c>
      <c r="AS29" s="77">
        <f t="shared" si="8"/>
        <v>0</v>
      </c>
      <c r="AT29" s="76">
        <f t="shared" si="16"/>
        <v>3</v>
      </c>
      <c r="AU29" s="78">
        <f t="shared" si="9"/>
        <v>3</v>
      </c>
      <c r="AV29" s="5">
        <f t="shared" si="10"/>
        <v>684</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684</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684</v>
      </c>
      <c r="AR30" s="76">
        <f t="shared" si="15"/>
        <v>0</v>
      </c>
      <c r="AS30" s="77">
        <f t="shared" si="8"/>
        <v>0</v>
      </c>
      <c r="AT30" s="76">
        <f t="shared" si="16"/>
        <v>3</v>
      </c>
      <c r="AU30" s="78">
        <f t="shared" si="9"/>
        <v>3</v>
      </c>
      <c r="AV30" s="5">
        <f t="shared" si="10"/>
        <v>684</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684</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684</v>
      </c>
      <c r="AR31" s="76">
        <f t="shared" si="15"/>
        <v>0</v>
      </c>
      <c r="AS31" s="77">
        <f t="shared" si="8"/>
        <v>0</v>
      </c>
      <c r="AT31" s="76">
        <f t="shared" si="16"/>
        <v>3</v>
      </c>
      <c r="AU31" s="78">
        <f t="shared" si="9"/>
        <v>3</v>
      </c>
      <c r="AV31" s="5">
        <f t="shared" si="10"/>
        <v>684</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684</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684</v>
      </c>
      <c r="AR32" s="76">
        <f t="shared" si="15"/>
        <v>0</v>
      </c>
      <c r="AS32" s="77">
        <f t="shared" si="8"/>
        <v>0</v>
      </c>
      <c r="AT32" s="76">
        <f t="shared" si="16"/>
        <v>3</v>
      </c>
      <c r="AU32" s="78">
        <f t="shared" si="9"/>
        <v>3</v>
      </c>
      <c r="AV32" s="5">
        <f t="shared" si="10"/>
        <v>684</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684</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684</v>
      </c>
      <c r="AR33" s="76">
        <f t="shared" si="15"/>
        <v>0</v>
      </c>
      <c r="AS33" s="77">
        <f t="shared" si="8"/>
        <v>0</v>
      </c>
      <c r="AT33" s="76">
        <f t="shared" si="16"/>
        <v>3</v>
      </c>
      <c r="AU33" s="78">
        <f t="shared" si="9"/>
        <v>3</v>
      </c>
      <c r="AV33" s="5">
        <f t="shared" si="10"/>
        <v>684</v>
      </c>
      <c r="AW33" s="104">
        <f t="shared" si="17"/>
        <v>0</v>
      </c>
    </row>
    <row r="34" spans="1:49" s="69" customFormat="1" ht="24.75" customHeight="1" x14ac:dyDescent="0.2">
      <c r="A34" s="84"/>
      <c r="B34" s="480" t="s">
        <v>281</v>
      </c>
      <c r="C34" s="84"/>
      <c r="D34" s="84"/>
      <c r="E34" s="84"/>
      <c r="F34" s="84"/>
      <c r="G34" s="554">
        <f>20-COUNTBLANK(B14:B33)</f>
        <v>2</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20028</v>
      </c>
      <c r="Z34" s="904"/>
      <c r="AA34" s="558">
        <f t="shared" ref="AA34:AG34" si="18">SUM(AA14:AA33)</f>
        <v>0</v>
      </c>
      <c r="AB34" s="568">
        <f t="shared" si="18"/>
        <v>0</v>
      </c>
      <c r="AC34" s="569">
        <f t="shared" si="18"/>
        <v>0</v>
      </c>
      <c r="AD34" s="569">
        <f t="shared" si="18"/>
        <v>0</v>
      </c>
      <c r="AE34" s="570">
        <f t="shared" si="18"/>
        <v>32.000772965108148</v>
      </c>
      <c r="AF34" s="571">
        <f t="shared" si="18"/>
        <v>32.000772965108148</v>
      </c>
      <c r="AG34" s="89">
        <f t="shared" si="18"/>
        <v>0</v>
      </c>
      <c r="AH34" s="90"/>
      <c r="AI34" s="90"/>
      <c r="AJ34" s="90"/>
      <c r="AK34" s="90"/>
      <c r="AL34" s="91"/>
      <c r="AM34" s="91"/>
      <c r="AN34" s="91"/>
      <c r="AO34" s="68"/>
      <c r="AS34" s="70"/>
      <c r="AW34" s="104">
        <f>SUM(AW14:AW33)</f>
        <v>20028</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1860.5287081339739</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2256" priority="6" stopIfTrue="1">
      <formula>B14=""</formula>
    </cfRule>
  </conditionalFormatting>
  <conditionalFormatting sqref="AE14:AE33">
    <cfRule type="expression" dxfId="2255" priority="7" stopIfTrue="1">
      <formula>AND((OR(S14,V14,Y14)&lt;&gt;0),AE14=0)</formula>
    </cfRule>
    <cfRule type="expression" dxfId="2254" priority="8" stopIfTrue="1">
      <formula>AND((OR(S14,V14,Y14)&lt;&gt;0),AE14&lt;&gt;0)</formula>
    </cfRule>
  </conditionalFormatting>
  <conditionalFormatting sqref="Q14:R33">
    <cfRule type="expression" dxfId="2253" priority="9" stopIfTrue="1">
      <formula>B14=""</formula>
    </cfRule>
  </conditionalFormatting>
  <conditionalFormatting sqref="AC14:AC33">
    <cfRule type="expression" dxfId="2252" priority="10" stopIfTrue="1">
      <formula>(AD14+AC14)&gt;=0</formula>
    </cfRule>
  </conditionalFormatting>
  <conditionalFormatting sqref="AI14:AJ33">
    <cfRule type="expression" dxfId="2251" priority="11" stopIfTrue="1">
      <formula>IF(AI14&lt;&gt;ROUND(S14*$AF$1+V14+Y14,2),1)</formula>
    </cfRule>
    <cfRule type="cellIs" dxfId="2250" priority="12" stopIfTrue="1" operator="equal">
      <formula>0</formula>
    </cfRule>
  </conditionalFormatting>
  <conditionalFormatting sqref="Y25:Z33">
    <cfRule type="expression" dxfId="2249" priority="13" stopIfTrue="1">
      <formula>IF((AND($Y25=0,$S25=0,$V25=0,$AE25&lt;&gt;0)),"истина")</formula>
    </cfRule>
    <cfRule type="expression" dxfId="2248" priority="14" stopIfTrue="1">
      <formula>($V25+$Y25)&lt;&gt;$AI25</formula>
    </cfRule>
  </conditionalFormatting>
  <conditionalFormatting sqref="S15:U33">
    <cfRule type="expression" dxfId="2247" priority="15" stopIfTrue="1">
      <formula>IF((AND($S15=0,$V15=0,$Y15=0,$AE15&lt;&gt;0)),"истина")</formula>
    </cfRule>
    <cfRule type="cellIs" dxfId="2246" priority="16" stopIfTrue="1" operator="lessThan">
      <formula>0</formula>
    </cfRule>
  </conditionalFormatting>
  <conditionalFormatting sqref="V25:X33">
    <cfRule type="expression" dxfId="2245" priority="17" stopIfTrue="1">
      <formula>IF((AND($V25=0,$Y25=0,$S25=0,$AE25&lt;&gt;0)),"истина")</formula>
    </cfRule>
    <cfRule type="expression" dxfId="2244" priority="18" stopIfTrue="1">
      <formula>($V25+$Y25)&lt;&gt;$AI25</formula>
    </cfRule>
    <cfRule type="cellIs" dxfId="2243" priority="19" stopIfTrue="1" operator="lessThan">
      <formula>0</formula>
    </cfRule>
  </conditionalFormatting>
  <conditionalFormatting sqref="I10:J10">
    <cfRule type="cellIs" dxfId="2242" priority="20" stopIfTrue="1" operator="notEqual">
      <formula>$A$10</formula>
    </cfRule>
    <cfRule type="cellIs" dxfId="2241" priority="21" stopIfTrue="1" operator="equal">
      <formula>0</formula>
    </cfRule>
  </conditionalFormatting>
  <conditionalFormatting sqref="D10:E10 AK13:AL13 AH14:AH33 AM14:AN33">
    <cfRule type="cellIs" dxfId="2240" priority="22" stopIfTrue="1" operator="equal">
      <formula>0</formula>
    </cfRule>
  </conditionalFormatting>
  <conditionalFormatting sqref="AH3:AN3 AH1:AN1">
    <cfRule type="cellIs" dxfId="2239" priority="23" stopIfTrue="1" operator="equal">
      <formula>0</formula>
    </cfRule>
  </conditionalFormatting>
  <conditionalFormatting sqref="S34:AG34 AF14:AF33">
    <cfRule type="cellIs" dxfId="2238" priority="24" stopIfTrue="1" operator="equal">
      <formula>0</formula>
    </cfRule>
  </conditionalFormatting>
  <conditionalFormatting sqref="S14:U14">
    <cfRule type="expression" dxfId="2237" priority="25" stopIfTrue="1">
      <formula>IF((AND($S$14=0,$V$14=0,$Y$14=0,$AE$14&lt;&gt;0)),"истина")</formula>
    </cfRule>
    <cfRule type="cellIs" dxfId="2236" priority="26" stopIfTrue="1" operator="lessThan">
      <formula>0</formula>
    </cfRule>
  </conditionalFormatting>
  <conditionalFormatting sqref="G34 D8:E9 AK14:AL33">
    <cfRule type="cellIs" dxfId="2235" priority="27" stopIfTrue="1" operator="equal">
      <formula>0</formula>
    </cfRule>
  </conditionalFormatting>
  <conditionalFormatting sqref="AL8:AL9">
    <cfRule type="cellIs" dxfId="2234" priority="28" stopIfTrue="1" operator="equal">
      <formula>0</formula>
    </cfRule>
  </conditionalFormatting>
  <conditionalFormatting sqref="AM8:AN8">
    <cfRule type="expression" dxfId="2233" priority="29" stopIfTrue="1">
      <formula>$AL$8=0</formula>
    </cfRule>
  </conditionalFormatting>
  <conditionalFormatting sqref="AM9:AN9">
    <cfRule type="expression" dxfId="2232" priority="30" stopIfTrue="1">
      <formula>$AL$9=0</formula>
    </cfRule>
  </conditionalFormatting>
  <conditionalFormatting sqref="A8:C8">
    <cfRule type="expression" dxfId="2231" priority="31" stopIfTrue="1">
      <formula>$D$8=0</formula>
    </cfRule>
    <cfRule type="cellIs" dxfId="2230" priority="32" stopIfTrue="1" operator="equal">
      <formula>0</formula>
    </cfRule>
  </conditionalFormatting>
  <conditionalFormatting sqref="A9:C9">
    <cfRule type="expression" dxfId="2229" priority="33" stopIfTrue="1">
      <formula>$D$9=0</formula>
    </cfRule>
    <cfRule type="cellIs" dxfId="2228" priority="34" stopIfTrue="1" operator="equal">
      <formula>0</formula>
    </cfRule>
  </conditionalFormatting>
  <conditionalFormatting sqref="F9">
    <cfRule type="expression" dxfId="2227" priority="35" stopIfTrue="1">
      <formula>$D$9=0</formula>
    </cfRule>
  </conditionalFormatting>
  <conditionalFormatting sqref="F8">
    <cfRule type="expression" dxfId="2226" priority="36" stopIfTrue="1">
      <formula>$D$8=0</formula>
    </cfRule>
  </conditionalFormatting>
  <conditionalFormatting sqref="G8:AK9 BA7:CE8">
    <cfRule type="cellIs" dxfId="2225" priority="37" stopIfTrue="1" operator="equal">
      <formula>""</formula>
    </cfRule>
  </conditionalFormatting>
  <conditionalFormatting sqref="Y14:Z24">
    <cfRule type="expression" dxfId="2224" priority="1" stopIfTrue="1">
      <formula>IF((AND($Y14=0,$S14=0,$V14=0,$AE14&lt;&gt;0)),"истина")</formula>
    </cfRule>
    <cfRule type="expression" dxfId="2223" priority="2" stopIfTrue="1">
      <formula>($V14+$Y14)&lt;&gt;$AI14</formula>
    </cfRule>
  </conditionalFormatting>
  <conditionalFormatting sqref="V14:X24">
    <cfRule type="expression" dxfId="2222" priority="3" stopIfTrue="1">
      <formula>IF((AND($V14=0,$Y14=0,$S14=0,$AE14&lt;&gt;0)),"истина")</formula>
    </cfRule>
    <cfRule type="expression" dxfId="2221" priority="4" stopIfTrue="1">
      <formula>($V14+$Y14)&lt;&gt;$AI14</formula>
    </cfRule>
    <cfRule type="cellIs" dxfId="2220"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01"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51202"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51203"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51204"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51205"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51206"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51207"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51208"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51209"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51210"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51211"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51212"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51213"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51214"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51215"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51216"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51217"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01">
    <pageSetUpPr fitToPage="1"/>
  </sheetPr>
  <dimension ref="A1:CE147"/>
  <sheetViews>
    <sheetView showGridLines="0" zoomScale="120" zoomScaleNormal="120" workbookViewId="0">
      <selection activeCell="Y15" sqref="Y15:Z15"/>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v>639</v>
      </c>
      <c r="B1" s="969"/>
      <c r="C1" s="969"/>
      <c r="D1" s="555"/>
      <c r="E1" s="966">
        <v>10</v>
      </c>
      <c r="F1" s="966"/>
      <c r="G1" s="966"/>
      <c r="H1" s="966"/>
      <c r="J1" s="970"/>
      <c r="K1" s="970"/>
      <c r="L1" s="970"/>
      <c r="M1" s="970"/>
      <c r="N1" s="970"/>
      <c r="O1" s="970"/>
      <c r="P1" s="3"/>
      <c r="Q1" s="3"/>
      <c r="R1" s="964" t="s">
        <v>668</v>
      </c>
      <c r="S1" s="964"/>
      <c r="T1" s="964"/>
      <c r="U1" s="964"/>
      <c r="V1" s="964"/>
      <c r="W1" s="964"/>
      <c r="Y1" s="971">
        <f>60/45</f>
        <v>1.3333333333333333</v>
      </c>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v>0.70833333333333337</v>
      </c>
      <c r="AH2" s="859" t="s">
        <v>12</v>
      </c>
      <c r="AI2" s="859"/>
      <c r="AJ2" s="859"/>
      <c r="AK2" s="859"/>
      <c r="AL2" s="859"/>
      <c r="AM2" s="859"/>
      <c r="AN2" s="859"/>
      <c r="AO2" s="14" t="b">
        <v>1</v>
      </c>
      <c r="AP2" s="15" t="b">
        <v>0</v>
      </c>
      <c r="AQ2" s="15" t="b">
        <v>1</v>
      </c>
      <c r="AR2" s="15" t="b">
        <v>0</v>
      </c>
      <c r="AS2" s="15" t="b">
        <v>1</v>
      </c>
      <c r="AT2" s="15" t="b">
        <v>0</v>
      </c>
      <c r="AU2" s="15" t="b">
        <v>0</v>
      </c>
      <c r="AV2" s="15">
        <f>COUNTIF(AO2:AU2,TRUE)</f>
        <v>3</v>
      </c>
    </row>
    <row r="3" spans="1:83" ht="12.75" customHeight="1" x14ac:dyDescent="0.2">
      <c r="A3" s="972" t="s">
        <v>814</v>
      </c>
      <c r="B3" s="972"/>
      <c r="C3" s="972"/>
      <c r="D3" s="555"/>
      <c r="E3" s="964" t="s">
        <v>815</v>
      </c>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t="str">
        <f>IF(AO2=TRUE,"M",0)</f>
        <v>M</v>
      </c>
      <c r="AP3" s="19">
        <f>IF(AP2=TRUE,"Tu",0)</f>
        <v>0</v>
      </c>
      <c r="AQ3" s="19" t="str">
        <f>IF(AQ2=TRUE,"W",0)</f>
        <v>W</v>
      </c>
      <c r="AR3" s="19">
        <f>IF(AR2=TRUE,"Th",0)</f>
        <v>0</v>
      </c>
      <c r="AS3" s="19" t="str">
        <f>IF(AS2=TRUE,"F",0)</f>
        <v>F</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X</v>
      </c>
      <c r="BC7" s="33" t="str">
        <f>IF($I$7=$AO$3,"X","")&amp;IF($I$7=$AP$3,"X","")&amp;IF($I$7=$AQ$3,"X","")&amp;IF($I$7=$AR$3,"X","")&amp;IF($I$7=$AS$3,"X","")&amp;IF($I$7=$AT$3,"X","")&amp;IF($I$7=$AU$3,"X","")</f>
        <v/>
      </c>
      <c r="BD7" s="33" t="str">
        <f>IF($J$7=$AO$3,"X","")&amp;IF($J$7=$AP$3,"X","")&amp;IF($J$7=$AQ$3,"X","")&amp;IF($J$7=$AR$3,"X","")&amp;IF($J$7=$AS$3,"X","")&amp;IF($J$7=$AT$3,"X","")&amp;IF($J$7=$AU$3,"X","")</f>
        <v>X</v>
      </c>
      <c r="BE7" s="33" t="str">
        <f>IF($K$7=$AO$3,"X","")&amp;IF($K$7=$AP$3,"X","")&amp;IF($K$7=$AQ$3,"X","")&amp;IF($K$7=$AR$3,"X","")&amp;IF($K$7=$AS$3,"X","")&amp;IF($K$7=$AT$3,"X","")&amp;IF($K$7=$AU$3,"X","")</f>
        <v/>
      </c>
      <c r="BF7" s="33" t="str">
        <f>IF($L$7=$AO$3,"X","")&amp;IF($L$7=$AP$3,"X","")&amp;IF($L$7=$AQ$3,"X","")&amp;IF($L$7=$AR$3,"X","")&amp;IF($L$7=$AS$3,"X","")&amp;IF($L$7=$AT$3,"X","")&amp;IF($L$7=$AU$3,"X","")</f>
        <v>X</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X</v>
      </c>
      <c r="BJ7" s="33" t="str">
        <f>IF($P$7=$AO$3,"X","")&amp;IF($P$7=$AP$3,"X","")&amp;IF($P$7=$AQ$3,"X","")&amp;IF($P$7=$AR$3,"X","")&amp;IF($P$7=$AS$3,"X","")&amp;IF($P$7=$AT$3,"X","")&amp;IF($P$7=$AU$3,"X","")</f>
        <v/>
      </c>
      <c r="BK7" s="33" t="str">
        <f>IF($Q$7=$AO$3,"X","")&amp;IF($Q$7=$AP$3,"X","")&amp;IF($Q$7=$AQ$3,"X","")&amp;IF($Q$7=$AR$3,"X","")&amp;IF($Q$7=$AS$3,"X","")&amp;IF($Q$7=$AT$3,"X","")&amp;IF($Q$7=$AU$3,"X","")</f>
        <v>X</v>
      </c>
      <c r="BL7" s="33" t="str">
        <f>IF($R$7=$AO$3,"X","")&amp;IF($R$7=$AP$3,"X","")&amp;IF($R$7=$AQ$3,"X","")&amp;IF($R$7=$AR$3,"X","")&amp;IF($R$7=$AS$3,"X","")&amp;IF($R$7=$AT$3,"X","")&amp;IF($R$7=$AU$3,"X","")</f>
        <v/>
      </c>
      <c r="BM7" s="33" t="str">
        <f>IF($S$7=$AO$3,"X","")&amp;IF($S$7=$AP$3,"X","")&amp;IF($S$7=$AQ$3,"X","")&amp;IF($S$7=$AR$3,"X","")&amp;IF($S$7=$AS$3,"X","")&amp;IF($S$7=$AT$3,"X","")&amp;IF($S$7=$AU$3,"X","")</f>
        <v>X</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X</v>
      </c>
      <c r="BQ7" s="33" t="str">
        <f>IF($W$7=$AO$3,"X","")&amp;IF($W$7=$AP$3,"X","")&amp;IF($W$7=$AQ$3,"X","")&amp;IF($W$7=$AR$3,"X","")&amp;IF($W$7=$AS$3,"X","")&amp;IF($W$7=$AT$3,"X","")&amp;IF($W$7=$AU$3,"X","")</f>
        <v/>
      </c>
      <c r="BR7" s="33" t="str">
        <f>IF($X$7=$AO$3,"X","")&amp;IF($X$7=$AP$3,"X","")&amp;IF($X$7=$AQ$3,"X","")&amp;IF($X$7=$AR$3,"X","")&amp;IF($X$7=$AS$3,"X","")&amp;IF($X$7=$AT$3,"X","")&amp;IF($X$7=$AU$3,"X","")</f>
        <v>X</v>
      </c>
      <c r="BS7" s="33" t="str">
        <f>IF($Y$7=$AO$3,"X","")&amp;IF($Y$7=$AP$3,"X","")&amp;IF($Y$7=$AQ$3,"X","")&amp;IF($Y$7=$AR$3,"X","")&amp;IF($Y$7=$AS$3,"X","")&amp;IF($Y$7=$AT$3,"X","")&amp;IF($Y$7=$AU$3,"X","")</f>
        <v/>
      </c>
      <c r="BT7" s="33" t="str">
        <f>IF($Z$7=$AO$3,"X","")&amp;IF($Z$7=$AP$3,"X","")&amp;IF($Z$7=$AQ$3,"X","")&amp;IF($Z$7=$AR$3,"X","")&amp;IF($Z$7=$AS$3,"X","")&amp;IF($Z$7=$AT$3,"X","")&amp;IF($Z$7=$AU$3,"X","")</f>
        <v>X</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X</v>
      </c>
      <c r="BX7" s="33" t="str">
        <f>IF($AD$7=$AO$3,"X","")&amp;IF($AD$7=$AP$3,"X","")&amp;IF($AD$7=$AQ$3,"X","")&amp;IF($AD$7=$AR$3,"X","")&amp;IF($AD$7=$AS$3,"X","")&amp;IF($AD$7=$AT$3,"X","")&amp;IF($AD$7=$AU$3,"X","")</f>
        <v/>
      </c>
      <c r="BY7" s="33" t="str">
        <f>IF($AE$7=$AO$3,"X","")&amp;IF($AE$7=$AP$3,"X","")&amp;IF($AE$7=$AQ$3,"X","")&amp;IF($AE$7=$AR$3,"X","")&amp;IF($AE$7=$AS$3,"X","")&amp;IF($AE$7=$AT$3,"X","")&amp;IF($AE$7=$AU$3,"X","")</f>
        <v>X</v>
      </c>
      <c r="BZ7" s="33" t="str">
        <f>IF($AF$7=$AO$3,"X","")&amp;IF($AF$7=$AP$3,"X","")&amp;IF($AF$7=$AQ$3,"X","")&amp;IF($AF$7=$AR$3,"X","")&amp;IF($AF$7=$AS$3,"X","")&amp;IF($AF$7=$AT$3,"X","")&amp;IF($AF$7=$AU$3,"X","")</f>
        <v/>
      </c>
      <c r="CA7" s="33" t="str">
        <f>IF($AG$7=$AO$3,"X","")&amp;IF($AG$7=$AP$3,"X","")&amp;IF($AG$7=$AQ$3,"X","")&amp;IF($AG$7=$AR$3,"X","")&amp;IF($AG$7=$AS$3,"X","")&amp;IF($AG$7=$AT$3,"X","")&amp;IF($AG$7=$AU$3,"X","")</f>
        <v>X</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X</v>
      </c>
      <c r="CE7" s="33" t="str">
        <f>IF($AK$7=$AO$3,"X","")&amp;IF($AK$7=$AP$3,"X","")&amp;IF($AK$7=$AQ$3,"X","")&amp;IF($AK$7=$AR$3,"X","")&amp;IF($AK$7=$AS$3,"X","")&amp;IF($AK$7=$AT$3,"X","")&amp;IF($AK$7=$AU$3,"X","")</f>
        <v/>
      </c>
    </row>
    <row r="8" spans="1:83" ht="12.75" customHeight="1" x14ac:dyDescent="0.2">
      <c r="A8" s="977" t="str">
        <f>R1</f>
        <v>Ellis Zachary</v>
      </c>
      <c r="B8" s="977"/>
      <c r="C8" s="977"/>
      <c r="D8" s="978">
        <f>Y1*AL8</f>
        <v>17.333333333333332</v>
      </c>
      <c r="E8" s="978"/>
      <c r="F8" s="34" t="s">
        <v>21</v>
      </c>
      <c r="G8" s="35" t="str">
        <f>IF($G$7=$AO$3,"X","")&amp;IF($G$7=$AP$3,"X","")&amp;IF($G$7=$AQ$3,"X","")&amp;IF($G$7=$AR$3,"X","")&amp;IF($G$7=$AS$3,"X","")&amp;IF($G$7=$AT$3,"X","")&amp;IF($G$7=$AU$3,"X","")</f>
        <v/>
      </c>
      <c r="H8" s="35" t="str">
        <f>IF($H$7=$AO$3,"X","")&amp;IF($H$7=$AP$3,"X","")&amp;IF($H$7=$AQ$3,"X","")&amp;IF($H$7=$AR$3,"X","")&amp;IF($H$7=$AS$3,"X","")&amp;IF($H$7=$AT$3,"X","")&amp;IF($H$7=$AU$3,"X","")</f>
        <v>X</v>
      </c>
      <c r="I8" s="35" t="str">
        <f>IF($I$7=$AO$3,"X","")&amp;IF($I$7=$AP$3,"X","")&amp;IF($I$7=$AQ$3,"X","")&amp;IF($I$7=$AR$3,"X","")&amp;IF($I$7=$AS$3,"X","")&amp;IF($I$7=$AT$3,"X","")&amp;IF($I$7=$AU$3,"X","")</f>
        <v/>
      </c>
      <c r="J8" s="35" t="str">
        <f>IF($J$7=$AO$3,"X","")&amp;IF($J$7=$AP$3,"X","")&amp;IF($J$7=$AQ$3,"X","")&amp;IF($J$7=$AR$3,"X","")&amp;IF($J$7=$AS$3,"X","")&amp;IF($J$7=$AT$3,"X","")&amp;IF($J$7=$AU$3,"X","")</f>
        <v>X</v>
      </c>
      <c r="K8" s="35" t="str">
        <f>IF($K$7=$AO$3,"X","")&amp;IF($K$7=$AP$3,"X","")&amp;IF($K$7=$AQ$3,"X","")&amp;IF($K$7=$AR$3,"X","")&amp;IF($K$7=$AS$3,"X","")&amp;IF($K$7=$AT$3,"X","")&amp;IF($K$7=$AU$3,"X","")</f>
        <v/>
      </c>
      <c r="L8" s="35" t="str">
        <f>IF($L$7=$AO$3,"X","")&amp;IF($L$7=$AP$3,"X","")&amp;IF($L$7=$AQ$3,"X","")&amp;IF($L$7=$AR$3,"X","")&amp;IF($L$7=$AS$3,"X","")&amp;IF($L$7=$AT$3,"X","")&amp;IF($L$7=$AU$3,"X","")</f>
        <v>X</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X</v>
      </c>
      <c r="P8" s="35" t="str">
        <f>IF($P$7=$AO$3,"X","")&amp;IF($P$7=$AP$3,"X","")&amp;IF($P$7=$AQ$3,"X","")&amp;IF($P$7=$AR$3,"X","")&amp;IF($P$7=$AS$3,"X","")&amp;IF($P$7=$AT$3,"X","")&amp;IF($P$7=$AU$3,"X","")</f>
        <v/>
      </c>
      <c r="Q8" s="35" t="str">
        <f>IF($Q$7=$AO$3,"X","")&amp;IF($Q$7=$AP$3,"X","")&amp;IF($Q$7=$AQ$3,"X","")&amp;IF($Q$7=$AR$3,"X","")&amp;IF($Q$7=$AS$3,"X","")&amp;IF($Q$7=$AT$3,"X","")&amp;IF($Q$7=$AU$3,"X","")</f>
        <v>X</v>
      </c>
      <c r="R8" s="35" t="str">
        <f>IF($R$7=$AO$3,"X","")&amp;IF($R$7=$AP$3,"X","")&amp;IF($R$7=$AQ$3,"X","")&amp;IF($R$7=$AR$3,"X","")&amp;IF($R$7=$AS$3,"X","")&amp;IF($R$7=$AT$3,"X","")&amp;IF($R$7=$AU$3,"X","")</f>
        <v/>
      </c>
      <c r="S8" s="35" t="str">
        <f>IF($S$7=$AO$3,"X","")&amp;IF($S$7=$AP$3,"X","")&amp;IF($S$7=$AQ$3,"X","")&amp;IF($S$7=$AR$3,"X","")&amp;IF($S$7=$AS$3,"X","")&amp;IF($S$7=$AT$3,"X","")&amp;IF($S$7=$AU$3,"X","")</f>
        <v>X</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X</v>
      </c>
      <c r="W8" s="35" t="str">
        <f>IF($W$7=$AO$3,"X","")&amp;IF($W$7=$AP$3,"X","")&amp;IF($W$7=$AQ$3,"X","")&amp;IF($W$7=$AR$3,"X","")&amp;IF($W$7=$AS$3,"X","")&amp;IF($W$7=$AT$3,"X","")&amp;IF($W$7=$AU$3,"X","")</f>
        <v/>
      </c>
      <c r="X8" s="35" t="str">
        <f>IF($X$7=$AO$3,"X","")&amp;IF($X$7=$AP$3,"X","")&amp;IF($X$7=$AQ$3,"X","")&amp;IF($X$7=$AR$3,"X","")&amp;IF($X$7=$AS$3,"X","")&amp;IF($X$7=$AT$3,"X","")&amp;IF($X$7=$AU$3,"X","")</f>
        <v>X</v>
      </c>
      <c r="Y8" s="35" t="str">
        <f>IF($Y$7=$AO$3,"X","")&amp;IF($Y$7=$AP$3,"X","")&amp;IF($Y$7=$AQ$3,"X","")&amp;IF($Y$7=$AR$3,"X","")&amp;IF($Y$7=$AS$3,"X","")&amp;IF($Y$7=$AT$3,"X","")&amp;IF($Y$7=$AU$3,"X","")</f>
        <v/>
      </c>
      <c r="Z8" s="35" t="str">
        <f>IF($Z$7=$AO$3,"X","")&amp;IF($Z$7=$AP$3,"X","")&amp;IF($Z$7=$AQ$3,"X","")&amp;IF($Z$7=$AR$3,"X","")&amp;IF($Z$7=$AS$3,"X","")&amp;IF($Z$7=$AT$3,"X","")&amp;IF($Z$7=$AU$3,"X","")</f>
        <v>X</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X</v>
      </c>
      <c r="AD8" s="35" t="str">
        <f>IF($AD$7=$AO$3,"X","")&amp;IF($AD$7=$AP$3,"X","")&amp;IF($AD$7=$AQ$3,"X","")&amp;IF($AD$7=$AR$3,"X","")&amp;IF($AD$7=$AS$3,"X","")&amp;IF($AD$7=$AT$3,"X","")&amp;IF($AD$7=$AU$3,"X","")</f>
        <v/>
      </c>
      <c r="AE8" s="35" t="str">
        <f>IF($AE$7=$AO$3,"X","")&amp;IF($AE$7=$AP$3,"X","")&amp;IF($AE$7=$AQ$3,"X","")&amp;IF($AE$7=$AR$3,"X","")&amp;IF($AE$7=$AS$3,"X","")&amp;IF($AE$7=$AT$3,"X","")&amp;IF($AE$7=$AU$3,"X","")</f>
        <v>X</v>
      </c>
      <c r="AF8" s="35" t="str">
        <f>IF($AF$7=$AO$3,"X","")&amp;IF($AF$7=$AP$3,"X","")&amp;IF($AF$7=$AQ$3,"X","")&amp;IF($AF$7=$AR$3,"X","")&amp;IF($AF$7=$AS$3,"X","")&amp;IF($AF$7=$AT$3,"X","")&amp;IF($AF$7=$AU$3,"X","")</f>
        <v/>
      </c>
      <c r="AG8" s="35" t="str">
        <f>IF($AG$7=$AO$3,"X","")&amp;IF($AG$7=$AP$3,"X","")&amp;IF($AG$7=$AQ$3,"X","")&amp;IF($AG$7=$AR$3,"X","")&amp;IF($AG$7=$AS$3,"X","")&amp;IF($AG$7=$AT$3,"X","")&amp;IF($AG$7=$AU$3,"X","")</f>
        <v>X</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X</v>
      </c>
      <c r="AK8" s="35" t="str">
        <f>IF($AK$7=$AO$3,"X","")&amp;IF($AK$7=$AP$3,"X","")&amp;IF($AK$7=$AQ$3,"X","")&amp;IF($AK$7=$AR$3,"X","")&amp;IF($AK$7=$AS$3,"X","")&amp;IF($AK$7=$AT$3,"X","")&amp;IF($AK$7=$AU$3,"X","")</f>
        <v/>
      </c>
      <c r="AL8" s="30">
        <f>COUNTIF(G8:AK8,"X")</f>
        <v>13</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17.333333333333332</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t="s">
        <v>835</v>
      </c>
      <c r="C14" s="925"/>
      <c r="D14" s="925"/>
      <c r="E14" s="925"/>
      <c r="F14" s="925"/>
      <c r="G14" s="926"/>
      <c r="H14" s="927"/>
      <c r="I14" s="928"/>
      <c r="J14" s="929"/>
      <c r="K14" s="930"/>
      <c r="L14" s="931"/>
      <c r="M14" s="932"/>
      <c r="N14" s="933"/>
      <c r="O14" s="932">
        <v>0.05</v>
      </c>
      <c r="P14" s="933"/>
      <c r="Q14" s="934">
        <f t="shared" ref="Q14:Q33" si="2">AV14</f>
        <v>607.04999999999995</v>
      </c>
      <c r="R14" s="935"/>
      <c r="S14" s="936"/>
      <c r="T14" s="937"/>
      <c r="U14" s="938"/>
      <c r="V14" s="939"/>
      <c r="W14" s="940"/>
      <c r="X14" s="941"/>
      <c r="Y14" s="939">
        <v>9713</v>
      </c>
      <c r="Z14" s="941"/>
      <c r="AA14" s="556"/>
      <c r="AB14" s="559"/>
      <c r="AC14" s="560">
        <f t="shared" ref="AC14:AC33" si="3">IF(B14&lt;&gt;"",-$I$10,"")</f>
        <v>0</v>
      </c>
      <c r="AD14" s="561"/>
      <c r="AE14" s="561">
        <f>Y14/Q14</f>
        <v>16.000329462153037</v>
      </c>
      <c r="AF14" s="562">
        <f t="shared" ref="AF14:AF33" si="4">SUM(AB14:AE14)</f>
        <v>16.000329462153037</v>
      </c>
      <c r="AG14" s="72"/>
      <c r="AH14" s="109">
        <f t="shared" ref="AH14:AH33" si="5">IF(B14&lt;&gt;"",AV14,"")</f>
        <v>607.04999999999995</v>
      </c>
      <c r="AI14" s="883">
        <f>IF(B14&lt;&gt;0,ROUND(AE14*Q14,0),"")</f>
        <v>9713</v>
      </c>
      <c r="AJ14" s="883"/>
      <c r="AK14" s="900">
        <f t="shared" ref="AK14:AK33" si="6">IF(B14&lt;&gt;0,ROUND(AI14*$AF$1,2),"")</f>
        <v>0</v>
      </c>
      <c r="AL14" s="900"/>
      <c r="AM14" s="901" t="str">
        <f t="shared" ref="AM14:AM33" si="7">IF(AND(AC14&gt;0,AC14&lt;&gt;""),"ложь","")</f>
        <v/>
      </c>
      <c r="AN14" s="901"/>
      <c r="AO14" s="73">
        <f>IF(ROUND($A$1-$A$1*M14,4)=$A$1,0,ROUND($A$1-$A$1*M14,4))</f>
        <v>0</v>
      </c>
      <c r="AP14" s="74">
        <f>IF(ROUND($A$1-$A$1*O14,4)=$A$1,0,ROUND($A$1-$A$1*O14,4))</f>
        <v>607.04999999999995</v>
      </c>
      <c r="AQ14" s="75">
        <f>ROUND($A$1-((M14+O14)*$A$1),4)</f>
        <v>607.04999999999995</v>
      </c>
      <c r="AR14" s="76">
        <f>IF(AO14&gt;0,1,0)</f>
        <v>0</v>
      </c>
      <c r="AS14" s="77">
        <f t="shared" ref="AS14:AS33" si="8">IF(AP14&gt;0,2,0)</f>
        <v>2</v>
      </c>
      <c r="AT14" s="76">
        <f>IF(AQ14&gt;0,3,0)</f>
        <v>3</v>
      </c>
      <c r="AU14" s="78">
        <f t="shared" ref="AU14:AU33" si="9">AR14+AS14+AT14</f>
        <v>5</v>
      </c>
      <c r="AV14" s="5">
        <f t="shared" ref="AV14:AV33" si="10">IF(AU14=4,AO14,0)+IF(AU14=5,AP14,0)+IF(AU14=6,AQ14,0)+IF(AU14=3,$A$1,0)</f>
        <v>607.04999999999995</v>
      </c>
      <c r="AW14" s="104">
        <f>ROUND(AF14*Q14,0)</f>
        <v>9713</v>
      </c>
    </row>
    <row r="15" spans="1:83" s="69" customFormat="1" ht="18" customHeight="1" x14ac:dyDescent="0.2">
      <c r="A15" s="71">
        <v>2</v>
      </c>
      <c r="B15" s="924" t="s">
        <v>351</v>
      </c>
      <c r="C15" s="925"/>
      <c r="D15" s="925"/>
      <c r="E15" s="925"/>
      <c r="F15" s="925"/>
      <c r="G15" s="926"/>
      <c r="H15" s="927"/>
      <c r="I15" s="928"/>
      <c r="J15" s="929"/>
      <c r="K15" s="930"/>
      <c r="L15" s="931"/>
      <c r="M15" s="932"/>
      <c r="N15" s="933"/>
      <c r="O15" s="932">
        <v>7.0000000000000007E-2</v>
      </c>
      <c r="P15" s="933"/>
      <c r="Q15" s="934">
        <f t="shared" si="2"/>
        <v>594.27</v>
      </c>
      <c r="R15" s="935"/>
      <c r="S15" s="936"/>
      <c r="T15" s="937"/>
      <c r="U15" s="938"/>
      <c r="V15" s="939"/>
      <c r="W15" s="940"/>
      <c r="X15" s="941"/>
      <c r="Y15" s="939">
        <v>9508</v>
      </c>
      <c r="Z15" s="941"/>
      <c r="AA15" s="556"/>
      <c r="AB15" s="563"/>
      <c r="AC15" s="560">
        <f t="shared" si="3"/>
        <v>0</v>
      </c>
      <c r="AD15" s="564"/>
      <c r="AE15" s="561">
        <f>Y15/Q15</f>
        <v>15.999461524222998</v>
      </c>
      <c r="AF15" s="562">
        <f t="shared" si="4"/>
        <v>15.999461524222998</v>
      </c>
      <c r="AG15" s="72"/>
      <c r="AH15" s="109">
        <f t="shared" si="5"/>
        <v>594.27</v>
      </c>
      <c r="AI15" s="883">
        <f t="shared" ref="AI15:AI33" si="11">IF(B15&lt;&gt;0,ROUND(AE15*Q15,0),"")</f>
        <v>9508</v>
      </c>
      <c r="AJ15" s="883"/>
      <c r="AK15" s="900">
        <f t="shared" si="6"/>
        <v>0</v>
      </c>
      <c r="AL15" s="900"/>
      <c r="AM15" s="901" t="str">
        <f t="shared" si="7"/>
        <v/>
      </c>
      <c r="AN15" s="901"/>
      <c r="AO15" s="73">
        <f t="shared" ref="AO15:AO33" si="12">IF(ROUND($A$1-$A$1*M15,4)=$A$1,0,ROUND($A$1-$A$1*M15,4))</f>
        <v>0</v>
      </c>
      <c r="AP15" s="74">
        <f t="shared" ref="AP15:AP33" si="13">IF(ROUND($A$1-$A$1*O15,4)=$A$1,0,ROUND($A$1-$A$1*O15,4))</f>
        <v>594.27</v>
      </c>
      <c r="AQ15" s="75">
        <f t="shared" ref="AQ15:AQ33" si="14">ROUND($A$1-((M15+O15)*$A$1),4)</f>
        <v>594.27</v>
      </c>
      <c r="AR15" s="76">
        <f t="shared" ref="AR15:AR33" si="15">IF(AO15&gt;0,1,0)</f>
        <v>0</v>
      </c>
      <c r="AS15" s="77">
        <f t="shared" si="8"/>
        <v>2</v>
      </c>
      <c r="AT15" s="76">
        <f t="shared" ref="AT15:AT33" si="16">IF(AQ15&gt;0,3,0)</f>
        <v>3</v>
      </c>
      <c r="AU15" s="78">
        <f t="shared" si="9"/>
        <v>5</v>
      </c>
      <c r="AV15" s="5">
        <f t="shared" si="10"/>
        <v>594.27</v>
      </c>
      <c r="AW15" s="104">
        <f t="shared" ref="AW15:AW33" si="17">ROUND(AF15*Q15,0)</f>
        <v>9508</v>
      </c>
    </row>
    <row r="16" spans="1:83" s="69" customFormat="1" ht="18" customHeight="1" x14ac:dyDescent="0.2">
      <c r="A16" s="71">
        <v>3</v>
      </c>
      <c r="B16" s="924" t="s">
        <v>834</v>
      </c>
      <c r="C16" s="925"/>
      <c r="D16" s="925"/>
      <c r="E16" s="925"/>
      <c r="F16" s="925"/>
      <c r="G16" s="926"/>
      <c r="H16" s="927"/>
      <c r="I16" s="928"/>
      <c r="J16" s="929"/>
      <c r="K16" s="930"/>
      <c r="L16" s="931"/>
      <c r="M16" s="932"/>
      <c r="N16" s="933"/>
      <c r="O16" s="932">
        <v>0.05</v>
      </c>
      <c r="P16" s="933"/>
      <c r="Q16" s="934">
        <f t="shared" si="2"/>
        <v>607.04999999999995</v>
      </c>
      <c r="R16" s="935"/>
      <c r="S16" s="936"/>
      <c r="T16" s="937"/>
      <c r="U16" s="938"/>
      <c r="V16" s="939"/>
      <c r="W16" s="940"/>
      <c r="X16" s="941"/>
      <c r="Y16" s="939">
        <v>9713</v>
      </c>
      <c r="Z16" s="941"/>
      <c r="AA16" s="556"/>
      <c r="AB16" s="563"/>
      <c r="AC16" s="560">
        <f t="shared" si="3"/>
        <v>0</v>
      </c>
      <c r="AD16" s="564"/>
      <c r="AE16" s="561">
        <f>Y16/Q16</f>
        <v>16.000329462153037</v>
      </c>
      <c r="AF16" s="562">
        <f t="shared" si="4"/>
        <v>16.000329462153037</v>
      </c>
      <c r="AG16" s="72"/>
      <c r="AH16" s="109">
        <f t="shared" si="5"/>
        <v>607.04999999999995</v>
      </c>
      <c r="AI16" s="883">
        <f t="shared" si="11"/>
        <v>9713</v>
      </c>
      <c r="AJ16" s="883"/>
      <c r="AK16" s="900">
        <f t="shared" si="6"/>
        <v>0</v>
      </c>
      <c r="AL16" s="900"/>
      <c r="AM16" s="901" t="str">
        <f t="shared" si="7"/>
        <v/>
      </c>
      <c r="AN16" s="901"/>
      <c r="AO16" s="73">
        <f t="shared" si="12"/>
        <v>0</v>
      </c>
      <c r="AP16" s="74">
        <f t="shared" si="13"/>
        <v>607.04999999999995</v>
      </c>
      <c r="AQ16" s="75">
        <f t="shared" si="14"/>
        <v>607.04999999999995</v>
      </c>
      <c r="AR16" s="76">
        <f t="shared" si="15"/>
        <v>0</v>
      </c>
      <c r="AS16" s="77">
        <f t="shared" si="8"/>
        <v>2</v>
      </c>
      <c r="AT16" s="76">
        <f t="shared" si="16"/>
        <v>3</v>
      </c>
      <c r="AU16" s="78">
        <f t="shared" si="9"/>
        <v>5</v>
      </c>
      <c r="AV16" s="5">
        <f t="shared" si="10"/>
        <v>607.04999999999995</v>
      </c>
      <c r="AW16" s="104">
        <f t="shared" si="17"/>
        <v>9713</v>
      </c>
    </row>
    <row r="17" spans="1:49" s="69" customFormat="1" ht="18" customHeight="1" x14ac:dyDescent="0.2">
      <c r="A17" s="71">
        <v>4</v>
      </c>
      <c r="B17" s="924"/>
      <c r="C17" s="925"/>
      <c r="D17" s="925"/>
      <c r="E17" s="925"/>
      <c r="F17" s="925"/>
      <c r="G17" s="926"/>
      <c r="H17" s="927"/>
      <c r="I17" s="928"/>
      <c r="J17" s="929"/>
      <c r="K17" s="930"/>
      <c r="L17" s="931"/>
      <c r="M17" s="932"/>
      <c r="N17" s="933"/>
      <c r="O17" s="932"/>
      <c r="P17" s="933"/>
      <c r="Q17" s="934">
        <f t="shared" si="2"/>
        <v>639</v>
      </c>
      <c r="R17" s="935"/>
      <c r="S17" s="936"/>
      <c r="T17" s="937"/>
      <c r="U17" s="938"/>
      <c r="V17" s="939"/>
      <c r="W17" s="940"/>
      <c r="X17" s="941"/>
      <c r="Y17" s="939"/>
      <c r="Z17" s="941"/>
      <c r="AA17" s="556"/>
      <c r="AB17" s="563"/>
      <c r="AC17" s="560" t="str">
        <f t="shared" si="3"/>
        <v/>
      </c>
      <c r="AD17" s="564"/>
      <c r="AE17" s="561"/>
      <c r="AF17" s="562">
        <f t="shared" si="4"/>
        <v>0</v>
      </c>
      <c r="AG17" s="72"/>
      <c r="AH17" s="109" t="str">
        <f t="shared" si="5"/>
        <v/>
      </c>
      <c r="AI17" s="883" t="str">
        <f t="shared" si="11"/>
        <v/>
      </c>
      <c r="AJ17" s="883"/>
      <c r="AK17" s="900" t="str">
        <f t="shared" si="6"/>
        <v/>
      </c>
      <c r="AL17" s="900"/>
      <c r="AM17" s="901" t="str">
        <f t="shared" si="7"/>
        <v/>
      </c>
      <c r="AN17" s="901"/>
      <c r="AO17" s="73">
        <f t="shared" si="12"/>
        <v>0</v>
      </c>
      <c r="AP17" s="74">
        <f t="shared" si="13"/>
        <v>0</v>
      </c>
      <c r="AQ17" s="75">
        <f t="shared" si="14"/>
        <v>639</v>
      </c>
      <c r="AR17" s="76">
        <f t="shared" si="15"/>
        <v>0</v>
      </c>
      <c r="AS17" s="77">
        <f t="shared" si="8"/>
        <v>0</v>
      </c>
      <c r="AT17" s="76">
        <f t="shared" si="16"/>
        <v>3</v>
      </c>
      <c r="AU17" s="78">
        <f t="shared" si="9"/>
        <v>3</v>
      </c>
      <c r="AV17" s="5">
        <f t="shared" si="10"/>
        <v>639</v>
      </c>
      <c r="AW17" s="104">
        <f t="shared" si="17"/>
        <v>0</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639</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639</v>
      </c>
      <c r="AR18" s="76">
        <f t="shared" si="15"/>
        <v>0</v>
      </c>
      <c r="AS18" s="77">
        <f t="shared" si="8"/>
        <v>0</v>
      </c>
      <c r="AT18" s="76">
        <f t="shared" si="16"/>
        <v>3</v>
      </c>
      <c r="AU18" s="78">
        <f t="shared" si="9"/>
        <v>3</v>
      </c>
      <c r="AV18" s="5">
        <f t="shared" si="10"/>
        <v>639</v>
      </c>
      <c r="AW18" s="104">
        <f t="shared" si="17"/>
        <v>0</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639</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639</v>
      </c>
      <c r="AR19" s="76">
        <f t="shared" si="15"/>
        <v>0</v>
      </c>
      <c r="AS19" s="77">
        <f t="shared" si="8"/>
        <v>0</v>
      </c>
      <c r="AT19" s="76">
        <f t="shared" si="16"/>
        <v>3</v>
      </c>
      <c r="AU19" s="78">
        <f t="shared" si="9"/>
        <v>3</v>
      </c>
      <c r="AV19" s="5">
        <f t="shared" si="10"/>
        <v>639</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639</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639</v>
      </c>
      <c r="AR20" s="76">
        <f t="shared" si="15"/>
        <v>0</v>
      </c>
      <c r="AS20" s="77">
        <f t="shared" si="8"/>
        <v>0</v>
      </c>
      <c r="AT20" s="76">
        <f t="shared" si="16"/>
        <v>3</v>
      </c>
      <c r="AU20" s="78">
        <f t="shared" si="9"/>
        <v>3</v>
      </c>
      <c r="AV20" s="5">
        <f t="shared" si="10"/>
        <v>639</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639</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639</v>
      </c>
      <c r="AR21" s="76">
        <f t="shared" si="15"/>
        <v>0</v>
      </c>
      <c r="AS21" s="77">
        <f t="shared" si="8"/>
        <v>0</v>
      </c>
      <c r="AT21" s="76">
        <f t="shared" si="16"/>
        <v>3</v>
      </c>
      <c r="AU21" s="78">
        <f t="shared" si="9"/>
        <v>3</v>
      </c>
      <c r="AV21" s="5">
        <f t="shared" si="10"/>
        <v>639</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639</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639</v>
      </c>
      <c r="AR22" s="76">
        <f t="shared" si="15"/>
        <v>0</v>
      </c>
      <c r="AS22" s="77">
        <f t="shared" si="8"/>
        <v>0</v>
      </c>
      <c r="AT22" s="76">
        <f t="shared" si="16"/>
        <v>3</v>
      </c>
      <c r="AU22" s="78">
        <f t="shared" si="9"/>
        <v>3</v>
      </c>
      <c r="AV22" s="5">
        <f t="shared" si="10"/>
        <v>639</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639</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639</v>
      </c>
      <c r="AR23" s="76">
        <f t="shared" si="15"/>
        <v>0</v>
      </c>
      <c r="AS23" s="77">
        <f t="shared" si="8"/>
        <v>0</v>
      </c>
      <c r="AT23" s="76">
        <f t="shared" si="16"/>
        <v>3</v>
      </c>
      <c r="AU23" s="78">
        <f t="shared" si="9"/>
        <v>3</v>
      </c>
      <c r="AV23" s="5">
        <f t="shared" si="10"/>
        <v>639</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639</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639</v>
      </c>
      <c r="AR24" s="76">
        <f t="shared" si="15"/>
        <v>0</v>
      </c>
      <c r="AS24" s="77">
        <f t="shared" si="8"/>
        <v>0</v>
      </c>
      <c r="AT24" s="76">
        <f t="shared" si="16"/>
        <v>3</v>
      </c>
      <c r="AU24" s="78">
        <f t="shared" si="9"/>
        <v>3</v>
      </c>
      <c r="AV24" s="5">
        <f t="shared" si="10"/>
        <v>639</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639</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639</v>
      </c>
      <c r="AR25" s="76">
        <f t="shared" si="15"/>
        <v>0</v>
      </c>
      <c r="AS25" s="77">
        <f t="shared" si="8"/>
        <v>0</v>
      </c>
      <c r="AT25" s="76">
        <f t="shared" si="16"/>
        <v>3</v>
      </c>
      <c r="AU25" s="78">
        <f t="shared" si="9"/>
        <v>3</v>
      </c>
      <c r="AV25" s="5">
        <f t="shared" si="10"/>
        <v>639</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639</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639</v>
      </c>
      <c r="AR26" s="76">
        <f t="shared" si="15"/>
        <v>0</v>
      </c>
      <c r="AS26" s="77">
        <f t="shared" si="8"/>
        <v>0</v>
      </c>
      <c r="AT26" s="76">
        <f t="shared" si="16"/>
        <v>3</v>
      </c>
      <c r="AU26" s="78">
        <f t="shared" si="9"/>
        <v>3</v>
      </c>
      <c r="AV26" s="5">
        <f t="shared" si="10"/>
        <v>639</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639</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639</v>
      </c>
      <c r="AR27" s="76">
        <f t="shared" si="15"/>
        <v>0</v>
      </c>
      <c r="AS27" s="77">
        <f t="shared" si="8"/>
        <v>0</v>
      </c>
      <c r="AT27" s="76">
        <f t="shared" si="16"/>
        <v>3</v>
      </c>
      <c r="AU27" s="78">
        <f t="shared" si="9"/>
        <v>3</v>
      </c>
      <c r="AV27" s="5">
        <f t="shared" si="10"/>
        <v>639</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639</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639</v>
      </c>
      <c r="AR28" s="76">
        <f t="shared" si="15"/>
        <v>0</v>
      </c>
      <c r="AS28" s="77">
        <f t="shared" si="8"/>
        <v>0</v>
      </c>
      <c r="AT28" s="76">
        <f t="shared" si="16"/>
        <v>3</v>
      </c>
      <c r="AU28" s="78">
        <f t="shared" si="9"/>
        <v>3</v>
      </c>
      <c r="AV28" s="5">
        <f t="shared" si="10"/>
        <v>639</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639</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639</v>
      </c>
      <c r="AR29" s="76">
        <f t="shared" si="15"/>
        <v>0</v>
      </c>
      <c r="AS29" s="77">
        <f t="shared" si="8"/>
        <v>0</v>
      </c>
      <c r="AT29" s="76">
        <f t="shared" si="16"/>
        <v>3</v>
      </c>
      <c r="AU29" s="78">
        <f t="shared" si="9"/>
        <v>3</v>
      </c>
      <c r="AV29" s="5">
        <f t="shared" si="10"/>
        <v>639</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639</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639</v>
      </c>
      <c r="AR30" s="76">
        <f t="shared" si="15"/>
        <v>0</v>
      </c>
      <c r="AS30" s="77">
        <f t="shared" si="8"/>
        <v>0</v>
      </c>
      <c r="AT30" s="76">
        <f t="shared" si="16"/>
        <v>3</v>
      </c>
      <c r="AU30" s="78">
        <f t="shared" si="9"/>
        <v>3</v>
      </c>
      <c r="AV30" s="5">
        <f t="shared" si="10"/>
        <v>639</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639</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639</v>
      </c>
      <c r="AR31" s="76">
        <f t="shared" si="15"/>
        <v>0</v>
      </c>
      <c r="AS31" s="77">
        <f t="shared" si="8"/>
        <v>0</v>
      </c>
      <c r="AT31" s="76">
        <f t="shared" si="16"/>
        <v>3</v>
      </c>
      <c r="AU31" s="78">
        <f t="shared" si="9"/>
        <v>3</v>
      </c>
      <c r="AV31" s="5">
        <f t="shared" si="10"/>
        <v>639</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639</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639</v>
      </c>
      <c r="AR32" s="76">
        <f t="shared" si="15"/>
        <v>0</v>
      </c>
      <c r="AS32" s="77">
        <f t="shared" si="8"/>
        <v>0</v>
      </c>
      <c r="AT32" s="76">
        <f t="shared" si="16"/>
        <v>3</v>
      </c>
      <c r="AU32" s="78">
        <f t="shared" si="9"/>
        <v>3</v>
      </c>
      <c r="AV32" s="5">
        <f t="shared" si="10"/>
        <v>639</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639</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639</v>
      </c>
      <c r="AR33" s="76">
        <f t="shared" si="15"/>
        <v>0</v>
      </c>
      <c r="AS33" s="77">
        <f t="shared" si="8"/>
        <v>0</v>
      </c>
      <c r="AT33" s="76">
        <f t="shared" si="16"/>
        <v>3</v>
      </c>
      <c r="AU33" s="78">
        <f t="shared" si="9"/>
        <v>3</v>
      </c>
      <c r="AV33" s="5">
        <f t="shared" si="10"/>
        <v>639</v>
      </c>
      <c r="AW33" s="104">
        <f t="shared" si="17"/>
        <v>0</v>
      </c>
    </row>
    <row r="34" spans="1:49" s="69" customFormat="1" ht="24.75" customHeight="1" x14ac:dyDescent="0.2">
      <c r="A34" s="84"/>
      <c r="B34" s="480" t="s">
        <v>281</v>
      </c>
      <c r="C34" s="84"/>
      <c r="D34" s="84"/>
      <c r="E34" s="84"/>
      <c r="F34" s="84"/>
      <c r="G34" s="554">
        <f>20-COUNTBLANK(B14:B33)</f>
        <v>3</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28934</v>
      </c>
      <c r="Z34" s="904"/>
      <c r="AA34" s="558">
        <f t="shared" ref="AA34:AG34" si="18">SUM(AA14:AA33)</f>
        <v>0</v>
      </c>
      <c r="AB34" s="568">
        <f t="shared" si="18"/>
        <v>0</v>
      </c>
      <c r="AC34" s="569">
        <f t="shared" si="18"/>
        <v>0</v>
      </c>
      <c r="AD34" s="569">
        <f t="shared" si="18"/>
        <v>0</v>
      </c>
      <c r="AE34" s="570">
        <f t="shared" si="18"/>
        <v>48.000120448529074</v>
      </c>
      <c r="AF34" s="571">
        <f t="shared" si="18"/>
        <v>48.000120448529074</v>
      </c>
      <c r="AG34" s="89">
        <f t="shared" si="18"/>
        <v>0</v>
      </c>
      <c r="AH34" s="90"/>
      <c r="AI34" s="90"/>
      <c r="AJ34" s="90"/>
      <c r="AK34" s="90"/>
      <c r="AL34" s="91"/>
      <c r="AM34" s="91"/>
      <c r="AN34" s="91"/>
      <c r="AO34" s="68"/>
      <c r="AS34" s="70"/>
      <c r="AW34" s="104">
        <f>SUM(AW14:AW33)</f>
        <v>28934</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1738.0769666100787</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2219" priority="6" stopIfTrue="1">
      <formula>B14=""</formula>
    </cfRule>
  </conditionalFormatting>
  <conditionalFormatting sqref="AE14:AE33">
    <cfRule type="expression" dxfId="2218" priority="7" stopIfTrue="1">
      <formula>AND((OR(S14,V14,Y14)&lt;&gt;0),AE14=0)</formula>
    </cfRule>
    <cfRule type="expression" dxfId="2217" priority="8" stopIfTrue="1">
      <formula>AND((OR(S14,V14,Y14)&lt;&gt;0),AE14&lt;&gt;0)</formula>
    </cfRule>
  </conditionalFormatting>
  <conditionalFormatting sqref="Q14:R33">
    <cfRule type="expression" dxfId="2216" priority="9" stopIfTrue="1">
      <formula>B14=""</formula>
    </cfRule>
  </conditionalFormatting>
  <conditionalFormatting sqref="AC14:AC33">
    <cfRule type="expression" dxfId="2215" priority="10" stopIfTrue="1">
      <formula>(AD14+AC14)&gt;=0</formula>
    </cfRule>
  </conditionalFormatting>
  <conditionalFormatting sqref="AI14:AJ33">
    <cfRule type="expression" dxfId="2214" priority="11" stopIfTrue="1">
      <formula>IF(AI14&lt;&gt;ROUND(S14*$AF$1+V14+Y14,2),1)</formula>
    </cfRule>
    <cfRule type="cellIs" dxfId="2213" priority="12" stopIfTrue="1" operator="equal">
      <formula>0</formula>
    </cfRule>
  </conditionalFormatting>
  <conditionalFormatting sqref="Y25:Z33">
    <cfRule type="expression" dxfId="2212" priority="13" stopIfTrue="1">
      <formula>IF((AND($Y25=0,$S25=0,$V25=0,$AE25&lt;&gt;0)),"истина")</formula>
    </cfRule>
    <cfRule type="expression" dxfId="2211" priority="14" stopIfTrue="1">
      <formula>($V25+$Y25)&lt;&gt;$AI25</formula>
    </cfRule>
  </conditionalFormatting>
  <conditionalFormatting sqref="S15:U33">
    <cfRule type="expression" dxfId="2210" priority="15" stopIfTrue="1">
      <formula>IF((AND($S15=0,$V15=0,$Y15=0,$AE15&lt;&gt;0)),"истина")</formula>
    </cfRule>
    <cfRule type="cellIs" dxfId="2209" priority="16" stopIfTrue="1" operator="lessThan">
      <formula>0</formula>
    </cfRule>
  </conditionalFormatting>
  <conditionalFormatting sqref="V25:X33">
    <cfRule type="expression" dxfId="2208" priority="17" stopIfTrue="1">
      <formula>IF((AND($V25=0,$Y25=0,$S25=0,$AE25&lt;&gt;0)),"истина")</formula>
    </cfRule>
    <cfRule type="expression" dxfId="2207" priority="18" stopIfTrue="1">
      <formula>($V25+$Y25)&lt;&gt;$AI25</formula>
    </cfRule>
    <cfRule type="cellIs" dxfId="2206" priority="19" stopIfTrue="1" operator="lessThan">
      <formula>0</formula>
    </cfRule>
  </conditionalFormatting>
  <conditionalFormatting sqref="I10:J10">
    <cfRule type="cellIs" dxfId="2205" priority="20" stopIfTrue="1" operator="notEqual">
      <formula>$A$10</formula>
    </cfRule>
    <cfRule type="cellIs" dxfId="2204" priority="21" stopIfTrue="1" operator="equal">
      <formula>0</formula>
    </cfRule>
  </conditionalFormatting>
  <conditionalFormatting sqref="D10:E10 AK13:AL13 AH14:AH33 AM14:AN33">
    <cfRule type="cellIs" dxfId="2203" priority="22" stopIfTrue="1" operator="equal">
      <formula>0</formula>
    </cfRule>
  </conditionalFormatting>
  <conditionalFormatting sqref="AH3:AN3 AH1:AN1">
    <cfRule type="cellIs" dxfId="2202" priority="23" stopIfTrue="1" operator="equal">
      <formula>0</formula>
    </cfRule>
  </conditionalFormatting>
  <conditionalFormatting sqref="S34:AG34 AF14:AF33">
    <cfRule type="cellIs" dxfId="2201" priority="24" stopIfTrue="1" operator="equal">
      <formula>0</formula>
    </cfRule>
  </conditionalFormatting>
  <conditionalFormatting sqref="S14:U14">
    <cfRule type="expression" dxfId="2200" priority="25" stopIfTrue="1">
      <formula>IF((AND($S$14=0,$V$14=0,$Y$14=0,$AE$14&lt;&gt;0)),"истина")</formula>
    </cfRule>
    <cfRule type="cellIs" dxfId="2199" priority="26" stopIfTrue="1" operator="lessThan">
      <formula>0</formula>
    </cfRule>
  </conditionalFormatting>
  <conditionalFormatting sqref="G34 D8:E9 AK14:AL33">
    <cfRule type="cellIs" dxfId="2198" priority="27" stopIfTrue="1" operator="equal">
      <formula>0</formula>
    </cfRule>
  </conditionalFormatting>
  <conditionalFormatting sqref="AL8:AL9">
    <cfRule type="cellIs" dxfId="2197" priority="28" stopIfTrue="1" operator="equal">
      <formula>0</formula>
    </cfRule>
  </conditionalFormatting>
  <conditionalFormatting sqref="AM8:AN8">
    <cfRule type="expression" dxfId="2196" priority="29" stopIfTrue="1">
      <formula>$AL$8=0</formula>
    </cfRule>
  </conditionalFormatting>
  <conditionalFormatting sqref="AM9:AN9">
    <cfRule type="expression" dxfId="2195" priority="30" stopIfTrue="1">
      <formula>$AL$9=0</formula>
    </cfRule>
  </conditionalFormatting>
  <conditionalFormatting sqref="A8:C8">
    <cfRule type="expression" dxfId="2194" priority="31" stopIfTrue="1">
      <formula>$D$8=0</formula>
    </cfRule>
    <cfRule type="cellIs" dxfId="2193" priority="32" stopIfTrue="1" operator="equal">
      <formula>0</formula>
    </cfRule>
  </conditionalFormatting>
  <conditionalFormatting sqref="A9:C9">
    <cfRule type="expression" dxfId="2192" priority="33" stopIfTrue="1">
      <formula>$D$9=0</formula>
    </cfRule>
    <cfRule type="cellIs" dxfId="2191" priority="34" stopIfTrue="1" operator="equal">
      <formula>0</formula>
    </cfRule>
  </conditionalFormatting>
  <conditionalFormatting sqref="F9">
    <cfRule type="expression" dxfId="2190" priority="35" stopIfTrue="1">
      <formula>$D$9=0</formula>
    </cfRule>
  </conditionalFormatting>
  <conditionalFormatting sqref="F8">
    <cfRule type="expression" dxfId="2189" priority="36" stopIfTrue="1">
      <formula>$D$8=0</formula>
    </cfRule>
  </conditionalFormatting>
  <conditionalFormatting sqref="G8:AK9 BA7:CE8">
    <cfRule type="cellIs" dxfId="2188" priority="37" stopIfTrue="1" operator="equal">
      <formula>""</formula>
    </cfRule>
  </conditionalFormatting>
  <conditionalFormatting sqref="Y14:Z24">
    <cfRule type="expression" dxfId="2187" priority="1" stopIfTrue="1">
      <formula>IF((AND($Y14=0,$S14=0,$V14=0,$AE14&lt;&gt;0)),"истина")</formula>
    </cfRule>
    <cfRule type="expression" dxfId="2186" priority="2" stopIfTrue="1">
      <formula>($V14+$Y14)&lt;&gt;$AI14</formula>
    </cfRule>
  </conditionalFormatting>
  <conditionalFormatting sqref="V14:X24">
    <cfRule type="expression" dxfId="2185" priority="3" stopIfTrue="1">
      <formula>IF((AND($V14=0,$Y14=0,$S14=0,$AE14&lt;&gt;0)),"истина")</formula>
    </cfRule>
    <cfRule type="expression" dxfId="2184" priority="4" stopIfTrue="1">
      <formula>($V14+$Y14)&lt;&gt;$AI14</formula>
    </cfRule>
    <cfRule type="cellIs" dxfId="2183"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2225"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52226"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52227"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52228"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52229"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52230"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52231"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52232"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52233"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52234"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52235"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52236"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52237"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52238"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52239"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52240"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52241"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02">
    <pageSetUpPr fitToPage="1"/>
  </sheetPr>
  <dimension ref="A1:CE147"/>
  <sheetViews>
    <sheetView showGridLines="0" topLeftCell="A4" zoomScale="120" zoomScaleNormal="120" workbookViewId="0">
      <selection activeCell="Y17" sqref="Y17:Z17"/>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v>684</v>
      </c>
      <c r="B1" s="969"/>
      <c r="C1" s="969"/>
      <c r="D1" s="555"/>
      <c r="E1" s="966">
        <v>10</v>
      </c>
      <c r="F1" s="966"/>
      <c r="G1" s="966"/>
      <c r="H1" s="966"/>
      <c r="J1" s="970"/>
      <c r="K1" s="970"/>
      <c r="L1" s="970"/>
      <c r="M1" s="970"/>
      <c r="N1" s="970"/>
      <c r="O1" s="970"/>
      <c r="P1" s="3"/>
      <c r="Q1" s="3"/>
      <c r="R1" s="964" t="s">
        <v>668</v>
      </c>
      <c r="S1" s="964"/>
      <c r="T1" s="964"/>
      <c r="U1" s="964"/>
      <c r="V1" s="964"/>
      <c r="W1" s="964"/>
      <c r="Y1" s="971">
        <v>2</v>
      </c>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v>0.76041666666666663</v>
      </c>
      <c r="AH2" s="859" t="s">
        <v>12</v>
      </c>
      <c r="AI2" s="859"/>
      <c r="AJ2" s="859"/>
      <c r="AK2" s="859"/>
      <c r="AL2" s="859"/>
      <c r="AM2" s="859"/>
      <c r="AN2" s="859"/>
      <c r="AO2" s="14" t="b">
        <v>1</v>
      </c>
      <c r="AP2" s="15" t="b">
        <v>0</v>
      </c>
      <c r="AQ2" s="15" t="b">
        <v>1</v>
      </c>
      <c r="AR2" s="15" t="b">
        <v>0</v>
      </c>
      <c r="AS2" s="15" t="b">
        <v>0</v>
      </c>
      <c r="AT2" s="15" t="b">
        <v>0</v>
      </c>
      <c r="AU2" s="15" t="b">
        <v>0</v>
      </c>
      <c r="AV2" s="15">
        <f>COUNTIF(AO2:AU2,TRUE)</f>
        <v>2</v>
      </c>
    </row>
    <row r="3" spans="1:83" ht="12.75" customHeight="1" x14ac:dyDescent="0.2">
      <c r="A3" s="972" t="s">
        <v>813</v>
      </c>
      <c r="B3" s="972"/>
      <c r="C3" s="972"/>
      <c r="D3" s="555"/>
      <c r="E3" s="964" t="s">
        <v>801</v>
      </c>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t="str">
        <f>IF(AO2=TRUE,"M",0)</f>
        <v>M</v>
      </c>
      <c r="AP3" s="19">
        <f>IF(AP2=TRUE,"Tu",0)</f>
        <v>0</v>
      </c>
      <c r="AQ3" s="19" t="str">
        <f>IF(AQ2=TRUE,"W",0)</f>
        <v>W</v>
      </c>
      <c r="AR3" s="19">
        <f>IF(AR2=TRUE,"Th",0)</f>
        <v>0</v>
      </c>
      <c r="AS3" s="19">
        <f>IF(AS2=TRUE,"F",0)</f>
        <v>0</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X</v>
      </c>
      <c r="BC7" s="33" t="str">
        <f>IF($I$7=$AO$3,"X","")&amp;IF($I$7=$AP$3,"X","")&amp;IF($I$7=$AQ$3,"X","")&amp;IF($I$7=$AR$3,"X","")&amp;IF($I$7=$AS$3,"X","")&amp;IF($I$7=$AT$3,"X","")&amp;IF($I$7=$AU$3,"X","")</f>
        <v/>
      </c>
      <c r="BD7" s="33" t="str">
        <f>IF($J$7=$AO$3,"X","")&amp;IF($J$7=$AP$3,"X","")&amp;IF($J$7=$AQ$3,"X","")&amp;IF($J$7=$AR$3,"X","")&amp;IF($J$7=$AS$3,"X","")&amp;IF($J$7=$AT$3,"X","")&amp;IF($J$7=$AU$3,"X","")</f>
        <v>X</v>
      </c>
      <c r="BE7" s="33" t="str">
        <f>IF($K$7=$AO$3,"X","")&amp;IF($K$7=$AP$3,"X","")&amp;IF($K$7=$AQ$3,"X","")&amp;IF($K$7=$AR$3,"X","")&amp;IF($K$7=$AS$3,"X","")&amp;IF($K$7=$AT$3,"X","")&amp;IF($K$7=$AU$3,"X","")</f>
        <v/>
      </c>
      <c r="BF7" s="33" t="str">
        <f>IF($L$7=$AO$3,"X","")&amp;IF($L$7=$AP$3,"X","")&amp;IF($L$7=$AQ$3,"X","")&amp;IF($L$7=$AR$3,"X","")&amp;IF($L$7=$AS$3,"X","")&amp;IF($L$7=$AT$3,"X","")&amp;IF($L$7=$AU$3,"X","")</f>
        <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X</v>
      </c>
      <c r="BJ7" s="33" t="str">
        <f>IF($P$7=$AO$3,"X","")&amp;IF($P$7=$AP$3,"X","")&amp;IF($P$7=$AQ$3,"X","")&amp;IF($P$7=$AR$3,"X","")&amp;IF($P$7=$AS$3,"X","")&amp;IF($P$7=$AT$3,"X","")&amp;IF($P$7=$AU$3,"X","")</f>
        <v/>
      </c>
      <c r="BK7" s="33" t="str">
        <f>IF($Q$7=$AO$3,"X","")&amp;IF($Q$7=$AP$3,"X","")&amp;IF($Q$7=$AQ$3,"X","")&amp;IF($Q$7=$AR$3,"X","")&amp;IF($Q$7=$AS$3,"X","")&amp;IF($Q$7=$AT$3,"X","")&amp;IF($Q$7=$AU$3,"X","")</f>
        <v>X</v>
      </c>
      <c r="BL7" s="33" t="str">
        <f>IF($R$7=$AO$3,"X","")&amp;IF($R$7=$AP$3,"X","")&amp;IF($R$7=$AQ$3,"X","")&amp;IF($R$7=$AR$3,"X","")&amp;IF($R$7=$AS$3,"X","")&amp;IF($R$7=$AT$3,"X","")&amp;IF($R$7=$AU$3,"X","")</f>
        <v/>
      </c>
      <c r="BM7" s="33" t="str">
        <f>IF($S$7=$AO$3,"X","")&amp;IF($S$7=$AP$3,"X","")&amp;IF($S$7=$AQ$3,"X","")&amp;IF($S$7=$AR$3,"X","")&amp;IF($S$7=$AS$3,"X","")&amp;IF($S$7=$AT$3,"X","")&amp;IF($S$7=$AU$3,"X","")</f>
        <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X</v>
      </c>
      <c r="BQ7" s="33" t="str">
        <f>IF($W$7=$AO$3,"X","")&amp;IF($W$7=$AP$3,"X","")&amp;IF($W$7=$AQ$3,"X","")&amp;IF($W$7=$AR$3,"X","")&amp;IF($W$7=$AS$3,"X","")&amp;IF($W$7=$AT$3,"X","")&amp;IF($W$7=$AU$3,"X","")</f>
        <v/>
      </c>
      <c r="BR7" s="33" t="str">
        <f>IF($X$7=$AO$3,"X","")&amp;IF($X$7=$AP$3,"X","")&amp;IF($X$7=$AQ$3,"X","")&amp;IF($X$7=$AR$3,"X","")&amp;IF($X$7=$AS$3,"X","")&amp;IF($X$7=$AT$3,"X","")&amp;IF($X$7=$AU$3,"X","")</f>
        <v>X</v>
      </c>
      <c r="BS7" s="33" t="str">
        <f>IF($Y$7=$AO$3,"X","")&amp;IF($Y$7=$AP$3,"X","")&amp;IF($Y$7=$AQ$3,"X","")&amp;IF($Y$7=$AR$3,"X","")&amp;IF($Y$7=$AS$3,"X","")&amp;IF($Y$7=$AT$3,"X","")&amp;IF($Y$7=$AU$3,"X","")</f>
        <v/>
      </c>
      <c r="BT7" s="33" t="str">
        <f>IF($Z$7=$AO$3,"X","")&amp;IF($Z$7=$AP$3,"X","")&amp;IF($Z$7=$AQ$3,"X","")&amp;IF($Z$7=$AR$3,"X","")&amp;IF($Z$7=$AS$3,"X","")&amp;IF($Z$7=$AT$3,"X","")&amp;IF($Z$7=$AU$3,"X","")</f>
        <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X</v>
      </c>
      <c r="BX7" s="33" t="str">
        <f>IF($AD$7=$AO$3,"X","")&amp;IF($AD$7=$AP$3,"X","")&amp;IF($AD$7=$AQ$3,"X","")&amp;IF($AD$7=$AR$3,"X","")&amp;IF($AD$7=$AS$3,"X","")&amp;IF($AD$7=$AT$3,"X","")&amp;IF($AD$7=$AU$3,"X","")</f>
        <v/>
      </c>
      <c r="BY7" s="33" t="str">
        <f>IF($AE$7=$AO$3,"X","")&amp;IF($AE$7=$AP$3,"X","")&amp;IF($AE$7=$AQ$3,"X","")&amp;IF($AE$7=$AR$3,"X","")&amp;IF($AE$7=$AS$3,"X","")&amp;IF($AE$7=$AT$3,"X","")&amp;IF($AE$7=$AU$3,"X","")</f>
        <v>X</v>
      </c>
      <c r="BZ7" s="33" t="str">
        <f>IF($AF$7=$AO$3,"X","")&amp;IF($AF$7=$AP$3,"X","")&amp;IF($AF$7=$AQ$3,"X","")&amp;IF($AF$7=$AR$3,"X","")&amp;IF($AF$7=$AS$3,"X","")&amp;IF($AF$7=$AT$3,"X","")&amp;IF($AF$7=$AU$3,"X","")</f>
        <v/>
      </c>
      <c r="CA7" s="33" t="str">
        <f>IF($AG$7=$AO$3,"X","")&amp;IF($AG$7=$AP$3,"X","")&amp;IF($AG$7=$AQ$3,"X","")&amp;IF($AG$7=$AR$3,"X","")&amp;IF($AG$7=$AS$3,"X","")&amp;IF($AG$7=$AT$3,"X","")&amp;IF($AG$7=$AU$3,"X","")</f>
        <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X</v>
      </c>
      <c r="CE7" s="33" t="str">
        <f>IF($AK$7=$AO$3,"X","")&amp;IF($AK$7=$AP$3,"X","")&amp;IF($AK$7=$AQ$3,"X","")&amp;IF($AK$7=$AR$3,"X","")&amp;IF($AK$7=$AS$3,"X","")&amp;IF($AK$7=$AT$3,"X","")&amp;IF($AK$7=$AU$3,"X","")</f>
        <v/>
      </c>
    </row>
    <row r="8" spans="1:83" ht="12.75" customHeight="1" x14ac:dyDescent="0.2">
      <c r="A8" s="977" t="str">
        <f>R1</f>
        <v>Ellis Zachary</v>
      </c>
      <c r="B8" s="977"/>
      <c r="C8" s="977"/>
      <c r="D8" s="978">
        <f>Y1*AL8</f>
        <v>18</v>
      </c>
      <c r="E8" s="978"/>
      <c r="F8" s="34" t="s">
        <v>21</v>
      </c>
      <c r="G8" s="35" t="str">
        <f>IF($G$7=$AO$3,"X","")&amp;IF($G$7=$AP$3,"X","")&amp;IF($G$7=$AQ$3,"X","")&amp;IF($G$7=$AR$3,"X","")&amp;IF($G$7=$AS$3,"X","")&amp;IF($G$7=$AT$3,"X","")&amp;IF($G$7=$AU$3,"X","")</f>
        <v/>
      </c>
      <c r="H8" s="35" t="str">
        <f>IF($H$7=$AO$3,"X","")&amp;IF($H$7=$AP$3,"X","")&amp;IF($H$7=$AQ$3,"X","")&amp;IF($H$7=$AR$3,"X","")&amp;IF($H$7=$AS$3,"X","")&amp;IF($H$7=$AT$3,"X","")&amp;IF($H$7=$AU$3,"X","")</f>
        <v>X</v>
      </c>
      <c r="I8" s="35" t="str">
        <f>IF($I$7=$AO$3,"X","")&amp;IF($I$7=$AP$3,"X","")&amp;IF($I$7=$AQ$3,"X","")&amp;IF($I$7=$AR$3,"X","")&amp;IF($I$7=$AS$3,"X","")&amp;IF($I$7=$AT$3,"X","")&amp;IF($I$7=$AU$3,"X","")</f>
        <v/>
      </c>
      <c r="J8" s="35" t="str">
        <f>IF($J$7=$AO$3,"X","")&amp;IF($J$7=$AP$3,"X","")&amp;IF($J$7=$AQ$3,"X","")&amp;IF($J$7=$AR$3,"X","")&amp;IF($J$7=$AS$3,"X","")&amp;IF($J$7=$AT$3,"X","")&amp;IF($J$7=$AU$3,"X","")</f>
        <v>X</v>
      </c>
      <c r="K8" s="35" t="str">
        <f>IF($K$7=$AO$3,"X","")&amp;IF($K$7=$AP$3,"X","")&amp;IF($K$7=$AQ$3,"X","")&amp;IF($K$7=$AR$3,"X","")&amp;IF($K$7=$AS$3,"X","")&amp;IF($K$7=$AT$3,"X","")&amp;IF($K$7=$AU$3,"X","")</f>
        <v/>
      </c>
      <c r="L8" s="35" t="str">
        <f>IF($L$7=$AO$3,"X","")&amp;IF($L$7=$AP$3,"X","")&amp;IF($L$7=$AQ$3,"X","")&amp;IF($L$7=$AR$3,"X","")&amp;IF($L$7=$AS$3,"X","")&amp;IF($L$7=$AT$3,"X","")&amp;IF($L$7=$AU$3,"X","")</f>
        <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X</v>
      </c>
      <c r="P8" s="35" t="str">
        <f>IF($P$7=$AO$3,"X","")&amp;IF($P$7=$AP$3,"X","")&amp;IF($P$7=$AQ$3,"X","")&amp;IF($P$7=$AR$3,"X","")&amp;IF($P$7=$AS$3,"X","")&amp;IF($P$7=$AT$3,"X","")&amp;IF($P$7=$AU$3,"X","")</f>
        <v/>
      </c>
      <c r="Q8" s="35" t="str">
        <f>IF($Q$7=$AO$3,"X","")&amp;IF($Q$7=$AP$3,"X","")&amp;IF($Q$7=$AQ$3,"X","")&amp;IF($Q$7=$AR$3,"X","")&amp;IF($Q$7=$AS$3,"X","")&amp;IF($Q$7=$AT$3,"X","")&amp;IF($Q$7=$AU$3,"X","")</f>
        <v>X</v>
      </c>
      <c r="R8" s="35" t="str">
        <f>IF($R$7=$AO$3,"X","")&amp;IF($R$7=$AP$3,"X","")&amp;IF($R$7=$AQ$3,"X","")&amp;IF($R$7=$AR$3,"X","")&amp;IF($R$7=$AS$3,"X","")&amp;IF($R$7=$AT$3,"X","")&amp;IF($R$7=$AU$3,"X","")</f>
        <v/>
      </c>
      <c r="S8" s="35" t="str">
        <f>IF($S$7=$AO$3,"X","")&amp;IF($S$7=$AP$3,"X","")&amp;IF($S$7=$AQ$3,"X","")&amp;IF($S$7=$AR$3,"X","")&amp;IF($S$7=$AS$3,"X","")&amp;IF($S$7=$AT$3,"X","")&amp;IF($S$7=$AU$3,"X","")</f>
        <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X</v>
      </c>
      <c r="W8" s="35" t="str">
        <f>IF($W$7=$AO$3,"X","")&amp;IF($W$7=$AP$3,"X","")&amp;IF($W$7=$AQ$3,"X","")&amp;IF($W$7=$AR$3,"X","")&amp;IF($W$7=$AS$3,"X","")&amp;IF($W$7=$AT$3,"X","")&amp;IF($W$7=$AU$3,"X","")</f>
        <v/>
      </c>
      <c r="X8" s="35" t="str">
        <f>IF($X$7=$AO$3,"X","")&amp;IF($X$7=$AP$3,"X","")&amp;IF($X$7=$AQ$3,"X","")&amp;IF($X$7=$AR$3,"X","")&amp;IF($X$7=$AS$3,"X","")&amp;IF($X$7=$AT$3,"X","")&amp;IF($X$7=$AU$3,"X","")</f>
        <v>X</v>
      </c>
      <c r="Y8" s="35" t="str">
        <f>IF($Y$7=$AO$3,"X","")&amp;IF($Y$7=$AP$3,"X","")&amp;IF($Y$7=$AQ$3,"X","")&amp;IF($Y$7=$AR$3,"X","")&amp;IF($Y$7=$AS$3,"X","")&amp;IF($Y$7=$AT$3,"X","")&amp;IF($Y$7=$AU$3,"X","")</f>
        <v/>
      </c>
      <c r="Z8" s="35" t="str">
        <f>IF($Z$7=$AO$3,"X","")&amp;IF($Z$7=$AP$3,"X","")&amp;IF($Z$7=$AQ$3,"X","")&amp;IF($Z$7=$AR$3,"X","")&amp;IF($Z$7=$AS$3,"X","")&amp;IF($Z$7=$AT$3,"X","")&amp;IF($Z$7=$AU$3,"X","")</f>
        <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X</v>
      </c>
      <c r="AD8" s="35" t="str">
        <f>IF($AD$7=$AO$3,"X","")&amp;IF($AD$7=$AP$3,"X","")&amp;IF($AD$7=$AQ$3,"X","")&amp;IF($AD$7=$AR$3,"X","")&amp;IF($AD$7=$AS$3,"X","")&amp;IF($AD$7=$AT$3,"X","")&amp;IF($AD$7=$AU$3,"X","")</f>
        <v/>
      </c>
      <c r="AE8" s="35" t="str">
        <f>IF($AE$7=$AO$3,"X","")&amp;IF($AE$7=$AP$3,"X","")&amp;IF($AE$7=$AQ$3,"X","")&amp;IF($AE$7=$AR$3,"X","")&amp;IF($AE$7=$AS$3,"X","")&amp;IF($AE$7=$AT$3,"X","")&amp;IF($AE$7=$AU$3,"X","")</f>
        <v>X</v>
      </c>
      <c r="AF8" s="35" t="str">
        <f>IF($AF$7=$AO$3,"X","")&amp;IF($AF$7=$AP$3,"X","")&amp;IF($AF$7=$AQ$3,"X","")&amp;IF($AF$7=$AR$3,"X","")&amp;IF($AF$7=$AS$3,"X","")&amp;IF($AF$7=$AT$3,"X","")&amp;IF($AF$7=$AU$3,"X","")</f>
        <v/>
      </c>
      <c r="AG8" s="35" t="str">
        <f>IF($AG$7=$AO$3,"X","")&amp;IF($AG$7=$AP$3,"X","")&amp;IF($AG$7=$AQ$3,"X","")&amp;IF($AG$7=$AR$3,"X","")&amp;IF($AG$7=$AS$3,"X","")&amp;IF($AG$7=$AT$3,"X","")&amp;IF($AG$7=$AU$3,"X","")</f>
        <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X</v>
      </c>
      <c r="AK8" s="35" t="str">
        <f>IF($AK$7=$AO$3,"X","")&amp;IF($AK$7=$AP$3,"X","")&amp;IF($AK$7=$AQ$3,"X","")&amp;IF($AK$7=$AR$3,"X","")&amp;IF($AK$7=$AS$3,"X","")&amp;IF($AK$7=$AT$3,"X","")&amp;IF($AK$7=$AU$3,"X","")</f>
        <v/>
      </c>
      <c r="AL8" s="30">
        <f>COUNTIF(G8:AK8,"X")</f>
        <v>9</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18</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t="s">
        <v>833</v>
      </c>
      <c r="C14" s="925"/>
      <c r="D14" s="925"/>
      <c r="E14" s="925"/>
      <c r="F14" s="925"/>
      <c r="G14" s="926"/>
      <c r="H14" s="927"/>
      <c r="I14" s="928"/>
      <c r="J14" s="929"/>
      <c r="K14" s="930"/>
      <c r="L14" s="931"/>
      <c r="M14" s="932"/>
      <c r="N14" s="933"/>
      <c r="O14" s="932">
        <v>0.12</v>
      </c>
      <c r="P14" s="933"/>
      <c r="Q14" s="934">
        <f t="shared" ref="Q14:Q33" si="2">AV14</f>
        <v>601.91999999999996</v>
      </c>
      <c r="R14" s="935"/>
      <c r="S14" s="936"/>
      <c r="T14" s="937"/>
      <c r="U14" s="938"/>
      <c r="V14" s="939"/>
      <c r="W14" s="940"/>
      <c r="X14" s="941"/>
      <c r="Y14" s="939">
        <v>9631</v>
      </c>
      <c r="Z14" s="941"/>
      <c r="AA14" s="556"/>
      <c r="AB14" s="559"/>
      <c r="AC14" s="560">
        <f t="shared" ref="AC14:AC33" si="3">IF(B14&lt;&gt;"",-$I$10,"")</f>
        <v>0</v>
      </c>
      <c r="AD14" s="561"/>
      <c r="AE14" s="561">
        <f>Y14/Q14</f>
        <v>16.000465178096757</v>
      </c>
      <c r="AF14" s="562">
        <f t="shared" ref="AF14:AF33" si="4">SUM(AB14:AE14)</f>
        <v>16.000465178096757</v>
      </c>
      <c r="AG14" s="72"/>
      <c r="AH14" s="109">
        <f t="shared" ref="AH14:AH33" si="5">IF(B14&lt;&gt;"",AV14,"")</f>
        <v>601.91999999999996</v>
      </c>
      <c r="AI14" s="883">
        <f>IF(B14&lt;&gt;0,ROUND(AE14*Q14,0),"")</f>
        <v>9631</v>
      </c>
      <c r="AJ14" s="883"/>
      <c r="AK14" s="900">
        <f t="shared" ref="AK14:AK33" si="6">IF(B14&lt;&gt;0,ROUND(AI14*$AF$1,2),"")</f>
        <v>0</v>
      </c>
      <c r="AL14" s="900"/>
      <c r="AM14" s="901" t="str">
        <f t="shared" ref="AM14:AM33" si="7">IF(AND(AC14&gt;0,AC14&lt;&gt;""),"ложь","")</f>
        <v/>
      </c>
      <c r="AN14" s="901"/>
      <c r="AO14" s="73">
        <f>IF(ROUND($A$1-$A$1*M14,4)=$A$1,0,ROUND($A$1-$A$1*M14,4))</f>
        <v>0</v>
      </c>
      <c r="AP14" s="74">
        <f>IF(ROUND($A$1-$A$1*O14,4)=$A$1,0,ROUND($A$1-$A$1*O14,4))</f>
        <v>601.91999999999996</v>
      </c>
      <c r="AQ14" s="75">
        <f>ROUND($A$1-((M14+O14)*$A$1),4)</f>
        <v>601.91999999999996</v>
      </c>
      <c r="AR14" s="76">
        <f>IF(AO14&gt;0,1,0)</f>
        <v>0</v>
      </c>
      <c r="AS14" s="77">
        <f t="shared" ref="AS14:AS33" si="8">IF(AP14&gt;0,2,0)</f>
        <v>2</v>
      </c>
      <c r="AT14" s="76">
        <f>IF(AQ14&gt;0,3,0)</f>
        <v>3</v>
      </c>
      <c r="AU14" s="78">
        <f t="shared" ref="AU14:AU33" si="9">AR14+AS14+AT14</f>
        <v>5</v>
      </c>
      <c r="AV14" s="5">
        <f t="shared" ref="AV14:AV33" si="10">IF(AU14=4,AO14,0)+IF(AU14=5,AP14,0)+IF(AU14=6,AQ14,0)+IF(AU14=3,$A$1,0)</f>
        <v>601.91999999999996</v>
      </c>
      <c r="AW14" s="104">
        <f>ROUND(AF14*Q14,0)</f>
        <v>9631</v>
      </c>
    </row>
    <row r="15" spans="1:83" s="69" customFormat="1" ht="18" customHeight="1" x14ac:dyDescent="0.2">
      <c r="A15" s="71">
        <v>2</v>
      </c>
      <c r="B15" s="924" t="s">
        <v>839</v>
      </c>
      <c r="C15" s="925"/>
      <c r="D15" s="925"/>
      <c r="E15" s="925"/>
      <c r="F15" s="925"/>
      <c r="G15" s="926"/>
      <c r="H15" s="927"/>
      <c r="I15" s="928"/>
      <c r="J15" s="929"/>
      <c r="K15" s="930"/>
      <c r="L15" s="931"/>
      <c r="M15" s="932"/>
      <c r="N15" s="933"/>
      <c r="O15" s="932">
        <v>7.0000000000000007E-2</v>
      </c>
      <c r="P15" s="933"/>
      <c r="Q15" s="934">
        <f t="shared" si="2"/>
        <v>636.12</v>
      </c>
      <c r="R15" s="935"/>
      <c r="S15" s="936"/>
      <c r="T15" s="937"/>
      <c r="U15" s="938"/>
      <c r="V15" s="939"/>
      <c r="W15" s="940"/>
      <c r="X15" s="941"/>
      <c r="Y15" s="939">
        <v>10178</v>
      </c>
      <c r="Z15" s="941"/>
      <c r="AA15" s="556"/>
      <c r="AB15" s="563"/>
      <c r="AC15" s="560">
        <f t="shared" si="3"/>
        <v>0</v>
      </c>
      <c r="AD15" s="564"/>
      <c r="AE15" s="561">
        <f>Y15/Q15</f>
        <v>16.000125762434759</v>
      </c>
      <c r="AF15" s="562">
        <f t="shared" si="4"/>
        <v>16.000125762434759</v>
      </c>
      <c r="AG15" s="72"/>
      <c r="AH15" s="109">
        <f t="shared" si="5"/>
        <v>636.12</v>
      </c>
      <c r="AI15" s="883">
        <f t="shared" ref="AI15:AI33" si="11">IF(B15&lt;&gt;0,ROUND(AE15*Q15,0),"")</f>
        <v>10178</v>
      </c>
      <c r="AJ15" s="883"/>
      <c r="AK15" s="900">
        <f t="shared" si="6"/>
        <v>0</v>
      </c>
      <c r="AL15" s="900"/>
      <c r="AM15" s="901" t="str">
        <f t="shared" si="7"/>
        <v/>
      </c>
      <c r="AN15" s="901"/>
      <c r="AO15" s="73">
        <f t="shared" ref="AO15:AO33" si="12">IF(ROUND($A$1-$A$1*M15,4)=$A$1,0,ROUND($A$1-$A$1*M15,4))</f>
        <v>0</v>
      </c>
      <c r="AP15" s="74">
        <f t="shared" ref="AP15:AP33" si="13">IF(ROUND($A$1-$A$1*O15,4)=$A$1,0,ROUND($A$1-$A$1*O15,4))</f>
        <v>636.12</v>
      </c>
      <c r="AQ15" s="75">
        <f t="shared" ref="AQ15:AQ33" si="14">ROUND($A$1-((M15+O15)*$A$1),4)</f>
        <v>636.12</v>
      </c>
      <c r="AR15" s="76">
        <f t="shared" ref="AR15:AR33" si="15">IF(AO15&gt;0,1,0)</f>
        <v>0</v>
      </c>
      <c r="AS15" s="77">
        <f t="shared" si="8"/>
        <v>2</v>
      </c>
      <c r="AT15" s="76">
        <f t="shared" ref="AT15:AT33" si="16">IF(AQ15&gt;0,3,0)</f>
        <v>3</v>
      </c>
      <c r="AU15" s="78">
        <f t="shared" si="9"/>
        <v>5</v>
      </c>
      <c r="AV15" s="5">
        <f t="shared" si="10"/>
        <v>636.12</v>
      </c>
      <c r="AW15" s="104">
        <f t="shared" ref="AW15:AW33" si="17">ROUND(AF15*Q15,0)</f>
        <v>10178</v>
      </c>
    </row>
    <row r="16" spans="1:83" s="69" customFormat="1" ht="18" customHeight="1" x14ac:dyDescent="0.2">
      <c r="A16" s="71">
        <v>3</v>
      </c>
      <c r="B16" s="924"/>
      <c r="C16" s="925"/>
      <c r="D16" s="925"/>
      <c r="E16" s="925"/>
      <c r="F16" s="925"/>
      <c r="G16" s="926"/>
      <c r="H16" s="927"/>
      <c r="I16" s="928"/>
      <c r="J16" s="929"/>
      <c r="K16" s="930"/>
      <c r="L16" s="931"/>
      <c r="M16" s="932"/>
      <c r="N16" s="933"/>
      <c r="O16" s="932"/>
      <c r="P16" s="933"/>
      <c r="Q16" s="934">
        <f t="shared" si="2"/>
        <v>684</v>
      </c>
      <c r="R16" s="935"/>
      <c r="S16" s="936"/>
      <c r="T16" s="937"/>
      <c r="U16" s="938"/>
      <c r="V16" s="939"/>
      <c r="W16" s="940"/>
      <c r="X16" s="941"/>
      <c r="Y16" s="939"/>
      <c r="Z16" s="941"/>
      <c r="AA16" s="556"/>
      <c r="AB16" s="563"/>
      <c r="AC16" s="560" t="str">
        <f t="shared" si="3"/>
        <v/>
      </c>
      <c r="AD16" s="564"/>
      <c r="AE16" s="561"/>
      <c r="AF16" s="562">
        <f t="shared" si="4"/>
        <v>0</v>
      </c>
      <c r="AG16" s="72"/>
      <c r="AH16" s="109" t="str">
        <f t="shared" si="5"/>
        <v/>
      </c>
      <c r="AI16" s="883" t="str">
        <f t="shared" si="11"/>
        <v/>
      </c>
      <c r="AJ16" s="883"/>
      <c r="AK16" s="900" t="str">
        <f t="shared" si="6"/>
        <v/>
      </c>
      <c r="AL16" s="900"/>
      <c r="AM16" s="901" t="str">
        <f t="shared" si="7"/>
        <v/>
      </c>
      <c r="AN16" s="901"/>
      <c r="AO16" s="73">
        <f t="shared" si="12"/>
        <v>0</v>
      </c>
      <c r="AP16" s="74">
        <f t="shared" si="13"/>
        <v>0</v>
      </c>
      <c r="AQ16" s="75">
        <f t="shared" si="14"/>
        <v>684</v>
      </c>
      <c r="AR16" s="76">
        <f t="shared" si="15"/>
        <v>0</v>
      </c>
      <c r="AS16" s="77">
        <f t="shared" si="8"/>
        <v>0</v>
      </c>
      <c r="AT16" s="76">
        <f t="shared" si="16"/>
        <v>3</v>
      </c>
      <c r="AU16" s="78">
        <f t="shared" si="9"/>
        <v>3</v>
      </c>
      <c r="AV16" s="5">
        <f t="shared" si="10"/>
        <v>684</v>
      </c>
      <c r="AW16" s="104">
        <f t="shared" si="17"/>
        <v>0</v>
      </c>
    </row>
    <row r="17" spans="1:49" s="69" customFormat="1" ht="18" customHeight="1" x14ac:dyDescent="0.2">
      <c r="A17" s="71">
        <v>4</v>
      </c>
      <c r="B17" s="924"/>
      <c r="C17" s="925"/>
      <c r="D17" s="925"/>
      <c r="E17" s="925"/>
      <c r="F17" s="925"/>
      <c r="G17" s="926"/>
      <c r="H17" s="927"/>
      <c r="I17" s="928"/>
      <c r="J17" s="929"/>
      <c r="K17" s="930"/>
      <c r="L17" s="931"/>
      <c r="M17" s="932"/>
      <c r="N17" s="933"/>
      <c r="O17" s="932"/>
      <c r="P17" s="933"/>
      <c r="Q17" s="934">
        <f t="shared" si="2"/>
        <v>684</v>
      </c>
      <c r="R17" s="935"/>
      <c r="S17" s="936"/>
      <c r="T17" s="937"/>
      <c r="U17" s="938"/>
      <c r="V17" s="939"/>
      <c r="W17" s="940"/>
      <c r="X17" s="941"/>
      <c r="Y17" s="939"/>
      <c r="Z17" s="941"/>
      <c r="AA17" s="556"/>
      <c r="AB17" s="563"/>
      <c r="AC17" s="560" t="str">
        <f t="shared" si="3"/>
        <v/>
      </c>
      <c r="AD17" s="564"/>
      <c r="AE17" s="561"/>
      <c r="AF17" s="562">
        <f t="shared" si="4"/>
        <v>0</v>
      </c>
      <c r="AG17" s="72"/>
      <c r="AH17" s="109" t="str">
        <f t="shared" si="5"/>
        <v/>
      </c>
      <c r="AI17" s="883" t="str">
        <f t="shared" si="11"/>
        <v/>
      </c>
      <c r="AJ17" s="883"/>
      <c r="AK17" s="900" t="str">
        <f t="shared" si="6"/>
        <v/>
      </c>
      <c r="AL17" s="900"/>
      <c r="AM17" s="901" t="str">
        <f t="shared" si="7"/>
        <v/>
      </c>
      <c r="AN17" s="901"/>
      <c r="AO17" s="73">
        <f t="shared" si="12"/>
        <v>0</v>
      </c>
      <c r="AP17" s="74">
        <f t="shared" si="13"/>
        <v>0</v>
      </c>
      <c r="AQ17" s="75">
        <f t="shared" si="14"/>
        <v>684</v>
      </c>
      <c r="AR17" s="76">
        <f t="shared" si="15"/>
        <v>0</v>
      </c>
      <c r="AS17" s="77">
        <f t="shared" si="8"/>
        <v>0</v>
      </c>
      <c r="AT17" s="76">
        <f t="shared" si="16"/>
        <v>3</v>
      </c>
      <c r="AU17" s="78">
        <f t="shared" si="9"/>
        <v>3</v>
      </c>
      <c r="AV17" s="5">
        <f t="shared" si="10"/>
        <v>684</v>
      </c>
      <c r="AW17" s="104">
        <f t="shared" si="17"/>
        <v>0</v>
      </c>
    </row>
    <row r="18" spans="1:49" s="69" customFormat="1" ht="18" customHeight="1" x14ac:dyDescent="0.2">
      <c r="A18" s="71">
        <v>5</v>
      </c>
      <c r="B18" s="924" t="s">
        <v>887</v>
      </c>
      <c r="C18" s="925"/>
      <c r="D18" s="925"/>
      <c r="E18" s="925"/>
      <c r="F18" s="925"/>
      <c r="G18" s="926"/>
      <c r="H18" s="927"/>
      <c r="I18" s="928"/>
      <c r="J18" s="929"/>
      <c r="K18" s="930"/>
      <c r="L18" s="931"/>
      <c r="M18" s="932"/>
      <c r="N18" s="933"/>
      <c r="O18" s="932">
        <v>0.05</v>
      </c>
      <c r="P18" s="933"/>
      <c r="Q18" s="934">
        <f t="shared" si="2"/>
        <v>649.79999999999995</v>
      </c>
      <c r="R18" s="935"/>
      <c r="S18" s="936"/>
      <c r="T18" s="937"/>
      <c r="U18" s="938"/>
      <c r="V18" s="939"/>
      <c r="W18" s="940"/>
      <c r="X18" s="941"/>
      <c r="Y18" s="939">
        <v>5198</v>
      </c>
      <c r="Z18" s="941"/>
      <c r="AA18" s="556"/>
      <c r="AB18" s="563"/>
      <c r="AC18" s="560">
        <f t="shared" si="3"/>
        <v>0</v>
      </c>
      <c r="AD18" s="564"/>
      <c r="AE18" s="561">
        <f>Y18/Q18</f>
        <v>7.9993844259772242</v>
      </c>
      <c r="AF18" s="562">
        <f t="shared" si="4"/>
        <v>7.9993844259772242</v>
      </c>
      <c r="AG18" s="72"/>
      <c r="AH18" s="109">
        <f t="shared" si="5"/>
        <v>649.79999999999995</v>
      </c>
      <c r="AI18" s="883">
        <f t="shared" si="11"/>
        <v>5198</v>
      </c>
      <c r="AJ18" s="883"/>
      <c r="AK18" s="900">
        <f t="shared" si="6"/>
        <v>0</v>
      </c>
      <c r="AL18" s="900"/>
      <c r="AM18" s="901" t="str">
        <f t="shared" si="7"/>
        <v/>
      </c>
      <c r="AN18" s="901"/>
      <c r="AO18" s="73">
        <f t="shared" si="12"/>
        <v>0</v>
      </c>
      <c r="AP18" s="74">
        <f t="shared" si="13"/>
        <v>649.79999999999995</v>
      </c>
      <c r="AQ18" s="75">
        <f t="shared" si="14"/>
        <v>649.79999999999995</v>
      </c>
      <c r="AR18" s="76">
        <f t="shared" si="15"/>
        <v>0</v>
      </c>
      <c r="AS18" s="77">
        <f t="shared" si="8"/>
        <v>2</v>
      </c>
      <c r="AT18" s="76">
        <f t="shared" si="16"/>
        <v>3</v>
      </c>
      <c r="AU18" s="78">
        <f t="shared" si="9"/>
        <v>5</v>
      </c>
      <c r="AV18" s="5">
        <f t="shared" si="10"/>
        <v>649.79999999999995</v>
      </c>
      <c r="AW18" s="104">
        <f t="shared" si="17"/>
        <v>5198</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684</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684</v>
      </c>
      <c r="AR19" s="76">
        <f t="shared" si="15"/>
        <v>0</v>
      </c>
      <c r="AS19" s="77">
        <f t="shared" si="8"/>
        <v>0</v>
      </c>
      <c r="AT19" s="76">
        <f t="shared" si="16"/>
        <v>3</v>
      </c>
      <c r="AU19" s="78">
        <f t="shared" si="9"/>
        <v>3</v>
      </c>
      <c r="AV19" s="5">
        <f t="shared" si="10"/>
        <v>684</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684</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684</v>
      </c>
      <c r="AR20" s="76">
        <f t="shared" si="15"/>
        <v>0</v>
      </c>
      <c r="AS20" s="77">
        <f t="shared" si="8"/>
        <v>0</v>
      </c>
      <c r="AT20" s="76">
        <f t="shared" si="16"/>
        <v>3</v>
      </c>
      <c r="AU20" s="78">
        <f t="shared" si="9"/>
        <v>3</v>
      </c>
      <c r="AV20" s="5">
        <f t="shared" si="10"/>
        <v>684</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684</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684</v>
      </c>
      <c r="AR21" s="76">
        <f t="shared" si="15"/>
        <v>0</v>
      </c>
      <c r="AS21" s="77">
        <f t="shared" si="8"/>
        <v>0</v>
      </c>
      <c r="AT21" s="76">
        <f t="shared" si="16"/>
        <v>3</v>
      </c>
      <c r="AU21" s="78">
        <f t="shared" si="9"/>
        <v>3</v>
      </c>
      <c r="AV21" s="5">
        <f t="shared" si="10"/>
        <v>684</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684</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684</v>
      </c>
      <c r="AR22" s="76">
        <f t="shared" si="15"/>
        <v>0</v>
      </c>
      <c r="AS22" s="77">
        <f t="shared" si="8"/>
        <v>0</v>
      </c>
      <c r="AT22" s="76">
        <f t="shared" si="16"/>
        <v>3</v>
      </c>
      <c r="AU22" s="78">
        <f t="shared" si="9"/>
        <v>3</v>
      </c>
      <c r="AV22" s="5">
        <f t="shared" si="10"/>
        <v>684</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684</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684</v>
      </c>
      <c r="AR23" s="76">
        <f t="shared" si="15"/>
        <v>0</v>
      </c>
      <c r="AS23" s="77">
        <f t="shared" si="8"/>
        <v>0</v>
      </c>
      <c r="AT23" s="76">
        <f t="shared" si="16"/>
        <v>3</v>
      </c>
      <c r="AU23" s="78">
        <f t="shared" si="9"/>
        <v>3</v>
      </c>
      <c r="AV23" s="5">
        <f t="shared" si="10"/>
        <v>684</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684</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684</v>
      </c>
      <c r="AR24" s="76">
        <f t="shared" si="15"/>
        <v>0</v>
      </c>
      <c r="AS24" s="77">
        <f t="shared" si="8"/>
        <v>0</v>
      </c>
      <c r="AT24" s="76">
        <f t="shared" si="16"/>
        <v>3</v>
      </c>
      <c r="AU24" s="78">
        <f t="shared" si="9"/>
        <v>3</v>
      </c>
      <c r="AV24" s="5">
        <f t="shared" si="10"/>
        <v>684</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684</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684</v>
      </c>
      <c r="AR25" s="76">
        <f t="shared" si="15"/>
        <v>0</v>
      </c>
      <c r="AS25" s="77">
        <f t="shared" si="8"/>
        <v>0</v>
      </c>
      <c r="AT25" s="76">
        <f t="shared" si="16"/>
        <v>3</v>
      </c>
      <c r="AU25" s="78">
        <f t="shared" si="9"/>
        <v>3</v>
      </c>
      <c r="AV25" s="5">
        <f t="shared" si="10"/>
        <v>684</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684</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684</v>
      </c>
      <c r="AR26" s="76">
        <f t="shared" si="15"/>
        <v>0</v>
      </c>
      <c r="AS26" s="77">
        <f t="shared" si="8"/>
        <v>0</v>
      </c>
      <c r="AT26" s="76">
        <f t="shared" si="16"/>
        <v>3</v>
      </c>
      <c r="AU26" s="78">
        <f t="shared" si="9"/>
        <v>3</v>
      </c>
      <c r="AV26" s="5">
        <f t="shared" si="10"/>
        <v>684</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684</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684</v>
      </c>
      <c r="AR27" s="76">
        <f t="shared" si="15"/>
        <v>0</v>
      </c>
      <c r="AS27" s="77">
        <f t="shared" si="8"/>
        <v>0</v>
      </c>
      <c r="AT27" s="76">
        <f t="shared" si="16"/>
        <v>3</v>
      </c>
      <c r="AU27" s="78">
        <f t="shared" si="9"/>
        <v>3</v>
      </c>
      <c r="AV27" s="5">
        <f t="shared" si="10"/>
        <v>684</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684</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684</v>
      </c>
      <c r="AR28" s="76">
        <f t="shared" si="15"/>
        <v>0</v>
      </c>
      <c r="AS28" s="77">
        <f t="shared" si="8"/>
        <v>0</v>
      </c>
      <c r="AT28" s="76">
        <f t="shared" si="16"/>
        <v>3</v>
      </c>
      <c r="AU28" s="78">
        <f t="shared" si="9"/>
        <v>3</v>
      </c>
      <c r="AV28" s="5">
        <f t="shared" si="10"/>
        <v>684</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684</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684</v>
      </c>
      <c r="AR29" s="76">
        <f t="shared" si="15"/>
        <v>0</v>
      </c>
      <c r="AS29" s="77">
        <f t="shared" si="8"/>
        <v>0</v>
      </c>
      <c r="AT29" s="76">
        <f t="shared" si="16"/>
        <v>3</v>
      </c>
      <c r="AU29" s="78">
        <f t="shared" si="9"/>
        <v>3</v>
      </c>
      <c r="AV29" s="5">
        <f t="shared" si="10"/>
        <v>684</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684</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684</v>
      </c>
      <c r="AR30" s="76">
        <f t="shared" si="15"/>
        <v>0</v>
      </c>
      <c r="AS30" s="77">
        <f t="shared" si="8"/>
        <v>0</v>
      </c>
      <c r="AT30" s="76">
        <f t="shared" si="16"/>
        <v>3</v>
      </c>
      <c r="AU30" s="78">
        <f t="shared" si="9"/>
        <v>3</v>
      </c>
      <c r="AV30" s="5">
        <f t="shared" si="10"/>
        <v>684</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684</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684</v>
      </c>
      <c r="AR31" s="76">
        <f t="shared" si="15"/>
        <v>0</v>
      </c>
      <c r="AS31" s="77">
        <f t="shared" si="8"/>
        <v>0</v>
      </c>
      <c r="AT31" s="76">
        <f t="shared" si="16"/>
        <v>3</v>
      </c>
      <c r="AU31" s="78">
        <f t="shared" si="9"/>
        <v>3</v>
      </c>
      <c r="AV31" s="5">
        <f t="shared" si="10"/>
        <v>684</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684</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684</v>
      </c>
      <c r="AR32" s="76">
        <f t="shared" si="15"/>
        <v>0</v>
      </c>
      <c r="AS32" s="77">
        <f t="shared" si="8"/>
        <v>0</v>
      </c>
      <c r="AT32" s="76">
        <f t="shared" si="16"/>
        <v>3</v>
      </c>
      <c r="AU32" s="78">
        <f t="shared" si="9"/>
        <v>3</v>
      </c>
      <c r="AV32" s="5">
        <f t="shared" si="10"/>
        <v>684</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684</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684</v>
      </c>
      <c r="AR33" s="76">
        <f t="shared" si="15"/>
        <v>0</v>
      </c>
      <c r="AS33" s="77">
        <f t="shared" si="8"/>
        <v>0</v>
      </c>
      <c r="AT33" s="76">
        <f t="shared" si="16"/>
        <v>3</v>
      </c>
      <c r="AU33" s="78">
        <f t="shared" si="9"/>
        <v>3</v>
      </c>
      <c r="AV33" s="5">
        <f t="shared" si="10"/>
        <v>684</v>
      </c>
      <c r="AW33" s="104">
        <f t="shared" si="17"/>
        <v>0</v>
      </c>
    </row>
    <row r="34" spans="1:49" s="69" customFormat="1" ht="24.75" customHeight="1" x14ac:dyDescent="0.2">
      <c r="A34" s="84"/>
      <c r="B34" s="480" t="s">
        <v>281</v>
      </c>
      <c r="C34" s="84"/>
      <c r="D34" s="84"/>
      <c r="E34" s="84"/>
      <c r="F34" s="84"/>
      <c r="G34" s="554">
        <f>20-COUNTBLANK(B14:B33)</f>
        <v>3</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25007</v>
      </c>
      <c r="Z34" s="904"/>
      <c r="AA34" s="558">
        <f t="shared" ref="AA34:AG34" si="18">SUM(AA14:AA33)</f>
        <v>0</v>
      </c>
      <c r="AB34" s="568">
        <f t="shared" si="18"/>
        <v>0</v>
      </c>
      <c r="AC34" s="569">
        <f t="shared" si="18"/>
        <v>0</v>
      </c>
      <c r="AD34" s="569">
        <f t="shared" si="18"/>
        <v>0</v>
      </c>
      <c r="AE34" s="570">
        <f t="shared" si="18"/>
        <v>39.999975366508743</v>
      </c>
      <c r="AF34" s="571">
        <f t="shared" si="18"/>
        <v>39.999975366508743</v>
      </c>
      <c r="AG34" s="89">
        <f t="shared" si="18"/>
        <v>0</v>
      </c>
      <c r="AH34" s="90"/>
      <c r="AI34" s="90"/>
      <c r="AJ34" s="90"/>
      <c r="AK34" s="90"/>
      <c r="AL34" s="91"/>
      <c r="AM34" s="91"/>
      <c r="AN34" s="91"/>
      <c r="AO34" s="68"/>
      <c r="AS34" s="70"/>
      <c r="AW34" s="104">
        <f>SUM(AW14:AW33)</f>
        <v>25007</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2352.98315069198</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2182" priority="6" stopIfTrue="1">
      <formula>B14=""</formula>
    </cfRule>
  </conditionalFormatting>
  <conditionalFormatting sqref="AE14:AE33">
    <cfRule type="expression" dxfId="2181" priority="7" stopIfTrue="1">
      <formula>AND((OR(S14,V14,Y14)&lt;&gt;0),AE14=0)</formula>
    </cfRule>
    <cfRule type="expression" dxfId="2180" priority="8" stopIfTrue="1">
      <formula>AND((OR(S14,V14,Y14)&lt;&gt;0),AE14&lt;&gt;0)</formula>
    </cfRule>
  </conditionalFormatting>
  <conditionalFormatting sqref="Q14:R33">
    <cfRule type="expression" dxfId="2179" priority="9" stopIfTrue="1">
      <formula>B14=""</formula>
    </cfRule>
  </conditionalFormatting>
  <conditionalFormatting sqref="AC14:AC33">
    <cfRule type="expression" dxfId="2178" priority="10" stopIfTrue="1">
      <formula>(AD14+AC14)&gt;=0</formula>
    </cfRule>
  </conditionalFormatting>
  <conditionalFormatting sqref="AI14:AJ33">
    <cfRule type="expression" dxfId="2177" priority="11" stopIfTrue="1">
      <formula>IF(AI14&lt;&gt;ROUND(S14*$AF$1+V14+Y14,2),1)</formula>
    </cfRule>
    <cfRule type="cellIs" dxfId="2176" priority="12" stopIfTrue="1" operator="equal">
      <formula>0</formula>
    </cfRule>
  </conditionalFormatting>
  <conditionalFormatting sqref="Y25:Z33">
    <cfRule type="expression" dxfId="2175" priority="13" stopIfTrue="1">
      <formula>IF((AND($Y25=0,$S25=0,$V25=0,$AE25&lt;&gt;0)),"истина")</formula>
    </cfRule>
    <cfRule type="expression" dxfId="2174" priority="14" stopIfTrue="1">
      <formula>($V25+$Y25)&lt;&gt;$AI25</formula>
    </cfRule>
  </conditionalFormatting>
  <conditionalFormatting sqref="S15:U33">
    <cfRule type="expression" dxfId="2173" priority="15" stopIfTrue="1">
      <formula>IF((AND($S15=0,$V15=0,$Y15=0,$AE15&lt;&gt;0)),"истина")</formula>
    </cfRule>
    <cfRule type="cellIs" dxfId="2172" priority="16" stopIfTrue="1" operator="lessThan">
      <formula>0</formula>
    </cfRule>
  </conditionalFormatting>
  <conditionalFormatting sqref="V25:X33">
    <cfRule type="expression" dxfId="2171" priority="17" stopIfTrue="1">
      <formula>IF((AND($V25=0,$Y25=0,$S25=0,$AE25&lt;&gt;0)),"истина")</formula>
    </cfRule>
    <cfRule type="expression" dxfId="2170" priority="18" stopIfTrue="1">
      <formula>($V25+$Y25)&lt;&gt;$AI25</formula>
    </cfRule>
    <cfRule type="cellIs" dxfId="2169" priority="19" stopIfTrue="1" operator="lessThan">
      <formula>0</formula>
    </cfRule>
  </conditionalFormatting>
  <conditionalFormatting sqref="I10:J10">
    <cfRule type="cellIs" dxfId="2168" priority="20" stopIfTrue="1" operator="notEqual">
      <formula>$A$10</formula>
    </cfRule>
    <cfRule type="cellIs" dxfId="2167" priority="21" stopIfTrue="1" operator="equal">
      <formula>0</formula>
    </cfRule>
  </conditionalFormatting>
  <conditionalFormatting sqref="D10:E10 AK13:AL13 AH14:AH33 AM14:AN33">
    <cfRule type="cellIs" dxfId="2166" priority="22" stopIfTrue="1" operator="equal">
      <formula>0</formula>
    </cfRule>
  </conditionalFormatting>
  <conditionalFormatting sqref="AH3:AN3 AH1:AN1">
    <cfRule type="cellIs" dxfId="2165" priority="23" stopIfTrue="1" operator="equal">
      <formula>0</formula>
    </cfRule>
  </conditionalFormatting>
  <conditionalFormatting sqref="S34:AG34 AF14:AF33">
    <cfRule type="cellIs" dxfId="2164" priority="24" stopIfTrue="1" operator="equal">
      <formula>0</formula>
    </cfRule>
  </conditionalFormatting>
  <conditionalFormatting sqref="S14:U14">
    <cfRule type="expression" dxfId="2163" priority="25" stopIfTrue="1">
      <formula>IF((AND($S$14=0,$V$14=0,$Y$14=0,$AE$14&lt;&gt;0)),"истина")</formula>
    </cfRule>
    <cfRule type="cellIs" dxfId="2162" priority="26" stopIfTrue="1" operator="lessThan">
      <formula>0</formula>
    </cfRule>
  </conditionalFormatting>
  <conditionalFormatting sqref="G34 D8:E9 AK14:AL33">
    <cfRule type="cellIs" dxfId="2161" priority="27" stopIfTrue="1" operator="equal">
      <formula>0</formula>
    </cfRule>
  </conditionalFormatting>
  <conditionalFormatting sqref="AL8:AL9">
    <cfRule type="cellIs" dxfId="2160" priority="28" stopIfTrue="1" operator="equal">
      <formula>0</formula>
    </cfRule>
  </conditionalFormatting>
  <conditionalFormatting sqref="AM8:AN8">
    <cfRule type="expression" dxfId="2159" priority="29" stopIfTrue="1">
      <formula>$AL$8=0</formula>
    </cfRule>
  </conditionalFormatting>
  <conditionalFormatting sqref="AM9:AN9">
    <cfRule type="expression" dxfId="2158" priority="30" stopIfTrue="1">
      <formula>$AL$9=0</formula>
    </cfRule>
  </conditionalFormatting>
  <conditionalFormatting sqref="A8:C8">
    <cfRule type="expression" dxfId="2157" priority="31" stopIfTrue="1">
      <formula>$D$8=0</formula>
    </cfRule>
    <cfRule type="cellIs" dxfId="2156" priority="32" stopIfTrue="1" operator="equal">
      <formula>0</formula>
    </cfRule>
  </conditionalFormatting>
  <conditionalFormatting sqref="A9:C9">
    <cfRule type="expression" dxfId="2155" priority="33" stopIfTrue="1">
      <formula>$D$9=0</formula>
    </cfRule>
    <cfRule type="cellIs" dxfId="2154" priority="34" stopIfTrue="1" operator="equal">
      <formula>0</formula>
    </cfRule>
  </conditionalFormatting>
  <conditionalFormatting sqref="F9">
    <cfRule type="expression" dxfId="2153" priority="35" stopIfTrue="1">
      <formula>$D$9=0</formula>
    </cfRule>
  </conditionalFormatting>
  <conditionalFormatting sqref="F8">
    <cfRule type="expression" dxfId="2152" priority="36" stopIfTrue="1">
      <formula>$D$8=0</formula>
    </cfRule>
  </conditionalFormatting>
  <conditionalFormatting sqref="G8:AK9 BA7:CE8">
    <cfRule type="cellIs" dxfId="2151" priority="37" stopIfTrue="1" operator="equal">
      <formula>""</formula>
    </cfRule>
  </conditionalFormatting>
  <conditionalFormatting sqref="Y14:Z24">
    <cfRule type="expression" dxfId="2150" priority="1" stopIfTrue="1">
      <formula>IF((AND($Y14=0,$S14=0,$V14=0,$AE14&lt;&gt;0)),"истина")</formula>
    </cfRule>
    <cfRule type="expression" dxfId="2149" priority="2" stopIfTrue="1">
      <formula>($V14+$Y14)&lt;&gt;$AI14</formula>
    </cfRule>
  </conditionalFormatting>
  <conditionalFormatting sqref="V14:X24">
    <cfRule type="expression" dxfId="2148" priority="3" stopIfTrue="1">
      <formula>IF((AND($V14=0,$Y14=0,$S14=0,$AE14&lt;&gt;0)),"истина")</formula>
    </cfRule>
    <cfRule type="expression" dxfId="2147" priority="4" stopIfTrue="1">
      <formula>($V14+$Y14)&lt;&gt;$AI14</formula>
    </cfRule>
    <cfRule type="cellIs" dxfId="2146"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3249"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53250"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53251"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53252"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53253"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53254"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53255"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53256"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53257"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53258"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53259"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53260"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53261"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53262"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53263"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53264"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53265"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03">
    <pageSetUpPr fitToPage="1"/>
  </sheetPr>
  <dimension ref="A1:CE147"/>
  <sheetViews>
    <sheetView showGridLines="0" zoomScale="120" zoomScaleNormal="120" workbookViewId="0">
      <selection activeCell="A4" sqref="A4:C4"/>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v>639</v>
      </c>
      <c r="B1" s="969"/>
      <c r="C1" s="969"/>
      <c r="D1" s="555"/>
      <c r="E1" s="966">
        <v>10</v>
      </c>
      <c r="F1" s="966"/>
      <c r="G1" s="966"/>
      <c r="H1" s="966"/>
      <c r="J1" s="970"/>
      <c r="K1" s="970"/>
      <c r="L1" s="970"/>
      <c r="M1" s="970"/>
      <c r="N1" s="970"/>
      <c r="O1" s="970"/>
      <c r="P1" s="3"/>
      <c r="Q1" s="3"/>
      <c r="R1" s="964" t="s">
        <v>668</v>
      </c>
      <c r="S1" s="964"/>
      <c r="T1" s="964"/>
      <c r="U1" s="964"/>
      <c r="V1" s="964"/>
      <c r="W1" s="964"/>
      <c r="Y1" s="971">
        <v>2</v>
      </c>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v>0.83333333333333337</v>
      </c>
      <c r="AH2" s="859" t="s">
        <v>12</v>
      </c>
      <c r="AI2" s="859"/>
      <c r="AJ2" s="859"/>
      <c r="AK2" s="859"/>
      <c r="AL2" s="859"/>
      <c r="AM2" s="859"/>
      <c r="AN2" s="859"/>
      <c r="AO2" s="14" t="b">
        <v>1</v>
      </c>
      <c r="AP2" s="15" t="b">
        <v>0</v>
      </c>
      <c r="AQ2" s="15" t="b">
        <v>1</v>
      </c>
      <c r="AR2" s="15" t="b">
        <v>0</v>
      </c>
      <c r="AS2" s="15" t="b">
        <v>0</v>
      </c>
      <c r="AT2" s="15" t="b">
        <v>0</v>
      </c>
      <c r="AU2" s="15" t="b">
        <v>0</v>
      </c>
      <c r="AV2" s="15">
        <f>COUNTIF(AO2:AU2,TRUE)</f>
        <v>2</v>
      </c>
    </row>
    <row r="3" spans="1:83" ht="12.75" customHeight="1" x14ac:dyDescent="0.2">
      <c r="A3" s="972" t="s">
        <v>812</v>
      </c>
      <c r="B3" s="972"/>
      <c r="C3" s="972"/>
      <c r="D3" s="555"/>
      <c r="E3" s="964" t="s">
        <v>811</v>
      </c>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t="str">
        <f>IF(AO2=TRUE,"M",0)</f>
        <v>M</v>
      </c>
      <c r="AP3" s="19">
        <f>IF(AP2=TRUE,"Tu",0)</f>
        <v>0</v>
      </c>
      <c r="AQ3" s="19" t="str">
        <f>IF(AQ2=TRUE,"W",0)</f>
        <v>W</v>
      </c>
      <c r="AR3" s="19">
        <f>IF(AR2=TRUE,"Th",0)</f>
        <v>0</v>
      </c>
      <c r="AS3" s="19">
        <f>IF(AS2=TRUE,"F",0)</f>
        <v>0</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X</v>
      </c>
      <c r="BC7" s="33" t="str">
        <f>IF($I$7=$AO$3,"X","")&amp;IF($I$7=$AP$3,"X","")&amp;IF($I$7=$AQ$3,"X","")&amp;IF($I$7=$AR$3,"X","")&amp;IF($I$7=$AS$3,"X","")&amp;IF($I$7=$AT$3,"X","")&amp;IF($I$7=$AU$3,"X","")</f>
        <v/>
      </c>
      <c r="BD7" s="33" t="str">
        <f>IF($J$7=$AO$3,"X","")&amp;IF($J$7=$AP$3,"X","")&amp;IF($J$7=$AQ$3,"X","")&amp;IF($J$7=$AR$3,"X","")&amp;IF($J$7=$AS$3,"X","")&amp;IF($J$7=$AT$3,"X","")&amp;IF($J$7=$AU$3,"X","")</f>
        <v>X</v>
      </c>
      <c r="BE7" s="33" t="str">
        <f>IF($K$7=$AO$3,"X","")&amp;IF($K$7=$AP$3,"X","")&amp;IF($K$7=$AQ$3,"X","")&amp;IF($K$7=$AR$3,"X","")&amp;IF($K$7=$AS$3,"X","")&amp;IF($K$7=$AT$3,"X","")&amp;IF($K$7=$AU$3,"X","")</f>
        <v/>
      </c>
      <c r="BF7" s="33" t="str">
        <f>IF($L$7=$AO$3,"X","")&amp;IF($L$7=$AP$3,"X","")&amp;IF($L$7=$AQ$3,"X","")&amp;IF($L$7=$AR$3,"X","")&amp;IF($L$7=$AS$3,"X","")&amp;IF($L$7=$AT$3,"X","")&amp;IF($L$7=$AU$3,"X","")</f>
        <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X</v>
      </c>
      <c r="BJ7" s="33" t="str">
        <f>IF($P$7=$AO$3,"X","")&amp;IF($P$7=$AP$3,"X","")&amp;IF($P$7=$AQ$3,"X","")&amp;IF($P$7=$AR$3,"X","")&amp;IF($P$7=$AS$3,"X","")&amp;IF($P$7=$AT$3,"X","")&amp;IF($P$7=$AU$3,"X","")</f>
        <v/>
      </c>
      <c r="BK7" s="33" t="str">
        <f>IF($Q$7=$AO$3,"X","")&amp;IF($Q$7=$AP$3,"X","")&amp;IF($Q$7=$AQ$3,"X","")&amp;IF($Q$7=$AR$3,"X","")&amp;IF($Q$7=$AS$3,"X","")&amp;IF($Q$7=$AT$3,"X","")&amp;IF($Q$7=$AU$3,"X","")</f>
        <v>X</v>
      </c>
      <c r="BL7" s="33" t="str">
        <f>IF($R$7=$AO$3,"X","")&amp;IF($R$7=$AP$3,"X","")&amp;IF($R$7=$AQ$3,"X","")&amp;IF($R$7=$AR$3,"X","")&amp;IF($R$7=$AS$3,"X","")&amp;IF($R$7=$AT$3,"X","")&amp;IF($R$7=$AU$3,"X","")</f>
        <v/>
      </c>
      <c r="BM7" s="33" t="str">
        <f>IF($S$7=$AO$3,"X","")&amp;IF($S$7=$AP$3,"X","")&amp;IF($S$7=$AQ$3,"X","")&amp;IF($S$7=$AR$3,"X","")&amp;IF($S$7=$AS$3,"X","")&amp;IF($S$7=$AT$3,"X","")&amp;IF($S$7=$AU$3,"X","")</f>
        <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X</v>
      </c>
      <c r="BQ7" s="33" t="str">
        <f>IF($W$7=$AO$3,"X","")&amp;IF($W$7=$AP$3,"X","")&amp;IF($W$7=$AQ$3,"X","")&amp;IF($W$7=$AR$3,"X","")&amp;IF($W$7=$AS$3,"X","")&amp;IF($W$7=$AT$3,"X","")&amp;IF($W$7=$AU$3,"X","")</f>
        <v/>
      </c>
      <c r="BR7" s="33" t="str">
        <f>IF($X$7=$AO$3,"X","")&amp;IF($X$7=$AP$3,"X","")&amp;IF($X$7=$AQ$3,"X","")&amp;IF($X$7=$AR$3,"X","")&amp;IF($X$7=$AS$3,"X","")&amp;IF($X$7=$AT$3,"X","")&amp;IF($X$7=$AU$3,"X","")</f>
        <v>X</v>
      </c>
      <c r="BS7" s="33" t="str">
        <f>IF($Y$7=$AO$3,"X","")&amp;IF($Y$7=$AP$3,"X","")&amp;IF($Y$7=$AQ$3,"X","")&amp;IF($Y$7=$AR$3,"X","")&amp;IF($Y$7=$AS$3,"X","")&amp;IF($Y$7=$AT$3,"X","")&amp;IF($Y$7=$AU$3,"X","")</f>
        <v/>
      </c>
      <c r="BT7" s="33" t="str">
        <f>IF($Z$7=$AO$3,"X","")&amp;IF($Z$7=$AP$3,"X","")&amp;IF($Z$7=$AQ$3,"X","")&amp;IF($Z$7=$AR$3,"X","")&amp;IF($Z$7=$AS$3,"X","")&amp;IF($Z$7=$AT$3,"X","")&amp;IF($Z$7=$AU$3,"X","")</f>
        <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X</v>
      </c>
      <c r="BX7" s="33" t="str">
        <f>IF($AD$7=$AO$3,"X","")&amp;IF($AD$7=$AP$3,"X","")&amp;IF($AD$7=$AQ$3,"X","")&amp;IF($AD$7=$AR$3,"X","")&amp;IF($AD$7=$AS$3,"X","")&amp;IF($AD$7=$AT$3,"X","")&amp;IF($AD$7=$AU$3,"X","")</f>
        <v/>
      </c>
      <c r="BY7" s="33" t="str">
        <f>IF($AE$7=$AO$3,"X","")&amp;IF($AE$7=$AP$3,"X","")&amp;IF($AE$7=$AQ$3,"X","")&amp;IF($AE$7=$AR$3,"X","")&amp;IF($AE$7=$AS$3,"X","")&amp;IF($AE$7=$AT$3,"X","")&amp;IF($AE$7=$AU$3,"X","")</f>
        <v>X</v>
      </c>
      <c r="BZ7" s="33" t="str">
        <f>IF($AF$7=$AO$3,"X","")&amp;IF($AF$7=$AP$3,"X","")&amp;IF($AF$7=$AQ$3,"X","")&amp;IF($AF$7=$AR$3,"X","")&amp;IF($AF$7=$AS$3,"X","")&amp;IF($AF$7=$AT$3,"X","")&amp;IF($AF$7=$AU$3,"X","")</f>
        <v/>
      </c>
      <c r="CA7" s="33" t="str">
        <f>IF($AG$7=$AO$3,"X","")&amp;IF($AG$7=$AP$3,"X","")&amp;IF($AG$7=$AQ$3,"X","")&amp;IF($AG$7=$AR$3,"X","")&amp;IF($AG$7=$AS$3,"X","")&amp;IF($AG$7=$AT$3,"X","")&amp;IF($AG$7=$AU$3,"X","")</f>
        <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X</v>
      </c>
      <c r="CE7" s="33" t="str">
        <f>IF($AK$7=$AO$3,"X","")&amp;IF($AK$7=$AP$3,"X","")&amp;IF($AK$7=$AQ$3,"X","")&amp;IF($AK$7=$AR$3,"X","")&amp;IF($AK$7=$AS$3,"X","")&amp;IF($AK$7=$AT$3,"X","")&amp;IF($AK$7=$AU$3,"X","")</f>
        <v/>
      </c>
    </row>
    <row r="8" spans="1:83" ht="12.75" customHeight="1" x14ac:dyDescent="0.2">
      <c r="A8" s="977" t="str">
        <f>R1</f>
        <v>Ellis Zachary</v>
      </c>
      <c r="B8" s="977"/>
      <c r="C8" s="977"/>
      <c r="D8" s="978">
        <f>Y1*AL8</f>
        <v>18</v>
      </c>
      <c r="E8" s="978"/>
      <c r="F8" s="34" t="s">
        <v>21</v>
      </c>
      <c r="G8" s="35" t="str">
        <f>IF($G$7=$AO$3,"X","")&amp;IF($G$7=$AP$3,"X","")&amp;IF($G$7=$AQ$3,"X","")&amp;IF($G$7=$AR$3,"X","")&amp;IF($G$7=$AS$3,"X","")&amp;IF($G$7=$AT$3,"X","")&amp;IF($G$7=$AU$3,"X","")</f>
        <v/>
      </c>
      <c r="H8" s="35" t="str">
        <f>IF($H$7=$AO$3,"X","")&amp;IF($H$7=$AP$3,"X","")&amp;IF($H$7=$AQ$3,"X","")&amp;IF($H$7=$AR$3,"X","")&amp;IF($H$7=$AS$3,"X","")&amp;IF($H$7=$AT$3,"X","")&amp;IF($H$7=$AU$3,"X","")</f>
        <v>X</v>
      </c>
      <c r="I8" s="35" t="str">
        <f>IF($I$7=$AO$3,"X","")&amp;IF($I$7=$AP$3,"X","")&amp;IF($I$7=$AQ$3,"X","")&amp;IF($I$7=$AR$3,"X","")&amp;IF($I$7=$AS$3,"X","")&amp;IF($I$7=$AT$3,"X","")&amp;IF($I$7=$AU$3,"X","")</f>
        <v/>
      </c>
      <c r="J8" s="35" t="str">
        <f>IF($J$7=$AO$3,"X","")&amp;IF($J$7=$AP$3,"X","")&amp;IF($J$7=$AQ$3,"X","")&amp;IF($J$7=$AR$3,"X","")&amp;IF($J$7=$AS$3,"X","")&amp;IF($J$7=$AT$3,"X","")&amp;IF($J$7=$AU$3,"X","")</f>
        <v>X</v>
      </c>
      <c r="K8" s="35" t="str">
        <f>IF($K$7=$AO$3,"X","")&amp;IF($K$7=$AP$3,"X","")&amp;IF($K$7=$AQ$3,"X","")&amp;IF($K$7=$AR$3,"X","")&amp;IF($K$7=$AS$3,"X","")&amp;IF($K$7=$AT$3,"X","")&amp;IF($K$7=$AU$3,"X","")</f>
        <v/>
      </c>
      <c r="L8" s="35" t="str">
        <f>IF($L$7=$AO$3,"X","")&amp;IF($L$7=$AP$3,"X","")&amp;IF($L$7=$AQ$3,"X","")&amp;IF($L$7=$AR$3,"X","")&amp;IF($L$7=$AS$3,"X","")&amp;IF($L$7=$AT$3,"X","")&amp;IF($L$7=$AU$3,"X","")</f>
        <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X</v>
      </c>
      <c r="P8" s="35" t="str">
        <f>IF($P$7=$AO$3,"X","")&amp;IF($P$7=$AP$3,"X","")&amp;IF($P$7=$AQ$3,"X","")&amp;IF($P$7=$AR$3,"X","")&amp;IF($P$7=$AS$3,"X","")&amp;IF($P$7=$AT$3,"X","")&amp;IF($P$7=$AU$3,"X","")</f>
        <v/>
      </c>
      <c r="Q8" s="35" t="str">
        <f>IF($Q$7=$AO$3,"X","")&amp;IF($Q$7=$AP$3,"X","")&amp;IF($Q$7=$AQ$3,"X","")&amp;IF($Q$7=$AR$3,"X","")&amp;IF($Q$7=$AS$3,"X","")&amp;IF($Q$7=$AT$3,"X","")&amp;IF($Q$7=$AU$3,"X","")</f>
        <v>X</v>
      </c>
      <c r="R8" s="35" t="str">
        <f>IF($R$7=$AO$3,"X","")&amp;IF($R$7=$AP$3,"X","")&amp;IF($R$7=$AQ$3,"X","")&amp;IF($R$7=$AR$3,"X","")&amp;IF($R$7=$AS$3,"X","")&amp;IF($R$7=$AT$3,"X","")&amp;IF($R$7=$AU$3,"X","")</f>
        <v/>
      </c>
      <c r="S8" s="35" t="str">
        <f>IF($S$7=$AO$3,"X","")&amp;IF($S$7=$AP$3,"X","")&amp;IF($S$7=$AQ$3,"X","")&amp;IF($S$7=$AR$3,"X","")&amp;IF($S$7=$AS$3,"X","")&amp;IF($S$7=$AT$3,"X","")&amp;IF($S$7=$AU$3,"X","")</f>
        <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X</v>
      </c>
      <c r="W8" s="35" t="str">
        <f>IF($W$7=$AO$3,"X","")&amp;IF($W$7=$AP$3,"X","")&amp;IF($W$7=$AQ$3,"X","")&amp;IF($W$7=$AR$3,"X","")&amp;IF($W$7=$AS$3,"X","")&amp;IF($W$7=$AT$3,"X","")&amp;IF($W$7=$AU$3,"X","")</f>
        <v/>
      </c>
      <c r="X8" s="35" t="str">
        <f>IF($X$7=$AO$3,"X","")&amp;IF($X$7=$AP$3,"X","")&amp;IF($X$7=$AQ$3,"X","")&amp;IF($X$7=$AR$3,"X","")&amp;IF($X$7=$AS$3,"X","")&amp;IF($X$7=$AT$3,"X","")&amp;IF($X$7=$AU$3,"X","")</f>
        <v>X</v>
      </c>
      <c r="Y8" s="35" t="str">
        <f>IF($Y$7=$AO$3,"X","")&amp;IF($Y$7=$AP$3,"X","")&amp;IF($Y$7=$AQ$3,"X","")&amp;IF($Y$7=$AR$3,"X","")&amp;IF($Y$7=$AS$3,"X","")&amp;IF($Y$7=$AT$3,"X","")&amp;IF($Y$7=$AU$3,"X","")</f>
        <v/>
      </c>
      <c r="Z8" s="35" t="str">
        <f>IF($Z$7=$AO$3,"X","")&amp;IF($Z$7=$AP$3,"X","")&amp;IF($Z$7=$AQ$3,"X","")&amp;IF($Z$7=$AR$3,"X","")&amp;IF($Z$7=$AS$3,"X","")&amp;IF($Z$7=$AT$3,"X","")&amp;IF($Z$7=$AU$3,"X","")</f>
        <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X</v>
      </c>
      <c r="AD8" s="35" t="str">
        <f>IF($AD$7=$AO$3,"X","")&amp;IF($AD$7=$AP$3,"X","")&amp;IF($AD$7=$AQ$3,"X","")&amp;IF($AD$7=$AR$3,"X","")&amp;IF($AD$7=$AS$3,"X","")&amp;IF($AD$7=$AT$3,"X","")&amp;IF($AD$7=$AU$3,"X","")</f>
        <v/>
      </c>
      <c r="AE8" s="35" t="str">
        <f>IF($AE$7=$AO$3,"X","")&amp;IF($AE$7=$AP$3,"X","")&amp;IF($AE$7=$AQ$3,"X","")&amp;IF($AE$7=$AR$3,"X","")&amp;IF($AE$7=$AS$3,"X","")&amp;IF($AE$7=$AT$3,"X","")&amp;IF($AE$7=$AU$3,"X","")</f>
        <v>X</v>
      </c>
      <c r="AF8" s="35" t="str">
        <f>IF($AF$7=$AO$3,"X","")&amp;IF($AF$7=$AP$3,"X","")&amp;IF($AF$7=$AQ$3,"X","")&amp;IF($AF$7=$AR$3,"X","")&amp;IF($AF$7=$AS$3,"X","")&amp;IF($AF$7=$AT$3,"X","")&amp;IF($AF$7=$AU$3,"X","")</f>
        <v/>
      </c>
      <c r="AG8" s="35" t="str">
        <f>IF($AG$7=$AO$3,"X","")&amp;IF($AG$7=$AP$3,"X","")&amp;IF($AG$7=$AQ$3,"X","")&amp;IF($AG$7=$AR$3,"X","")&amp;IF($AG$7=$AS$3,"X","")&amp;IF($AG$7=$AT$3,"X","")&amp;IF($AG$7=$AU$3,"X","")</f>
        <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X</v>
      </c>
      <c r="AK8" s="35" t="str">
        <f>IF($AK$7=$AO$3,"X","")&amp;IF($AK$7=$AP$3,"X","")&amp;IF($AK$7=$AQ$3,"X","")&amp;IF($AK$7=$AR$3,"X","")&amp;IF($AK$7=$AS$3,"X","")&amp;IF($AK$7=$AT$3,"X","")&amp;IF($AK$7=$AU$3,"X","")</f>
        <v/>
      </c>
      <c r="AL8" s="30">
        <f>COUNTIF(G8:AK8,"X")</f>
        <v>9</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18</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c r="C14" s="925"/>
      <c r="D14" s="925"/>
      <c r="E14" s="925"/>
      <c r="F14" s="925"/>
      <c r="G14" s="926"/>
      <c r="H14" s="927"/>
      <c r="I14" s="928"/>
      <c r="J14" s="929"/>
      <c r="K14" s="930"/>
      <c r="L14" s="931"/>
      <c r="M14" s="932"/>
      <c r="N14" s="933"/>
      <c r="O14" s="932"/>
      <c r="P14" s="933"/>
      <c r="Q14" s="934">
        <f t="shared" ref="Q14:Q33" si="2">AV14</f>
        <v>639</v>
      </c>
      <c r="R14" s="935"/>
      <c r="S14" s="936"/>
      <c r="T14" s="937"/>
      <c r="U14" s="938"/>
      <c r="V14" s="939"/>
      <c r="W14" s="940"/>
      <c r="X14" s="941"/>
      <c r="Y14" s="939"/>
      <c r="Z14" s="941"/>
      <c r="AA14" s="556"/>
      <c r="AB14" s="559"/>
      <c r="AC14" s="560" t="str">
        <f t="shared" ref="AC14:AC33" si="3">IF(B14&lt;&gt;"",-$I$10,"")</f>
        <v/>
      </c>
      <c r="AD14" s="561"/>
      <c r="AE14" s="561"/>
      <c r="AF14" s="562">
        <f t="shared" ref="AF14:AF33" si="4">SUM(AB14:AE14)</f>
        <v>0</v>
      </c>
      <c r="AG14" s="72"/>
      <c r="AH14" s="109" t="str">
        <f t="shared" ref="AH14:AH33" si="5">IF(B14&lt;&gt;"",AV14,"")</f>
        <v/>
      </c>
      <c r="AI14" s="883" t="str">
        <f>IF(B14&lt;&gt;0,ROUND(AE14*Q14,0),"")</f>
        <v/>
      </c>
      <c r="AJ14" s="883"/>
      <c r="AK14" s="900" t="str">
        <f t="shared" ref="AK14:AK33" si="6">IF(B14&lt;&gt;0,ROUND(AI14*$AF$1,2),"")</f>
        <v/>
      </c>
      <c r="AL14" s="900"/>
      <c r="AM14" s="901" t="str">
        <f t="shared" ref="AM14:AM33" si="7">IF(AND(AC14&gt;0,AC14&lt;&gt;""),"ложь","")</f>
        <v/>
      </c>
      <c r="AN14" s="901"/>
      <c r="AO14" s="73">
        <f>IF(ROUND($A$1-$A$1*M14,4)=$A$1,0,ROUND($A$1-$A$1*M14,4))</f>
        <v>0</v>
      </c>
      <c r="AP14" s="74">
        <f>IF(ROUND($A$1-$A$1*O14,4)=$A$1,0,ROUND($A$1-$A$1*O14,4))</f>
        <v>0</v>
      </c>
      <c r="AQ14" s="75">
        <f>ROUND($A$1-((M14+O14)*$A$1),4)</f>
        <v>639</v>
      </c>
      <c r="AR14" s="76">
        <f>IF(AO14&gt;0,1,0)</f>
        <v>0</v>
      </c>
      <c r="AS14" s="77">
        <f t="shared" ref="AS14:AS33" si="8">IF(AP14&gt;0,2,0)</f>
        <v>0</v>
      </c>
      <c r="AT14" s="76">
        <f>IF(AQ14&gt;0,3,0)</f>
        <v>3</v>
      </c>
      <c r="AU14" s="78">
        <f t="shared" ref="AU14:AU33" si="9">AR14+AS14+AT14</f>
        <v>3</v>
      </c>
      <c r="AV14" s="5">
        <f t="shared" ref="AV14:AV33" si="10">IF(AU14=4,AO14,0)+IF(AU14=5,AP14,0)+IF(AU14=6,AQ14,0)+IF(AU14=3,$A$1,0)</f>
        <v>639</v>
      </c>
      <c r="AW14" s="104">
        <f>ROUND(AF14*Q14,0)</f>
        <v>0</v>
      </c>
    </row>
    <row r="15" spans="1:83" s="69" customFormat="1" ht="18" customHeight="1" x14ac:dyDescent="0.2">
      <c r="A15" s="71">
        <v>2</v>
      </c>
      <c r="B15" s="924"/>
      <c r="C15" s="925"/>
      <c r="D15" s="925"/>
      <c r="E15" s="925"/>
      <c r="F15" s="925"/>
      <c r="G15" s="926"/>
      <c r="H15" s="927"/>
      <c r="I15" s="928"/>
      <c r="J15" s="929"/>
      <c r="K15" s="930"/>
      <c r="L15" s="931"/>
      <c r="M15" s="932"/>
      <c r="N15" s="933"/>
      <c r="O15" s="932"/>
      <c r="P15" s="933"/>
      <c r="Q15" s="934">
        <f t="shared" si="2"/>
        <v>639</v>
      </c>
      <c r="R15" s="935"/>
      <c r="S15" s="936"/>
      <c r="T15" s="937"/>
      <c r="U15" s="938"/>
      <c r="V15" s="939"/>
      <c r="W15" s="940"/>
      <c r="X15" s="941"/>
      <c r="Y15" s="939"/>
      <c r="Z15" s="941"/>
      <c r="AA15" s="556"/>
      <c r="AB15" s="563"/>
      <c r="AC15" s="560" t="str">
        <f t="shared" si="3"/>
        <v/>
      </c>
      <c r="AD15" s="564"/>
      <c r="AE15" s="561"/>
      <c r="AF15" s="562">
        <f t="shared" si="4"/>
        <v>0</v>
      </c>
      <c r="AG15" s="72"/>
      <c r="AH15" s="109" t="str">
        <f t="shared" si="5"/>
        <v/>
      </c>
      <c r="AI15" s="883" t="str">
        <f t="shared" ref="AI15:AI33" si="11">IF(B15&lt;&gt;0,ROUND(AE15*Q15,0),"")</f>
        <v/>
      </c>
      <c r="AJ15" s="883"/>
      <c r="AK15" s="900" t="str">
        <f t="shared" si="6"/>
        <v/>
      </c>
      <c r="AL15" s="900"/>
      <c r="AM15" s="901" t="str">
        <f t="shared" si="7"/>
        <v/>
      </c>
      <c r="AN15" s="901"/>
      <c r="AO15" s="73">
        <f t="shared" ref="AO15:AO33" si="12">IF(ROUND($A$1-$A$1*M15,4)=$A$1,0,ROUND($A$1-$A$1*M15,4))</f>
        <v>0</v>
      </c>
      <c r="AP15" s="74">
        <f t="shared" ref="AP15:AP33" si="13">IF(ROUND($A$1-$A$1*O15,4)=$A$1,0,ROUND($A$1-$A$1*O15,4))</f>
        <v>0</v>
      </c>
      <c r="AQ15" s="75">
        <f t="shared" ref="AQ15:AQ33" si="14">ROUND($A$1-((M15+O15)*$A$1),4)</f>
        <v>639</v>
      </c>
      <c r="AR15" s="76">
        <f t="shared" ref="AR15:AR33" si="15">IF(AO15&gt;0,1,0)</f>
        <v>0</v>
      </c>
      <c r="AS15" s="77">
        <f t="shared" si="8"/>
        <v>0</v>
      </c>
      <c r="AT15" s="76">
        <f t="shared" ref="AT15:AT33" si="16">IF(AQ15&gt;0,3,0)</f>
        <v>3</v>
      </c>
      <c r="AU15" s="78">
        <f t="shared" si="9"/>
        <v>3</v>
      </c>
      <c r="AV15" s="5">
        <f t="shared" si="10"/>
        <v>639</v>
      </c>
      <c r="AW15" s="104">
        <f t="shared" ref="AW15:AW33" si="17">ROUND(AF15*Q15,0)</f>
        <v>0</v>
      </c>
    </row>
    <row r="16" spans="1:83" s="69" customFormat="1" ht="18" customHeight="1" x14ac:dyDescent="0.2">
      <c r="A16" s="71">
        <v>3</v>
      </c>
      <c r="B16" s="924"/>
      <c r="C16" s="925"/>
      <c r="D16" s="925"/>
      <c r="E16" s="925"/>
      <c r="F16" s="925"/>
      <c r="G16" s="926"/>
      <c r="H16" s="927"/>
      <c r="I16" s="928"/>
      <c r="J16" s="929"/>
      <c r="K16" s="930"/>
      <c r="L16" s="931"/>
      <c r="M16" s="932"/>
      <c r="N16" s="933"/>
      <c r="O16" s="932"/>
      <c r="P16" s="933"/>
      <c r="Q16" s="934">
        <f t="shared" si="2"/>
        <v>639</v>
      </c>
      <c r="R16" s="935"/>
      <c r="S16" s="936"/>
      <c r="T16" s="937"/>
      <c r="U16" s="938"/>
      <c r="V16" s="939"/>
      <c r="W16" s="940"/>
      <c r="X16" s="941"/>
      <c r="Y16" s="939"/>
      <c r="Z16" s="941"/>
      <c r="AA16" s="556"/>
      <c r="AB16" s="563"/>
      <c r="AC16" s="560" t="str">
        <f t="shared" si="3"/>
        <v/>
      </c>
      <c r="AD16" s="564"/>
      <c r="AE16" s="561"/>
      <c r="AF16" s="562">
        <f t="shared" si="4"/>
        <v>0</v>
      </c>
      <c r="AG16" s="72"/>
      <c r="AH16" s="109" t="str">
        <f t="shared" si="5"/>
        <v/>
      </c>
      <c r="AI16" s="883" t="str">
        <f t="shared" si="11"/>
        <v/>
      </c>
      <c r="AJ16" s="883"/>
      <c r="AK16" s="900" t="str">
        <f t="shared" si="6"/>
        <v/>
      </c>
      <c r="AL16" s="900"/>
      <c r="AM16" s="901" t="str">
        <f t="shared" si="7"/>
        <v/>
      </c>
      <c r="AN16" s="901"/>
      <c r="AO16" s="73">
        <f t="shared" si="12"/>
        <v>0</v>
      </c>
      <c r="AP16" s="74">
        <f t="shared" si="13"/>
        <v>0</v>
      </c>
      <c r="AQ16" s="75">
        <f t="shared" si="14"/>
        <v>639</v>
      </c>
      <c r="AR16" s="76">
        <f t="shared" si="15"/>
        <v>0</v>
      </c>
      <c r="AS16" s="77">
        <f t="shared" si="8"/>
        <v>0</v>
      </c>
      <c r="AT16" s="76">
        <f t="shared" si="16"/>
        <v>3</v>
      </c>
      <c r="AU16" s="78">
        <f t="shared" si="9"/>
        <v>3</v>
      </c>
      <c r="AV16" s="5">
        <f t="shared" si="10"/>
        <v>639</v>
      </c>
      <c r="AW16" s="104">
        <f t="shared" si="17"/>
        <v>0</v>
      </c>
    </row>
    <row r="17" spans="1:49" s="69" customFormat="1" ht="18" customHeight="1" x14ac:dyDescent="0.2">
      <c r="A17" s="71">
        <v>4</v>
      </c>
      <c r="B17" s="924"/>
      <c r="C17" s="925"/>
      <c r="D17" s="925"/>
      <c r="E17" s="925"/>
      <c r="F17" s="925"/>
      <c r="G17" s="926"/>
      <c r="H17" s="927"/>
      <c r="I17" s="928"/>
      <c r="J17" s="929"/>
      <c r="K17" s="930"/>
      <c r="L17" s="931"/>
      <c r="M17" s="932"/>
      <c r="N17" s="933"/>
      <c r="O17" s="932"/>
      <c r="P17" s="933"/>
      <c r="Q17" s="934">
        <f t="shared" si="2"/>
        <v>639</v>
      </c>
      <c r="R17" s="935"/>
      <c r="S17" s="936"/>
      <c r="T17" s="937"/>
      <c r="U17" s="938"/>
      <c r="V17" s="939"/>
      <c r="W17" s="940"/>
      <c r="X17" s="941"/>
      <c r="Y17" s="939"/>
      <c r="Z17" s="941"/>
      <c r="AA17" s="556"/>
      <c r="AB17" s="563"/>
      <c r="AC17" s="560" t="str">
        <f t="shared" si="3"/>
        <v/>
      </c>
      <c r="AD17" s="564"/>
      <c r="AE17" s="561"/>
      <c r="AF17" s="562">
        <f t="shared" si="4"/>
        <v>0</v>
      </c>
      <c r="AG17" s="72"/>
      <c r="AH17" s="109" t="str">
        <f t="shared" si="5"/>
        <v/>
      </c>
      <c r="AI17" s="883" t="str">
        <f t="shared" si="11"/>
        <v/>
      </c>
      <c r="AJ17" s="883"/>
      <c r="AK17" s="900" t="str">
        <f t="shared" si="6"/>
        <v/>
      </c>
      <c r="AL17" s="900"/>
      <c r="AM17" s="901" t="str">
        <f t="shared" si="7"/>
        <v/>
      </c>
      <c r="AN17" s="901"/>
      <c r="AO17" s="73">
        <f t="shared" si="12"/>
        <v>0</v>
      </c>
      <c r="AP17" s="74">
        <f t="shared" si="13"/>
        <v>0</v>
      </c>
      <c r="AQ17" s="75">
        <f t="shared" si="14"/>
        <v>639</v>
      </c>
      <c r="AR17" s="76">
        <f t="shared" si="15"/>
        <v>0</v>
      </c>
      <c r="AS17" s="77">
        <f t="shared" si="8"/>
        <v>0</v>
      </c>
      <c r="AT17" s="76">
        <f t="shared" si="16"/>
        <v>3</v>
      </c>
      <c r="AU17" s="78">
        <f t="shared" si="9"/>
        <v>3</v>
      </c>
      <c r="AV17" s="5">
        <f t="shared" si="10"/>
        <v>639</v>
      </c>
      <c r="AW17" s="104">
        <f t="shared" si="17"/>
        <v>0</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639</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639</v>
      </c>
      <c r="AR18" s="76">
        <f t="shared" si="15"/>
        <v>0</v>
      </c>
      <c r="AS18" s="77">
        <f t="shared" si="8"/>
        <v>0</v>
      </c>
      <c r="AT18" s="76">
        <f t="shared" si="16"/>
        <v>3</v>
      </c>
      <c r="AU18" s="78">
        <f t="shared" si="9"/>
        <v>3</v>
      </c>
      <c r="AV18" s="5">
        <f t="shared" si="10"/>
        <v>639</v>
      </c>
      <c r="AW18" s="104">
        <f t="shared" si="17"/>
        <v>0</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639</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639</v>
      </c>
      <c r="AR19" s="76">
        <f t="shared" si="15"/>
        <v>0</v>
      </c>
      <c r="AS19" s="77">
        <f t="shared" si="8"/>
        <v>0</v>
      </c>
      <c r="AT19" s="76">
        <f t="shared" si="16"/>
        <v>3</v>
      </c>
      <c r="AU19" s="78">
        <f t="shared" si="9"/>
        <v>3</v>
      </c>
      <c r="AV19" s="5">
        <f t="shared" si="10"/>
        <v>639</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639</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639</v>
      </c>
      <c r="AR20" s="76">
        <f t="shared" si="15"/>
        <v>0</v>
      </c>
      <c r="AS20" s="77">
        <f t="shared" si="8"/>
        <v>0</v>
      </c>
      <c r="AT20" s="76">
        <f t="shared" si="16"/>
        <v>3</v>
      </c>
      <c r="AU20" s="78">
        <f t="shared" si="9"/>
        <v>3</v>
      </c>
      <c r="AV20" s="5">
        <f t="shared" si="10"/>
        <v>639</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639</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639</v>
      </c>
      <c r="AR21" s="76">
        <f t="shared" si="15"/>
        <v>0</v>
      </c>
      <c r="AS21" s="77">
        <f t="shared" si="8"/>
        <v>0</v>
      </c>
      <c r="AT21" s="76">
        <f t="shared" si="16"/>
        <v>3</v>
      </c>
      <c r="AU21" s="78">
        <f t="shared" si="9"/>
        <v>3</v>
      </c>
      <c r="AV21" s="5">
        <f t="shared" si="10"/>
        <v>639</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639</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639</v>
      </c>
      <c r="AR22" s="76">
        <f t="shared" si="15"/>
        <v>0</v>
      </c>
      <c r="AS22" s="77">
        <f t="shared" si="8"/>
        <v>0</v>
      </c>
      <c r="AT22" s="76">
        <f t="shared" si="16"/>
        <v>3</v>
      </c>
      <c r="AU22" s="78">
        <f t="shared" si="9"/>
        <v>3</v>
      </c>
      <c r="AV22" s="5">
        <f t="shared" si="10"/>
        <v>639</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639</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639</v>
      </c>
      <c r="AR23" s="76">
        <f t="shared" si="15"/>
        <v>0</v>
      </c>
      <c r="AS23" s="77">
        <f t="shared" si="8"/>
        <v>0</v>
      </c>
      <c r="AT23" s="76">
        <f t="shared" si="16"/>
        <v>3</v>
      </c>
      <c r="AU23" s="78">
        <f t="shared" si="9"/>
        <v>3</v>
      </c>
      <c r="AV23" s="5">
        <f t="shared" si="10"/>
        <v>639</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639</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639</v>
      </c>
      <c r="AR24" s="76">
        <f t="shared" si="15"/>
        <v>0</v>
      </c>
      <c r="AS24" s="77">
        <f t="shared" si="8"/>
        <v>0</v>
      </c>
      <c r="AT24" s="76">
        <f t="shared" si="16"/>
        <v>3</v>
      </c>
      <c r="AU24" s="78">
        <f t="shared" si="9"/>
        <v>3</v>
      </c>
      <c r="AV24" s="5">
        <f t="shared" si="10"/>
        <v>639</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639</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639</v>
      </c>
      <c r="AR25" s="76">
        <f t="shared" si="15"/>
        <v>0</v>
      </c>
      <c r="AS25" s="77">
        <f t="shared" si="8"/>
        <v>0</v>
      </c>
      <c r="AT25" s="76">
        <f t="shared" si="16"/>
        <v>3</v>
      </c>
      <c r="AU25" s="78">
        <f t="shared" si="9"/>
        <v>3</v>
      </c>
      <c r="AV25" s="5">
        <f t="shared" si="10"/>
        <v>639</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639</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639</v>
      </c>
      <c r="AR26" s="76">
        <f t="shared" si="15"/>
        <v>0</v>
      </c>
      <c r="AS26" s="77">
        <f t="shared" si="8"/>
        <v>0</v>
      </c>
      <c r="AT26" s="76">
        <f t="shared" si="16"/>
        <v>3</v>
      </c>
      <c r="AU26" s="78">
        <f t="shared" si="9"/>
        <v>3</v>
      </c>
      <c r="AV26" s="5">
        <f t="shared" si="10"/>
        <v>639</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639</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639</v>
      </c>
      <c r="AR27" s="76">
        <f t="shared" si="15"/>
        <v>0</v>
      </c>
      <c r="AS27" s="77">
        <f t="shared" si="8"/>
        <v>0</v>
      </c>
      <c r="AT27" s="76">
        <f t="shared" si="16"/>
        <v>3</v>
      </c>
      <c r="AU27" s="78">
        <f t="shared" si="9"/>
        <v>3</v>
      </c>
      <c r="AV27" s="5">
        <f t="shared" si="10"/>
        <v>639</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639</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639</v>
      </c>
      <c r="AR28" s="76">
        <f t="shared" si="15"/>
        <v>0</v>
      </c>
      <c r="AS28" s="77">
        <f t="shared" si="8"/>
        <v>0</v>
      </c>
      <c r="AT28" s="76">
        <f t="shared" si="16"/>
        <v>3</v>
      </c>
      <c r="AU28" s="78">
        <f t="shared" si="9"/>
        <v>3</v>
      </c>
      <c r="AV28" s="5">
        <f t="shared" si="10"/>
        <v>639</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639</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639</v>
      </c>
      <c r="AR29" s="76">
        <f t="shared" si="15"/>
        <v>0</v>
      </c>
      <c r="AS29" s="77">
        <f t="shared" si="8"/>
        <v>0</v>
      </c>
      <c r="AT29" s="76">
        <f t="shared" si="16"/>
        <v>3</v>
      </c>
      <c r="AU29" s="78">
        <f t="shared" si="9"/>
        <v>3</v>
      </c>
      <c r="AV29" s="5">
        <f t="shared" si="10"/>
        <v>639</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639</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639</v>
      </c>
      <c r="AR30" s="76">
        <f t="shared" si="15"/>
        <v>0</v>
      </c>
      <c r="AS30" s="77">
        <f t="shared" si="8"/>
        <v>0</v>
      </c>
      <c r="AT30" s="76">
        <f t="shared" si="16"/>
        <v>3</v>
      </c>
      <c r="AU30" s="78">
        <f t="shared" si="9"/>
        <v>3</v>
      </c>
      <c r="AV30" s="5">
        <f t="shared" si="10"/>
        <v>639</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639</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639</v>
      </c>
      <c r="AR31" s="76">
        <f t="shared" si="15"/>
        <v>0</v>
      </c>
      <c r="AS31" s="77">
        <f t="shared" si="8"/>
        <v>0</v>
      </c>
      <c r="AT31" s="76">
        <f t="shared" si="16"/>
        <v>3</v>
      </c>
      <c r="AU31" s="78">
        <f t="shared" si="9"/>
        <v>3</v>
      </c>
      <c r="AV31" s="5">
        <f t="shared" si="10"/>
        <v>639</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639</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639</v>
      </c>
      <c r="AR32" s="76">
        <f t="shared" si="15"/>
        <v>0</v>
      </c>
      <c r="AS32" s="77">
        <f t="shared" si="8"/>
        <v>0</v>
      </c>
      <c r="AT32" s="76">
        <f t="shared" si="16"/>
        <v>3</v>
      </c>
      <c r="AU32" s="78">
        <f t="shared" si="9"/>
        <v>3</v>
      </c>
      <c r="AV32" s="5">
        <f t="shared" si="10"/>
        <v>639</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639</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639</v>
      </c>
      <c r="AR33" s="76">
        <f t="shared" si="15"/>
        <v>0</v>
      </c>
      <c r="AS33" s="77">
        <f t="shared" si="8"/>
        <v>0</v>
      </c>
      <c r="AT33" s="76">
        <f t="shared" si="16"/>
        <v>3</v>
      </c>
      <c r="AU33" s="78">
        <f t="shared" si="9"/>
        <v>3</v>
      </c>
      <c r="AV33" s="5">
        <f t="shared" si="10"/>
        <v>639</v>
      </c>
      <c r="AW33" s="104">
        <f t="shared" si="17"/>
        <v>0</v>
      </c>
    </row>
    <row r="34" spans="1:49" s="69" customFormat="1" ht="24.75" customHeight="1" x14ac:dyDescent="0.2">
      <c r="A34" s="84"/>
      <c r="B34" s="480" t="s">
        <v>281</v>
      </c>
      <c r="C34" s="84"/>
      <c r="D34" s="84"/>
      <c r="E34" s="84"/>
      <c r="F34" s="84"/>
      <c r="G34" s="554">
        <f>20-COUNTBLANK(B14:B33)</f>
        <v>0</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0</v>
      </c>
      <c r="Z34" s="904"/>
      <c r="AA34" s="558">
        <f t="shared" ref="AA34:AG34" si="18">SUM(AA14:AA33)</f>
        <v>0</v>
      </c>
      <c r="AB34" s="568">
        <f t="shared" si="18"/>
        <v>0</v>
      </c>
      <c r="AC34" s="569">
        <f t="shared" si="18"/>
        <v>0</v>
      </c>
      <c r="AD34" s="569">
        <f t="shared" si="18"/>
        <v>0</v>
      </c>
      <c r="AE34" s="570">
        <f t="shared" si="18"/>
        <v>0</v>
      </c>
      <c r="AF34" s="571">
        <f t="shared" si="18"/>
        <v>0</v>
      </c>
      <c r="AG34" s="89">
        <f t="shared" si="18"/>
        <v>0</v>
      </c>
      <c r="AH34" s="90"/>
      <c r="AI34" s="90"/>
      <c r="AJ34" s="90"/>
      <c r="AK34" s="90"/>
      <c r="AL34" s="91"/>
      <c r="AM34" s="91"/>
      <c r="AN34" s="91"/>
      <c r="AO34" s="68"/>
      <c r="AS34" s="70"/>
      <c r="AW34" s="104">
        <f>SUM(AW14:AW33)</f>
        <v>0</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0</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2145" priority="6" stopIfTrue="1">
      <formula>B14=""</formula>
    </cfRule>
  </conditionalFormatting>
  <conditionalFormatting sqref="AE14:AE33">
    <cfRule type="expression" dxfId="2144" priority="7" stopIfTrue="1">
      <formula>AND((OR(S14,V14,Y14)&lt;&gt;0),AE14=0)</formula>
    </cfRule>
    <cfRule type="expression" dxfId="2143" priority="8" stopIfTrue="1">
      <formula>AND((OR(S14,V14,Y14)&lt;&gt;0),AE14&lt;&gt;0)</formula>
    </cfRule>
  </conditionalFormatting>
  <conditionalFormatting sqref="Q14:R33">
    <cfRule type="expression" dxfId="2142" priority="9" stopIfTrue="1">
      <formula>B14=""</formula>
    </cfRule>
  </conditionalFormatting>
  <conditionalFormatting sqref="AC14:AC33">
    <cfRule type="expression" dxfId="2141" priority="10" stopIfTrue="1">
      <formula>(AD14+AC14)&gt;=0</formula>
    </cfRule>
  </conditionalFormatting>
  <conditionalFormatting sqref="AI14:AJ33">
    <cfRule type="expression" dxfId="2140" priority="11" stopIfTrue="1">
      <formula>IF(AI14&lt;&gt;ROUND(S14*$AF$1+V14+Y14,2),1)</formula>
    </cfRule>
    <cfRule type="cellIs" dxfId="2139" priority="12" stopIfTrue="1" operator="equal">
      <formula>0</formula>
    </cfRule>
  </conditionalFormatting>
  <conditionalFormatting sqref="Y25:Z33">
    <cfRule type="expression" dxfId="2138" priority="13" stopIfTrue="1">
      <formula>IF((AND($Y25=0,$S25=0,$V25=0,$AE25&lt;&gt;0)),"истина")</formula>
    </cfRule>
    <cfRule type="expression" dxfId="2137" priority="14" stopIfTrue="1">
      <formula>($V25+$Y25)&lt;&gt;$AI25</formula>
    </cfRule>
  </conditionalFormatting>
  <conditionalFormatting sqref="S15:U33">
    <cfRule type="expression" dxfId="2136" priority="15" stopIfTrue="1">
      <formula>IF((AND($S15=0,$V15=0,$Y15=0,$AE15&lt;&gt;0)),"истина")</formula>
    </cfRule>
    <cfRule type="cellIs" dxfId="2135" priority="16" stopIfTrue="1" operator="lessThan">
      <formula>0</formula>
    </cfRule>
  </conditionalFormatting>
  <conditionalFormatting sqref="V25:X33">
    <cfRule type="expression" dxfId="2134" priority="17" stopIfTrue="1">
      <formula>IF((AND($V25=0,$Y25=0,$S25=0,$AE25&lt;&gt;0)),"истина")</formula>
    </cfRule>
    <cfRule type="expression" dxfId="2133" priority="18" stopIfTrue="1">
      <formula>($V25+$Y25)&lt;&gt;$AI25</formula>
    </cfRule>
    <cfRule type="cellIs" dxfId="2132" priority="19" stopIfTrue="1" operator="lessThan">
      <formula>0</formula>
    </cfRule>
  </conditionalFormatting>
  <conditionalFormatting sqref="I10:J10">
    <cfRule type="cellIs" dxfId="2131" priority="20" stopIfTrue="1" operator="notEqual">
      <formula>$A$10</formula>
    </cfRule>
    <cfRule type="cellIs" dxfId="2130" priority="21" stopIfTrue="1" operator="equal">
      <formula>0</formula>
    </cfRule>
  </conditionalFormatting>
  <conditionalFormatting sqref="D10:E10 AK13:AL13 AH14:AH33 AM14:AN33">
    <cfRule type="cellIs" dxfId="2129" priority="22" stopIfTrue="1" operator="equal">
      <formula>0</formula>
    </cfRule>
  </conditionalFormatting>
  <conditionalFormatting sqref="AH3:AN3 AH1:AN1">
    <cfRule type="cellIs" dxfId="2128" priority="23" stopIfTrue="1" operator="equal">
      <formula>0</formula>
    </cfRule>
  </conditionalFormatting>
  <conditionalFormatting sqref="S34:AG34 AF14:AF33">
    <cfRule type="cellIs" dxfId="2127" priority="24" stopIfTrue="1" operator="equal">
      <formula>0</formula>
    </cfRule>
  </conditionalFormatting>
  <conditionalFormatting sqref="S14:U14">
    <cfRule type="expression" dxfId="2126" priority="25" stopIfTrue="1">
      <formula>IF((AND($S$14=0,$V$14=0,$Y$14=0,$AE$14&lt;&gt;0)),"истина")</formula>
    </cfRule>
    <cfRule type="cellIs" dxfId="2125" priority="26" stopIfTrue="1" operator="lessThan">
      <formula>0</formula>
    </cfRule>
  </conditionalFormatting>
  <conditionalFormatting sqref="G34 D8:E9 AK14:AL33">
    <cfRule type="cellIs" dxfId="2124" priority="27" stopIfTrue="1" operator="equal">
      <formula>0</formula>
    </cfRule>
  </conditionalFormatting>
  <conditionalFormatting sqref="AL8:AL9">
    <cfRule type="cellIs" dxfId="2123" priority="28" stopIfTrue="1" operator="equal">
      <formula>0</formula>
    </cfRule>
  </conditionalFormatting>
  <conditionalFormatting sqref="AM8:AN8">
    <cfRule type="expression" dxfId="2122" priority="29" stopIfTrue="1">
      <formula>$AL$8=0</formula>
    </cfRule>
  </conditionalFormatting>
  <conditionalFormatting sqref="AM9:AN9">
    <cfRule type="expression" dxfId="2121" priority="30" stopIfTrue="1">
      <formula>$AL$9=0</formula>
    </cfRule>
  </conditionalFormatting>
  <conditionalFormatting sqref="A8:C8">
    <cfRule type="expression" dxfId="2120" priority="31" stopIfTrue="1">
      <formula>$D$8=0</formula>
    </cfRule>
    <cfRule type="cellIs" dxfId="2119" priority="32" stopIfTrue="1" operator="equal">
      <formula>0</formula>
    </cfRule>
  </conditionalFormatting>
  <conditionalFormatting sqref="A9:C9">
    <cfRule type="expression" dxfId="2118" priority="33" stopIfTrue="1">
      <formula>$D$9=0</formula>
    </cfRule>
    <cfRule type="cellIs" dxfId="2117" priority="34" stopIfTrue="1" operator="equal">
      <formula>0</formula>
    </cfRule>
  </conditionalFormatting>
  <conditionalFormatting sqref="F9">
    <cfRule type="expression" dxfId="2116" priority="35" stopIfTrue="1">
      <formula>$D$9=0</formula>
    </cfRule>
  </conditionalFormatting>
  <conditionalFormatting sqref="F8">
    <cfRule type="expression" dxfId="2115" priority="36" stopIfTrue="1">
      <formula>$D$8=0</formula>
    </cfRule>
  </conditionalFormatting>
  <conditionalFormatting sqref="G8:AK9 BA7:CE8">
    <cfRule type="cellIs" dxfId="2114" priority="37" stopIfTrue="1" operator="equal">
      <formula>""</formula>
    </cfRule>
  </conditionalFormatting>
  <conditionalFormatting sqref="Y14:Z24">
    <cfRule type="expression" dxfId="2113" priority="1" stopIfTrue="1">
      <formula>IF((AND($Y14=0,$S14=0,$V14=0,$AE14&lt;&gt;0)),"истина")</formula>
    </cfRule>
    <cfRule type="expression" dxfId="2112" priority="2" stopIfTrue="1">
      <formula>($V14+$Y14)&lt;&gt;$AI14</formula>
    </cfRule>
  </conditionalFormatting>
  <conditionalFormatting sqref="V14:X24">
    <cfRule type="expression" dxfId="2111" priority="3" stopIfTrue="1">
      <formula>IF((AND($V14=0,$Y14=0,$S14=0,$AE14&lt;&gt;0)),"истина")</formula>
    </cfRule>
    <cfRule type="expression" dxfId="2110" priority="4" stopIfTrue="1">
      <formula>($V14+$Y14)&lt;&gt;$AI14</formula>
    </cfRule>
    <cfRule type="cellIs" dxfId="2109"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4273"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54274"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54275"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54276"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54277"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54278"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54279"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54280"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54281"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54282"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54283"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54284"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54285"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54286"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54287"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54288"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54289"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04">
    <pageSetUpPr fitToPage="1"/>
  </sheetPr>
  <dimension ref="A1:CE147"/>
  <sheetViews>
    <sheetView showGridLines="0" topLeftCell="A4" zoomScale="120" zoomScaleNormal="120" workbookViewId="0">
      <selection activeCell="AE17" sqref="AE17"/>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v>639</v>
      </c>
      <c r="B1" s="969"/>
      <c r="C1" s="969"/>
      <c r="D1" s="555"/>
      <c r="E1" s="966">
        <v>10</v>
      </c>
      <c r="F1" s="966"/>
      <c r="G1" s="966"/>
      <c r="H1" s="966"/>
      <c r="J1" s="970"/>
      <c r="K1" s="970"/>
      <c r="L1" s="970"/>
      <c r="M1" s="970"/>
      <c r="N1" s="970"/>
      <c r="O1" s="970"/>
      <c r="P1" s="3"/>
      <c r="Q1" s="3"/>
      <c r="R1" s="964" t="s">
        <v>668</v>
      </c>
      <c r="S1" s="964"/>
      <c r="T1" s="964"/>
      <c r="U1" s="964"/>
      <c r="V1" s="964"/>
      <c r="W1" s="964"/>
      <c r="Y1" s="971">
        <f>75/45</f>
        <v>1.6666666666666667</v>
      </c>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v>0.6875</v>
      </c>
      <c r="AH2" s="859" t="s">
        <v>12</v>
      </c>
      <c r="AI2" s="859"/>
      <c r="AJ2" s="859"/>
      <c r="AK2" s="859"/>
      <c r="AL2" s="859"/>
      <c r="AM2" s="859"/>
      <c r="AN2" s="859"/>
      <c r="AO2" s="14" t="b">
        <v>0</v>
      </c>
      <c r="AP2" s="15" t="b">
        <v>1</v>
      </c>
      <c r="AQ2" s="15" t="b">
        <v>0</v>
      </c>
      <c r="AR2" s="15" t="b">
        <v>1</v>
      </c>
      <c r="AS2" s="15" t="b">
        <v>0</v>
      </c>
      <c r="AT2" s="15" t="b">
        <v>0</v>
      </c>
      <c r="AU2" s="15" t="b">
        <v>0</v>
      </c>
      <c r="AV2" s="15">
        <f>COUNTIF(AO2:AU2,TRUE)</f>
        <v>2</v>
      </c>
    </row>
    <row r="3" spans="1:83" ht="12.75" customHeight="1" x14ac:dyDescent="0.2">
      <c r="A3" s="972" t="s">
        <v>810</v>
      </c>
      <c r="B3" s="972"/>
      <c r="C3" s="972"/>
      <c r="D3" s="555"/>
      <c r="E3" s="964" t="s">
        <v>804</v>
      </c>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f>IF(AO2=TRUE,"M",0)</f>
        <v>0</v>
      </c>
      <c r="AP3" s="19" t="str">
        <f>IF(AP2=TRUE,"Tu",0)</f>
        <v>Tu</v>
      </c>
      <c r="AQ3" s="19">
        <f>IF(AQ2=TRUE,"W",0)</f>
        <v>0</v>
      </c>
      <c r="AR3" s="19" t="str">
        <f>IF(AR2=TRUE,"Th",0)</f>
        <v>Th</v>
      </c>
      <c r="AS3" s="19">
        <f>IF(AS2=TRUE,"F",0)</f>
        <v>0</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
      </c>
      <c r="BC7" s="33" t="str">
        <f>IF($I$7=$AO$3,"X","")&amp;IF($I$7=$AP$3,"X","")&amp;IF($I$7=$AQ$3,"X","")&amp;IF($I$7=$AR$3,"X","")&amp;IF($I$7=$AS$3,"X","")&amp;IF($I$7=$AT$3,"X","")&amp;IF($I$7=$AU$3,"X","")</f>
        <v>X</v>
      </c>
      <c r="BD7" s="33" t="str">
        <f>IF($J$7=$AO$3,"X","")&amp;IF($J$7=$AP$3,"X","")&amp;IF($J$7=$AQ$3,"X","")&amp;IF($J$7=$AR$3,"X","")&amp;IF($J$7=$AS$3,"X","")&amp;IF($J$7=$AT$3,"X","")&amp;IF($J$7=$AU$3,"X","")</f>
        <v/>
      </c>
      <c r="BE7" s="33" t="str">
        <f>IF($K$7=$AO$3,"X","")&amp;IF($K$7=$AP$3,"X","")&amp;IF($K$7=$AQ$3,"X","")&amp;IF($K$7=$AR$3,"X","")&amp;IF($K$7=$AS$3,"X","")&amp;IF($K$7=$AT$3,"X","")&amp;IF($K$7=$AU$3,"X","")</f>
        <v>X</v>
      </c>
      <c r="BF7" s="33" t="str">
        <f>IF($L$7=$AO$3,"X","")&amp;IF($L$7=$AP$3,"X","")&amp;IF($L$7=$AQ$3,"X","")&amp;IF($L$7=$AR$3,"X","")&amp;IF($L$7=$AS$3,"X","")&amp;IF($L$7=$AT$3,"X","")&amp;IF($L$7=$AU$3,"X","")</f>
        <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
      </c>
      <c r="BJ7" s="33" t="str">
        <f>IF($P$7=$AO$3,"X","")&amp;IF($P$7=$AP$3,"X","")&amp;IF($P$7=$AQ$3,"X","")&amp;IF($P$7=$AR$3,"X","")&amp;IF($P$7=$AS$3,"X","")&amp;IF($P$7=$AT$3,"X","")&amp;IF($P$7=$AU$3,"X","")</f>
        <v>X</v>
      </c>
      <c r="BK7" s="33" t="str">
        <f>IF($Q$7=$AO$3,"X","")&amp;IF($Q$7=$AP$3,"X","")&amp;IF($Q$7=$AQ$3,"X","")&amp;IF($Q$7=$AR$3,"X","")&amp;IF($Q$7=$AS$3,"X","")&amp;IF($Q$7=$AT$3,"X","")&amp;IF($Q$7=$AU$3,"X","")</f>
        <v/>
      </c>
      <c r="BL7" s="33" t="str">
        <f>IF($R$7=$AO$3,"X","")&amp;IF($R$7=$AP$3,"X","")&amp;IF($R$7=$AQ$3,"X","")&amp;IF($R$7=$AR$3,"X","")&amp;IF($R$7=$AS$3,"X","")&amp;IF($R$7=$AT$3,"X","")&amp;IF($R$7=$AU$3,"X","")</f>
        <v>X</v>
      </c>
      <c r="BM7" s="33" t="str">
        <f>IF($S$7=$AO$3,"X","")&amp;IF($S$7=$AP$3,"X","")&amp;IF($S$7=$AQ$3,"X","")&amp;IF($S$7=$AR$3,"X","")&amp;IF($S$7=$AS$3,"X","")&amp;IF($S$7=$AT$3,"X","")&amp;IF($S$7=$AU$3,"X","")</f>
        <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
      </c>
      <c r="BQ7" s="33" t="str">
        <f>IF($W$7=$AO$3,"X","")&amp;IF($W$7=$AP$3,"X","")&amp;IF($W$7=$AQ$3,"X","")&amp;IF($W$7=$AR$3,"X","")&amp;IF($W$7=$AS$3,"X","")&amp;IF($W$7=$AT$3,"X","")&amp;IF($W$7=$AU$3,"X","")</f>
        <v>X</v>
      </c>
      <c r="BR7" s="33" t="str">
        <f>IF($X$7=$AO$3,"X","")&amp;IF($X$7=$AP$3,"X","")&amp;IF($X$7=$AQ$3,"X","")&amp;IF($X$7=$AR$3,"X","")&amp;IF($X$7=$AS$3,"X","")&amp;IF($X$7=$AT$3,"X","")&amp;IF($X$7=$AU$3,"X","")</f>
        <v/>
      </c>
      <c r="BS7" s="33" t="str">
        <f>IF($Y$7=$AO$3,"X","")&amp;IF($Y$7=$AP$3,"X","")&amp;IF($Y$7=$AQ$3,"X","")&amp;IF($Y$7=$AR$3,"X","")&amp;IF($Y$7=$AS$3,"X","")&amp;IF($Y$7=$AT$3,"X","")&amp;IF($Y$7=$AU$3,"X","")</f>
        <v>X</v>
      </c>
      <c r="BT7" s="33" t="str">
        <f>IF($Z$7=$AO$3,"X","")&amp;IF($Z$7=$AP$3,"X","")&amp;IF($Z$7=$AQ$3,"X","")&amp;IF($Z$7=$AR$3,"X","")&amp;IF($Z$7=$AS$3,"X","")&amp;IF($Z$7=$AT$3,"X","")&amp;IF($Z$7=$AU$3,"X","")</f>
        <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
      </c>
      <c r="BX7" s="33" t="str">
        <f>IF($AD$7=$AO$3,"X","")&amp;IF($AD$7=$AP$3,"X","")&amp;IF($AD$7=$AQ$3,"X","")&amp;IF($AD$7=$AR$3,"X","")&amp;IF($AD$7=$AS$3,"X","")&amp;IF($AD$7=$AT$3,"X","")&amp;IF($AD$7=$AU$3,"X","")</f>
        <v>X</v>
      </c>
      <c r="BY7" s="33" t="str">
        <f>IF($AE$7=$AO$3,"X","")&amp;IF($AE$7=$AP$3,"X","")&amp;IF($AE$7=$AQ$3,"X","")&amp;IF($AE$7=$AR$3,"X","")&amp;IF($AE$7=$AS$3,"X","")&amp;IF($AE$7=$AT$3,"X","")&amp;IF($AE$7=$AU$3,"X","")</f>
        <v/>
      </c>
      <c r="BZ7" s="33" t="str">
        <f>IF($AF$7=$AO$3,"X","")&amp;IF($AF$7=$AP$3,"X","")&amp;IF($AF$7=$AQ$3,"X","")&amp;IF($AF$7=$AR$3,"X","")&amp;IF($AF$7=$AS$3,"X","")&amp;IF($AF$7=$AT$3,"X","")&amp;IF($AF$7=$AU$3,"X","")</f>
        <v>X</v>
      </c>
      <c r="CA7" s="33" t="str">
        <f>IF($AG$7=$AO$3,"X","")&amp;IF($AG$7=$AP$3,"X","")&amp;IF($AG$7=$AQ$3,"X","")&amp;IF($AG$7=$AR$3,"X","")&amp;IF($AG$7=$AS$3,"X","")&amp;IF($AG$7=$AT$3,"X","")&amp;IF($AG$7=$AU$3,"X","")</f>
        <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
      </c>
      <c r="CE7" s="33" t="str">
        <f>IF($AK$7=$AO$3,"X","")&amp;IF($AK$7=$AP$3,"X","")&amp;IF($AK$7=$AQ$3,"X","")&amp;IF($AK$7=$AR$3,"X","")&amp;IF($AK$7=$AS$3,"X","")&amp;IF($AK$7=$AT$3,"X","")&amp;IF($AK$7=$AU$3,"X","")</f>
        <v>X</v>
      </c>
    </row>
    <row r="8" spans="1:83" ht="12.75" customHeight="1" x14ac:dyDescent="0.2">
      <c r="A8" s="977" t="str">
        <f>R1</f>
        <v>Ellis Zachary</v>
      </c>
      <c r="B8" s="977"/>
      <c r="C8" s="977"/>
      <c r="D8" s="978">
        <f>Y1*AL8</f>
        <v>15</v>
      </c>
      <c r="E8" s="978"/>
      <c r="F8" s="34" t="s">
        <v>21</v>
      </c>
      <c r="G8" s="35" t="str">
        <f>IF($G$7=$AO$3,"X","")&amp;IF($G$7=$AP$3,"X","")&amp;IF($G$7=$AQ$3,"X","")&amp;IF($G$7=$AR$3,"X","")&amp;IF($G$7=$AS$3,"X","")&amp;IF($G$7=$AT$3,"X","")&amp;IF($G$7=$AU$3,"X","")</f>
        <v/>
      </c>
      <c r="H8" s="35" t="str">
        <f>IF($H$7=$AO$3,"X","")&amp;IF($H$7=$AP$3,"X","")&amp;IF($H$7=$AQ$3,"X","")&amp;IF($H$7=$AR$3,"X","")&amp;IF($H$7=$AS$3,"X","")&amp;IF($H$7=$AT$3,"X","")&amp;IF($H$7=$AU$3,"X","")</f>
        <v/>
      </c>
      <c r="I8" s="35" t="str">
        <f>IF($I$7=$AO$3,"X","")&amp;IF($I$7=$AP$3,"X","")&amp;IF($I$7=$AQ$3,"X","")&amp;IF($I$7=$AR$3,"X","")&amp;IF($I$7=$AS$3,"X","")&amp;IF($I$7=$AT$3,"X","")&amp;IF($I$7=$AU$3,"X","")</f>
        <v>X</v>
      </c>
      <c r="J8" s="35" t="str">
        <f>IF($J$7=$AO$3,"X","")&amp;IF($J$7=$AP$3,"X","")&amp;IF($J$7=$AQ$3,"X","")&amp;IF($J$7=$AR$3,"X","")&amp;IF($J$7=$AS$3,"X","")&amp;IF($J$7=$AT$3,"X","")&amp;IF($J$7=$AU$3,"X","")</f>
        <v/>
      </c>
      <c r="K8" s="35" t="str">
        <f>IF($K$7=$AO$3,"X","")&amp;IF($K$7=$AP$3,"X","")&amp;IF($K$7=$AQ$3,"X","")&amp;IF($K$7=$AR$3,"X","")&amp;IF($K$7=$AS$3,"X","")&amp;IF($K$7=$AT$3,"X","")&amp;IF($K$7=$AU$3,"X","")</f>
        <v>X</v>
      </c>
      <c r="L8" s="35" t="str">
        <f>IF($L$7=$AO$3,"X","")&amp;IF($L$7=$AP$3,"X","")&amp;IF($L$7=$AQ$3,"X","")&amp;IF($L$7=$AR$3,"X","")&amp;IF($L$7=$AS$3,"X","")&amp;IF($L$7=$AT$3,"X","")&amp;IF($L$7=$AU$3,"X","")</f>
        <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
      </c>
      <c r="P8" s="35" t="str">
        <f>IF($P$7=$AO$3,"X","")&amp;IF($P$7=$AP$3,"X","")&amp;IF($P$7=$AQ$3,"X","")&amp;IF($P$7=$AR$3,"X","")&amp;IF($P$7=$AS$3,"X","")&amp;IF($P$7=$AT$3,"X","")&amp;IF($P$7=$AU$3,"X","")</f>
        <v>X</v>
      </c>
      <c r="Q8" s="35" t="str">
        <f>IF($Q$7=$AO$3,"X","")&amp;IF($Q$7=$AP$3,"X","")&amp;IF($Q$7=$AQ$3,"X","")&amp;IF($Q$7=$AR$3,"X","")&amp;IF($Q$7=$AS$3,"X","")&amp;IF($Q$7=$AT$3,"X","")&amp;IF($Q$7=$AU$3,"X","")</f>
        <v/>
      </c>
      <c r="R8" s="35" t="str">
        <f>IF($R$7=$AO$3,"X","")&amp;IF($R$7=$AP$3,"X","")&amp;IF($R$7=$AQ$3,"X","")&amp;IF($R$7=$AR$3,"X","")&amp;IF($R$7=$AS$3,"X","")&amp;IF($R$7=$AT$3,"X","")&amp;IF($R$7=$AU$3,"X","")</f>
        <v>X</v>
      </c>
      <c r="S8" s="35" t="str">
        <f>IF($S$7=$AO$3,"X","")&amp;IF($S$7=$AP$3,"X","")&amp;IF($S$7=$AQ$3,"X","")&amp;IF($S$7=$AR$3,"X","")&amp;IF($S$7=$AS$3,"X","")&amp;IF($S$7=$AT$3,"X","")&amp;IF($S$7=$AU$3,"X","")</f>
        <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
      </c>
      <c r="W8" s="35" t="str">
        <f>IF($W$7=$AO$3,"X","")&amp;IF($W$7=$AP$3,"X","")&amp;IF($W$7=$AQ$3,"X","")&amp;IF($W$7=$AR$3,"X","")&amp;IF($W$7=$AS$3,"X","")&amp;IF($W$7=$AT$3,"X","")&amp;IF($W$7=$AU$3,"X","")</f>
        <v>X</v>
      </c>
      <c r="X8" s="35" t="str">
        <f>IF($X$7=$AO$3,"X","")&amp;IF($X$7=$AP$3,"X","")&amp;IF($X$7=$AQ$3,"X","")&amp;IF($X$7=$AR$3,"X","")&amp;IF($X$7=$AS$3,"X","")&amp;IF($X$7=$AT$3,"X","")&amp;IF($X$7=$AU$3,"X","")</f>
        <v/>
      </c>
      <c r="Y8" s="35" t="str">
        <f>IF($Y$7=$AO$3,"X","")&amp;IF($Y$7=$AP$3,"X","")&amp;IF($Y$7=$AQ$3,"X","")&amp;IF($Y$7=$AR$3,"X","")&amp;IF($Y$7=$AS$3,"X","")&amp;IF($Y$7=$AT$3,"X","")&amp;IF($Y$7=$AU$3,"X","")</f>
        <v>X</v>
      </c>
      <c r="Z8" s="35" t="str">
        <f>IF($Z$7=$AO$3,"X","")&amp;IF($Z$7=$AP$3,"X","")&amp;IF($Z$7=$AQ$3,"X","")&amp;IF($Z$7=$AR$3,"X","")&amp;IF($Z$7=$AS$3,"X","")&amp;IF($Z$7=$AT$3,"X","")&amp;IF($Z$7=$AU$3,"X","")</f>
        <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
      </c>
      <c r="AD8" s="35" t="str">
        <f>IF($AD$7=$AO$3,"X","")&amp;IF($AD$7=$AP$3,"X","")&amp;IF($AD$7=$AQ$3,"X","")&amp;IF($AD$7=$AR$3,"X","")&amp;IF($AD$7=$AS$3,"X","")&amp;IF($AD$7=$AT$3,"X","")&amp;IF($AD$7=$AU$3,"X","")</f>
        <v>X</v>
      </c>
      <c r="AE8" s="35" t="str">
        <f>IF($AE$7=$AO$3,"X","")&amp;IF($AE$7=$AP$3,"X","")&amp;IF($AE$7=$AQ$3,"X","")&amp;IF($AE$7=$AR$3,"X","")&amp;IF($AE$7=$AS$3,"X","")&amp;IF($AE$7=$AT$3,"X","")&amp;IF($AE$7=$AU$3,"X","")</f>
        <v/>
      </c>
      <c r="AF8" s="35" t="str">
        <f>IF($AF$7=$AO$3,"X","")&amp;IF($AF$7=$AP$3,"X","")&amp;IF($AF$7=$AQ$3,"X","")&amp;IF($AF$7=$AR$3,"X","")&amp;IF($AF$7=$AS$3,"X","")&amp;IF($AF$7=$AT$3,"X","")&amp;IF($AF$7=$AU$3,"X","")</f>
        <v>X</v>
      </c>
      <c r="AG8" s="35" t="str">
        <f>IF($AG$7=$AO$3,"X","")&amp;IF($AG$7=$AP$3,"X","")&amp;IF($AG$7=$AQ$3,"X","")&amp;IF($AG$7=$AR$3,"X","")&amp;IF($AG$7=$AS$3,"X","")&amp;IF($AG$7=$AT$3,"X","")&amp;IF($AG$7=$AU$3,"X","")</f>
        <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
      </c>
      <c r="AK8" s="35" t="str">
        <f>IF($AK$7=$AO$3,"X","")&amp;IF($AK$7=$AP$3,"X","")&amp;IF($AK$7=$AQ$3,"X","")&amp;IF($AK$7=$AR$3,"X","")&amp;IF($AK$7=$AS$3,"X","")&amp;IF($AK$7=$AT$3,"X","")&amp;IF($AK$7=$AU$3,"X","")</f>
        <v>X</v>
      </c>
      <c r="AL8" s="30">
        <f>COUNTIF(G8:AK8,"X")</f>
        <v>9</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15</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c r="C14" s="925"/>
      <c r="D14" s="925"/>
      <c r="E14" s="925"/>
      <c r="F14" s="925"/>
      <c r="G14" s="926"/>
      <c r="H14" s="927"/>
      <c r="I14" s="928"/>
      <c r="J14" s="929"/>
      <c r="K14" s="930"/>
      <c r="L14" s="931"/>
      <c r="M14" s="932"/>
      <c r="N14" s="933"/>
      <c r="O14" s="932"/>
      <c r="P14" s="933"/>
      <c r="Q14" s="934">
        <f t="shared" ref="Q14:Q33" si="2">AV14</f>
        <v>639</v>
      </c>
      <c r="R14" s="935"/>
      <c r="S14" s="936"/>
      <c r="T14" s="937"/>
      <c r="U14" s="938"/>
      <c r="V14" s="939"/>
      <c r="W14" s="940"/>
      <c r="X14" s="941"/>
      <c r="Y14" s="939"/>
      <c r="Z14" s="941"/>
      <c r="AA14" s="556"/>
      <c r="AB14" s="559"/>
      <c r="AC14" s="560" t="str">
        <f t="shared" ref="AC14:AC33" si="3">IF(B14&lt;&gt;"",-$I$10,"")</f>
        <v/>
      </c>
      <c r="AD14" s="561"/>
      <c r="AE14" s="561"/>
      <c r="AF14" s="562">
        <f t="shared" ref="AF14:AF33" si="4">SUM(AB14:AE14)</f>
        <v>0</v>
      </c>
      <c r="AG14" s="72"/>
      <c r="AH14" s="109" t="str">
        <f t="shared" ref="AH14:AH33" si="5">IF(B14&lt;&gt;"",AV14,"")</f>
        <v/>
      </c>
      <c r="AI14" s="883" t="str">
        <f>IF(B14&lt;&gt;0,ROUND(AE14*Q14,0),"")</f>
        <v/>
      </c>
      <c r="AJ14" s="883"/>
      <c r="AK14" s="900" t="str">
        <f t="shared" ref="AK14:AK33" si="6">IF(B14&lt;&gt;0,ROUND(AI14*$AF$1,2),"")</f>
        <v/>
      </c>
      <c r="AL14" s="900"/>
      <c r="AM14" s="901" t="str">
        <f t="shared" ref="AM14:AM33" si="7">IF(AND(AC14&gt;0,AC14&lt;&gt;""),"ложь","")</f>
        <v/>
      </c>
      <c r="AN14" s="901"/>
      <c r="AO14" s="73">
        <f>IF(ROUND($A$1-$A$1*M14,4)=$A$1,0,ROUND($A$1-$A$1*M14,4))</f>
        <v>0</v>
      </c>
      <c r="AP14" s="74">
        <f>IF(ROUND($A$1-$A$1*O14,4)=$A$1,0,ROUND($A$1-$A$1*O14,4))</f>
        <v>0</v>
      </c>
      <c r="AQ14" s="75">
        <f>ROUND($A$1-((M14+O14)*$A$1),4)</f>
        <v>639</v>
      </c>
      <c r="AR14" s="76">
        <f>IF(AO14&gt;0,1,0)</f>
        <v>0</v>
      </c>
      <c r="AS14" s="77">
        <f t="shared" ref="AS14:AS33" si="8">IF(AP14&gt;0,2,0)</f>
        <v>0</v>
      </c>
      <c r="AT14" s="76">
        <f>IF(AQ14&gt;0,3,0)</f>
        <v>3</v>
      </c>
      <c r="AU14" s="78">
        <f t="shared" ref="AU14:AU33" si="9">AR14+AS14+AT14</f>
        <v>3</v>
      </c>
      <c r="AV14" s="5">
        <f t="shared" ref="AV14:AV33" si="10">IF(AU14=4,AO14,0)+IF(AU14=5,AP14,0)+IF(AU14=6,AQ14,0)+IF(AU14=3,$A$1,0)</f>
        <v>639</v>
      </c>
      <c r="AW14" s="104">
        <f>ROUND(AF14*Q14,0)</f>
        <v>0</v>
      </c>
    </row>
    <row r="15" spans="1:83" s="69" customFormat="1" ht="18" customHeight="1" x14ac:dyDescent="0.2">
      <c r="A15" s="71">
        <v>2</v>
      </c>
      <c r="B15" s="924"/>
      <c r="C15" s="925"/>
      <c r="D15" s="925"/>
      <c r="E15" s="925"/>
      <c r="F15" s="925"/>
      <c r="G15" s="926"/>
      <c r="H15" s="927"/>
      <c r="I15" s="928"/>
      <c r="J15" s="929"/>
      <c r="K15" s="930"/>
      <c r="L15" s="931"/>
      <c r="M15" s="932"/>
      <c r="N15" s="933"/>
      <c r="O15" s="932"/>
      <c r="P15" s="933"/>
      <c r="Q15" s="934">
        <f t="shared" si="2"/>
        <v>639</v>
      </c>
      <c r="R15" s="935"/>
      <c r="S15" s="936"/>
      <c r="T15" s="937"/>
      <c r="U15" s="938"/>
      <c r="V15" s="939"/>
      <c r="W15" s="940"/>
      <c r="X15" s="941"/>
      <c r="Y15" s="939"/>
      <c r="Z15" s="941"/>
      <c r="AA15" s="556"/>
      <c r="AB15" s="563"/>
      <c r="AC15" s="560" t="str">
        <f t="shared" si="3"/>
        <v/>
      </c>
      <c r="AD15" s="564"/>
      <c r="AE15" s="561"/>
      <c r="AF15" s="562">
        <f t="shared" si="4"/>
        <v>0</v>
      </c>
      <c r="AG15" s="72"/>
      <c r="AH15" s="109" t="str">
        <f t="shared" si="5"/>
        <v/>
      </c>
      <c r="AI15" s="883" t="str">
        <f t="shared" ref="AI15:AI33" si="11">IF(B15&lt;&gt;0,ROUND(AE15*Q15,0),"")</f>
        <v/>
      </c>
      <c r="AJ15" s="883"/>
      <c r="AK15" s="900" t="str">
        <f t="shared" si="6"/>
        <v/>
      </c>
      <c r="AL15" s="900"/>
      <c r="AM15" s="901" t="str">
        <f t="shared" si="7"/>
        <v/>
      </c>
      <c r="AN15" s="901"/>
      <c r="AO15" s="73">
        <f t="shared" ref="AO15:AO33" si="12">IF(ROUND($A$1-$A$1*M15,4)=$A$1,0,ROUND($A$1-$A$1*M15,4))</f>
        <v>0</v>
      </c>
      <c r="AP15" s="74">
        <f t="shared" ref="AP15:AP33" si="13">IF(ROUND($A$1-$A$1*O15,4)=$A$1,0,ROUND($A$1-$A$1*O15,4))</f>
        <v>0</v>
      </c>
      <c r="AQ15" s="75">
        <f t="shared" ref="AQ15:AQ33" si="14">ROUND($A$1-((M15+O15)*$A$1),4)</f>
        <v>639</v>
      </c>
      <c r="AR15" s="76">
        <f t="shared" ref="AR15:AR33" si="15">IF(AO15&gt;0,1,0)</f>
        <v>0</v>
      </c>
      <c r="AS15" s="77">
        <f t="shared" si="8"/>
        <v>0</v>
      </c>
      <c r="AT15" s="76">
        <f t="shared" ref="AT15:AT33" si="16">IF(AQ15&gt;0,3,0)</f>
        <v>3</v>
      </c>
      <c r="AU15" s="78">
        <f t="shared" si="9"/>
        <v>3</v>
      </c>
      <c r="AV15" s="5">
        <f t="shared" si="10"/>
        <v>639</v>
      </c>
      <c r="AW15" s="104">
        <f t="shared" ref="AW15:AW33" si="17">ROUND(AF15*Q15,0)</f>
        <v>0</v>
      </c>
    </row>
    <row r="16" spans="1:83" s="69" customFormat="1" ht="18" customHeight="1" x14ac:dyDescent="0.2">
      <c r="A16" s="71">
        <v>3</v>
      </c>
      <c r="B16" s="924" t="s">
        <v>355</v>
      </c>
      <c r="C16" s="925"/>
      <c r="D16" s="925"/>
      <c r="E16" s="925"/>
      <c r="F16" s="925"/>
      <c r="G16" s="926"/>
      <c r="H16" s="927"/>
      <c r="I16" s="928"/>
      <c r="J16" s="929"/>
      <c r="K16" s="930"/>
      <c r="L16" s="931"/>
      <c r="M16" s="932"/>
      <c r="N16" s="933"/>
      <c r="O16" s="932"/>
      <c r="P16" s="933"/>
      <c r="Q16" s="934">
        <f t="shared" si="2"/>
        <v>639</v>
      </c>
      <c r="R16" s="935"/>
      <c r="S16" s="936"/>
      <c r="T16" s="937"/>
      <c r="U16" s="938"/>
      <c r="V16" s="939">
        <v>8518</v>
      </c>
      <c r="W16" s="940"/>
      <c r="X16" s="941"/>
      <c r="Y16" s="939"/>
      <c r="Z16" s="941"/>
      <c r="AA16" s="556"/>
      <c r="AB16" s="563"/>
      <c r="AC16" s="560">
        <f t="shared" si="3"/>
        <v>0</v>
      </c>
      <c r="AD16" s="564"/>
      <c r="AE16" s="561">
        <f>V16/Q16</f>
        <v>13.330203442879499</v>
      </c>
      <c r="AF16" s="562">
        <f t="shared" si="4"/>
        <v>13.330203442879499</v>
      </c>
      <c r="AG16" s="72"/>
      <c r="AH16" s="109">
        <f t="shared" si="5"/>
        <v>639</v>
      </c>
      <c r="AI16" s="883">
        <f t="shared" si="11"/>
        <v>8518</v>
      </c>
      <c r="AJ16" s="883"/>
      <c r="AK16" s="900">
        <f t="shared" si="6"/>
        <v>0</v>
      </c>
      <c r="AL16" s="900"/>
      <c r="AM16" s="901" t="str">
        <f t="shared" si="7"/>
        <v/>
      </c>
      <c r="AN16" s="901"/>
      <c r="AO16" s="73">
        <f t="shared" si="12"/>
        <v>0</v>
      </c>
      <c r="AP16" s="74">
        <f t="shared" si="13"/>
        <v>0</v>
      </c>
      <c r="AQ16" s="75">
        <f t="shared" si="14"/>
        <v>639</v>
      </c>
      <c r="AR16" s="76">
        <f t="shared" si="15"/>
        <v>0</v>
      </c>
      <c r="AS16" s="77">
        <f t="shared" si="8"/>
        <v>0</v>
      </c>
      <c r="AT16" s="76">
        <f t="shared" si="16"/>
        <v>3</v>
      </c>
      <c r="AU16" s="78">
        <f t="shared" si="9"/>
        <v>3</v>
      </c>
      <c r="AV16" s="5">
        <f t="shared" si="10"/>
        <v>639</v>
      </c>
      <c r="AW16" s="104">
        <f t="shared" si="17"/>
        <v>8518</v>
      </c>
    </row>
    <row r="17" spans="1:49" s="69" customFormat="1" ht="18" customHeight="1" x14ac:dyDescent="0.2">
      <c r="A17" s="71">
        <v>4</v>
      </c>
      <c r="B17" s="924"/>
      <c r="C17" s="925"/>
      <c r="D17" s="925"/>
      <c r="E17" s="925"/>
      <c r="F17" s="925"/>
      <c r="G17" s="926"/>
      <c r="H17" s="927"/>
      <c r="I17" s="928"/>
      <c r="J17" s="929"/>
      <c r="K17" s="930"/>
      <c r="L17" s="931"/>
      <c r="M17" s="932"/>
      <c r="N17" s="933"/>
      <c r="O17" s="932"/>
      <c r="P17" s="933"/>
      <c r="Q17" s="934">
        <f t="shared" si="2"/>
        <v>639</v>
      </c>
      <c r="R17" s="935"/>
      <c r="S17" s="936"/>
      <c r="T17" s="937"/>
      <c r="U17" s="938"/>
      <c r="V17" s="939"/>
      <c r="W17" s="940"/>
      <c r="X17" s="941"/>
      <c r="Y17" s="939"/>
      <c r="Z17" s="941"/>
      <c r="AA17" s="556"/>
      <c r="AB17" s="563"/>
      <c r="AC17" s="560" t="str">
        <f t="shared" si="3"/>
        <v/>
      </c>
      <c r="AD17" s="564"/>
      <c r="AE17" s="561"/>
      <c r="AF17" s="562">
        <f t="shared" si="4"/>
        <v>0</v>
      </c>
      <c r="AG17" s="72"/>
      <c r="AH17" s="109" t="str">
        <f t="shared" si="5"/>
        <v/>
      </c>
      <c r="AI17" s="883" t="str">
        <f t="shared" si="11"/>
        <v/>
      </c>
      <c r="AJ17" s="883"/>
      <c r="AK17" s="900" t="str">
        <f t="shared" si="6"/>
        <v/>
      </c>
      <c r="AL17" s="900"/>
      <c r="AM17" s="901" t="str">
        <f t="shared" si="7"/>
        <v/>
      </c>
      <c r="AN17" s="901"/>
      <c r="AO17" s="73">
        <f t="shared" si="12"/>
        <v>0</v>
      </c>
      <c r="AP17" s="74">
        <f t="shared" si="13"/>
        <v>0</v>
      </c>
      <c r="AQ17" s="75">
        <f t="shared" si="14"/>
        <v>639</v>
      </c>
      <c r="AR17" s="76">
        <f t="shared" si="15"/>
        <v>0</v>
      </c>
      <c r="AS17" s="77">
        <f t="shared" si="8"/>
        <v>0</v>
      </c>
      <c r="AT17" s="76">
        <f t="shared" si="16"/>
        <v>3</v>
      </c>
      <c r="AU17" s="78">
        <f t="shared" si="9"/>
        <v>3</v>
      </c>
      <c r="AV17" s="5">
        <f t="shared" si="10"/>
        <v>639</v>
      </c>
      <c r="AW17" s="104">
        <f t="shared" si="17"/>
        <v>0</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639</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639</v>
      </c>
      <c r="AR18" s="76">
        <f t="shared" si="15"/>
        <v>0</v>
      </c>
      <c r="AS18" s="77">
        <f t="shared" si="8"/>
        <v>0</v>
      </c>
      <c r="AT18" s="76">
        <f t="shared" si="16"/>
        <v>3</v>
      </c>
      <c r="AU18" s="78">
        <f t="shared" si="9"/>
        <v>3</v>
      </c>
      <c r="AV18" s="5">
        <f t="shared" si="10"/>
        <v>639</v>
      </c>
      <c r="AW18" s="104">
        <f t="shared" si="17"/>
        <v>0</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639</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639</v>
      </c>
      <c r="AR19" s="76">
        <f t="shared" si="15"/>
        <v>0</v>
      </c>
      <c r="AS19" s="77">
        <f t="shared" si="8"/>
        <v>0</v>
      </c>
      <c r="AT19" s="76">
        <f t="shared" si="16"/>
        <v>3</v>
      </c>
      <c r="AU19" s="78">
        <f t="shared" si="9"/>
        <v>3</v>
      </c>
      <c r="AV19" s="5">
        <f t="shared" si="10"/>
        <v>639</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639</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639</v>
      </c>
      <c r="AR20" s="76">
        <f t="shared" si="15"/>
        <v>0</v>
      </c>
      <c r="AS20" s="77">
        <f t="shared" si="8"/>
        <v>0</v>
      </c>
      <c r="AT20" s="76">
        <f t="shared" si="16"/>
        <v>3</v>
      </c>
      <c r="AU20" s="78">
        <f t="shared" si="9"/>
        <v>3</v>
      </c>
      <c r="AV20" s="5">
        <f t="shared" si="10"/>
        <v>639</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639</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639</v>
      </c>
      <c r="AR21" s="76">
        <f t="shared" si="15"/>
        <v>0</v>
      </c>
      <c r="AS21" s="77">
        <f t="shared" si="8"/>
        <v>0</v>
      </c>
      <c r="AT21" s="76">
        <f t="shared" si="16"/>
        <v>3</v>
      </c>
      <c r="AU21" s="78">
        <f t="shared" si="9"/>
        <v>3</v>
      </c>
      <c r="AV21" s="5">
        <f t="shared" si="10"/>
        <v>639</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639</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639</v>
      </c>
      <c r="AR22" s="76">
        <f t="shared" si="15"/>
        <v>0</v>
      </c>
      <c r="AS22" s="77">
        <f t="shared" si="8"/>
        <v>0</v>
      </c>
      <c r="AT22" s="76">
        <f t="shared" si="16"/>
        <v>3</v>
      </c>
      <c r="AU22" s="78">
        <f t="shared" si="9"/>
        <v>3</v>
      </c>
      <c r="AV22" s="5">
        <f t="shared" si="10"/>
        <v>639</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639</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639</v>
      </c>
      <c r="AR23" s="76">
        <f t="shared" si="15"/>
        <v>0</v>
      </c>
      <c r="AS23" s="77">
        <f t="shared" si="8"/>
        <v>0</v>
      </c>
      <c r="AT23" s="76">
        <f t="shared" si="16"/>
        <v>3</v>
      </c>
      <c r="AU23" s="78">
        <f t="shared" si="9"/>
        <v>3</v>
      </c>
      <c r="AV23" s="5">
        <f t="shared" si="10"/>
        <v>639</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639</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639</v>
      </c>
      <c r="AR24" s="76">
        <f t="shared" si="15"/>
        <v>0</v>
      </c>
      <c r="AS24" s="77">
        <f t="shared" si="8"/>
        <v>0</v>
      </c>
      <c r="AT24" s="76">
        <f t="shared" si="16"/>
        <v>3</v>
      </c>
      <c r="AU24" s="78">
        <f t="shared" si="9"/>
        <v>3</v>
      </c>
      <c r="AV24" s="5">
        <f t="shared" si="10"/>
        <v>639</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639</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639</v>
      </c>
      <c r="AR25" s="76">
        <f t="shared" si="15"/>
        <v>0</v>
      </c>
      <c r="AS25" s="77">
        <f t="shared" si="8"/>
        <v>0</v>
      </c>
      <c r="AT25" s="76">
        <f t="shared" si="16"/>
        <v>3</v>
      </c>
      <c r="AU25" s="78">
        <f t="shared" si="9"/>
        <v>3</v>
      </c>
      <c r="AV25" s="5">
        <f t="shared" si="10"/>
        <v>639</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639</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639</v>
      </c>
      <c r="AR26" s="76">
        <f t="shared" si="15"/>
        <v>0</v>
      </c>
      <c r="AS26" s="77">
        <f t="shared" si="8"/>
        <v>0</v>
      </c>
      <c r="AT26" s="76">
        <f t="shared" si="16"/>
        <v>3</v>
      </c>
      <c r="AU26" s="78">
        <f t="shared" si="9"/>
        <v>3</v>
      </c>
      <c r="AV26" s="5">
        <f t="shared" si="10"/>
        <v>639</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639</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639</v>
      </c>
      <c r="AR27" s="76">
        <f t="shared" si="15"/>
        <v>0</v>
      </c>
      <c r="AS27" s="77">
        <f t="shared" si="8"/>
        <v>0</v>
      </c>
      <c r="AT27" s="76">
        <f t="shared" si="16"/>
        <v>3</v>
      </c>
      <c r="AU27" s="78">
        <f t="shared" si="9"/>
        <v>3</v>
      </c>
      <c r="AV27" s="5">
        <f t="shared" si="10"/>
        <v>639</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639</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639</v>
      </c>
      <c r="AR28" s="76">
        <f t="shared" si="15"/>
        <v>0</v>
      </c>
      <c r="AS28" s="77">
        <f t="shared" si="8"/>
        <v>0</v>
      </c>
      <c r="AT28" s="76">
        <f t="shared" si="16"/>
        <v>3</v>
      </c>
      <c r="AU28" s="78">
        <f t="shared" si="9"/>
        <v>3</v>
      </c>
      <c r="AV28" s="5">
        <f t="shared" si="10"/>
        <v>639</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639</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639</v>
      </c>
      <c r="AR29" s="76">
        <f t="shared" si="15"/>
        <v>0</v>
      </c>
      <c r="AS29" s="77">
        <f t="shared" si="8"/>
        <v>0</v>
      </c>
      <c r="AT29" s="76">
        <f t="shared" si="16"/>
        <v>3</v>
      </c>
      <c r="AU29" s="78">
        <f t="shared" si="9"/>
        <v>3</v>
      </c>
      <c r="AV29" s="5">
        <f t="shared" si="10"/>
        <v>639</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639</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639</v>
      </c>
      <c r="AR30" s="76">
        <f t="shared" si="15"/>
        <v>0</v>
      </c>
      <c r="AS30" s="77">
        <f t="shared" si="8"/>
        <v>0</v>
      </c>
      <c r="AT30" s="76">
        <f t="shared" si="16"/>
        <v>3</v>
      </c>
      <c r="AU30" s="78">
        <f t="shared" si="9"/>
        <v>3</v>
      </c>
      <c r="AV30" s="5">
        <f t="shared" si="10"/>
        <v>639</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639</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639</v>
      </c>
      <c r="AR31" s="76">
        <f t="shared" si="15"/>
        <v>0</v>
      </c>
      <c r="AS31" s="77">
        <f t="shared" si="8"/>
        <v>0</v>
      </c>
      <c r="AT31" s="76">
        <f t="shared" si="16"/>
        <v>3</v>
      </c>
      <c r="AU31" s="78">
        <f t="shared" si="9"/>
        <v>3</v>
      </c>
      <c r="AV31" s="5">
        <f t="shared" si="10"/>
        <v>639</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639</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639</v>
      </c>
      <c r="AR32" s="76">
        <f t="shared" si="15"/>
        <v>0</v>
      </c>
      <c r="AS32" s="77">
        <f t="shared" si="8"/>
        <v>0</v>
      </c>
      <c r="AT32" s="76">
        <f t="shared" si="16"/>
        <v>3</v>
      </c>
      <c r="AU32" s="78">
        <f t="shared" si="9"/>
        <v>3</v>
      </c>
      <c r="AV32" s="5">
        <f t="shared" si="10"/>
        <v>639</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639</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639</v>
      </c>
      <c r="AR33" s="76">
        <f t="shared" si="15"/>
        <v>0</v>
      </c>
      <c r="AS33" s="77">
        <f t="shared" si="8"/>
        <v>0</v>
      </c>
      <c r="AT33" s="76">
        <f t="shared" si="16"/>
        <v>3</v>
      </c>
      <c r="AU33" s="78">
        <f t="shared" si="9"/>
        <v>3</v>
      </c>
      <c r="AV33" s="5">
        <f t="shared" si="10"/>
        <v>639</v>
      </c>
      <c r="AW33" s="104">
        <f t="shared" si="17"/>
        <v>0</v>
      </c>
    </row>
    <row r="34" spans="1:49" s="69" customFormat="1" ht="24.75" customHeight="1" x14ac:dyDescent="0.2">
      <c r="A34" s="84"/>
      <c r="B34" s="480" t="s">
        <v>281</v>
      </c>
      <c r="C34" s="84"/>
      <c r="D34" s="84"/>
      <c r="E34" s="84"/>
      <c r="F34" s="84"/>
      <c r="G34" s="554">
        <f>20-COUNTBLANK(B14:B33)</f>
        <v>1</v>
      </c>
      <c r="H34" s="86" t="s">
        <v>50</v>
      </c>
      <c r="I34" s="84"/>
      <c r="J34" s="835"/>
      <c r="K34" s="835"/>
      <c r="L34" s="835"/>
      <c r="M34" s="835"/>
      <c r="N34" s="835"/>
      <c r="O34" s="836" t="s">
        <v>23</v>
      </c>
      <c r="P34" s="836"/>
      <c r="Q34" s="835"/>
      <c r="R34" s="837"/>
      <c r="S34" s="902">
        <f>SUM(S14:U33)</f>
        <v>0</v>
      </c>
      <c r="T34" s="903"/>
      <c r="U34" s="904"/>
      <c r="V34" s="905">
        <f>SUM(V14:X33)</f>
        <v>8518</v>
      </c>
      <c r="W34" s="903"/>
      <c r="X34" s="904"/>
      <c r="Y34" s="905">
        <f>SUM(Y14:Z33)</f>
        <v>0</v>
      </c>
      <c r="Z34" s="904"/>
      <c r="AA34" s="558">
        <f t="shared" ref="AA34:AG34" si="18">SUM(AA14:AA33)</f>
        <v>0</v>
      </c>
      <c r="AB34" s="568">
        <f t="shared" si="18"/>
        <v>0</v>
      </c>
      <c r="AC34" s="569">
        <f t="shared" si="18"/>
        <v>0</v>
      </c>
      <c r="AD34" s="569">
        <f t="shared" si="18"/>
        <v>0</v>
      </c>
      <c r="AE34" s="570">
        <f t="shared" si="18"/>
        <v>13.330203442879499</v>
      </c>
      <c r="AF34" s="571">
        <f t="shared" si="18"/>
        <v>13.330203442879499</v>
      </c>
      <c r="AG34" s="89">
        <f t="shared" si="18"/>
        <v>0</v>
      </c>
      <c r="AH34" s="90"/>
      <c r="AI34" s="90"/>
      <c r="AJ34" s="90"/>
      <c r="AK34" s="90"/>
      <c r="AL34" s="91"/>
      <c r="AM34" s="91"/>
      <c r="AN34" s="91"/>
      <c r="AO34" s="68"/>
      <c r="AS34" s="70"/>
      <c r="AW34" s="104">
        <f>SUM(AW14:AW33)</f>
        <v>8518</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0</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2108" priority="6" stopIfTrue="1">
      <formula>B14=""</formula>
    </cfRule>
  </conditionalFormatting>
  <conditionalFormatting sqref="AE14:AE33">
    <cfRule type="expression" dxfId="2107" priority="7" stopIfTrue="1">
      <formula>AND((OR(S14,V14,Y14)&lt;&gt;0),AE14=0)</formula>
    </cfRule>
    <cfRule type="expression" dxfId="2106" priority="8" stopIfTrue="1">
      <formula>AND((OR(S14,V14,Y14)&lt;&gt;0),AE14&lt;&gt;0)</formula>
    </cfRule>
  </conditionalFormatting>
  <conditionalFormatting sqref="Q14:R33">
    <cfRule type="expression" dxfId="2105" priority="9" stopIfTrue="1">
      <formula>B14=""</formula>
    </cfRule>
  </conditionalFormatting>
  <conditionalFormatting sqref="AC14:AC33">
    <cfRule type="expression" dxfId="2104" priority="10" stopIfTrue="1">
      <formula>(AD14+AC14)&gt;=0</formula>
    </cfRule>
  </conditionalFormatting>
  <conditionalFormatting sqref="AI14:AJ33">
    <cfRule type="expression" dxfId="2103" priority="11" stopIfTrue="1">
      <formula>IF(AI14&lt;&gt;ROUND(S14*$AF$1+V14+Y14,2),1)</formula>
    </cfRule>
    <cfRule type="cellIs" dxfId="2102" priority="12" stopIfTrue="1" operator="equal">
      <formula>0</formula>
    </cfRule>
  </conditionalFormatting>
  <conditionalFormatting sqref="Y25:Z33">
    <cfRule type="expression" dxfId="2101" priority="13" stopIfTrue="1">
      <formula>IF((AND($Y25=0,$S25=0,$V25=0,$AE25&lt;&gt;0)),"истина")</formula>
    </cfRule>
    <cfRule type="expression" dxfId="2100" priority="14" stopIfTrue="1">
      <formula>($V25+$Y25)&lt;&gt;$AI25</formula>
    </cfRule>
  </conditionalFormatting>
  <conditionalFormatting sqref="S15:U33">
    <cfRule type="expression" dxfId="2099" priority="15" stopIfTrue="1">
      <formula>IF((AND($S15=0,$V15=0,$Y15=0,$AE15&lt;&gt;0)),"истина")</formula>
    </cfRule>
    <cfRule type="cellIs" dxfId="2098" priority="16" stopIfTrue="1" operator="lessThan">
      <formula>0</formula>
    </cfRule>
  </conditionalFormatting>
  <conditionalFormatting sqref="V25:X33">
    <cfRule type="expression" dxfId="2097" priority="17" stopIfTrue="1">
      <formula>IF((AND($V25=0,$Y25=0,$S25=0,$AE25&lt;&gt;0)),"истина")</formula>
    </cfRule>
    <cfRule type="expression" dxfId="2096" priority="18" stopIfTrue="1">
      <formula>($V25+$Y25)&lt;&gt;$AI25</formula>
    </cfRule>
    <cfRule type="cellIs" dxfId="2095" priority="19" stopIfTrue="1" operator="lessThan">
      <formula>0</formula>
    </cfRule>
  </conditionalFormatting>
  <conditionalFormatting sqref="I10:J10">
    <cfRule type="cellIs" dxfId="2094" priority="20" stopIfTrue="1" operator="notEqual">
      <formula>$A$10</formula>
    </cfRule>
    <cfRule type="cellIs" dxfId="2093" priority="21" stopIfTrue="1" operator="equal">
      <formula>0</formula>
    </cfRule>
  </conditionalFormatting>
  <conditionalFormatting sqref="D10:E10 AK13:AL13 AH14:AH33 AM14:AN33">
    <cfRule type="cellIs" dxfId="2092" priority="22" stopIfTrue="1" operator="equal">
      <formula>0</formula>
    </cfRule>
  </conditionalFormatting>
  <conditionalFormatting sqref="AH3:AN3 AH1:AN1">
    <cfRule type="cellIs" dxfId="2091" priority="23" stopIfTrue="1" operator="equal">
      <formula>0</formula>
    </cfRule>
  </conditionalFormatting>
  <conditionalFormatting sqref="S34:AG34 AF14:AF33">
    <cfRule type="cellIs" dxfId="2090" priority="24" stopIfTrue="1" operator="equal">
      <formula>0</formula>
    </cfRule>
  </conditionalFormatting>
  <conditionalFormatting sqref="S14:U14">
    <cfRule type="expression" dxfId="2089" priority="25" stopIfTrue="1">
      <formula>IF((AND($S$14=0,$V$14=0,$Y$14=0,$AE$14&lt;&gt;0)),"истина")</formula>
    </cfRule>
    <cfRule type="cellIs" dxfId="2088" priority="26" stopIfTrue="1" operator="lessThan">
      <formula>0</formula>
    </cfRule>
  </conditionalFormatting>
  <conditionalFormatting sqref="G34 D8:E9 AK14:AL33">
    <cfRule type="cellIs" dxfId="2087" priority="27" stopIfTrue="1" operator="equal">
      <formula>0</formula>
    </cfRule>
  </conditionalFormatting>
  <conditionalFormatting sqref="AL8:AL9">
    <cfRule type="cellIs" dxfId="2086" priority="28" stopIfTrue="1" operator="equal">
      <formula>0</formula>
    </cfRule>
  </conditionalFormatting>
  <conditionalFormatting sqref="AM8:AN8">
    <cfRule type="expression" dxfId="2085" priority="29" stopIfTrue="1">
      <formula>$AL$8=0</formula>
    </cfRule>
  </conditionalFormatting>
  <conditionalFormatting sqref="AM9:AN9">
    <cfRule type="expression" dxfId="2084" priority="30" stopIfTrue="1">
      <formula>$AL$9=0</formula>
    </cfRule>
  </conditionalFormatting>
  <conditionalFormatting sqref="A8:C8">
    <cfRule type="expression" dxfId="2083" priority="31" stopIfTrue="1">
      <formula>$D$8=0</formula>
    </cfRule>
    <cfRule type="cellIs" dxfId="2082" priority="32" stopIfTrue="1" operator="equal">
      <formula>0</formula>
    </cfRule>
  </conditionalFormatting>
  <conditionalFormatting sqref="A9:C9">
    <cfRule type="expression" dxfId="2081" priority="33" stopIfTrue="1">
      <formula>$D$9=0</formula>
    </cfRule>
    <cfRule type="cellIs" dxfId="2080" priority="34" stopIfTrue="1" operator="equal">
      <formula>0</formula>
    </cfRule>
  </conditionalFormatting>
  <conditionalFormatting sqref="F9">
    <cfRule type="expression" dxfId="2079" priority="35" stopIfTrue="1">
      <formula>$D$9=0</formula>
    </cfRule>
  </conditionalFormatting>
  <conditionalFormatting sqref="F8">
    <cfRule type="expression" dxfId="2078" priority="36" stopIfTrue="1">
      <formula>$D$8=0</formula>
    </cfRule>
  </conditionalFormatting>
  <conditionalFormatting sqref="G8:AK9 BA7:CE8">
    <cfRule type="cellIs" dxfId="2077" priority="37" stopIfTrue="1" operator="equal">
      <formula>""</formula>
    </cfRule>
  </conditionalFormatting>
  <conditionalFormatting sqref="Y14:Z24">
    <cfRule type="expression" dxfId="2076" priority="1" stopIfTrue="1">
      <formula>IF((AND($Y14=0,$S14=0,$V14=0,$AE14&lt;&gt;0)),"истина")</formula>
    </cfRule>
    <cfRule type="expression" dxfId="2075" priority="2" stopIfTrue="1">
      <formula>($V14+$Y14)&lt;&gt;$AI14</formula>
    </cfRule>
  </conditionalFormatting>
  <conditionalFormatting sqref="V14:X24">
    <cfRule type="expression" dxfId="2074" priority="3" stopIfTrue="1">
      <formula>IF((AND($V14=0,$Y14=0,$S14=0,$AE14&lt;&gt;0)),"истина")</formula>
    </cfRule>
    <cfRule type="expression" dxfId="2073" priority="4" stopIfTrue="1">
      <formula>($V14+$Y14)&lt;&gt;$AI14</formula>
    </cfRule>
    <cfRule type="cellIs" dxfId="2072"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5297"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55298"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55299"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55300"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55301"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55302"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55303"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55304"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55305"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55306"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55307"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55308"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55309"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55310"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55311"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55312"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55313"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05">
    <pageSetUpPr fitToPage="1"/>
  </sheetPr>
  <dimension ref="A1:CE147"/>
  <sheetViews>
    <sheetView showGridLines="0" zoomScale="120" zoomScaleNormal="120" workbookViewId="0">
      <selection activeCell="B16" sqref="B16:G16"/>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v>639</v>
      </c>
      <c r="B1" s="969"/>
      <c r="C1" s="969"/>
      <c r="D1" s="555"/>
      <c r="E1" s="966">
        <v>10</v>
      </c>
      <c r="F1" s="966"/>
      <c r="G1" s="966"/>
      <c r="H1" s="966"/>
      <c r="J1" s="970"/>
      <c r="K1" s="970"/>
      <c r="L1" s="970"/>
      <c r="M1" s="970"/>
      <c r="N1" s="970"/>
      <c r="O1" s="970"/>
      <c r="P1" s="3"/>
      <c r="Q1" s="3"/>
      <c r="R1" s="964" t="s">
        <v>668</v>
      </c>
      <c r="S1" s="964"/>
      <c r="T1" s="964"/>
      <c r="U1" s="964"/>
      <c r="V1" s="964"/>
      <c r="W1" s="964"/>
      <c r="Y1" s="971">
        <v>2</v>
      </c>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v>0.75</v>
      </c>
      <c r="AH2" s="859" t="s">
        <v>12</v>
      </c>
      <c r="AI2" s="859"/>
      <c r="AJ2" s="859"/>
      <c r="AK2" s="859"/>
      <c r="AL2" s="859"/>
      <c r="AM2" s="859"/>
      <c r="AN2" s="859"/>
      <c r="AO2" s="14" t="b">
        <v>0</v>
      </c>
      <c r="AP2" s="15" t="b">
        <v>1</v>
      </c>
      <c r="AQ2" s="15" t="b">
        <v>0</v>
      </c>
      <c r="AR2" s="15" t="b">
        <v>1</v>
      </c>
      <c r="AS2" s="15" t="b">
        <v>0</v>
      </c>
      <c r="AT2" s="15" t="b">
        <v>0</v>
      </c>
      <c r="AU2" s="15" t="b">
        <v>0</v>
      </c>
      <c r="AV2" s="15">
        <f>COUNTIF(AO2:AU2,TRUE)</f>
        <v>2</v>
      </c>
    </row>
    <row r="3" spans="1:83" ht="12.75" customHeight="1" x14ac:dyDescent="0.2">
      <c r="A3" s="972" t="s">
        <v>809</v>
      </c>
      <c r="B3" s="972"/>
      <c r="C3" s="972"/>
      <c r="D3" s="555"/>
      <c r="E3" s="964" t="s">
        <v>800</v>
      </c>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f>IF(AO2=TRUE,"M",0)</f>
        <v>0</v>
      </c>
      <c r="AP3" s="19" t="str">
        <f>IF(AP2=TRUE,"Tu",0)</f>
        <v>Tu</v>
      </c>
      <c r="AQ3" s="19">
        <f>IF(AQ2=TRUE,"W",0)</f>
        <v>0</v>
      </c>
      <c r="AR3" s="19" t="str">
        <f>IF(AR2=TRUE,"Th",0)</f>
        <v>Th</v>
      </c>
      <c r="AS3" s="19">
        <f>IF(AS2=TRUE,"F",0)</f>
        <v>0</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
      </c>
      <c r="BC7" s="33" t="str">
        <f>IF($I$7=$AO$3,"X","")&amp;IF($I$7=$AP$3,"X","")&amp;IF($I$7=$AQ$3,"X","")&amp;IF($I$7=$AR$3,"X","")&amp;IF($I$7=$AS$3,"X","")&amp;IF($I$7=$AT$3,"X","")&amp;IF($I$7=$AU$3,"X","")</f>
        <v>X</v>
      </c>
      <c r="BD7" s="33" t="str">
        <f>IF($J$7=$AO$3,"X","")&amp;IF($J$7=$AP$3,"X","")&amp;IF($J$7=$AQ$3,"X","")&amp;IF($J$7=$AR$3,"X","")&amp;IF($J$7=$AS$3,"X","")&amp;IF($J$7=$AT$3,"X","")&amp;IF($J$7=$AU$3,"X","")</f>
        <v/>
      </c>
      <c r="BE7" s="33" t="str">
        <f>IF($K$7=$AO$3,"X","")&amp;IF($K$7=$AP$3,"X","")&amp;IF($K$7=$AQ$3,"X","")&amp;IF($K$7=$AR$3,"X","")&amp;IF($K$7=$AS$3,"X","")&amp;IF($K$7=$AT$3,"X","")&amp;IF($K$7=$AU$3,"X","")</f>
        <v>X</v>
      </c>
      <c r="BF7" s="33" t="str">
        <f>IF($L$7=$AO$3,"X","")&amp;IF($L$7=$AP$3,"X","")&amp;IF($L$7=$AQ$3,"X","")&amp;IF($L$7=$AR$3,"X","")&amp;IF($L$7=$AS$3,"X","")&amp;IF($L$7=$AT$3,"X","")&amp;IF($L$7=$AU$3,"X","")</f>
        <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
      </c>
      <c r="BJ7" s="33" t="str">
        <f>IF($P$7=$AO$3,"X","")&amp;IF($P$7=$AP$3,"X","")&amp;IF($P$7=$AQ$3,"X","")&amp;IF($P$7=$AR$3,"X","")&amp;IF($P$7=$AS$3,"X","")&amp;IF($P$7=$AT$3,"X","")&amp;IF($P$7=$AU$3,"X","")</f>
        <v>X</v>
      </c>
      <c r="BK7" s="33" t="str">
        <f>IF($Q$7=$AO$3,"X","")&amp;IF($Q$7=$AP$3,"X","")&amp;IF($Q$7=$AQ$3,"X","")&amp;IF($Q$7=$AR$3,"X","")&amp;IF($Q$7=$AS$3,"X","")&amp;IF($Q$7=$AT$3,"X","")&amp;IF($Q$7=$AU$3,"X","")</f>
        <v/>
      </c>
      <c r="BL7" s="33" t="str">
        <f>IF($R$7=$AO$3,"X","")&amp;IF($R$7=$AP$3,"X","")&amp;IF($R$7=$AQ$3,"X","")&amp;IF($R$7=$AR$3,"X","")&amp;IF($R$7=$AS$3,"X","")&amp;IF($R$7=$AT$3,"X","")&amp;IF($R$7=$AU$3,"X","")</f>
        <v>X</v>
      </c>
      <c r="BM7" s="33" t="str">
        <f>IF($S$7=$AO$3,"X","")&amp;IF($S$7=$AP$3,"X","")&amp;IF($S$7=$AQ$3,"X","")&amp;IF($S$7=$AR$3,"X","")&amp;IF($S$7=$AS$3,"X","")&amp;IF($S$7=$AT$3,"X","")&amp;IF($S$7=$AU$3,"X","")</f>
        <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
      </c>
      <c r="BQ7" s="33" t="str">
        <f>IF($W$7=$AO$3,"X","")&amp;IF($W$7=$AP$3,"X","")&amp;IF($W$7=$AQ$3,"X","")&amp;IF($W$7=$AR$3,"X","")&amp;IF($W$7=$AS$3,"X","")&amp;IF($W$7=$AT$3,"X","")&amp;IF($W$7=$AU$3,"X","")</f>
        <v>X</v>
      </c>
      <c r="BR7" s="33" t="str">
        <f>IF($X$7=$AO$3,"X","")&amp;IF($X$7=$AP$3,"X","")&amp;IF($X$7=$AQ$3,"X","")&amp;IF($X$7=$AR$3,"X","")&amp;IF($X$7=$AS$3,"X","")&amp;IF($X$7=$AT$3,"X","")&amp;IF($X$7=$AU$3,"X","")</f>
        <v/>
      </c>
      <c r="BS7" s="33" t="str">
        <f>IF($Y$7=$AO$3,"X","")&amp;IF($Y$7=$AP$3,"X","")&amp;IF($Y$7=$AQ$3,"X","")&amp;IF($Y$7=$AR$3,"X","")&amp;IF($Y$7=$AS$3,"X","")&amp;IF($Y$7=$AT$3,"X","")&amp;IF($Y$7=$AU$3,"X","")</f>
        <v>X</v>
      </c>
      <c r="BT7" s="33" t="str">
        <f>IF($Z$7=$AO$3,"X","")&amp;IF($Z$7=$AP$3,"X","")&amp;IF($Z$7=$AQ$3,"X","")&amp;IF($Z$7=$AR$3,"X","")&amp;IF($Z$7=$AS$3,"X","")&amp;IF($Z$7=$AT$3,"X","")&amp;IF($Z$7=$AU$3,"X","")</f>
        <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
      </c>
      <c r="BX7" s="33" t="str">
        <f>IF($AD$7=$AO$3,"X","")&amp;IF($AD$7=$AP$3,"X","")&amp;IF($AD$7=$AQ$3,"X","")&amp;IF($AD$7=$AR$3,"X","")&amp;IF($AD$7=$AS$3,"X","")&amp;IF($AD$7=$AT$3,"X","")&amp;IF($AD$7=$AU$3,"X","")</f>
        <v>X</v>
      </c>
      <c r="BY7" s="33" t="str">
        <f>IF($AE$7=$AO$3,"X","")&amp;IF($AE$7=$AP$3,"X","")&amp;IF($AE$7=$AQ$3,"X","")&amp;IF($AE$7=$AR$3,"X","")&amp;IF($AE$7=$AS$3,"X","")&amp;IF($AE$7=$AT$3,"X","")&amp;IF($AE$7=$AU$3,"X","")</f>
        <v/>
      </c>
      <c r="BZ7" s="33" t="str">
        <f>IF($AF$7=$AO$3,"X","")&amp;IF($AF$7=$AP$3,"X","")&amp;IF($AF$7=$AQ$3,"X","")&amp;IF($AF$7=$AR$3,"X","")&amp;IF($AF$7=$AS$3,"X","")&amp;IF($AF$7=$AT$3,"X","")&amp;IF($AF$7=$AU$3,"X","")</f>
        <v>X</v>
      </c>
      <c r="CA7" s="33" t="str">
        <f>IF($AG$7=$AO$3,"X","")&amp;IF($AG$7=$AP$3,"X","")&amp;IF($AG$7=$AQ$3,"X","")&amp;IF($AG$7=$AR$3,"X","")&amp;IF($AG$7=$AS$3,"X","")&amp;IF($AG$7=$AT$3,"X","")&amp;IF($AG$7=$AU$3,"X","")</f>
        <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
      </c>
      <c r="CE7" s="33" t="str">
        <f>IF($AK$7=$AO$3,"X","")&amp;IF($AK$7=$AP$3,"X","")&amp;IF($AK$7=$AQ$3,"X","")&amp;IF($AK$7=$AR$3,"X","")&amp;IF($AK$7=$AS$3,"X","")&amp;IF($AK$7=$AT$3,"X","")&amp;IF($AK$7=$AU$3,"X","")</f>
        <v>X</v>
      </c>
    </row>
    <row r="8" spans="1:83" ht="12.75" customHeight="1" x14ac:dyDescent="0.2">
      <c r="A8" s="977" t="str">
        <f>R1</f>
        <v>Ellis Zachary</v>
      </c>
      <c r="B8" s="977"/>
      <c r="C8" s="977"/>
      <c r="D8" s="978">
        <f>Y1*AL8</f>
        <v>18</v>
      </c>
      <c r="E8" s="978"/>
      <c r="F8" s="34" t="s">
        <v>21</v>
      </c>
      <c r="G8" s="35" t="str">
        <f>IF($G$7=$AO$3,"X","")&amp;IF($G$7=$AP$3,"X","")&amp;IF($G$7=$AQ$3,"X","")&amp;IF($G$7=$AR$3,"X","")&amp;IF($G$7=$AS$3,"X","")&amp;IF($G$7=$AT$3,"X","")&amp;IF($G$7=$AU$3,"X","")</f>
        <v/>
      </c>
      <c r="H8" s="35" t="str">
        <f>IF($H$7=$AO$3,"X","")&amp;IF($H$7=$AP$3,"X","")&amp;IF($H$7=$AQ$3,"X","")&amp;IF($H$7=$AR$3,"X","")&amp;IF($H$7=$AS$3,"X","")&amp;IF($H$7=$AT$3,"X","")&amp;IF($H$7=$AU$3,"X","")</f>
        <v/>
      </c>
      <c r="I8" s="35" t="str">
        <f>IF($I$7=$AO$3,"X","")&amp;IF($I$7=$AP$3,"X","")&amp;IF($I$7=$AQ$3,"X","")&amp;IF($I$7=$AR$3,"X","")&amp;IF($I$7=$AS$3,"X","")&amp;IF($I$7=$AT$3,"X","")&amp;IF($I$7=$AU$3,"X","")</f>
        <v>X</v>
      </c>
      <c r="J8" s="35" t="str">
        <f>IF($J$7=$AO$3,"X","")&amp;IF($J$7=$AP$3,"X","")&amp;IF($J$7=$AQ$3,"X","")&amp;IF($J$7=$AR$3,"X","")&amp;IF($J$7=$AS$3,"X","")&amp;IF($J$7=$AT$3,"X","")&amp;IF($J$7=$AU$3,"X","")</f>
        <v/>
      </c>
      <c r="K8" s="35" t="str">
        <f>IF($K$7=$AO$3,"X","")&amp;IF($K$7=$AP$3,"X","")&amp;IF($K$7=$AQ$3,"X","")&amp;IF($K$7=$AR$3,"X","")&amp;IF($K$7=$AS$3,"X","")&amp;IF($K$7=$AT$3,"X","")&amp;IF($K$7=$AU$3,"X","")</f>
        <v>X</v>
      </c>
      <c r="L8" s="35" t="str">
        <f>IF($L$7=$AO$3,"X","")&amp;IF($L$7=$AP$3,"X","")&amp;IF($L$7=$AQ$3,"X","")&amp;IF($L$7=$AR$3,"X","")&amp;IF($L$7=$AS$3,"X","")&amp;IF($L$7=$AT$3,"X","")&amp;IF($L$7=$AU$3,"X","")</f>
        <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
      </c>
      <c r="P8" s="35" t="str">
        <f>IF($P$7=$AO$3,"X","")&amp;IF($P$7=$AP$3,"X","")&amp;IF($P$7=$AQ$3,"X","")&amp;IF($P$7=$AR$3,"X","")&amp;IF($P$7=$AS$3,"X","")&amp;IF($P$7=$AT$3,"X","")&amp;IF($P$7=$AU$3,"X","")</f>
        <v>X</v>
      </c>
      <c r="Q8" s="35" t="str">
        <f>IF($Q$7=$AO$3,"X","")&amp;IF($Q$7=$AP$3,"X","")&amp;IF($Q$7=$AQ$3,"X","")&amp;IF($Q$7=$AR$3,"X","")&amp;IF($Q$7=$AS$3,"X","")&amp;IF($Q$7=$AT$3,"X","")&amp;IF($Q$7=$AU$3,"X","")</f>
        <v/>
      </c>
      <c r="R8" s="35" t="str">
        <f>IF($R$7=$AO$3,"X","")&amp;IF($R$7=$AP$3,"X","")&amp;IF($R$7=$AQ$3,"X","")&amp;IF($R$7=$AR$3,"X","")&amp;IF($R$7=$AS$3,"X","")&amp;IF($R$7=$AT$3,"X","")&amp;IF($R$7=$AU$3,"X","")</f>
        <v>X</v>
      </c>
      <c r="S8" s="35" t="str">
        <f>IF($S$7=$AO$3,"X","")&amp;IF($S$7=$AP$3,"X","")&amp;IF($S$7=$AQ$3,"X","")&amp;IF($S$7=$AR$3,"X","")&amp;IF($S$7=$AS$3,"X","")&amp;IF($S$7=$AT$3,"X","")&amp;IF($S$7=$AU$3,"X","")</f>
        <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
      </c>
      <c r="W8" s="35" t="str">
        <f>IF($W$7=$AO$3,"X","")&amp;IF($W$7=$AP$3,"X","")&amp;IF($W$7=$AQ$3,"X","")&amp;IF($W$7=$AR$3,"X","")&amp;IF($W$7=$AS$3,"X","")&amp;IF($W$7=$AT$3,"X","")&amp;IF($W$7=$AU$3,"X","")</f>
        <v>X</v>
      </c>
      <c r="X8" s="35" t="str">
        <f>IF($X$7=$AO$3,"X","")&amp;IF($X$7=$AP$3,"X","")&amp;IF($X$7=$AQ$3,"X","")&amp;IF($X$7=$AR$3,"X","")&amp;IF($X$7=$AS$3,"X","")&amp;IF($X$7=$AT$3,"X","")&amp;IF($X$7=$AU$3,"X","")</f>
        <v/>
      </c>
      <c r="Y8" s="35" t="str">
        <f>IF($Y$7=$AO$3,"X","")&amp;IF($Y$7=$AP$3,"X","")&amp;IF($Y$7=$AQ$3,"X","")&amp;IF($Y$7=$AR$3,"X","")&amp;IF($Y$7=$AS$3,"X","")&amp;IF($Y$7=$AT$3,"X","")&amp;IF($Y$7=$AU$3,"X","")</f>
        <v>X</v>
      </c>
      <c r="Z8" s="35" t="str">
        <f>IF($Z$7=$AO$3,"X","")&amp;IF($Z$7=$AP$3,"X","")&amp;IF($Z$7=$AQ$3,"X","")&amp;IF($Z$7=$AR$3,"X","")&amp;IF($Z$7=$AS$3,"X","")&amp;IF($Z$7=$AT$3,"X","")&amp;IF($Z$7=$AU$3,"X","")</f>
        <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
      </c>
      <c r="AD8" s="35" t="str">
        <f>IF($AD$7=$AO$3,"X","")&amp;IF($AD$7=$AP$3,"X","")&amp;IF($AD$7=$AQ$3,"X","")&amp;IF($AD$7=$AR$3,"X","")&amp;IF($AD$7=$AS$3,"X","")&amp;IF($AD$7=$AT$3,"X","")&amp;IF($AD$7=$AU$3,"X","")</f>
        <v>X</v>
      </c>
      <c r="AE8" s="35" t="str">
        <f>IF($AE$7=$AO$3,"X","")&amp;IF($AE$7=$AP$3,"X","")&amp;IF($AE$7=$AQ$3,"X","")&amp;IF($AE$7=$AR$3,"X","")&amp;IF($AE$7=$AS$3,"X","")&amp;IF($AE$7=$AT$3,"X","")&amp;IF($AE$7=$AU$3,"X","")</f>
        <v/>
      </c>
      <c r="AF8" s="35" t="str">
        <f>IF($AF$7=$AO$3,"X","")&amp;IF($AF$7=$AP$3,"X","")&amp;IF($AF$7=$AQ$3,"X","")&amp;IF($AF$7=$AR$3,"X","")&amp;IF($AF$7=$AS$3,"X","")&amp;IF($AF$7=$AT$3,"X","")&amp;IF($AF$7=$AU$3,"X","")</f>
        <v>X</v>
      </c>
      <c r="AG8" s="35" t="str">
        <f>IF($AG$7=$AO$3,"X","")&amp;IF($AG$7=$AP$3,"X","")&amp;IF($AG$7=$AQ$3,"X","")&amp;IF($AG$7=$AR$3,"X","")&amp;IF($AG$7=$AS$3,"X","")&amp;IF($AG$7=$AT$3,"X","")&amp;IF($AG$7=$AU$3,"X","")</f>
        <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
      </c>
      <c r="AK8" s="35" t="str">
        <f>IF($AK$7=$AO$3,"X","")&amp;IF($AK$7=$AP$3,"X","")&amp;IF($AK$7=$AQ$3,"X","")&amp;IF($AK$7=$AR$3,"X","")&amp;IF($AK$7=$AS$3,"X","")&amp;IF($AK$7=$AT$3,"X","")&amp;IF($AK$7=$AU$3,"X","")</f>
        <v>X</v>
      </c>
      <c r="AL8" s="30">
        <f>COUNTIF(G8:AK8,"X")</f>
        <v>9</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18</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c r="C14" s="925"/>
      <c r="D14" s="925"/>
      <c r="E14" s="925"/>
      <c r="F14" s="925"/>
      <c r="G14" s="926"/>
      <c r="H14" s="927"/>
      <c r="I14" s="928"/>
      <c r="J14" s="929"/>
      <c r="K14" s="930"/>
      <c r="L14" s="931"/>
      <c r="M14" s="932"/>
      <c r="N14" s="933"/>
      <c r="O14" s="932"/>
      <c r="P14" s="933"/>
      <c r="Q14" s="934">
        <f t="shared" ref="Q14:Q33" si="2">AV14</f>
        <v>639</v>
      </c>
      <c r="R14" s="935"/>
      <c r="S14" s="936"/>
      <c r="T14" s="937"/>
      <c r="U14" s="938"/>
      <c r="V14" s="939"/>
      <c r="W14" s="940"/>
      <c r="X14" s="941"/>
      <c r="Y14" s="939"/>
      <c r="Z14" s="941"/>
      <c r="AA14" s="556"/>
      <c r="AB14" s="559"/>
      <c r="AC14" s="560" t="str">
        <f t="shared" ref="AC14:AC33" si="3">IF(B14&lt;&gt;"",-$I$10,"")</f>
        <v/>
      </c>
      <c r="AD14" s="561"/>
      <c r="AE14" s="561"/>
      <c r="AF14" s="562">
        <f t="shared" ref="AF14:AF33" si="4">SUM(AB14:AE14)</f>
        <v>0</v>
      </c>
      <c r="AG14" s="72"/>
      <c r="AH14" s="109" t="str">
        <f t="shared" ref="AH14:AH33" si="5">IF(B14&lt;&gt;"",AV14,"")</f>
        <v/>
      </c>
      <c r="AI14" s="883" t="str">
        <f>IF(B14&lt;&gt;0,ROUND(AE14*Q14,0),"")</f>
        <v/>
      </c>
      <c r="AJ14" s="883"/>
      <c r="AK14" s="900" t="str">
        <f t="shared" ref="AK14:AK33" si="6">IF(B14&lt;&gt;0,ROUND(AI14*$AF$1,2),"")</f>
        <v/>
      </c>
      <c r="AL14" s="900"/>
      <c r="AM14" s="901" t="str">
        <f t="shared" ref="AM14:AM33" si="7">IF(AND(AC14&gt;0,AC14&lt;&gt;""),"ложь","")</f>
        <v/>
      </c>
      <c r="AN14" s="901"/>
      <c r="AO14" s="73">
        <f>IF(ROUND($A$1-$A$1*M14,4)=$A$1,0,ROUND($A$1-$A$1*M14,4))</f>
        <v>0</v>
      </c>
      <c r="AP14" s="74">
        <f>IF(ROUND($A$1-$A$1*O14,4)=$A$1,0,ROUND($A$1-$A$1*O14,4))</f>
        <v>0</v>
      </c>
      <c r="AQ14" s="75">
        <f>ROUND($A$1-((M14+O14)*$A$1),4)</f>
        <v>639</v>
      </c>
      <c r="AR14" s="76">
        <f>IF(AO14&gt;0,1,0)</f>
        <v>0</v>
      </c>
      <c r="AS14" s="77">
        <f t="shared" ref="AS14:AS33" si="8">IF(AP14&gt;0,2,0)</f>
        <v>0</v>
      </c>
      <c r="AT14" s="76">
        <f>IF(AQ14&gt;0,3,0)</f>
        <v>3</v>
      </c>
      <c r="AU14" s="78">
        <f t="shared" ref="AU14:AU33" si="9">AR14+AS14+AT14</f>
        <v>3</v>
      </c>
      <c r="AV14" s="5">
        <f t="shared" ref="AV14:AV33" si="10">IF(AU14=4,AO14,0)+IF(AU14=5,AP14,0)+IF(AU14=6,AQ14,0)+IF(AU14=3,$A$1,0)</f>
        <v>639</v>
      </c>
      <c r="AW14" s="104">
        <f>ROUND(AF14*Q14,0)</f>
        <v>0</v>
      </c>
    </row>
    <row r="15" spans="1:83" s="69" customFormat="1" ht="18" customHeight="1" x14ac:dyDescent="0.2">
      <c r="A15" s="71">
        <v>2</v>
      </c>
      <c r="B15" s="924" t="s">
        <v>867</v>
      </c>
      <c r="C15" s="925"/>
      <c r="D15" s="925"/>
      <c r="E15" s="925"/>
      <c r="F15" s="925"/>
      <c r="G15" s="926"/>
      <c r="H15" s="927"/>
      <c r="I15" s="928"/>
      <c r="J15" s="929"/>
      <c r="K15" s="930"/>
      <c r="L15" s="931"/>
      <c r="M15" s="932"/>
      <c r="N15" s="933"/>
      <c r="O15" s="932">
        <v>0.15</v>
      </c>
      <c r="P15" s="933"/>
      <c r="Q15" s="934">
        <f t="shared" si="2"/>
        <v>543.15</v>
      </c>
      <c r="R15" s="935"/>
      <c r="S15" s="936"/>
      <c r="T15" s="937"/>
      <c r="U15" s="938"/>
      <c r="V15" s="939"/>
      <c r="W15" s="940"/>
      <c r="X15" s="941"/>
      <c r="Y15" s="939">
        <v>8690</v>
      </c>
      <c r="Z15" s="941"/>
      <c r="AA15" s="556"/>
      <c r="AB15" s="563"/>
      <c r="AC15" s="560">
        <f t="shared" si="3"/>
        <v>0</v>
      </c>
      <c r="AD15" s="564"/>
      <c r="AE15" s="561">
        <f>Y15/Q15</f>
        <v>15.999263555187333</v>
      </c>
      <c r="AF15" s="562">
        <f t="shared" si="4"/>
        <v>15.999263555187333</v>
      </c>
      <c r="AG15" s="72"/>
      <c r="AH15" s="109">
        <f t="shared" si="5"/>
        <v>543.15</v>
      </c>
      <c r="AI15" s="883">
        <f t="shared" ref="AI15:AI33" si="11">IF(B15&lt;&gt;0,ROUND(AE15*Q15,0),"")</f>
        <v>8690</v>
      </c>
      <c r="AJ15" s="883"/>
      <c r="AK15" s="900">
        <f t="shared" si="6"/>
        <v>0</v>
      </c>
      <c r="AL15" s="900"/>
      <c r="AM15" s="901" t="str">
        <f t="shared" si="7"/>
        <v/>
      </c>
      <c r="AN15" s="901"/>
      <c r="AO15" s="73">
        <f t="shared" ref="AO15:AO33" si="12">IF(ROUND($A$1-$A$1*M15,4)=$A$1,0,ROUND($A$1-$A$1*M15,4))</f>
        <v>0</v>
      </c>
      <c r="AP15" s="74">
        <f t="shared" ref="AP15:AP33" si="13">IF(ROUND($A$1-$A$1*O15,4)=$A$1,0,ROUND($A$1-$A$1*O15,4))</f>
        <v>543.15</v>
      </c>
      <c r="AQ15" s="75">
        <f t="shared" ref="AQ15:AQ33" si="14">ROUND($A$1-((M15+O15)*$A$1),4)</f>
        <v>543.15</v>
      </c>
      <c r="AR15" s="76">
        <f t="shared" ref="AR15:AR33" si="15">IF(AO15&gt;0,1,0)</f>
        <v>0</v>
      </c>
      <c r="AS15" s="77">
        <f t="shared" si="8"/>
        <v>2</v>
      </c>
      <c r="AT15" s="76">
        <f t="shared" ref="AT15:AT33" si="16">IF(AQ15&gt;0,3,0)</f>
        <v>3</v>
      </c>
      <c r="AU15" s="78">
        <f t="shared" si="9"/>
        <v>5</v>
      </c>
      <c r="AV15" s="5">
        <f t="shared" si="10"/>
        <v>543.15</v>
      </c>
      <c r="AW15" s="104">
        <f t="shared" ref="AW15:AW33" si="17">ROUND(AF15*Q15,0)</f>
        <v>8690</v>
      </c>
    </row>
    <row r="16" spans="1:83" s="69" customFormat="1" ht="18" customHeight="1" x14ac:dyDescent="0.2">
      <c r="A16" s="71">
        <v>3</v>
      </c>
      <c r="B16" s="924" t="s">
        <v>822</v>
      </c>
      <c r="C16" s="925"/>
      <c r="D16" s="925"/>
      <c r="E16" s="925"/>
      <c r="F16" s="925"/>
      <c r="G16" s="926"/>
      <c r="H16" s="927"/>
      <c r="I16" s="928"/>
      <c r="J16" s="929"/>
      <c r="K16" s="930"/>
      <c r="L16" s="931"/>
      <c r="M16" s="932"/>
      <c r="N16" s="933"/>
      <c r="O16" s="932">
        <v>0.09</v>
      </c>
      <c r="P16" s="933"/>
      <c r="Q16" s="934">
        <f t="shared" si="2"/>
        <v>581.49</v>
      </c>
      <c r="R16" s="935"/>
      <c r="S16" s="936"/>
      <c r="T16" s="937"/>
      <c r="U16" s="938"/>
      <c r="V16" s="939"/>
      <c r="W16" s="940"/>
      <c r="X16" s="941"/>
      <c r="Y16" s="939">
        <v>9304</v>
      </c>
      <c r="Z16" s="941"/>
      <c r="AA16" s="556"/>
      <c r="AB16" s="563"/>
      <c r="AC16" s="560">
        <f t="shared" si="3"/>
        <v>0</v>
      </c>
      <c r="AD16" s="564"/>
      <c r="AE16" s="561">
        <f>Y16/Q16</f>
        <v>16.000275155204733</v>
      </c>
      <c r="AF16" s="562">
        <f t="shared" si="4"/>
        <v>16.000275155204733</v>
      </c>
      <c r="AG16" s="72"/>
      <c r="AH16" s="109">
        <f t="shared" si="5"/>
        <v>581.49</v>
      </c>
      <c r="AI16" s="883">
        <f t="shared" si="11"/>
        <v>9304</v>
      </c>
      <c r="AJ16" s="883"/>
      <c r="AK16" s="900">
        <f t="shared" si="6"/>
        <v>0</v>
      </c>
      <c r="AL16" s="900"/>
      <c r="AM16" s="901" t="str">
        <f t="shared" si="7"/>
        <v/>
      </c>
      <c r="AN16" s="901"/>
      <c r="AO16" s="73">
        <f t="shared" si="12"/>
        <v>0</v>
      </c>
      <c r="AP16" s="74">
        <f t="shared" si="13"/>
        <v>581.49</v>
      </c>
      <c r="AQ16" s="75">
        <f t="shared" si="14"/>
        <v>581.49</v>
      </c>
      <c r="AR16" s="76">
        <f t="shared" si="15"/>
        <v>0</v>
      </c>
      <c r="AS16" s="77">
        <f t="shared" si="8"/>
        <v>2</v>
      </c>
      <c r="AT16" s="76">
        <f t="shared" si="16"/>
        <v>3</v>
      </c>
      <c r="AU16" s="78">
        <f t="shared" si="9"/>
        <v>5</v>
      </c>
      <c r="AV16" s="5">
        <f t="shared" si="10"/>
        <v>581.49</v>
      </c>
      <c r="AW16" s="104">
        <f t="shared" si="17"/>
        <v>9304</v>
      </c>
    </row>
    <row r="17" spans="1:49" s="69" customFormat="1" ht="18" customHeight="1" x14ac:dyDescent="0.2">
      <c r="A17" s="71">
        <v>4</v>
      </c>
      <c r="B17" s="924"/>
      <c r="C17" s="925"/>
      <c r="D17" s="925"/>
      <c r="E17" s="925"/>
      <c r="F17" s="925"/>
      <c r="G17" s="926"/>
      <c r="H17" s="927"/>
      <c r="I17" s="928"/>
      <c r="J17" s="929"/>
      <c r="K17" s="930"/>
      <c r="L17" s="931"/>
      <c r="M17" s="932"/>
      <c r="N17" s="933"/>
      <c r="O17" s="932"/>
      <c r="P17" s="933"/>
      <c r="Q17" s="934">
        <f t="shared" si="2"/>
        <v>639</v>
      </c>
      <c r="R17" s="935"/>
      <c r="S17" s="936"/>
      <c r="T17" s="937"/>
      <c r="U17" s="938"/>
      <c r="V17" s="939"/>
      <c r="W17" s="940"/>
      <c r="X17" s="941"/>
      <c r="Y17" s="939"/>
      <c r="Z17" s="941"/>
      <c r="AA17" s="556"/>
      <c r="AB17" s="563"/>
      <c r="AC17" s="560" t="str">
        <f t="shared" si="3"/>
        <v/>
      </c>
      <c r="AD17" s="564"/>
      <c r="AE17" s="561"/>
      <c r="AF17" s="562">
        <f t="shared" si="4"/>
        <v>0</v>
      </c>
      <c r="AG17" s="72"/>
      <c r="AH17" s="109" t="str">
        <f t="shared" si="5"/>
        <v/>
      </c>
      <c r="AI17" s="883" t="str">
        <f t="shared" si="11"/>
        <v/>
      </c>
      <c r="AJ17" s="883"/>
      <c r="AK17" s="900" t="str">
        <f t="shared" si="6"/>
        <v/>
      </c>
      <c r="AL17" s="900"/>
      <c r="AM17" s="901" t="str">
        <f t="shared" si="7"/>
        <v/>
      </c>
      <c r="AN17" s="901"/>
      <c r="AO17" s="73">
        <f t="shared" si="12"/>
        <v>0</v>
      </c>
      <c r="AP17" s="74">
        <f t="shared" si="13"/>
        <v>0</v>
      </c>
      <c r="AQ17" s="75">
        <f t="shared" si="14"/>
        <v>639</v>
      </c>
      <c r="AR17" s="76">
        <f t="shared" si="15"/>
        <v>0</v>
      </c>
      <c r="AS17" s="77">
        <f t="shared" si="8"/>
        <v>0</v>
      </c>
      <c r="AT17" s="76">
        <f t="shared" si="16"/>
        <v>3</v>
      </c>
      <c r="AU17" s="78">
        <f t="shared" si="9"/>
        <v>3</v>
      </c>
      <c r="AV17" s="5">
        <f t="shared" si="10"/>
        <v>639</v>
      </c>
      <c r="AW17" s="104">
        <f t="shared" si="17"/>
        <v>0</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639</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639</v>
      </c>
      <c r="AR18" s="76">
        <f t="shared" si="15"/>
        <v>0</v>
      </c>
      <c r="AS18" s="77">
        <f t="shared" si="8"/>
        <v>0</v>
      </c>
      <c r="AT18" s="76">
        <f t="shared" si="16"/>
        <v>3</v>
      </c>
      <c r="AU18" s="78">
        <f t="shared" si="9"/>
        <v>3</v>
      </c>
      <c r="AV18" s="5">
        <f t="shared" si="10"/>
        <v>639</v>
      </c>
      <c r="AW18" s="104">
        <f t="shared" si="17"/>
        <v>0</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639</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639</v>
      </c>
      <c r="AR19" s="76">
        <f t="shared" si="15"/>
        <v>0</v>
      </c>
      <c r="AS19" s="77">
        <f t="shared" si="8"/>
        <v>0</v>
      </c>
      <c r="AT19" s="76">
        <f t="shared" si="16"/>
        <v>3</v>
      </c>
      <c r="AU19" s="78">
        <f t="shared" si="9"/>
        <v>3</v>
      </c>
      <c r="AV19" s="5">
        <f t="shared" si="10"/>
        <v>639</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639</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639</v>
      </c>
      <c r="AR20" s="76">
        <f t="shared" si="15"/>
        <v>0</v>
      </c>
      <c r="AS20" s="77">
        <f t="shared" si="8"/>
        <v>0</v>
      </c>
      <c r="AT20" s="76">
        <f t="shared" si="16"/>
        <v>3</v>
      </c>
      <c r="AU20" s="78">
        <f t="shared" si="9"/>
        <v>3</v>
      </c>
      <c r="AV20" s="5">
        <f t="shared" si="10"/>
        <v>639</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639</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639</v>
      </c>
      <c r="AR21" s="76">
        <f t="shared" si="15"/>
        <v>0</v>
      </c>
      <c r="AS21" s="77">
        <f t="shared" si="8"/>
        <v>0</v>
      </c>
      <c r="AT21" s="76">
        <f t="shared" si="16"/>
        <v>3</v>
      </c>
      <c r="AU21" s="78">
        <f t="shared" si="9"/>
        <v>3</v>
      </c>
      <c r="AV21" s="5">
        <f t="shared" si="10"/>
        <v>639</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639</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639</v>
      </c>
      <c r="AR22" s="76">
        <f t="shared" si="15"/>
        <v>0</v>
      </c>
      <c r="AS22" s="77">
        <f t="shared" si="8"/>
        <v>0</v>
      </c>
      <c r="AT22" s="76">
        <f t="shared" si="16"/>
        <v>3</v>
      </c>
      <c r="AU22" s="78">
        <f t="shared" si="9"/>
        <v>3</v>
      </c>
      <c r="AV22" s="5">
        <f t="shared" si="10"/>
        <v>639</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639</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639</v>
      </c>
      <c r="AR23" s="76">
        <f t="shared" si="15"/>
        <v>0</v>
      </c>
      <c r="AS23" s="77">
        <f t="shared" si="8"/>
        <v>0</v>
      </c>
      <c r="AT23" s="76">
        <f t="shared" si="16"/>
        <v>3</v>
      </c>
      <c r="AU23" s="78">
        <f t="shared" si="9"/>
        <v>3</v>
      </c>
      <c r="AV23" s="5">
        <f t="shared" si="10"/>
        <v>639</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639</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639</v>
      </c>
      <c r="AR24" s="76">
        <f t="shared" si="15"/>
        <v>0</v>
      </c>
      <c r="AS24" s="77">
        <f t="shared" si="8"/>
        <v>0</v>
      </c>
      <c r="AT24" s="76">
        <f t="shared" si="16"/>
        <v>3</v>
      </c>
      <c r="AU24" s="78">
        <f t="shared" si="9"/>
        <v>3</v>
      </c>
      <c r="AV24" s="5">
        <f t="shared" si="10"/>
        <v>639</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639</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639</v>
      </c>
      <c r="AR25" s="76">
        <f t="shared" si="15"/>
        <v>0</v>
      </c>
      <c r="AS25" s="77">
        <f t="shared" si="8"/>
        <v>0</v>
      </c>
      <c r="AT25" s="76">
        <f t="shared" si="16"/>
        <v>3</v>
      </c>
      <c r="AU25" s="78">
        <f t="shared" si="9"/>
        <v>3</v>
      </c>
      <c r="AV25" s="5">
        <f t="shared" si="10"/>
        <v>639</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639</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639</v>
      </c>
      <c r="AR26" s="76">
        <f t="shared" si="15"/>
        <v>0</v>
      </c>
      <c r="AS26" s="77">
        <f t="shared" si="8"/>
        <v>0</v>
      </c>
      <c r="AT26" s="76">
        <f t="shared" si="16"/>
        <v>3</v>
      </c>
      <c r="AU26" s="78">
        <f t="shared" si="9"/>
        <v>3</v>
      </c>
      <c r="AV26" s="5">
        <f t="shared" si="10"/>
        <v>639</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639</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639</v>
      </c>
      <c r="AR27" s="76">
        <f t="shared" si="15"/>
        <v>0</v>
      </c>
      <c r="AS27" s="77">
        <f t="shared" si="8"/>
        <v>0</v>
      </c>
      <c r="AT27" s="76">
        <f t="shared" si="16"/>
        <v>3</v>
      </c>
      <c r="AU27" s="78">
        <f t="shared" si="9"/>
        <v>3</v>
      </c>
      <c r="AV27" s="5">
        <f t="shared" si="10"/>
        <v>639</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639</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639</v>
      </c>
      <c r="AR28" s="76">
        <f t="shared" si="15"/>
        <v>0</v>
      </c>
      <c r="AS28" s="77">
        <f t="shared" si="8"/>
        <v>0</v>
      </c>
      <c r="AT28" s="76">
        <f t="shared" si="16"/>
        <v>3</v>
      </c>
      <c r="AU28" s="78">
        <f t="shared" si="9"/>
        <v>3</v>
      </c>
      <c r="AV28" s="5">
        <f t="shared" si="10"/>
        <v>639</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639</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639</v>
      </c>
      <c r="AR29" s="76">
        <f t="shared" si="15"/>
        <v>0</v>
      </c>
      <c r="AS29" s="77">
        <f t="shared" si="8"/>
        <v>0</v>
      </c>
      <c r="AT29" s="76">
        <f t="shared" si="16"/>
        <v>3</v>
      </c>
      <c r="AU29" s="78">
        <f t="shared" si="9"/>
        <v>3</v>
      </c>
      <c r="AV29" s="5">
        <f t="shared" si="10"/>
        <v>639</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639</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639</v>
      </c>
      <c r="AR30" s="76">
        <f t="shared" si="15"/>
        <v>0</v>
      </c>
      <c r="AS30" s="77">
        <f t="shared" si="8"/>
        <v>0</v>
      </c>
      <c r="AT30" s="76">
        <f t="shared" si="16"/>
        <v>3</v>
      </c>
      <c r="AU30" s="78">
        <f t="shared" si="9"/>
        <v>3</v>
      </c>
      <c r="AV30" s="5">
        <f t="shared" si="10"/>
        <v>639</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639</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639</v>
      </c>
      <c r="AR31" s="76">
        <f t="shared" si="15"/>
        <v>0</v>
      </c>
      <c r="AS31" s="77">
        <f t="shared" si="8"/>
        <v>0</v>
      </c>
      <c r="AT31" s="76">
        <f t="shared" si="16"/>
        <v>3</v>
      </c>
      <c r="AU31" s="78">
        <f t="shared" si="9"/>
        <v>3</v>
      </c>
      <c r="AV31" s="5">
        <f t="shared" si="10"/>
        <v>639</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639</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639</v>
      </c>
      <c r="AR32" s="76">
        <f t="shared" si="15"/>
        <v>0</v>
      </c>
      <c r="AS32" s="77">
        <f t="shared" si="8"/>
        <v>0</v>
      </c>
      <c r="AT32" s="76">
        <f t="shared" si="16"/>
        <v>3</v>
      </c>
      <c r="AU32" s="78">
        <f t="shared" si="9"/>
        <v>3</v>
      </c>
      <c r="AV32" s="5">
        <f t="shared" si="10"/>
        <v>639</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639</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639</v>
      </c>
      <c r="AR33" s="76">
        <f t="shared" si="15"/>
        <v>0</v>
      </c>
      <c r="AS33" s="77">
        <f t="shared" si="8"/>
        <v>0</v>
      </c>
      <c r="AT33" s="76">
        <f t="shared" si="16"/>
        <v>3</v>
      </c>
      <c r="AU33" s="78">
        <f t="shared" si="9"/>
        <v>3</v>
      </c>
      <c r="AV33" s="5">
        <f t="shared" si="10"/>
        <v>639</v>
      </c>
      <c r="AW33" s="104">
        <f t="shared" si="17"/>
        <v>0</v>
      </c>
    </row>
    <row r="34" spans="1:49" s="69" customFormat="1" ht="24.75" customHeight="1" x14ac:dyDescent="0.2">
      <c r="A34" s="84"/>
      <c r="B34" s="480" t="s">
        <v>281</v>
      </c>
      <c r="C34" s="84"/>
      <c r="D34" s="84"/>
      <c r="E34" s="84"/>
      <c r="F34" s="84"/>
      <c r="G34" s="554">
        <f>20-COUNTBLANK(B14:B33)</f>
        <v>2</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17994</v>
      </c>
      <c r="Z34" s="904"/>
      <c r="AA34" s="558">
        <f t="shared" ref="AA34:AG34" si="18">SUM(AA14:AA33)</f>
        <v>0</v>
      </c>
      <c r="AB34" s="568">
        <f t="shared" si="18"/>
        <v>0</v>
      </c>
      <c r="AC34" s="569">
        <f t="shared" si="18"/>
        <v>0</v>
      </c>
      <c r="AD34" s="569">
        <f t="shared" si="18"/>
        <v>0</v>
      </c>
      <c r="AE34" s="570">
        <f t="shared" si="18"/>
        <v>31.999538710392066</v>
      </c>
      <c r="AF34" s="571">
        <f t="shared" si="18"/>
        <v>31.999538710392066</v>
      </c>
      <c r="AG34" s="89">
        <f t="shared" si="18"/>
        <v>0</v>
      </c>
      <c r="AH34" s="90"/>
      <c r="AI34" s="90"/>
      <c r="AJ34" s="90"/>
      <c r="AK34" s="90"/>
      <c r="AL34" s="91"/>
      <c r="AM34" s="91"/>
      <c r="AN34" s="91"/>
      <c r="AO34" s="68"/>
      <c r="AS34" s="70"/>
      <c r="AW34" s="104">
        <f>SUM(AW14:AW33)</f>
        <v>17994</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2453.7052359405316</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2071" priority="6" stopIfTrue="1">
      <formula>B14=""</formula>
    </cfRule>
  </conditionalFormatting>
  <conditionalFormatting sqref="AE14:AE33">
    <cfRule type="expression" dxfId="2070" priority="7" stopIfTrue="1">
      <formula>AND((OR(S14,V14,Y14)&lt;&gt;0),AE14=0)</formula>
    </cfRule>
    <cfRule type="expression" dxfId="2069" priority="8" stopIfTrue="1">
      <formula>AND((OR(S14,V14,Y14)&lt;&gt;0),AE14&lt;&gt;0)</formula>
    </cfRule>
  </conditionalFormatting>
  <conditionalFormatting sqref="Q14:R33">
    <cfRule type="expression" dxfId="2068" priority="9" stopIfTrue="1">
      <formula>B14=""</formula>
    </cfRule>
  </conditionalFormatting>
  <conditionalFormatting sqref="AC14:AC33">
    <cfRule type="expression" dxfId="2067" priority="10" stopIfTrue="1">
      <formula>(AD14+AC14)&gt;=0</formula>
    </cfRule>
  </conditionalFormatting>
  <conditionalFormatting sqref="AI14:AJ33">
    <cfRule type="expression" dxfId="2066" priority="11" stopIfTrue="1">
      <formula>IF(AI14&lt;&gt;ROUND(S14*$AF$1+V14+Y14,2),1)</formula>
    </cfRule>
    <cfRule type="cellIs" dxfId="2065" priority="12" stopIfTrue="1" operator="equal">
      <formula>0</formula>
    </cfRule>
  </conditionalFormatting>
  <conditionalFormatting sqref="Y25:Z33">
    <cfRule type="expression" dxfId="2064" priority="13" stopIfTrue="1">
      <formula>IF((AND($Y25=0,$S25=0,$V25=0,$AE25&lt;&gt;0)),"истина")</formula>
    </cfRule>
    <cfRule type="expression" dxfId="2063" priority="14" stopIfTrue="1">
      <formula>($V25+$Y25)&lt;&gt;$AI25</formula>
    </cfRule>
  </conditionalFormatting>
  <conditionalFormatting sqref="S15:U33">
    <cfRule type="expression" dxfId="2062" priority="15" stopIfTrue="1">
      <formula>IF((AND($S15=0,$V15=0,$Y15=0,$AE15&lt;&gt;0)),"истина")</formula>
    </cfRule>
    <cfRule type="cellIs" dxfId="2061" priority="16" stopIfTrue="1" operator="lessThan">
      <formula>0</formula>
    </cfRule>
  </conditionalFormatting>
  <conditionalFormatting sqref="V25:X33">
    <cfRule type="expression" dxfId="2060" priority="17" stopIfTrue="1">
      <formula>IF((AND($V25=0,$Y25=0,$S25=0,$AE25&lt;&gt;0)),"истина")</formula>
    </cfRule>
    <cfRule type="expression" dxfId="2059" priority="18" stopIfTrue="1">
      <formula>($V25+$Y25)&lt;&gt;$AI25</formula>
    </cfRule>
    <cfRule type="cellIs" dxfId="2058" priority="19" stopIfTrue="1" operator="lessThan">
      <formula>0</formula>
    </cfRule>
  </conditionalFormatting>
  <conditionalFormatting sqref="I10:J10">
    <cfRule type="cellIs" dxfId="2057" priority="20" stopIfTrue="1" operator="notEqual">
      <formula>$A$10</formula>
    </cfRule>
    <cfRule type="cellIs" dxfId="2056" priority="21" stopIfTrue="1" operator="equal">
      <formula>0</formula>
    </cfRule>
  </conditionalFormatting>
  <conditionalFormatting sqref="D10:E10 AK13:AL13 AH14:AH33 AM14:AN33">
    <cfRule type="cellIs" dxfId="2055" priority="22" stopIfTrue="1" operator="equal">
      <formula>0</formula>
    </cfRule>
  </conditionalFormatting>
  <conditionalFormatting sqref="AH3:AN3 AH1:AN1">
    <cfRule type="cellIs" dxfId="2054" priority="23" stopIfTrue="1" operator="equal">
      <formula>0</formula>
    </cfRule>
  </conditionalFormatting>
  <conditionalFormatting sqref="S34:AG34 AF14:AF33">
    <cfRule type="cellIs" dxfId="2053" priority="24" stopIfTrue="1" operator="equal">
      <formula>0</formula>
    </cfRule>
  </conditionalFormatting>
  <conditionalFormatting sqref="S14:U14">
    <cfRule type="expression" dxfId="2052" priority="25" stopIfTrue="1">
      <formula>IF((AND($S$14=0,$V$14=0,$Y$14=0,$AE$14&lt;&gt;0)),"истина")</formula>
    </cfRule>
    <cfRule type="cellIs" dxfId="2051" priority="26" stopIfTrue="1" operator="lessThan">
      <formula>0</formula>
    </cfRule>
  </conditionalFormatting>
  <conditionalFormatting sqref="G34 D8:E9 AK14:AL33">
    <cfRule type="cellIs" dxfId="2050" priority="27" stopIfTrue="1" operator="equal">
      <formula>0</formula>
    </cfRule>
  </conditionalFormatting>
  <conditionalFormatting sqref="AL8:AL9">
    <cfRule type="cellIs" dxfId="2049" priority="28" stopIfTrue="1" operator="equal">
      <formula>0</formula>
    </cfRule>
  </conditionalFormatting>
  <conditionalFormatting sqref="AM8:AN8">
    <cfRule type="expression" dxfId="2048" priority="29" stopIfTrue="1">
      <formula>$AL$8=0</formula>
    </cfRule>
  </conditionalFormatting>
  <conditionalFormatting sqref="AM9:AN9">
    <cfRule type="expression" dxfId="2047" priority="30" stopIfTrue="1">
      <formula>$AL$9=0</formula>
    </cfRule>
  </conditionalFormatting>
  <conditionalFormatting sqref="A8:C8">
    <cfRule type="expression" dxfId="2046" priority="31" stopIfTrue="1">
      <formula>$D$8=0</formula>
    </cfRule>
    <cfRule type="cellIs" dxfId="2045" priority="32" stopIfTrue="1" operator="equal">
      <formula>0</formula>
    </cfRule>
  </conditionalFormatting>
  <conditionalFormatting sqref="A9:C9">
    <cfRule type="expression" dxfId="2044" priority="33" stopIfTrue="1">
      <formula>$D$9=0</formula>
    </cfRule>
    <cfRule type="cellIs" dxfId="2043" priority="34" stopIfTrue="1" operator="equal">
      <formula>0</formula>
    </cfRule>
  </conditionalFormatting>
  <conditionalFormatting sqref="F9">
    <cfRule type="expression" dxfId="2042" priority="35" stopIfTrue="1">
      <formula>$D$9=0</formula>
    </cfRule>
  </conditionalFormatting>
  <conditionalFormatting sqref="F8">
    <cfRule type="expression" dxfId="2041" priority="36" stopIfTrue="1">
      <formula>$D$8=0</formula>
    </cfRule>
  </conditionalFormatting>
  <conditionalFormatting sqref="G8:AK9 BA7:CE8">
    <cfRule type="cellIs" dxfId="2040" priority="37" stopIfTrue="1" operator="equal">
      <formula>""</formula>
    </cfRule>
  </conditionalFormatting>
  <conditionalFormatting sqref="Y14:Z24">
    <cfRule type="expression" dxfId="2039" priority="1" stopIfTrue="1">
      <formula>IF((AND($Y14=0,$S14=0,$V14=0,$AE14&lt;&gt;0)),"истина")</formula>
    </cfRule>
    <cfRule type="expression" dxfId="2038" priority="2" stopIfTrue="1">
      <formula>($V14+$Y14)&lt;&gt;$AI14</formula>
    </cfRule>
  </conditionalFormatting>
  <conditionalFormatting sqref="V14:X24">
    <cfRule type="expression" dxfId="2037" priority="3" stopIfTrue="1">
      <formula>IF((AND($V14=0,$Y14=0,$S14=0,$AE14&lt;&gt;0)),"истина")</formula>
    </cfRule>
    <cfRule type="expression" dxfId="2036" priority="4" stopIfTrue="1">
      <formula>($V14+$Y14)&lt;&gt;$AI14</formula>
    </cfRule>
    <cfRule type="cellIs" dxfId="2035"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6321"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56322"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56323"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56324"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56325"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56326"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56327"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56328"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56329"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56330"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56331"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56332"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56333"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56334"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56335"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56336"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56337"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06">
    <pageSetUpPr fitToPage="1"/>
  </sheetPr>
  <dimension ref="A1:CE147"/>
  <sheetViews>
    <sheetView showGridLines="0" zoomScale="120" zoomScaleNormal="120" workbookViewId="0">
      <selection activeCell="B15" sqref="B15:G15"/>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v>684</v>
      </c>
      <c r="B1" s="969"/>
      <c r="C1" s="969"/>
      <c r="D1" s="555"/>
      <c r="E1" s="966">
        <v>10</v>
      </c>
      <c r="F1" s="966"/>
      <c r="G1" s="966"/>
      <c r="H1" s="966"/>
      <c r="J1" s="970"/>
      <c r="K1" s="970"/>
      <c r="L1" s="970"/>
      <c r="M1" s="970"/>
      <c r="N1" s="970"/>
      <c r="O1" s="970"/>
      <c r="P1" s="3"/>
      <c r="Q1" s="3"/>
      <c r="R1" s="964" t="s">
        <v>668</v>
      </c>
      <c r="S1" s="964"/>
      <c r="T1" s="964"/>
      <c r="U1" s="964"/>
      <c r="V1" s="964"/>
      <c r="W1" s="964"/>
      <c r="Y1" s="971">
        <v>2</v>
      </c>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v>0.82291666666666663</v>
      </c>
      <c r="AH2" s="859" t="s">
        <v>12</v>
      </c>
      <c r="AI2" s="859"/>
      <c r="AJ2" s="859"/>
      <c r="AK2" s="859"/>
      <c r="AL2" s="859"/>
      <c r="AM2" s="859"/>
      <c r="AN2" s="859"/>
      <c r="AO2" s="14" t="b">
        <v>0</v>
      </c>
      <c r="AP2" s="15" t="b">
        <v>1</v>
      </c>
      <c r="AQ2" s="15" t="b">
        <v>0</v>
      </c>
      <c r="AR2" s="15" t="b">
        <v>1</v>
      </c>
      <c r="AS2" s="15" t="b">
        <v>0</v>
      </c>
      <c r="AT2" s="15" t="b">
        <v>0</v>
      </c>
      <c r="AU2" s="15" t="b">
        <v>0</v>
      </c>
      <c r="AV2" s="15">
        <f>COUNTIF(AO2:AU2,TRUE)</f>
        <v>2</v>
      </c>
    </row>
    <row r="3" spans="1:83" ht="12.75" customHeight="1" x14ac:dyDescent="0.2">
      <c r="A3" s="972" t="s">
        <v>808</v>
      </c>
      <c r="B3" s="972"/>
      <c r="C3" s="972"/>
      <c r="D3" s="555"/>
      <c r="E3" s="964" t="s">
        <v>801</v>
      </c>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f>IF(AO2=TRUE,"M",0)</f>
        <v>0</v>
      </c>
      <c r="AP3" s="19" t="str">
        <f>IF(AP2=TRUE,"Tu",0)</f>
        <v>Tu</v>
      </c>
      <c r="AQ3" s="19">
        <f>IF(AQ2=TRUE,"W",0)</f>
        <v>0</v>
      </c>
      <c r="AR3" s="19" t="str">
        <f>IF(AR2=TRUE,"Th",0)</f>
        <v>Th</v>
      </c>
      <c r="AS3" s="19">
        <f>IF(AS2=TRUE,"F",0)</f>
        <v>0</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
      </c>
      <c r="BC7" s="33" t="str">
        <f>IF($I$7=$AO$3,"X","")&amp;IF($I$7=$AP$3,"X","")&amp;IF($I$7=$AQ$3,"X","")&amp;IF($I$7=$AR$3,"X","")&amp;IF($I$7=$AS$3,"X","")&amp;IF($I$7=$AT$3,"X","")&amp;IF($I$7=$AU$3,"X","")</f>
        <v>X</v>
      </c>
      <c r="BD7" s="33" t="str">
        <f>IF($J$7=$AO$3,"X","")&amp;IF($J$7=$AP$3,"X","")&amp;IF($J$7=$AQ$3,"X","")&amp;IF($J$7=$AR$3,"X","")&amp;IF($J$7=$AS$3,"X","")&amp;IF($J$7=$AT$3,"X","")&amp;IF($J$7=$AU$3,"X","")</f>
        <v/>
      </c>
      <c r="BE7" s="33" t="str">
        <f>IF($K$7=$AO$3,"X","")&amp;IF($K$7=$AP$3,"X","")&amp;IF($K$7=$AQ$3,"X","")&amp;IF($K$7=$AR$3,"X","")&amp;IF($K$7=$AS$3,"X","")&amp;IF($K$7=$AT$3,"X","")&amp;IF($K$7=$AU$3,"X","")</f>
        <v>X</v>
      </c>
      <c r="BF7" s="33" t="str">
        <f>IF($L$7=$AO$3,"X","")&amp;IF($L$7=$AP$3,"X","")&amp;IF($L$7=$AQ$3,"X","")&amp;IF($L$7=$AR$3,"X","")&amp;IF($L$7=$AS$3,"X","")&amp;IF($L$7=$AT$3,"X","")&amp;IF($L$7=$AU$3,"X","")</f>
        <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
      </c>
      <c r="BJ7" s="33" t="str">
        <f>IF($P$7=$AO$3,"X","")&amp;IF($P$7=$AP$3,"X","")&amp;IF($P$7=$AQ$3,"X","")&amp;IF($P$7=$AR$3,"X","")&amp;IF($P$7=$AS$3,"X","")&amp;IF($P$7=$AT$3,"X","")&amp;IF($P$7=$AU$3,"X","")</f>
        <v>X</v>
      </c>
      <c r="BK7" s="33" t="str">
        <f>IF($Q$7=$AO$3,"X","")&amp;IF($Q$7=$AP$3,"X","")&amp;IF($Q$7=$AQ$3,"X","")&amp;IF($Q$7=$AR$3,"X","")&amp;IF($Q$7=$AS$3,"X","")&amp;IF($Q$7=$AT$3,"X","")&amp;IF($Q$7=$AU$3,"X","")</f>
        <v/>
      </c>
      <c r="BL7" s="33" t="str">
        <f>IF($R$7=$AO$3,"X","")&amp;IF($R$7=$AP$3,"X","")&amp;IF($R$7=$AQ$3,"X","")&amp;IF($R$7=$AR$3,"X","")&amp;IF($R$7=$AS$3,"X","")&amp;IF($R$7=$AT$3,"X","")&amp;IF($R$7=$AU$3,"X","")</f>
        <v>X</v>
      </c>
      <c r="BM7" s="33" t="str">
        <f>IF($S$7=$AO$3,"X","")&amp;IF($S$7=$AP$3,"X","")&amp;IF($S$7=$AQ$3,"X","")&amp;IF($S$7=$AR$3,"X","")&amp;IF($S$7=$AS$3,"X","")&amp;IF($S$7=$AT$3,"X","")&amp;IF($S$7=$AU$3,"X","")</f>
        <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
      </c>
      <c r="BQ7" s="33" t="str">
        <f>IF($W$7=$AO$3,"X","")&amp;IF($W$7=$AP$3,"X","")&amp;IF($W$7=$AQ$3,"X","")&amp;IF($W$7=$AR$3,"X","")&amp;IF($W$7=$AS$3,"X","")&amp;IF($W$7=$AT$3,"X","")&amp;IF($W$7=$AU$3,"X","")</f>
        <v>X</v>
      </c>
      <c r="BR7" s="33" t="str">
        <f>IF($X$7=$AO$3,"X","")&amp;IF($X$7=$AP$3,"X","")&amp;IF($X$7=$AQ$3,"X","")&amp;IF($X$7=$AR$3,"X","")&amp;IF($X$7=$AS$3,"X","")&amp;IF($X$7=$AT$3,"X","")&amp;IF($X$7=$AU$3,"X","")</f>
        <v/>
      </c>
      <c r="BS7" s="33" t="str">
        <f>IF($Y$7=$AO$3,"X","")&amp;IF($Y$7=$AP$3,"X","")&amp;IF($Y$7=$AQ$3,"X","")&amp;IF($Y$7=$AR$3,"X","")&amp;IF($Y$7=$AS$3,"X","")&amp;IF($Y$7=$AT$3,"X","")&amp;IF($Y$7=$AU$3,"X","")</f>
        <v>X</v>
      </c>
      <c r="BT7" s="33" t="str">
        <f>IF($Z$7=$AO$3,"X","")&amp;IF($Z$7=$AP$3,"X","")&amp;IF($Z$7=$AQ$3,"X","")&amp;IF($Z$7=$AR$3,"X","")&amp;IF($Z$7=$AS$3,"X","")&amp;IF($Z$7=$AT$3,"X","")&amp;IF($Z$7=$AU$3,"X","")</f>
        <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
      </c>
      <c r="BX7" s="33" t="str">
        <f>IF($AD$7=$AO$3,"X","")&amp;IF($AD$7=$AP$3,"X","")&amp;IF($AD$7=$AQ$3,"X","")&amp;IF($AD$7=$AR$3,"X","")&amp;IF($AD$7=$AS$3,"X","")&amp;IF($AD$7=$AT$3,"X","")&amp;IF($AD$7=$AU$3,"X","")</f>
        <v>X</v>
      </c>
      <c r="BY7" s="33" t="str">
        <f>IF($AE$7=$AO$3,"X","")&amp;IF($AE$7=$AP$3,"X","")&amp;IF($AE$7=$AQ$3,"X","")&amp;IF($AE$7=$AR$3,"X","")&amp;IF($AE$7=$AS$3,"X","")&amp;IF($AE$7=$AT$3,"X","")&amp;IF($AE$7=$AU$3,"X","")</f>
        <v/>
      </c>
      <c r="BZ7" s="33" t="str">
        <f>IF($AF$7=$AO$3,"X","")&amp;IF($AF$7=$AP$3,"X","")&amp;IF($AF$7=$AQ$3,"X","")&amp;IF($AF$7=$AR$3,"X","")&amp;IF($AF$7=$AS$3,"X","")&amp;IF($AF$7=$AT$3,"X","")&amp;IF($AF$7=$AU$3,"X","")</f>
        <v>X</v>
      </c>
      <c r="CA7" s="33" t="str">
        <f>IF($AG$7=$AO$3,"X","")&amp;IF($AG$7=$AP$3,"X","")&amp;IF($AG$7=$AQ$3,"X","")&amp;IF($AG$7=$AR$3,"X","")&amp;IF($AG$7=$AS$3,"X","")&amp;IF($AG$7=$AT$3,"X","")&amp;IF($AG$7=$AU$3,"X","")</f>
        <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
      </c>
      <c r="CE7" s="33" t="str">
        <f>IF($AK$7=$AO$3,"X","")&amp;IF($AK$7=$AP$3,"X","")&amp;IF($AK$7=$AQ$3,"X","")&amp;IF($AK$7=$AR$3,"X","")&amp;IF($AK$7=$AS$3,"X","")&amp;IF($AK$7=$AT$3,"X","")&amp;IF($AK$7=$AU$3,"X","")</f>
        <v>X</v>
      </c>
    </row>
    <row r="8" spans="1:83" ht="12.75" customHeight="1" x14ac:dyDescent="0.2">
      <c r="A8" s="977" t="str">
        <f>R1</f>
        <v>Ellis Zachary</v>
      </c>
      <c r="B8" s="977"/>
      <c r="C8" s="977"/>
      <c r="D8" s="978">
        <f>Y1*AL8</f>
        <v>18</v>
      </c>
      <c r="E8" s="978"/>
      <c r="F8" s="34" t="s">
        <v>21</v>
      </c>
      <c r="G8" s="35" t="str">
        <f>IF($G$7=$AO$3,"X","")&amp;IF($G$7=$AP$3,"X","")&amp;IF($G$7=$AQ$3,"X","")&amp;IF($G$7=$AR$3,"X","")&amp;IF($G$7=$AS$3,"X","")&amp;IF($G$7=$AT$3,"X","")&amp;IF($G$7=$AU$3,"X","")</f>
        <v/>
      </c>
      <c r="H8" s="35" t="str">
        <f>IF($H$7=$AO$3,"X","")&amp;IF($H$7=$AP$3,"X","")&amp;IF($H$7=$AQ$3,"X","")&amp;IF($H$7=$AR$3,"X","")&amp;IF($H$7=$AS$3,"X","")&amp;IF($H$7=$AT$3,"X","")&amp;IF($H$7=$AU$3,"X","")</f>
        <v/>
      </c>
      <c r="I8" s="35" t="str">
        <f>IF($I$7=$AO$3,"X","")&amp;IF($I$7=$AP$3,"X","")&amp;IF($I$7=$AQ$3,"X","")&amp;IF($I$7=$AR$3,"X","")&amp;IF($I$7=$AS$3,"X","")&amp;IF($I$7=$AT$3,"X","")&amp;IF($I$7=$AU$3,"X","")</f>
        <v>X</v>
      </c>
      <c r="J8" s="35" t="str">
        <f>IF($J$7=$AO$3,"X","")&amp;IF($J$7=$AP$3,"X","")&amp;IF($J$7=$AQ$3,"X","")&amp;IF($J$7=$AR$3,"X","")&amp;IF($J$7=$AS$3,"X","")&amp;IF($J$7=$AT$3,"X","")&amp;IF($J$7=$AU$3,"X","")</f>
        <v/>
      </c>
      <c r="K8" s="35" t="str">
        <f>IF($K$7=$AO$3,"X","")&amp;IF($K$7=$AP$3,"X","")&amp;IF($K$7=$AQ$3,"X","")&amp;IF($K$7=$AR$3,"X","")&amp;IF($K$7=$AS$3,"X","")&amp;IF($K$7=$AT$3,"X","")&amp;IF($K$7=$AU$3,"X","")</f>
        <v>X</v>
      </c>
      <c r="L8" s="35" t="str">
        <f>IF($L$7=$AO$3,"X","")&amp;IF($L$7=$AP$3,"X","")&amp;IF($L$7=$AQ$3,"X","")&amp;IF($L$7=$AR$3,"X","")&amp;IF($L$7=$AS$3,"X","")&amp;IF($L$7=$AT$3,"X","")&amp;IF($L$7=$AU$3,"X","")</f>
        <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
      </c>
      <c r="P8" s="35" t="str">
        <f>IF($P$7=$AO$3,"X","")&amp;IF($P$7=$AP$3,"X","")&amp;IF($P$7=$AQ$3,"X","")&amp;IF($P$7=$AR$3,"X","")&amp;IF($P$7=$AS$3,"X","")&amp;IF($P$7=$AT$3,"X","")&amp;IF($P$7=$AU$3,"X","")</f>
        <v>X</v>
      </c>
      <c r="Q8" s="35" t="str">
        <f>IF($Q$7=$AO$3,"X","")&amp;IF($Q$7=$AP$3,"X","")&amp;IF($Q$7=$AQ$3,"X","")&amp;IF($Q$7=$AR$3,"X","")&amp;IF($Q$7=$AS$3,"X","")&amp;IF($Q$7=$AT$3,"X","")&amp;IF($Q$7=$AU$3,"X","")</f>
        <v/>
      </c>
      <c r="R8" s="35" t="str">
        <f>IF($R$7=$AO$3,"X","")&amp;IF($R$7=$AP$3,"X","")&amp;IF($R$7=$AQ$3,"X","")&amp;IF($R$7=$AR$3,"X","")&amp;IF($R$7=$AS$3,"X","")&amp;IF($R$7=$AT$3,"X","")&amp;IF($R$7=$AU$3,"X","")</f>
        <v>X</v>
      </c>
      <c r="S8" s="35" t="str">
        <f>IF($S$7=$AO$3,"X","")&amp;IF($S$7=$AP$3,"X","")&amp;IF($S$7=$AQ$3,"X","")&amp;IF($S$7=$AR$3,"X","")&amp;IF($S$7=$AS$3,"X","")&amp;IF($S$7=$AT$3,"X","")&amp;IF($S$7=$AU$3,"X","")</f>
        <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
      </c>
      <c r="W8" s="35" t="str">
        <f>IF($W$7=$AO$3,"X","")&amp;IF($W$7=$AP$3,"X","")&amp;IF($W$7=$AQ$3,"X","")&amp;IF($W$7=$AR$3,"X","")&amp;IF($W$7=$AS$3,"X","")&amp;IF($W$7=$AT$3,"X","")&amp;IF($W$7=$AU$3,"X","")</f>
        <v>X</v>
      </c>
      <c r="X8" s="35" t="str">
        <f>IF($X$7=$AO$3,"X","")&amp;IF($X$7=$AP$3,"X","")&amp;IF($X$7=$AQ$3,"X","")&amp;IF($X$7=$AR$3,"X","")&amp;IF($X$7=$AS$3,"X","")&amp;IF($X$7=$AT$3,"X","")&amp;IF($X$7=$AU$3,"X","")</f>
        <v/>
      </c>
      <c r="Y8" s="35" t="str">
        <f>IF($Y$7=$AO$3,"X","")&amp;IF($Y$7=$AP$3,"X","")&amp;IF($Y$7=$AQ$3,"X","")&amp;IF($Y$7=$AR$3,"X","")&amp;IF($Y$7=$AS$3,"X","")&amp;IF($Y$7=$AT$3,"X","")&amp;IF($Y$7=$AU$3,"X","")</f>
        <v>X</v>
      </c>
      <c r="Z8" s="35" t="str">
        <f>IF($Z$7=$AO$3,"X","")&amp;IF($Z$7=$AP$3,"X","")&amp;IF($Z$7=$AQ$3,"X","")&amp;IF($Z$7=$AR$3,"X","")&amp;IF($Z$7=$AS$3,"X","")&amp;IF($Z$7=$AT$3,"X","")&amp;IF($Z$7=$AU$3,"X","")</f>
        <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
      </c>
      <c r="AD8" s="35" t="str">
        <f>IF($AD$7=$AO$3,"X","")&amp;IF($AD$7=$AP$3,"X","")&amp;IF($AD$7=$AQ$3,"X","")&amp;IF($AD$7=$AR$3,"X","")&amp;IF($AD$7=$AS$3,"X","")&amp;IF($AD$7=$AT$3,"X","")&amp;IF($AD$7=$AU$3,"X","")</f>
        <v>X</v>
      </c>
      <c r="AE8" s="35" t="str">
        <f>IF($AE$7=$AO$3,"X","")&amp;IF($AE$7=$AP$3,"X","")&amp;IF($AE$7=$AQ$3,"X","")&amp;IF($AE$7=$AR$3,"X","")&amp;IF($AE$7=$AS$3,"X","")&amp;IF($AE$7=$AT$3,"X","")&amp;IF($AE$7=$AU$3,"X","")</f>
        <v/>
      </c>
      <c r="AF8" s="35" t="str">
        <f>IF($AF$7=$AO$3,"X","")&amp;IF($AF$7=$AP$3,"X","")&amp;IF($AF$7=$AQ$3,"X","")&amp;IF($AF$7=$AR$3,"X","")&amp;IF($AF$7=$AS$3,"X","")&amp;IF($AF$7=$AT$3,"X","")&amp;IF($AF$7=$AU$3,"X","")</f>
        <v>X</v>
      </c>
      <c r="AG8" s="35" t="str">
        <f>IF($AG$7=$AO$3,"X","")&amp;IF($AG$7=$AP$3,"X","")&amp;IF($AG$7=$AQ$3,"X","")&amp;IF($AG$7=$AR$3,"X","")&amp;IF($AG$7=$AS$3,"X","")&amp;IF($AG$7=$AT$3,"X","")&amp;IF($AG$7=$AU$3,"X","")</f>
        <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
      </c>
      <c r="AK8" s="35" t="str">
        <f>IF($AK$7=$AO$3,"X","")&amp;IF($AK$7=$AP$3,"X","")&amp;IF($AK$7=$AQ$3,"X","")&amp;IF($AK$7=$AR$3,"X","")&amp;IF($AK$7=$AS$3,"X","")&amp;IF($AK$7=$AT$3,"X","")&amp;IF($AK$7=$AU$3,"X","")</f>
        <v>X</v>
      </c>
      <c r="AL8" s="30">
        <f>COUNTIF(G8:AK8,"X")</f>
        <v>9</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18</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t="s">
        <v>849</v>
      </c>
      <c r="C14" s="925"/>
      <c r="D14" s="925"/>
      <c r="E14" s="925"/>
      <c r="F14" s="925"/>
      <c r="G14" s="926"/>
      <c r="H14" s="927"/>
      <c r="I14" s="928"/>
      <c r="J14" s="929"/>
      <c r="K14" s="930"/>
      <c r="L14" s="931"/>
      <c r="M14" s="932"/>
      <c r="N14" s="933"/>
      <c r="O14" s="932">
        <v>0.15</v>
      </c>
      <c r="P14" s="933"/>
      <c r="Q14" s="934">
        <f t="shared" ref="Q14:Q33" si="2">AV14</f>
        <v>581.4</v>
      </c>
      <c r="R14" s="935"/>
      <c r="S14" s="936"/>
      <c r="T14" s="937"/>
      <c r="U14" s="938"/>
      <c r="V14" s="939"/>
      <c r="W14" s="940"/>
      <c r="X14" s="941"/>
      <c r="Y14" s="939">
        <v>9302</v>
      </c>
      <c r="Z14" s="941"/>
      <c r="AA14" s="556"/>
      <c r="AB14" s="559"/>
      <c r="AC14" s="560">
        <f t="shared" ref="AC14:AC33" si="3">IF(B14&lt;&gt;"",-$I$10,"")</f>
        <v>0</v>
      </c>
      <c r="AD14" s="561"/>
      <c r="AE14" s="561">
        <f>Y14/Q14</f>
        <v>15.999312005503956</v>
      </c>
      <c r="AF14" s="562">
        <f t="shared" ref="AF14:AF33" si="4">SUM(AB14:AE14)</f>
        <v>15.999312005503956</v>
      </c>
      <c r="AG14" s="72"/>
      <c r="AH14" s="109">
        <f t="shared" ref="AH14:AH33" si="5">IF(B14&lt;&gt;"",AV14,"")</f>
        <v>581.4</v>
      </c>
      <c r="AI14" s="883">
        <f>IF(B14&lt;&gt;0,ROUND(AE14*Q14,0),"")</f>
        <v>9302</v>
      </c>
      <c r="AJ14" s="883"/>
      <c r="AK14" s="900">
        <f t="shared" ref="AK14:AK33" si="6">IF(B14&lt;&gt;0,ROUND(AI14*$AF$1,2),"")</f>
        <v>0</v>
      </c>
      <c r="AL14" s="900"/>
      <c r="AM14" s="901" t="str">
        <f t="shared" ref="AM14:AM33" si="7">IF(AND(AC14&gt;0,AC14&lt;&gt;""),"ложь","")</f>
        <v/>
      </c>
      <c r="AN14" s="901"/>
      <c r="AO14" s="73">
        <f>IF(ROUND($A$1-$A$1*M14,4)=$A$1,0,ROUND($A$1-$A$1*M14,4))</f>
        <v>0</v>
      </c>
      <c r="AP14" s="74">
        <f>IF(ROUND($A$1-$A$1*O14,4)=$A$1,0,ROUND($A$1-$A$1*O14,4))</f>
        <v>581.4</v>
      </c>
      <c r="AQ14" s="75">
        <f>ROUND($A$1-((M14+O14)*$A$1),4)</f>
        <v>581.4</v>
      </c>
      <c r="AR14" s="76">
        <f>IF(AO14&gt;0,1,0)</f>
        <v>0</v>
      </c>
      <c r="AS14" s="77">
        <f t="shared" ref="AS14:AS33" si="8">IF(AP14&gt;0,2,0)</f>
        <v>2</v>
      </c>
      <c r="AT14" s="76">
        <f>IF(AQ14&gt;0,3,0)</f>
        <v>3</v>
      </c>
      <c r="AU14" s="78">
        <f t="shared" ref="AU14:AU33" si="9">AR14+AS14+AT14</f>
        <v>5</v>
      </c>
      <c r="AV14" s="5">
        <f t="shared" ref="AV14:AV33" si="10">IF(AU14=4,AO14,0)+IF(AU14=5,AP14,0)+IF(AU14=6,AQ14,0)+IF(AU14=3,$A$1,0)</f>
        <v>581.4</v>
      </c>
      <c r="AW14" s="104">
        <f>ROUND(AF14*Q14,0)</f>
        <v>9302</v>
      </c>
    </row>
    <row r="15" spans="1:83" s="69" customFormat="1" ht="18" customHeight="1" x14ac:dyDescent="0.2">
      <c r="A15" s="71">
        <v>2</v>
      </c>
      <c r="B15" s="924" t="s">
        <v>821</v>
      </c>
      <c r="C15" s="925"/>
      <c r="D15" s="925"/>
      <c r="E15" s="925"/>
      <c r="F15" s="925"/>
      <c r="G15" s="926"/>
      <c r="H15" s="927"/>
      <c r="I15" s="928"/>
      <c r="J15" s="929"/>
      <c r="K15" s="930"/>
      <c r="L15" s="931"/>
      <c r="M15" s="932"/>
      <c r="N15" s="933"/>
      <c r="O15" s="932">
        <v>0.15</v>
      </c>
      <c r="P15" s="933"/>
      <c r="Q15" s="934">
        <f t="shared" si="2"/>
        <v>581.4</v>
      </c>
      <c r="R15" s="935"/>
      <c r="S15" s="936"/>
      <c r="T15" s="937"/>
      <c r="U15" s="938"/>
      <c r="V15" s="939"/>
      <c r="W15" s="940"/>
      <c r="X15" s="941"/>
      <c r="Y15" s="939">
        <v>9302</v>
      </c>
      <c r="Z15" s="941"/>
      <c r="AA15" s="556"/>
      <c r="AB15" s="563"/>
      <c r="AC15" s="560">
        <f t="shared" si="3"/>
        <v>0</v>
      </c>
      <c r="AD15" s="564"/>
      <c r="AE15" s="561">
        <f>Y15/Q15</f>
        <v>15.999312005503956</v>
      </c>
      <c r="AF15" s="562">
        <f t="shared" si="4"/>
        <v>15.999312005503956</v>
      </c>
      <c r="AG15" s="72"/>
      <c r="AH15" s="109">
        <f t="shared" si="5"/>
        <v>581.4</v>
      </c>
      <c r="AI15" s="883">
        <f t="shared" ref="AI15:AI33" si="11">IF(B15&lt;&gt;0,ROUND(AE15*Q15,0),"")</f>
        <v>9302</v>
      </c>
      <c r="AJ15" s="883"/>
      <c r="AK15" s="900">
        <f t="shared" si="6"/>
        <v>0</v>
      </c>
      <c r="AL15" s="900"/>
      <c r="AM15" s="901" t="str">
        <f t="shared" si="7"/>
        <v/>
      </c>
      <c r="AN15" s="901"/>
      <c r="AO15" s="73">
        <f t="shared" ref="AO15:AO33" si="12">IF(ROUND($A$1-$A$1*M15,4)=$A$1,0,ROUND($A$1-$A$1*M15,4))</f>
        <v>0</v>
      </c>
      <c r="AP15" s="74">
        <f t="shared" ref="AP15:AP33" si="13">IF(ROUND($A$1-$A$1*O15,4)=$A$1,0,ROUND($A$1-$A$1*O15,4))</f>
        <v>581.4</v>
      </c>
      <c r="AQ15" s="75">
        <f t="shared" ref="AQ15:AQ33" si="14">ROUND($A$1-((M15+O15)*$A$1),4)</f>
        <v>581.4</v>
      </c>
      <c r="AR15" s="76">
        <f t="shared" ref="AR15:AR33" si="15">IF(AO15&gt;0,1,0)</f>
        <v>0</v>
      </c>
      <c r="AS15" s="77">
        <f t="shared" si="8"/>
        <v>2</v>
      </c>
      <c r="AT15" s="76">
        <f t="shared" ref="AT15:AT33" si="16">IF(AQ15&gt;0,3,0)</f>
        <v>3</v>
      </c>
      <c r="AU15" s="78">
        <f t="shared" si="9"/>
        <v>5</v>
      </c>
      <c r="AV15" s="5">
        <f t="shared" si="10"/>
        <v>581.4</v>
      </c>
      <c r="AW15" s="104">
        <f t="shared" ref="AW15:AW33" si="17">ROUND(AF15*Q15,0)</f>
        <v>9302</v>
      </c>
    </row>
    <row r="16" spans="1:83" s="69" customFormat="1" ht="18" customHeight="1" x14ac:dyDescent="0.2">
      <c r="A16" s="71">
        <v>3</v>
      </c>
      <c r="B16" s="924"/>
      <c r="C16" s="925"/>
      <c r="D16" s="925"/>
      <c r="E16" s="925"/>
      <c r="F16" s="925"/>
      <c r="G16" s="926"/>
      <c r="H16" s="927"/>
      <c r="I16" s="928"/>
      <c r="J16" s="929"/>
      <c r="K16" s="930"/>
      <c r="L16" s="931"/>
      <c r="M16" s="932"/>
      <c r="N16" s="933"/>
      <c r="O16" s="932"/>
      <c r="P16" s="933"/>
      <c r="Q16" s="934">
        <f t="shared" si="2"/>
        <v>684</v>
      </c>
      <c r="R16" s="935"/>
      <c r="S16" s="936"/>
      <c r="T16" s="937"/>
      <c r="U16" s="938"/>
      <c r="V16" s="939"/>
      <c r="W16" s="940"/>
      <c r="X16" s="941"/>
      <c r="Y16" s="939"/>
      <c r="Z16" s="941"/>
      <c r="AA16" s="556"/>
      <c r="AB16" s="563"/>
      <c r="AC16" s="560" t="str">
        <f t="shared" si="3"/>
        <v/>
      </c>
      <c r="AD16" s="564"/>
      <c r="AE16" s="561"/>
      <c r="AF16" s="562">
        <f t="shared" si="4"/>
        <v>0</v>
      </c>
      <c r="AG16" s="72"/>
      <c r="AH16" s="109" t="str">
        <f t="shared" si="5"/>
        <v/>
      </c>
      <c r="AI16" s="883" t="str">
        <f t="shared" si="11"/>
        <v/>
      </c>
      <c r="AJ16" s="883"/>
      <c r="AK16" s="900" t="str">
        <f t="shared" si="6"/>
        <v/>
      </c>
      <c r="AL16" s="900"/>
      <c r="AM16" s="901" t="str">
        <f t="shared" si="7"/>
        <v/>
      </c>
      <c r="AN16" s="901"/>
      <c r="AO16" s="73">
        <f t="shared" si="12"/>
        <v>0</v>
      </c>
      <c r="AP16" s="74">
        <f t="shared" si="13"/>
        <v>0</v>
      </c>
      <c r="AQ16" s="75">
        <f t="shared" si="14"/>
        <v>684</v>
      </c>
      <c r="AR16" s="76">
        <f t="shared" si="15"/>
        <v>0</v>
      </c>
      <c r="AS16" s="77">
        <f t="shared" si="8"/>
        <v>0</v>
      </c>
      <c r="AT16" s="76">
        <f t="shared" si="16"/>
        <v>3</v>
      </c>
      <c r="AU16" s="78">
        <f t="shared" si="9"/>
        <v>3</v>
      </c>
      <c r="AV16" s="5">
        <f t="shared" si="10"/>
        <v>684</v>
      </c>
      <c r="AW16" s="104">
        <f t="shared" si="17"/>
        <v>0</v>
      </c>
    </row>
    <row r="17" spans="1:49" s="69" customFormat="1" ht="18" customHeight="1" x14ac:dyDescent="0.2">
      <c r="A17" s="71">
        <v>4</v>
      </c>
      <c r="B17" s="924"/>
      <c r="C17" s="925"/>
      <c r="D17" s="925"/>
      <c r="E17" s="925"/>
      <c r="F17" s="925"/>
      <c r="G17" s="926"/>
      <c r="H17" s="927"/>
      <c r="I17" s="928"/>
      <c r="J17" s="929"/>
      <c r="K17" s="930"/>
      <c r="L17" s="931"/>
      <c r="M17" s="932"/>
      <c r="N17" s="933"/>
      <c r="O17" s="932"/>
      <c r="P17" s="933"/>
      <c r="Q17" s="934">
        <f t="shared" si="2"/>
        <v>684</v>
      </c>
      <c r="R17" s="935"/>
      <c r="S17" s="936"/>
      <c r="T17" s="937"/>
      <c r="U17" s="938"/>
      <c r="V17" s="939"/>
      <c r="W17" s="940"/>
      <c r="X17" s="941"/>
      <c r="Y17" s="939"/>
      <c r="Z17" s="941"/>
      <c r="AA17" s="556"/>
      <c r="AB17" s="563"/>
      <c r="AC17" s="560" t="str">
        <f t="shared" si="3"/>
        <v/>
      </c>
      <c r="AD17" s="564"/>
      <c r="AE17" s="561"/>
      <c r="AF17" s="562">
        <f t="shared" si="4"/>
        <v>0</v>
      </c>
      <c r="AG17" s="72"/>
      <c r="AH17" s="109" t="str">
        <f t="shared" si="5"/>
        <v/>
      </c>
      <c r="AI17" s="883" t="str">
        <f t="shared" si="11"/>
        <v/>
      </c>
      <c r="AJ17" s="883"/>
      <c r="AK17" s="900" t="str">
        <f t="shared" si="6"/>
        <v/>
      </c>
      <c r="AL17" s="900"/>
      <c r="AM17" s="901" t="str">
        <f t="shared" si="7"/>
        <v/>
      </c>
      <c r="AN17" s="901"/>
      <c r="AO17" s="73">
        <f t="shared" si="12"/>
        <v>0</v>
      </c>
      <c r="AP17" s="74">
        <f t="shared" si="13"/>
        <v>0</v>
      </c>
      <c r="AQ17" s="75">
        <f t="shared" si="14"/>
        <v>684</v>
      </c>
      <c r="AR17" s="76">
        <f t="shared" si="15"/>
        <v>0</v>
      </c>
      <c r="AS17" s="77">
        <f t="shared" si="8"/>
        <v>0</v>
      </c>
      <c r="AT17" s="76">
        <f t="shared" si="16"/>
        <v>3</v>
      </c>
      <c r="AU17" s="78">
        <f t="shared" si="9"/>
        <v>3</v>
      </c>
      <c r="AV17" s="5">
        <f t="shared" si="10"/>
        <v>684</v>
      </c>
      <c r="AW17" s="104">
        <f t="shared" si="17"/>
        <v>0</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684</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684</v>
      </c>
      <c r="AR18" s="76">
        <f t="shared" si="15"/>
        <v>0</v>
      </c>
      <c r="AS18" s="77">
        <f t="shared" si="8"/>
        <v>0</v>
      </c>
      <c r="AT18" s="76">
        <f t="shared" si="16"/>
        <v>3</v>
      </c>
      <c r="AU18" s="78">
        <f t="shared" si="9"/>
        <v>3</v>
      </c>
      <c r="AV18" s="5">
        <f t="shared" si="10"/>
        <v>684</v>
      </c>
      <c r="AW18" s="104">
        <f t="shared" si="17"/>
        <v>0</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684</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684</v>
      </c>
      <c r="AR19" s="76">
        <f t="shared" si="15"/>
        <v>0</v>
      </c>
      <c r="AS19" s="77">
        <f t="shared" si="8"/>
        <v>0</v>
      </c>
      <c r="AT19" s="76">
        <f t="shared" si="16"/>
        <v>3</v>
      </c>
      <c r="AU19" s="78">
        <f t="shared" si="9"/>
        <v>3</v>
      </c>
      <c r="AV19" s="5">
        <f t="shared" si="10"/>
        <v>684</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684</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684</v>
      </c>
      <c r="AR20" s="76">
        <f t="shared" si="15"/>
        <v>0</v>
      </c>
      <c r="AS20" s="77">
        <f t="shared" si="8"/>
        <v>0</v>
      </c>
      <c r="AT20" s="76">
        <f t="shared" si="16"/>
        <v>3</v>
      </c>
      <c r="AU20" s="78">
        <f t="shared" si="9"/>
        <v>3</v>
      </c>
      <c r="AV20" s="5">
        <f t="shared" si="10"/>
        <v>684</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684</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684</v>
      </c>
      <c r="AR21" s="76">
        <f t="shared" si="15"/>
        <v>0</v>
      </c>
      <c r="AS21" s="77">
        <f t="shared" si="8"/>
        <v>0</v>
      </c>
      <c r="AT21" s="76">
        <f t="shared" si="16"/>
        <v>3</v>
      </c>
      <c r="AU21" s="78">
        <f t="shared" si="9"/>
        <v>3</v>
      </c>
      <c r="AV21" s="5">
        <f t="shared" si="10"/>
        <v>684</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684</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684</v>
      </c>
      <c r="AR22" s="76">
        <f t="shared" si="15"/>
        <v>0</v>
      </c>
      <c r="AS22" s="77">
        <f t="shared" si="8"/>
        <v>0</v>
      </c>
      <c r="AT22" s="76">
        <f t="shared" si="16"/>
        <v>3</v>
      </c>
      <c r="AU22" s="78">
        <f t="shared" si="9"/>
        <v>3</v>
      </c>
      <c r="AV22" s="5">
        <f t="shared" si="10"/>
        <v>684</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684</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684</v>
      </c>
      <c r="AR23" s="76">
        <f t="shared" si="15"/>
        <v>0</v>
      </c>
      <c r="AS23" s="77">
        <f t="shared" si="8"/>
        <v>0</v>
      </c>
      <c r="AT23" s="76">
        <f t="shared" si="16"/>
        <v>3</v>
      </c>
      <c r="AU23" s="78">
        <f t="shared" si="9"/>
        <v>3</v>
      </c>
      <c r="AV23" s="5">
        <f t="shared" si="10"/>
        <v>684</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684</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684</v>
      </c>
      <c r="AR24" s="76">
        <f t="shared" si="15"/>
        <v>0</v>
      </c>
      <c r="AS24" s="77">
        <f t="shared" si="8"/>
        <v>0</v>
      </c>
      <c r="AT24" s="76">
        <f t="shared" si="16"/>
        <v>3</v>
      </c>
      <c r="AU24" s="78">
        <f t="shared" si="9"/>
        <v>3</v>
      </c>
      <c r="AV24" s="5">
        <f t="shared" si="10"/>
        <v>684</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684</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684</v>
      </c>
      <c r="AR25" s="76">
        <f t="shared" si="15"/>
        <v>0</v>
      </c>
      <c r="AS25" s="77">
        <f t="shared" si="8"/>
        <v>0</v>
      </c>
      <c r="AT25" s="76">
        <f t="shared" si="16"/>
        <v>3</v>
      </c>
      <c r="AU25" s="78">
        <f t="shared" si="9"/>
        <v>3</v>
      </c>
      <c r="AV25" s="5">
        <f t="shared" si="10"/>
        <v>684</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684</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684</v>
      </c>
      <c r="AR26" s="76">
        <f t="shared" si="15"/>
        <v>0</v>
      </c>
      <c r="AS26" s="77">
        <f t="shared" si="8"/>
        <v>0</v>
      </c>
      <c r="AT26" s="76">
        <f t="shared" si="16"/>
        <v>3</v>
      </c>
      <c r="AU26" s="78">
        <f t="shared" si="9"/>
        <v>3</v>
      </c>
      <c r="AV26" s="5">
        <f t="shared" si="10"/>
        <v>684</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684</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684</v>
      </c>
      <c r="AR27" s="76">
        <f t="shared" si="15"/>
        <v>0</v>
      </c>
      <c r="AS27" s="77">
        <f t="shared" si="8"/>
        <v>0</v>
      </c>
      <c r="AT27" s="76">
        <f t="shared" si="16"/>
        <v>3</v>
      </c>
      <c r="AU27" s="78">
        <f t="shared" si="9"/>
        <v>3</v>
      </c>
      <c r="AV27" s="5">
        <f t="shared" si="10"/>
        <v>684</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684</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684</v>
      </c>
      <c r="AR28" s="76">
        <f t="shared" si="15"/>
        <v>0</v>
      </c>
      <c r="AS28" s="77">
        <f t="shared" si="8"/>
        <v>0</v>
      </c>
      <c r="AT28" s="76">
        <f t="shared" si="16"/>
        <v>3</v>
      </c>
      <c r="AU28" s="78">
        <f t="shared" si="9"/>
        <v>3</v>
      </c>
      <c r="AV28" s="5">
        <f t="shared" si="10"/>
        <v>684</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684</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684</v>
      </c>
      <c r="AR29" s="76">
        <f t="shared" si="15"/>
        <v>0</v>
      </c>
      <c r="AS29" s="77">
        <f t="shared" si="8"/>
        <v>0</v>
      </c>
      <c r="AT29" s="76">
        <f t="shared" si="16"/>
        <v>3</v>
      </c>
      <c r="AU29" s="78">
        <f t="shared" si="9"/>
        <v>3</v>
      </c>
      <c r="AV29" s="5">
        <f t="shared" si="10"/>
        <v>684</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684</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684</v>
      </c>
      <c r="AR30" s="76">
        <f t="shared" si="15"/>
        <v>0</v>
      </c>
      <c r="AS30" s="77">
        <f t="shared" si="8"/>
        <v>0</v>
      </c>
      <c r="AT30" s="76">
        <f t="shared" si="16"/>
        <v>3</v>
      </c>
      <c r="AU30" s="78">
        <f t="shared" si="9"/>
        <v>3</v>
      </c>
      <c r="AV30" s="5">
        <f t="shared" si="10"/>
        <v>684</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684</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684</v>
      </c>
      <c r="AR31" s="76">
        <f t="shared" si="15"/>
        <v>0</v>
      </c>
      <c r="AS31" s="77">
        <f t="shared" si="8"/>
        <v>0</v>
      </c>
      <c r="AT31" s="76">
        <f t="shared" si="16"/>
        <v>3</v>
      </c>
      <c r="AU31" s="78">
        <f t="shared" si="9"/>
        <v>3</v>
      </c>
      <c r="AV31" s="5">
        <f t="shared" si="10"/>
        <v>684</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684</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684</v>
      </c>
      <c r="AR32" s="76">
        <f t="shared" si="15"/>
        <v>0</v>
      </c>
      <c r="AS32" s="77">
        <f t="shared" si="8"/>
        <v>0</v>
      </c>
      <c r="AT32" s="76">
        <f t="shared" si="16"/>
        <v>3</v>
      </c>
      <c r="AU32" s="78">
        <f t="shared" si="9"/>
        <v>3</v>
      </c>
      <c r="AV32" s="5">
        <f t="shared" si="10"/>
        <v>684</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684</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684</v>
      </c>
      <c r="AR33" s="76">
        <f t="shared" si="15"/>
        <v>0</v>
      </c>
      <c r="AS33" s="77">
        <f t="shared" si="8"/>
        <v>0</v>
      </c>
      <c r="AT33" s="76">
        <f t="shared" si="16"/>
        <v>3</v>
      </c>
      <c r="AU33" s="78">
        <f t="shared" si="9"/>
        <v>3</v>
      </c>
      <c r="AV33" s="5">
        <f t="shared" si="10"/>
        <v>684</v>
      </c>
      <c r="AW33" s="104">
        <f t="shared" si="17"/>
        <v>0</v>
      </c>
    </row>
    <row r="34" spans="1:49" s="69" customFormat="1" ht="24.75" customHeight="1" x14ac:dyDescent="0.2">
      <c r="A34" s="84"/>
      <c r="B34" s="480" t="s">
        <v>281</v>
      </c>
      <c r="C34" s="84"/>
      <c r="D34" s="84"/>
      <c r="E34" s="84"/>
      <c r="F34" s="84"/>
      <c r="G34" s="554">
        <f>20-COUNTBLANK(B14:B33)</f>
        <v>2</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18604</v>
      </c>
      <c r="Z34" s="904"/>
      <c r="AA34" s="558">
        <f t="shared" ref="AA34:AG34" si="18">SUM(AA14:AA33)</f>
        <v>0</v>
      </c>
      <c r="AB34" s="568">
        <f t="shared" si="18"/>
        <v>0</v>
      </c>
      <c r="AC34" s="569">
        <f t="shared" si="18"/>
        <v>0</v>
      </c>
      <c r="AD34" s="569">
        <f t="shared" si="18"/>
        <v>0</v>
      </c>
      <c r="AE34" s="570">
        <f t="shared" si="18"/>
        <v>31.998624011007912</v>
      </c>
      <c r="AF34" s="571">
        <f t="shared" si="18"/>
        <v>31.998624011007912</v>
      </c>
      <c r="AG34" s="89">
        <f t="shared" si="18"/>
        <v>0</v>
      </c>
      <c r="AH34" s="90"/>
      <c r="AI34" s="90"/>
      <c r="AJ34" s="90"/>
      <c r="AK34" s="90"/>
      <c r="AL34" s="91"/>
      <c r="AM34" s="91"/>
      <c r="AN34" s="91"/>
      <c r="AO34" s="68"/>
      <c r="AS34" s="70"/>
      <c r="AW34" s="104">
        <f>SUM(AW14:AW33)</f>
        <v>18604</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3283.0588235294126</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2034" priority="6" stopIfTrue="1">
      <formula>B14=""</formula>
    </cfRule>
  </conditionalFormatting>
  <conditionalFormatting sqref="AE14:AE33">
    <cfRule type="expression" dxfId="2033" priority="7" stopIfTrue="1">
      <formula>AND((OR(S14,V14,Y14)&lt;&gt;0),AE14=0)</formula>
    </cfRule>
    <cfRule type="expression" dxfId="2032" priority="8" stopIfTrue="1">
      <formula>AND((OR(S14,V14,Y14)&lt;&gt;0),AE14&lt;&gt;0)</formula>
    </cfRule>
  </conditionalFormatting>
  <conditionalFormatting sqref="Q14:R33">
    <cfRule type="expression" dxfId="2031" priority="9" stopIfTrue="1">
      <formula>B14=""</formula>
    </cfRule>
  </conditionalFormatting>
  <conditionalFormatting sqref="AC14:AC33">
    <cfRule type="expression" dxfId="2030" priority="10" stopIfTrue="1">
      <formula>(AD14+AC14)&gt;=0</formula>
    </cfRule>
  </conditionalFormatting>
  <conditionalFormatting sqref="AI14:AJ33">
    <cfRule type="expression" dxfId="2029" priority="11" stopIfTrue="1">
      <formula>IF(AI14&lt;&gt;ROUND(S14*$AF$1+V14+Y14,2),1)</formula>
    </cfRule>
    <cfRule type="cellIs" dxfId="2028" priority="12" stopIfTrue="1" operator="equal">
      <formula>0</formula>
    </cfRule>
  </conditionalFormatting>
  <conditionalFormatting sqref="Y25:Z33">
    <cfRule type="expression" dxfId="2027" priority="13" stopIfTrue="1">
      <formula>IF((AND($Y25=0,$S25=0,$V25=0,$AE25&lt;&gt;0)),"истина")</formula>
    </cfRule>
    <cfRule type="expression" dxfId="2026" priority="14" stopIfTrue="1">
      <formula>($V25+$Y25)&lt;&gt;$AI25</formula>
    </cfRule>
  </conditionalFormatting>
  <conditionalFormatting sqref="S15:U33">
    <cfRule type="expression" dxfId="2025" priority="15" stopIfTrue="1">
      <formula>IF((AND($S15=0,$V15=0,$Y15=0,$AE15&lt;&gt;0)),"истина")</formula>
    </cfRule>
    <cfRule type="cellIs" dxfId="2024" priority="16" stopIfTrue="1" operator="lessThan">
      <formula>0</formula>
    </cfRule>
  </conditionalFormatting>
  <conditionalFormatting sqref="V25:X33">
    <cfRule type="expression" dxfId="2023" priority="17" stopIfTrue="1">
      <formula>IF((AND($V25=0,$Y25=0,$S25=0,$AE25&lt;&gt;0)),"истина")</formula>
    </cfRule>
    <cfRule type="expression" dxfId="2022" priority="18" stopIfTrue="1">
      <formula>($V25+$Y25)&lt;&gt;$AI25</formula>
    </cfRule>
    <cfRule type="cellIs" dxfId="2021" priority="19" stopIfTrue="1" operator="lessThan">
      <formula>0</formula>
    </cfRule>
  </conditionalFormatting>
  <conditionalFormatting sqref="I10:J10">
    <cfRule type="cellIs" dxfId="2020" priority="20" stopIfTrue="1" operator="notEqual">
      <formula>$A$10</formula>
    </cfRule>
    <cfRule type="cellIs" dxfId="2019" priority="21" stopIfTrue="1" operator="equal">
      <formula>0</formula>
    </cfRule>
  </conditionalFormatting>
  <conditionalFormatting sqref="D10:E10 AK13:AL13 AH14:AH33 AM14:AN33">
    <cfRule type="cellIs" dxfId="2018" priority="22" stopIfTrue="1" operator="equal">
      <formula>0</formula>
    </cfRule>
  </conditionalFormatting>
  <conditionalFormatting sqref="AH3:AN3 AH1:AN1">
    <cfRule type="cellIs" dxfId="2017" priority="23" stopIfTrue="1" operator="equal">
      <formula>0</formula>
    </cfRule>
  </conditionalFormatting>
  <conditionalFormatting sqref="S34:AG34 AF14:AF33">
    <cfRule type="cellIs" dxfId="2016" priority="24" stopIfTrue="1" operator="equal">
      <formula>0</formula>
    </cfRule>
  </conditionalFormatting>
  <conditionalFormatting sqref="S14:U14">
    <cfRule type="expression" dxfId="2015" priority="25" stopIfTrue="1">
      <formula>IF((AND($S$14=0,$V$14=0,$Y$14=0,$AE$14&lt;&gt;0)),"истина")</formula>
    </cfRule>
    <cfRule type="cellIs" dxfId="2014" priority="26" stopIfTrue="1" operator="lessThan">
      <formula>0</formula>
    </cfRule>
  </conditionalFormatting>
  <conditionalFormatting sqref="G34 D8:E9 AK14:AL33">
    <cfRule type="cellIs" dxfId="2013" priority="27" stopIfTrue="1" operator="equal">
      <formula>0</formula>
    </cfRule>
  </conditionalFormatting>
  <conditionalFormatting sqref="AL8:AL9">
    <cfRule type="cellIs" dxfId="2012" priority="28" stopIfTrue="1" operator="equal">
      <formula>0</formula>
    </cfRule>
  </conditionalFormatting>
  <conditionalFormatting sqref="AM8:AN8">
    <cfRule type="expression" dxfId="2011" priority="29" stopIfTrue="1">
      <formula>$AL$8=0</formula>
    </cfRule>
  </conditionalFormatting>
  <conditionalFormatting sqref="AM9:AN9">
    <cfRule type="expression" dxfId="2010" priority="30" stopIfTrue="1">
      <formula>$AL$9=0</formula>
    </cfRule>
  </conditionalFormatting>
  <conditionalFormatting sqref="A8:C8">
    <cfRule type="expression" dxfId="2009" priority="31" stopIfTrue="1">
      <formula>$D$8=0</formula>
    </cfRule>
    <cfRule type="cellIs" dxfId="2008" priority="32" stopIfTrue="1" operator="equal">
      <formula>0</formula>
    </cfRule>
  </conditionalFormatting>
  <conditionalFormatting sqref="A9:C9">
    <cfRule type="expression" dxfId="2007" priority="33" stopIfTrue="1">
      <formula>$D$9=0</formula>
    </cfRule>
    <cfRule type="cellIs" dxfId="2006" priority="34" stopIfTrue="1" operator="equal">
      <formula>0</formula>
    </cfRule>
  </conditionalFormatting>
  <conditionalFormatting sqref="F9">
    <cfRule type="expression" dxfId="2005" priority="35" stopIfTrue="1">
      <formula>$D$9=0</formula>
    </cfRule>
  </conditionalFormatting>
  <conditionalFormatting sqref="F8">
    <cfRule type="expression" dxfId="2004" priority="36" stopIfTrue="1">
      <formula>$D$8=0</formula>
    </cfRule>
  </conditionalFormatting>
  <conditionalFormatting sqref="G8:AK9 BA7:CE8">
    <cfRule type="cellIs" dxfId="2003" priority="37" stopIfTrue="1" operator="equal">
      <formula>""</formula>
    </cfRule>
  </conditionalFormatting>
  <conditionalFormatting sqref="Y14:Z24">
    <cfRule type="expression" dxfId="2002" priority="1" stopIfTrue="1">
      <formula>IF((AND($Y14=0,$S14=0,$V14=0,$AE14&lt;&gt;0)),"истина")</formula>
    </cfRule>
    <cfRule type="expression" dxfId="2001" priority="2" stopIfTrue="1">
      <formula>($V14+$Y14)&lt;&gt;$AI14</formula>
    </cfRule>
  </conditionalFormatting>
  <conditionalFormatting sqref="V14:X24">
    <cfRule type="expression" dxfId="2000" priority="3" stopIfTrue="1">
      <formula>IF((AND($V14=0,$Y14=0,$S14=0,$AE14&lt;&gt;0)),"истина")</formula>
    </cfRule>
    <cfRule type="expression" dxfId="1999" priority="4" stopIfTrue="1">
      <formula>($V14+$Y14)&lt;&gt;$AI14</formula>
    </cfRule>
    <cfRule type="cellIs" dxfId="1998"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7345"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57346"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57347"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57348"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57349"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57350"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57351"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57352"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57353"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57354"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57355"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57356"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57357"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57358"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57359"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57360"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57361"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07">
    <pageSetUpPr fitToPage="1"/>
  </sheetPr>
  <dimension ref="A1:CE147"/>
  <sheetViews>
    <sheetView showGridLines="0" zoomScale="120" zoomScaleNormal="120" workbookViewId="0">
      <selection activeCell="B14" sqref="B14:G14"/>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v>639</v>
      </c>
      <c r="B1" s="969"/>
      <c r="C1" s="969"/>
      <c r="D1" s="555"/>
      <c r="E1" s="966">
        <v>10</v>
      </c>
      <c r="F1" s="966"/>
      <c r="G1" s="966"/>
      <c r="H1" s="966"/>
      <c r="J1" s="970"/>
      <c r="K1" s="970"/>
      <c r="L1" s="970"/>
      <c r="M1" s="970"/>
      <c r="N1" s="970"/>
      <c r="O1" s="970"/>
      <c r="P1" s="3"/>
      <c r="Q1" s="3"/>
      <c r="R1" s="964" t="s">
        <v>668</v>
      </c>
      <c r="S1" s="964"/>
      <c r="T1" s="964"/>
      <c r="U1" s="964"/>
      <c r="V1" s="964"/>
      <c r="W1" s="964"/>
      <c r="Y1" s="971">
        <f>60/45</f>
        <v>1.3333333333333333</v>
      </c>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v>0.76041666666666663</v>
      </c>
      <c r="AH2" s="859" t="s">
        <v>12</v>
      </c>
      <c r="AI2" s="859"/>
      <c r="AJ2" s="859"/>
      <c r="AK2" s="859"/>
      <c r="AL2" s="859"/>
      <c r="AM2" s="859"/>
      <c r="AN2" s="859"/>
      <c r="AO2" s="14" t="b">
        <v>0</v>
      </c>
      <c r="AP2" s="15" t="b">
        <v>0</v>
      </c>
      <c r="AQ2" s="15" t="b">
        <v>0</v>
      </c>
      <c r="AR2" s="15" t="b">
        <v>0</v>
      </c>
      <c r="AS2" s="15" t="b">
        <v>1</v>
      </c>
      <c r="AT2" s="15" t="b">
        <v>0</v>
      </c>
      <c r="AU2" s="15" t="b">
        <v>0</v>
      </c>
      <c r="AV2" s="15">
        <f>COUNTIF(AO2:AU2,TRUE)</f>
        <v>1</v>
      </c>
    </row>
    <row r="3" spans="1:83" ht="12.75" customHeight="1" x14ac:dyDescent="0.2">
      <c r="A3" s="972" t="s">
        <v>807</v>
      </c>
      <c r="B3" s="972"/>
      <c r="C3" s="972"/>
      <c r="D3" s="555"/>
      <c r="E3" s="964" t="s">
        <v>806</v>
      </c>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f>IF(AO2=TRUE,"M",0)</f>
        <v>0</v>
      </c>
      <c r="AP3" s="19">
        <f>IF(AP2=TRUE,"Tu",0)</f>
        <v>0</v>
      </c>
      <c r="AQ3" s="19">
        <f>IF(AQ2=TRUE,"W",0)</f>
        <v>0</v>
      </c>
      <c r="AR3" s="19">
        <f>IF(AR2=TRUE,"Th",0)</f>
        <v>0</v>
      </c>
      <c r="AS3" s="19" t="str">
        <f>IF(AS2=TRUE,"F",0)</f>
        <v>F</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
      </c>
      <c r="BC7" s="33" t="str">
        <f>IF($I$7=$AO$3,"X","")&amp;IF($I$7=$AP$3,"X","")&amp;IF($I$7=$AQ$3,"X","")&amp;IF($I$7=$AR$3,"X","")&amp;IF($I$7=$AS$3,"X","")&amp;IF($I$7=$AT$3,"X","")&amp;IF($I$7=$AU$3,"X","")</f>
        <v/>
      </c>
      <c r="BD7" s="33" t="str">
        <f>IF($J$7=$AO$3,"X","")&amp;IF($J$7=$AP$3,"X","")&amp;IF($J$7=$AQ$3,"X","")&amp;IF($J$7=$AR$3,"X","")&amp;IF($J$7=$AS$3,"X","")&amp;IF($J$7=$AT$3,"X","")&amp;IF($J$7=$AU$3,"X","")</f>
        <v/>
      </c>
      <c r="BE7" s="33" t="str">
        <f>IF($K$7=$AO$3,"X","")&amp;IF($K$7=$AP$3,"X","")&amp;IF($K$7=$AQ$3,"X","")&amp;IF($K$7=$AR$3,"X","")&amp;IF($K$7=$AS$3,"X","")&amp;IF($K$7=$AT$3,"X","")&amp;IF($K$7=$AU$3,"X","")</f>
        <v/>
      </c>
      <c r="BF7" s="33" t="str">
        <f>IF($L$7=$AO$3,"X","")&amp;IF($L$7=$AP$3,"X","")&amp;IF($L$7=$AQ$3,"X","")&amp;IF($L$7=$AR$3,"X","")&amp;IF($L$7=$AS$3,"X","")&amp;IF($L$7=$AT$3,"X","")&amp;IF($L$7=$AU$3,"X","")</f>
        <v>X</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
      </c>
      <c r="BJ7" s="33" t="str">
        <f>IF($P$7=$AO$3,"X","")&amp;IF($P$7=$AP$3,"X","")&amp;IF($P$7=$AQ$3,"X","")&amp;IF($P$7=$AR$3,"X","")&amp;IF($P$7=$AS$3,"X","")&amp;IF($P$7=$AT$3,"X","")&amp;IF($P$7=$AU$3,"X","")</f>
        <v/>
      </c>
      <c r="BK7" s="33" t="str">
        <f>IF($Q$7=$AO$3,"X","")&amp;IF($Q$7=$AP$3,"X","")&amp;IF($Q$7=$AQ$3,"X","")&amp;IF($Q$7=$AR$3,"X","")&amp;IF($Q$7=$AS$3,"X","")&amp;IF($Q$7=$AT$3,"X","")&amp;IF($Q$7=$AU$3,"X","")</f>
        <v/>
      </c>
      <c r="BL7" s="33" t="str">
        <f>IF($R$7=$AO$3,"X","")&amp;IF($R$7=$AP$3,"X","")&amp;IF($R$7=$AQ$3,"X","")&amp;IF($R$7=$AR$3,"X","")&amp;IF($R$7=$AS$3,"X","")&amp;IF($R$7=$AT$3,"X","")&amp;IF($R$7=$AU$3,"X","")</f>
        <v/>
      </c>
      <c r="BM7" s="33" t="str">
        <f>IF($S$7=$AO$3,"X","")&amp;IF($S$7=$AP$3,"X","")&amp;IF($S$7=$AQ$3,"X","")&amp;IF($S$7=$AR$3,"X","")&amp;IF($S$7=$AS$3,"X","")&amp;IF($S$7=$AT$3,"X","")&amp;IF($S$7=$AU$3,"X","")</f>
        <v>X</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
      </c>
      <c r="BQ7" s="33" t="str">
        <f>IF($W$7=$AO$3,"X","")&amp;IF($W$7=$AP$3,"X","")&amp;IF($W$7=$AQ$3,"X","")&amp;IF($W$7=$AR$3,"X","")&amp;IF($W$7=$AS$3,"X","")&amp;IF($W$7=$AT$3,"X","")&amp;IF($W$7=$AU$3,"X","")</f>
        <v/>
      </c>
      <c r="BR7" s="33" t="str">
        <f>IF($X$7=$AO$3,"X","")&amp;IF($X$7=$AP$3,"X","")&amp;IF($X$7=$AQ$3,"X","")&amp;IF($X$7=$AR$3,"X","")&amp;IF($X$7=$AS$3,"X","")&amp;IF($X$7=$AT$3,"X","")&amp;IF($X$7=$AU$3,"X","")</f>
        <v/>
      </c>
      <c r="BS7" s="33" t="str">
        <f>IF($Y$7=$AO$3,"X","")&amp;IF($Y$7=$AP$3,"X","")&amp;IF($Y$7=$AQ$3,"X","")&amp;IF($Y$7=$AR$3,"X","")&amp;IF($Y$7=$AS$3,"X","")&amp;IF($Y$7=$AT$3,"X","")&amp;IF($Y$7=$AU$3,"X","")</f>
        <v/>
      </c>
      <c r="BT7" s="33" t="str">
        <f>IF($Z$7=$AO$3,"X","")&amp;IF($Z$7=$AP$3,"X","")&amp;IF($Z$7=$AQ$3,"X","")&amp;IF($Z$7=$AR$3,"X","")&amp;IF($Z$7=$AS$3,"X","")&amp;IF($Z$7=$AT$3,"X","")&amp;IF($Z$7=$AU$3,"X","")</f>
        <v>X</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
      </c>
      <c r="BX7" s="33" t="str">
        <f>IF($AD$7=$AO$3,"X","")&amp;IF($AD$7=$AP$3,"X","")&amp;IF($AD$7=$AQ$3,"X","")&amp;IF($AD$7=$AR$3,"X","")&amp;IF($AD$7=$AS$3,"X","")&amp;IF($AD$7=$AT$3,"X","")&amp;IF($AD$7=$AU$3,"X","")</f>
        <v/>
      </c>
      <c r="BY7" s="33" t="str">
        <f>IF($AE$7=$AO$3,"X","")&amp;IF($AE$7=$AP$3,"X","")&amp;IF($AE$7=$AQ$3,"X","")&amp;IF($AE$7=$AR$3,"X","")&amp;IF($AE$7=$AS$3,"X","")&amp;IF($AE$7=$AT$3,"X","")&amp;IF($AE$7=$AU$3,"X","")</f>
        <v/>
      </c>
      <c r="BZ7" s="33" t="str">
        <f>IF($AF$7=$AO$3,"X","")&amp;IF($AF$7=$AP$3,"X","")&amp;IF($AF$7=$AQ$3,"X","")&amp;IF($AF$7=$AR$3,"X","")&amp;IF($AF$7=$AS$3,"X","")&amp;IF($AF$7=$AT$3,"X","")&amp;IF($AF$7=$AU$3,"X","")</f>
        <v/>
      </c>
      <c r="CA7" s="33" t="str">
        <f>IF($AG$7=$AO$3,"X","")&amp;IF($AG$7=$AP$3,"X","")&amp;IF($AG$7=$AQ$3,"X","")&amp;IF($AG$7=$AR$3,"X","")&amp;IF($AG$7=$AS$3,"X","")&amp;IF($AG$7=$AT$3,"X","")&amp;IF($AG$7=$AU$3,"X","")</f>
        <v>X</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
      </c>
      <c r="CE7" s="33" t="str">
        <f>IF($AK$7=$AO$3,"X","")&amp;IF($AK$7=$AP$3,"X","")&amp;IF($AK$7=$AQ$3,"X","")&amp;IF($AK$7=$AR$3,"X","")&amp;IF($AK$7=$AS$3,"X","")&amp;IF($AK$7=$AT$3,"X","")&amp;IF($AK$7=$AU$3,"X","")</f>
        <v/>
      </c>
    </row>
    <row r="8" spans="1:83" ht="12.75" customHeight="1" x14ac:dyDescent="0.2">
      <c r="A8" s="977" t="str">
        <f>R1</f>
        <v>Ellis Zachary</v>
      </c>
      <c r="B8" s="977"/>
      <c r="C8" s="977"/>
      <c r="D8" s="978">
        <f>Y1*AL8</f>
        <v>5.333333333333333</v>
      </c>
      <c r="E8" s="978"/>
      <c r="F8" s="34" t="s">
        <v>21</v>
      </c>
      <c r="G8" s="35" t="str">
        <f>IF($G$7=$AO$3,"X","")&amp;IF($G$7=$AP$3,"X","")&amp;IF($G$7=$AQ$3,"X","")&amp;IF($G$7=$AR$3,"X","")&amp;IF($G$7=$AS$3,"X","")&amp;IF($G$7=$AT$3,"X","")&amp;IF($G$7=$AU$3,"X","")</f>
        <v/>
      </c>
      <c r="H8" s="35" t="str">
        <f>IF($H$7=$AO$3,"X","")&amp;IF($H$7=$AP$3,"X","")&amp;IF($H$7=$AQ$3,"X","")&amp;IF($H$7=$AR$3,"X","")&amp;IF($H$7=$AS$3,"X","")&amp;IF($H$7=$AT$3,"X","")&amp;IF($H$7=$AU$3,"X","")</f>
        <v/>
      </c>
      <c r="I8" s="35" t="str">
        <f>IF($I$7=$AO$3,"X","")&amp;IF($I$7=$AP$3,"X","")&amp;IF($I$7=$AQ$3,"X","")&amp;IF($I$7=$AR$3,"X","")&amp;IF($I$7=$AS$3,"X","")&amp;IF($I$7=$AT$3,"X","")&amp;IF($I$7=$AU$3,"X","")</f>
        <v/>
      </c>
      <c r="J8" s="35" t="str">
        <f>IF($J$7=$AO$3,"X","")&amp;IF($J$7=$AP$3,"X","")&amp;IF($J$7=$AQ$3,"X","")&amp;IF($J$7=$AR$3,"X","")&amp;IF($J$7=$AS$3,"X","")&amp;IF($J$7=$AT$3,"X","")&amp;IF($J$7=$AU$3,"X","")</f>
        <v/>
      </c>
      <c r="K8" s="35" t="str">
        <f>IF($K$7=$AO$3,"X","")&amp;IF($K$7=$AP$3,"X","")&amp;IF($K$7=$AQ$3,"X","")&amp;IF($K$7=$AR$3,"X","")&amp;IF($K$7=$AS$3,"X","")&amp;IF($K$7=$AT$3,"X","")&amp;IF($K$7=$AU$3,"X","")</f>
        <v/>
      </c>
      <c r="L8" s="35" t="str">
        <f>IF($L$7=$AO$3,"X","")&amp;IF($L$7=$AP$3,"X","")&amp;IF($L$7=$AQ$3,"X","")&amp;IF($L$7=$AR$3,"X","")&amp;IF($L$7=$AS$3,"X","")&amp;IF($L$7=$AT$3,"X","")&amp;IF($L$7=$AU$3,"X","")</f>
        <v>X</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
      </c>
      <c r="P8" s="35" t="str">
        <f>IF($P$7=$AO$3,"X","")&amp;IF($P$7=$AP$3,"X","")&amp;IF($P$7=$AQ$3,"X","")&amp;IF($P$7=$AR$3,"X","")&amp;IF($P$7=$AS$3,"X","")&amp;IF($P$7=$AT$3,"X","")&amp;IF($P$7=$AU$3,"X","")</f>
        <v/>
      </c>
      <c r="Q8" s="35" t="str">
        <f>IF($Q$7=$AO$3,"X","")&amp;IF($Q$7=$AP$3,"X","")&amp;IF($Q$7=$AQ$3,"X","")&amp;IF($Q$7=$AR$3,"X","")&amp;IF($Q$7=$AS$3,"X","")&amp;IF($Q$7=$AT$3,"X","")&amp;IF($Q$7=$AU$3,"X","")</f>
        <v/>
      </c>
      <c r="R8" s="35" t="str">
        <f>IF($R$7=$AO$3,"X","")&amp;IF($R$7=$AP$3,"X","")&amp;IF($R$7=$AQ$3,"X","")&amp;IF($R$7=$AR$3,"X","")&amp;IF($R$7=$AS$3,"X","")&amp;IF($R$7=$AT$3,"X","")&amp;IF($R$7=$AU$3,"X","")</f>
        <v/>
      </c>
      <c r="S8" s="35" t="str">
        <f>IF($S$7=$AO$3,"X","")&amp;IF($S$7=$AP$3,"X","")&amp;IF($S$7=$AQ$3,"X","")&amp;IF($S$7=$AR$3,"X","")&amp;IF($S$7=$AS$3,"X","")&amp;IF($S$7=$AT$3,"X","")&amp;IF($S$7=$AU$3,"X","")</f>
        <v>X</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
      </c>
      <c r="W8" s="35" t="str">
        <f>IF($W$7=$AO$3,"X","")&amp;IF($W$7=$AP$3,"X","")&amp;IF($W$7=$AQ$3,"X","")&amp;IF($W$7=$AR$3,"X","")&amp;IF($W$7=$AS$3,"X","")&amp;IF($W$7=$AT$3,"X","")&amp;IF($W$7=$AU$3,"X","")</f>
        <v/>
      </c>
      <c r="X8" s="35" t="str">
        <f>IF($X$7=$AO$3,"X","")&amp;IF($X$7=$AP$3,"X","")&amp;IF($X$7=$AQ$3,"X","")&amp;IF($X$7=$AR$3,"X","")&amp;IF($X$7=$AS$3,"X","")&amp;IF($X$7=$AT$3,"X","")&amp;IF($X$7=$AU$3,"X","")</f>
        <v/>
      </c>
      <c r="Y8" s="35" t="str">
        <f>IF($Y$7=$AO$3,"X","")&amp;IF($Y$7=$AP$3,"X","")&amp;IF($Y$7=$AQ$3,"X","")&amp;IF($Y$7=$AR$3,"X","")&amp;IF($Y$7=$AS$3,"X","")&amp;IF($Y$7=$AT$3,"X","")&amp;IF($Y$7=$AU$3,"X","")</f>
        <v/>
      </c>
      <c r="Z8" s="35" t="str">
        <f>IF($Z$7=$AO$3,"X","")&amp;IF($Z$7=$AP$3,"X","")&amp;IF($Z$7=$AQ$3,"X","")&amp;IF($Z$7=$AR$3,"X","")&amp;IF($Z$7=$AS$3,"X","")&amp;IF($Z$7=$AT$3,"X","")&amp;IF($Z$7=$AU$3,"X","")</f>
        <v>X</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
      </c>
      <c r="AD8" s="35" t="str">
        <f>IF($AD$7=$AO$3,"X","")&amp;IF($AD$7=$AP$3,"X","")&amp;IF($AD$7=$AQ$3,"X","")&amp;IF($AD$7=$AR$3,"X","")&amp;IF($AD$7=$AS$3,"X","")&amp;IF($AD$7=$AT$3,"X","")&amp;IF($AD$7=$AU$3,"X","")</f>
        <v/>
      </c>
      <c r="AE8" s="35" t="str">
        <f>IF($AE$7=$AO$3,"X","")&amp;IF($AE$7=$AP$3,"X","")&amp;IF($AE$7=$AQ$3,"X","")&amp;IF($AE$7=$AR$3,"X","")&amp;IF($AE$7=$AS$3,"X","")&amp;IF($AE$7=$AT$3,"X","")&amp;IF($AE$7=$AU$3,"X","")</f>
        <v/>
      </c>
      <c r="AF8" s="35" t="str">
        <f>IF($AF$7=$AO$3,"X","")&amp;IF($AF$7=$AP$3,"X","")&amp;IF($AF$7=$AQ$3,"X","")&amp;IF($AF$7=$AR$3,"X","")&amp;IF($AF$7=$AS$3,"X","")&amp;IF($AF$7=$AT$3,"X","")&amp;IF($AF$7=$AU$3,"X","")</f>
        <v/>
      </c>
      <c r="AG8" s="35" t="str">
        <f>IF($AG$7=$AO$3,"X","")&amp;IF($AG$7=$AP$3,"X","")&amp;IF($AG$7=$AQ$3,"X","")&amp;IF($AG$7=$AR$3,"X","")&amp;IF($AG$7=$AS$3,"X","")&amp;IF($AG$7=$AT$3,"X","")&amp;IF($AG$7=$AU$3,"X","")</f>
        <v>X</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
      </c>
      <c r="AK8" s="35" t="str">
        <f>IF($AK$7=$AO$3,"X","")&amp;IF($AK$7=$AP$3,"X","")&amp;IF($AK$7=$AQ$3,"X","")&amp;IF($AK$7=$AR$3,"X","")&amp;IF($AK$7=$AS$3,"X","")&amp;IF($AK$7=$AT$3,"X","")&amp;IF($AK$7=$AU$3,"X","")</f>
        <v/>
      </c>
      <c r="AL8" s="30">
        <f>COUNTIF(G8:AK8,"X")</f>
        <v>4</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5.333333333333333</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c r="C14" s="925"/>
      <c r="D14" s="925"/>
      <c r="E14" s="925"/>
      <c r="F14" s="925"/>
      <c r="G14" s="926"/>
      <c r="H14" s="927"/>
      <c r="I14" s="928"/>
      <c r="J14" s="929"/>
      <c r="K14" s="930"/>
      <c r="L14" s="931"/>
      <c r="M14" s="932"/>
      <c r="N14" s="933"/>
      <c r="O14" s="932"/>
      <c r="P14" s="933"/>
      <c r="Q14" s="934">
        <f t="shared" ref="Q14:Q33" si="2">AV14</f>
        <v>639</v>
      </c>
      <c r="R14" s="935"/>
      <c r="S14" s="936"/>
      <c r="T14" s="937"/>
      <c r="U14" s="938"/>
      <c r="V14" s="939"/>
      <c r="W14" s="940"/>
      <c r="X14" s="941"/>
      <c r="Y14" s="939"/>
      <c r="Z14" s="941"/>
      <c r="AA14" s="556"/>
      <c r="AB14" s="559"/>
      <c r="AC14" s="560" t="str">
        <f t="shared" ref="AC14:AC33" si="3">IF(B14&lt;&gt;"",-$I$10,"")</f>
        <v/>
      </c>
      <c r="AD14" s="561"/>
      <c r="AE14" s="561"/>
      <c r="AF14" s="562">
        <f t="shared" ref="AF14:AF33" si="4">SUM(AB14:AE14)</f>
        <v>0</v>
      </c>
      <c r="AG14" s="72"/>
      <c r="AH14" s="109" t="str">
        <f t="shared" ref="AH14:AH33" si="5">IF(B14&lt;&gt;"",AV14,"")</f>
        <v/>
      </c>
      <c r="AI14" s="883" t="str">
        <f>IF(B14&lt;&gt;0,ROUND(AE14*Q14,0),"")</f>
        <v/>
      </c>
      <c r="AJ14" s="883"/>
      <c r="AK14" s="900" t="str">
        <f t="shared" ref="AK14:AK33" si="6">IF(B14&lt;&gt;0,ROUND(AI14*$AF$1,2),"")</f>
        <v/>
      </c>
      <c r="AL14" s="900"/>
      <c r="AM14" s="901" t="str">
        <f t="shared" ref="AM14:AM33" si="7">IF(AND(AC14&gt;0,AC14&lt;&gt;""),"ложь","")</f>
        <v/>
      </c>
      <c r="AN14" s="901"/>
      <c r="AO14" s="73">
        <f>IF(ROUND($A$1-$A$1*M14,4)=$A$1,0,ROUND($A$1-$A$1*M14,4))</f>
        <v>0</v>
      </c>
      <c r="AP14" s="74">
        <f>IF(ROUND($A$1-$A$1*O14,4)=$A$1,0,ROUND($A$1-$A$1*O14,4))</f>
        <v>0</v>
      </c>
      <c r="AQ14" s="75">
        <f>ROUND($A$1-((M14+O14)*$A$1),4)</f>
        <v>639</v>
      </c>
      <c r="AR14" s="76">
        <f>IF(AO14&gt;0,1,0)</f>
        <v>0</v>
      </c>
      <c r="AS14" s="77">
        <f t="shared" ref="AS14:AS33" si="8">IF(AP14&gt;0,2,0)</f>
        <v>0</v>
      </c>
      <c r="AT14" s="76">
        <f>IF(AQ14&gt;0,3,0)</f>
        <v>3</v>
      </c>
      <c r="AU14" s="78">
        <f t="shared" ref="AU14:AU33" si="9">AR14+AS14+AT14</f>
        <v>3</v>
      </c>
      <c r="AV14" s="5">
        <f t="shared" ref="AV14:AV33" si="10">IF(AU14=4,AO14,0)+IF(AU14=5,AP14,0)+IF(AU14=6,AQ14,0)+IF(AU14=3,$A$1,0)</f>
        <v>639</v>
      </c>
      <c r="AW14" s="104">
        <f>ROUND(AF14*Q14,0)</f>
        <v>0</v>
      </c>
    </row>
    <row r="15" spans="1:83" s="69" customFormat="1" ht="18" customHeight="1" x14ac:dyDescent="0.2">
      <c r="A15" s="71">
        <v>2</v>
      </c>
      <c r="B15" s="924"/>
      <c r="C15" s="925"/>
      <c r="D15" s="925"/>
      <c r="E15" s="925"/>
      <c r="F15" s="925"/>
      <c r="G15" s="926"/>
      <c r="H15" s="927"/>
      <c r="I15" s="928"/>
      <c r="J15" s="929"/>
      <c r="K15" s="930"/>
      <c r="L15" s="931"/>
      <c r="M15" s="932"/>
      <c r="N15" s="933"/>
      <c r="O15" s="932"/>
      <c r="P15" s="933"/>
      <c r="Q15" s="934">
        <f t="shared" si="2"/>
        <v>639</v>
      </c>
      <c r="R15" s="935"/>
      <c r="S15" s="936"/>
      <c r="T15" s="937"/>
      <c r="U15" s="938"/>
      <c r="V15" s="939"/>
      <c r="W15" s="940"/>
      <c r="X15" s="941"/>
      <c r="Y15" s="939"/>
      <c r="Z15" s="941"/>
      <c r="AA15" s="556"/>
      <c r="AB15" s="563"/>
      <c r="AC15" s="560" t="str">
        <f t="shared" si="3"/>
        <v/>
      </c>
      <c r="AD15" s="564"/>
      <c r="AE15" s="561"/>
      <c r="AF15" s="562">
        <f t="shared" si="4"/>
        <v>0</v>
      </c>
      <c r="AG15" s="72"/>
      <c r="AH15" s="109" t="str">
        <f t="shared" si="5"/>
        <v/>
      </c>
      <c r="AI15" s="883" t="str">
        <f t="shared" ref="AI15:AI33" si="11">IF(B15&lt;&gt;0,ROUND(AE15*Q15,0),"")</f>
        <v/>
      </c>
      <c r="AJ15" s="883"/>
      <c r="AK15" s="900" t="str">
        <f t="shared" si="6"/>
        <v/>
      </c>
      <c r="AL15" s="900"/>
      <c r="AM15" s="901" t="str">
        <f t="shared" si="7"/>
        <v/>
      </c>
      <c r="AN15" s="901"/>
      <c r="AO15" s="73">
        <f t="shared" ref="AO15:AO33" si="12">IF(ROUND($A$1-$A$1*M15,4)=$A$1,0,ROUND($A$1-$A$1*M15,4))</f>
        <v>0</v>
      </c>
      <c r="AP15" s="74">
        <f t="shared" ref="AP15:AP33" si="13">IF(ROUND($A$1-$A$1*O15,4)=$A$1,0,ROUND($A$1-$A$1*O15,4))</f>
        <v>0</v>
      </c>
      <c r="AQ15" s="75">
        <f t="shared" ref="AQ15:AQ33" si="14">ROUND($A$1-((M15+O15)*$A$1),4)</f>
        <v>639</v>
      </c>
      <c r="AR15" s="76">
        <f t="shared" ref="AR15:AR33" si="15">IF(AO15&gt;0,1,0)</f>
        <v>0</v>
      </c>
      <c r="AS15" s="77">
        <f t="shared" si="8"/>
        <v>0</v>
      </c>
      <c r="AT15" s="76">
        <f t="shared" ref="AT15:AT33" si="16">IF(AQ15&gt;0,3,0)</f>
        <v>3</v>
      </c>
      <c r="AU15" s="78">
        <f t="shared" si="9"/>
        <v>3</v>
      </c>
      <c r="AV15" s="5">
        <f t="shared" si="10"/>
        <v>639</v>
      </c>
      <c r="AW15" s="104">
        <f t="shared" ref="AW15:AW33" si="17">ROUND(AF15*Q15,0)</f>
        <v>0</v>
      </c>
    </row>
    <row r="16" spans="1:83" s="69" customFormat="1" ht="18" customHeight="1" x14ac:dyDescent="0.2">
      <c r="A16" s="71">
        <v>3</v>
      </c>
      <c r="B16" s="924"/>
      <c r="C16" s="925"/>
      <c r="D16" s="925"/>
      <c r="E16" s="925"/>
      <c r="F16" s="925"/>
      <c r="G16" s="926"/>
      <c r="H16" s="927"/>
      <c r="I16" s="928"/>
      <c r="J16" s="929"/>
      <c r="K16" s="930"/>
      <c r="L16" s="931"/>
      <c r="M16" s="932"/>
      <c r="N16" s="933"/>
      <c r="O16" s="932"/>
      <c r="P16" s="933"/>
      <c r="Q16" s="934">
        <f t="shared" si="2"/>
        <v>639</v>
      </c>
      <c r="R16" s="935"/>
      <c r="S16" s="936"/>
      <c r="T16" s="937"/>
      <c r="U16" s="938"/>
      <c r="V16" s="939"/>
      <c r="W16" s="940"/>
      <c r="X16" s="941"/>
      <c r="Y16" s="939"/>
      <c r="Z16" s="941"/>
      <c r="AA16" s="556"/>
      <c r="AB16" s="563"/>
      <c r="AC16" s="560" t="str">
        <f t="shared" si="3"/>
        <v/>
      </c>
      <c r="AD16" s="564"/>
      <c r="AE16" s="561"/>
      <c r="AF16" s="562">
        <f t="shared" si="4"/>
        <v>0</v>
      </c>
      <c r="AG16" s="72"/>
      <c r="AH16" s="109" t="str">
        <f t="shared" si="5"/>
        <v/>
      </c>
      <c r="AI16" s="883" t="str">
        <f t="shared" si="11"/>
        <v/>
      </c>
      <c r="AJ16" s="883"/>
      <c r="AK16" s="900" t="str">
        <f t="shared" si="6"/>
        <v/>
      </c>
      <c r="AL16" s="900"/>
      <c r="AM16" s="901" t="str">
        <f t="shared" si="7"/>
        <v/>
      </c>
      <c r="AN16" s="901"/>
      <c r="AO16" s="73">
        <f t="shared" si="12"/>
        <v>0</v>
      </c>
      <c r="AP16" s="74">
        <f t="shared" si="13"/>
        <v>0</v>
      </c>
      <c r="AQ16" s="75">
        <f t="shared" si="14"/>
        <v>639</v>
      </c>
      <c r="AR16" s="76">
        <f t="shared" si="15"/>
        <v>0</v>
      </c>
      <c r="AS16" s="77">
        <f t="shared" si="8"/>
        <v>0</v>
      </c>
      <c r="AT16" s="76">
        <f t="shared" si="16"/>
        <v>3</v>
      </c>
      <c r="AU16" s="78">
        <f t="shared" si="9"/>
        <v>3</v>
      </c>
      <c r="AV16" s="5">
        <f t="shared" si="10"/>
        <v>639</v>
      </c>
      <c r="AW16" s="104">
        <f t="shared" si="17"/>
        <v>0</v>
      </c>
    </row>
    <row r="17" spans="1:49" s="69" customFormat="1" ht="18" customHeight="1" x14ac:dyDescent="0.2">
      <c r="A17" s="71">
        <v>4</v>
      </c>
      <c r="B17" s="924"/>
      <c r="C17" s="925"/>
      <c r="D17" s="925"/>
      <c r="E17" s="925"/>
      <c r="F17" s="925"/>
      <c r="G17" s="926"/>
      <c r="H17" s="927"/>
      <c r="I17" s="928"/>
      <c r="J17" s="929"/>
      <c r="K17" s="930"/>
      <c r="L17" s="931"/>
      <c r="M17" s="932"/>
      <c r="N17" s="933"/>
      <c r="O17" s="932"/>
      <c r="P17" s="933"/>
      <c r="Q17" s="934">
        <f t="shared" si="2"/>
        <v>639</v>
      </c>
      <c r="R17" s="935"/>
      <c r="S17" s="936"/>
      <c r="T17" s="937"/>
      <c r="U17" s="938"/>
      <c r="V17" s="939"/>
      <c r="W17" s="940"/>
      <c r="X17" s="941"/>
      <c r="Y17" s="939"/>
      <c r="Z17" s="941"/>
      <c r="AA17" s="556"/>
      <c r="AB17" s="563"/>
      <c r="AC17" s="560" t="str">
        <f t="shared" si="3"/>
        <v/>
      </c>
      <c r="AD17" s="564"/>
      <c r="AE17" s="561"/>
      <c r="AF17" s="562">
        <f t="shared" si="4"/>
        <v>0</v>
      </c>
      <c r="AG17" s="72"/>
      <c r="AH17" s="109" t="str">
        <f t="shared" si="5"/>
        <v/>
      </c>
      <c r="AI17" s="883" t="str">
        <f t="shared" si="11"/>
        <v/>
      </c>
      <c r="AJ17" s="883"/>
      <c r="AK17" s="900" t="str">
        <f t="shared" si="6"/>
        <v/>
      </c>
      <c r="AL17" s="900"/>
      <c r="AM17" s="901" t="str">
        <f t="shared" si="7"/>
        <v/>
      </c>
      <c r="AN17" s="901"/>
      <c r="AO17" s="73">
        <f t="shared" si="12"/>
        <v>0</v>
      </c>
      <c r="AP17" s="74">
        <f t="shared" si="13"/>
        <v>0</v>
      </c>
      <c r="AQ17" s="75">
        <f t="shared" si="14"/>
        <v>639</v>
      </c>
      <c r="AR17" s="76">
        <f t="shared" si="15"/>
        <v>0</v>
      </c>
      <c r="AS17" s="77">
        <f t="shared" si="8"/>
        <v>0</v>
      </c>
      <c r="AT17" s="76">
        <f t="shared" si="16"/>
        <v>3</v>
      </c>
      <c r="AU17" s="78">
        <f t="shared" si="9"/>
        <v>3</v>
      </c>
      <c r="AV17" s="5">
        <f t="shared" si="10"/>
        <v>639</v>
      </c>
      <c r="AW17" s="104">
        <f t="shared" si="17"/>
        <v>0</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639</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639</v>
      </c>
      <c r="AR18" s="76">
        <f t="shared" si="15"/>
        <v>0</v>
      </c>
      <c r="AS18" s="77">
        <f t="shared" si="8"/>
        <v>0</v>
      </c>
      <c r="AT18" s="76">
        <f t="shared" si="16"/>
        <v>3</v>
      </c>
      <c r="AU18" s="78">
        <f t="shared" si="9"/>
        <v>3</v>
      </c>
      <c r="AV18" s="5">
        <f t="shared" si="10"/>
        <v>639</v>
      </c>
      <c r="AW18" s="104">
        <f t="shared" si="17"/>
        <v>0</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639</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639</v>
      </c>
      <c r="AR19" s="76">
        <f t="shared" si="15"/>
        <v>0</v>
      </c>
      <c r="AS19" s="77">
        <f t="shared" si="8"/>
        <v>0</v>
      </c>
      <c r="AT19" s="76">
        <f t="shared" si="16"/>
        <v>3</v>
      </c>
      <c r="AU19" s="78">
        <f t="shared" si="9"/>
        <v>3</v>
      </c>
      <c r="AV19" s="5">
        <f t="shared" si="10"/>
        <v>639</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639</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639</v>
      </c>
      <c r="AR20" s="76">
        <f t="shared" si="15"/>
        <v>0</v>
      </c>
      <c r="AS20" s="77">
        <f t="shared" si="8"/>
        <v>0</v>
      </c>
      <c r="AT20" s="76">
        <f t="shared" si="16"/>
        <v>3</v>
      </c>
      <c r="AU20" s="78">
        <f t="shared" si="9"/>
        <v>3</v>
      </c>
      <c r="AV20" s="5">
        <f t="shared" si="10"/>
        <v>639</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639</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639</v>
      </c>
      <c r="AR21" s="76">
        <f t="shared" si="15"/>
        <v>0</v>
      </c>
      <c r="AS21" s="77">
        <f t="shared" si="8"/>
        <v>0</v>
      </c>
      <c r="AT21" s="76">
        <f t="shared" si="16"/>
        <v>3</v>
      </c>
      <c r="AU21" s="78">
        <f t="shared" si="9"/>
        <v>3</v>
      </c>
      <c r="AV21" s="5">
        <f t="shared" si="10"/>
        <v>639</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639</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639</v>
      </c>
      <c r="AR22" s="76">
        <f t="shared" si="15"/>
        <v>0</v>
      </c>
      <c r="AS22" s="77">
        <f t="shared" si="8"/>
        <v>0</v>
      </c>
      <c r="AT22" s="76">
        <f t="shared" si="16"/>
        <v>3</v>
      </c>
      <c r="AU22" s="78">
        <f t="shared" si="9"/>
        <v>3</v>
      </c>
      <c r="AV22" s="5">
        <f t="shared" si="10"/>
        <v>639</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639</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639</v>
      </c>
      <c r="AR23" s="76">
        <f t="shared" si="15"/>
        <v>0</v>
      </c>
      <c r="AS23" s="77">
        <f t="shared" si="8"/>
        <v>0</v>
      </c>
      <c r="AT23" s="76">
        <f t="shared" si="16"/>
        <v>3</v>
      </c>
      <c r="AU23" s="78">
        <f t="shared" si="9"/>
        <v>3</v>
      </c>
      <c r="AV23" s="5">
        <f t="shared" si="10"/>
        <v>639</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639</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639</v>
      </c>
      <c r="AR24" s="76">
        <f t="shared" si="15"/>
        <v>0</v>
      </c>
      <c r="AS24" s="77">
        <f t="shared" si="8"/>
        <v>0</v>
      </c>
      <c r="AT24" s="76">
        <f t="shared" si="16"/>
        <v>3</v>
      </c>
      <c r="AU24" s="78">
        <f t="shared" si="9"/>
        <v>3</v>
      </c>
      <c r="AV24" s="5">
        <f t="shared" si="10"/>
        <v>639</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639</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639</v>
      </c>
      <c r="AR25" s="76">
        <f t="shared" si="15"/>
        <v>0</v>
      </c>
      <c r="AS25" s="77">
        <f t="shared" si="8"/>
        <v>0</v>
      </c>
      <c r="AT25" s="76">
        <f t="shared" si="16"/>
        <v>3</v>
      </c>
      <c r="AU25" s="78">
        <f t="shared" si="9"/>
        <v>3</v>
      </c>
      <c r="AV25" s="5">
        <f t="shared" si="10"/>
        <v>639</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639</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639</v>
      </c>
      <c r="AR26" s="76">
        <f t="shared" si="15"/>
        <v>0</v>
      </c>
      <c r="AS26" s="77">
        <f t="shared" si="8"/>
        <v>0</v>
      </c>
      <c r="AT26" s="76">
        <f t="shared" si="16"/>
        <v>3</v>
      </c>
      <c r="AU26" s="78">
        <f t="shared" si="9"/>
        <v>3</v>
      </c>
      <c r="AV26" s="5">
        <f t="shared" si="10"/>
        <v>639</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639</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639</v>
      </c>
      <c r="AR27" s="76">
        <f t="shared" si="15"/>
        <v>0</v>
      </c>
      <c r="AS27" s="77">
        <f t="shared" si="8"/>
        <v>0</v>
      </c>
      <c r="AT27" s="76">
        <f t="shared" si="16"/>
        <v>3</v>
      </c>
      <c r="AU27" s="78">
        <f t="shared" si="9"/>
        <v>3</v>
      </c>
      <c r="AV27" s="5">
        <f t="shared" si="10"/>
        <v>639</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639</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639</v>
      </c>
      <c r="AR28" s="76">
        <f t="shared" si="15"/>
        <v>0</v>
      </c>
      <c r="AS28" s="77">
        <f t="shared" si="8"/>
        <v>0</v>
      </c>
      <c r="AT28" s="76">
        <f t="shared" si="16"/>
        <v>3</v>
      </c>
      <c r="AU28" s="78">
        <f t="shared" si="9"/>
        <v>3</v>
      </c>
      <c r="AV28" s="5">
        <f t="shared" si="10"/>
        <v>639</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639</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639</v>
      </c>
      <c r="AR29" s="76">
        <f t="shared" si="15"/>
        <v>0</v>
      </c>
      <c r="AS29" s="77">
        <f t="shared" si="8"/>
        <v>0</v>
      </c>
      <c r="AT29" s="76">
        <f t="shared" si="16"/>
        <v>3</v>
      </c>
      <c r="AU29" s="78">
        <f t="shared" si="9"/>
        <v>3</v>
      </c>
      <c r="AV29" s="5">
        <f t="shared" si="10"/>
        <v>639</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639</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639</v>
      </c>
      <c r="AR30" s="76">
        <f t="shared" si="15"/>
        <v>0</v>
      </c>
      <c r="AS30" s="77">
        <f t="shared" si="8"/>
        <v>0</v>
      </c>
      <c r="AT30" s="76">
        <f t="shared" si="16"/>
        <v>3</v>
      </c>
      <c r="AU30" s="78">
        <f t="shared" si="9"/>
        <v>3</v>
      </c>
      <c r="AV30" s="5">
        <f t="shared" si="10"/>
        <v>639</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639</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639</v>
      </c>
      <c r="AR31" s="76">
        <f t="shared" si="15"/>
        <v>0</v>
      </c>
      <c r="AS31" s="77">
        <f t="shared" si="8"/>
        <v>0</v>
      </c>
      <c r="AT31" s="76">
        <f t="shared" si="16"/>
        <v>3</v>
      </c>
      <c r="AU31" s="78">
        <f t="shared" si="9"/>
        <v>3</v>
      </c>
      <c r="AV31" s="5">
        <f t="shared" si="10"/>
        <v>639</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639</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639</v>
      </c>
      <c r="AR32" s="76">
        <f t="shared" si="15"/>
        <v>0</v>
      </c>
      <c r="AS32" s="77">
        <f t="shared" si="8"/>
        <v>0</v>
      </c>
      <c r="AT32" s="76">
        <f t="shared" si="16"/>
        <v>3</v>
      </c>
      <c r="AU32" s="78">
        <f t="shared" si="9"/>
        <v>3</v>
      </c>
      <c r="AV32" s="5">
        <f t="shared" si="10"/>
        <v>639</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639</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639</v>
      </c>
      <c r="AR33" s="76">
        <f t="shared" si="15"/>
        <v>0</v>
      </c>
      <c r="AS33" s="77">
        <f t="shared" si="8"/>
        <v>0</v>
      </c>
      <c r="AT33" s="76">
        <f t="shared" si="16"/>
        <v>3</v>
      </c>
      <c r="AU33" s="78">
        <f t="shared" si="9"/>
        <v>3</v>
      </c>
      <c r="AV33" s="5">
        <f t="shared" si="10"/>
        <v>639</v>
      </c>
      <c r="AW33" s="104">
        <f t="shared" si="17"/>
        <v>0</v>
      </c>
    </row>
    <row r="34" spans="1:49" s="69" customFormat="1" ht="24.75" customHeight="1" x14ac:dyDescent="0.2">
      <c r="A34" s="84"/>
      <c r="B34" s="480" t="s">
        <v>281</v>
      </c>
      <c r="C34" s="84"/>
      <c r="D34" s="84"/>
      <c r="E34" s="84"/>
      <c r="F34" s="84"/>
      <c r="G34" s="554">
        <f>20-COUNTBLANK(B14:B33)</f>
        <v>0</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0</v>
      </c>
      <c r="Z34" s="904"/>
      <c r="AA34" s="558">
        <f t="shared" ref="AA34:AG34" si="18">SUM(AA14:AA33)</f>
        <v>0</v>
      </c>
      <c r="AB34" s="568">
        <f t="shared" si="18"/>
        <v>0</v>
      </c>
      <c r="AC34" s="569">
        <f t="shared" si="18"/>
        <v>0</v>
      </c>
      <c r="AD34" s="569">
        <f t="shared" si="18"/>
        <v>0</v>
      </c>
      <c r="AE34" s="570">
        <f t="shared" si="18"/>
        <v>0</v>
      </c>
      <c r="AF34" s="571">
        <f t="shared" si="18"/>
        <v>0</v>
      </c>
      <c r="AG34" s="89">
        <f t="shared" si="18"/>
        <v>0</v>
      </c>
      <c r="AH34" s="90"/>
      <c r="AI34" s="90"/>
      <c r="AJ34" s="90"/>
      <c r="AK34" s="90"/>
      <c r="AL34" s="91"/>
      <c r="AM34" s="91"/>
      <c r="AN34" s="91"/>
      <c r="AO34" s="68"/>
      <c r="AS34" s="70"/>
      <c r="AW34" s="104">
        <f>SUM(AW14:AW33)</f>
        <v>0</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0</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1997" priority="6" stopIfTrue="1">
      <formula>B14=""</formula>
    </cfRule>
  </conditionalFormatting>
  <conditionalFormatting sqref="AE14:AE33">
    <cfRule type="expression" dxfId="1996" priority="7" stopIfTrue="1">
      <formula>AND((OR(S14,V14,Y14)&lt;&gt;0),AE14=0)</formula>
    </cfRule>
    <cfRule type="expression" dxfId="1995" priority="8" stopIfTrue="1">
      <formula>AND((OR(S14,V14,Y14)&lt;&gt;0),AE14&lt;&gt;0)</formula>
    </cfRule>
  </conditionalFormatting>
  <conditionalFormatting sqref="Q14:R33">
    <cfRule type="expression" dxfId="1994" priority="9" stopIfTrue="1">
      <formula>B14=""</formula>
    </cfRule>
  </conditionalFormatting>
  <conditionalFormatting sqref="AC14:AC33">
    <cfRule type="expression" dxfId="1993" priority="10" stopIfTrue="1">
      <formula>(AD14+AC14)&gt;=0</formula>
    </cfRule>
  </conditionalFormatting>
  <conditionalFormatting sqref="AI14:AJ33">
    <cfRule type="expression" dxfId="1992" priority="11" stopIfTrue="1">
      <formula>IF(AI14&lt;&gt;ROUND(S14*$AF$1+V14+Y14,2),1)</formula>
    </cfRule>
    <cfRule type="cellIs" dxfId="1991" priority="12" stopIfTrue="1" operator="equal">
      <formula>0</formula>
    </cfRule>
  </conditionalFormatting>
  <conditionalFormatting sqref="Y25:Z33">
    <cfRule type="expression" dxfId="1990" priority="13" stopIfTrue="1">
      <formula>IF((AND($Y25=0,$S25=0,$V25=0,$AE25&lt;&gt;0)),"истина")</formula>
    </cfRule>
    <cfRule type="expression" dxfId="1989" priority="14" stopIfTrue="1">
      <formula>($V25+$Y25)&lt;&gt;$AI25</formula>
    </cfRule>
  </conditionalFormatting>
  <conditionalFormatting sqref="S15:U33">
    <cfRule type="expression" dxfId="1988" priority="15" stopIfTrue="1">
      <formula>IF((AND($S15=0,$V15=0,$Y15=0,$AE15&lt;&gt;0)),"истина")</formula>
    </cfRule>
    <cfRule type="cellIs" dxfId="1987" priority="16" stopIfTrue="1" operator="lessThan">
      <formula>0</formula>
    </cfRule>
  </conditionalFormatting>
  <conditionalFormatting sqref="V25:X33">
    <cfRule type="expression" dxfId="1986" priority="17" stopIfTrue="1">
      <formula>IF((AND($V25=0,$Y25=0,$S25=0,$AE25&lt;&gt;0)),"истина")</formula>
    </cfRule>
    <cfRule type="expression" dxfId="1985" priority="18" stopIfTrue="1">
      <formula>($V25+$Y25)&lt;&gt;$AI25</formula>
    </cfRule>
    <cfRule type="cellIs" dxfId="1984" priority="19" stopIfTrue="1" operator="lessThan">
      <formula>0</formula>
    </cfRule>
  </conditionalFormatting>
  <conditionalFormatting sqref="I10:J10">
    <cfRule type="cellIs" dxfId="1983" priority="20" stopIfTrue="1" operator="notEqual">
      <formula>$A$10</formula>
    </cfRule>
    <cfRule type="cellIs" dxfId="1982" priority="21" stopIfTrue="1" operator="equal">
      <formula>0</formula>
    </cfRule>
  </conditionalFormatting>
  <conditionalFormatting sqref="D10:E10 AK13:AL13 AH14:AH33 AM14:AN33">
    <cfRule type="cellIs" dxfId="1981" priority="22" stopIfTrue="1" operator="equal">
      <formula>0</formula>
    </cfRule>
  </conditionalFormatting>
  <conditionalFormatting sqref="AH3:AN3 AH1:AN1">
    <cfRule type="cellIs" dxfId="1980" priority="23" stopIfTrue="1" operator="equal">
      <formula>0</formula>
    </cfRule>
  </conditionalFormatting>
  <conditionalFormatting sqref="S34:AG34 AF14:AF33">
    <cfRule type="cellIs" dxfId="1979" priority="24" stopIfTrue="1" operator="equal">
      <formula>0</formula>
    </cfRule>
  </conditionalFormatting>
  <conditionalFormatting sqref="S14:U14">
    <cfRule type="expression" dxfId="1978" priority="25" stopIfTrue="1">
      <formula>IF((AND($S$14=0,$V$14=0,$Y$14=0,$AE$14&lt;&gt;0)),"истина")</formula>
    </cfRule>
    <cfRule type="cellIs" dxfId="1977" priority="26" stopIfTrue="1" operator="lessThan">
      <formula>0</formula>
    </cfRule>
  </conditionalFormatting>
  <conditionalFormatting sqref="G34 D8:E9 AK14:AL33">
    <cfRule type="cellIs" dxfId="1976" priority="27" stopIfTrue="1" operator="equal">
      <formula>0</formula>
    </cfRule>
  </conditionalFormatting>
  <conditionalFormatting sqref="AL8:AL9">
    <cfRule type="cellIs" dxfId="1975" priority="28" stopIfTrue="1" operator="equal">
      <formula>0</formula>
    </cfRule>
  </conditionalFormatting>
  <conditionalFormatting sqref="AM8:AN8">
    <cfRule type="expression" dxfId="1974" priority="29" stopIfTrue="1">
      <formula>$AL$8=0</formula>
    </cfRule>
  </conditionalFormatting>
  <conditionalFormatting sqref="AM9:AN9">
    <cfRule type="expression" dxfId="1973" priority="30" stopIfTrue="1">
      <formula>$AL$9=0</formula>
    </cfRule>
  </conditionalFormatting>
  <conditionalFormatting sqref="A8:C8">
    <cfRule type="expression" dxfId="1972" priority="31" stopIfTrue="1">
      <formula>$D$8=0</formula>
    </cfRule>
    <cfRule type="cellIs" dxfId="1971" priority="32" stopIfTrue="1" operator="equal">
      <formula>0</formula>
    </cfRule>
  </conditionalFormatting>
  <conditionalFormatting sqref="A9:C9">
    <cfRule type="expression" dxfId="1970" priority="33" stopIfTrue="1">
      <formula>$D$9=0</formula>
    </cfRule>
    <cfRule type="cellIs" dxfId="1969" priority="34" stopIfTrue="1" operator="equal">
      <formula>0</formula>
    </cfRule>
  </conditionalFormatting>
  <conditionalFormatting sqref="F9">
    <cfRule type="expression" dxfId="1968" priority="35" stopIfTrue="1">
      <formula>$D$9=0</formula>
    </cfRule>
  </conditionalFormatting>
  <conditionalFormatting sqref="F8">
    <cfRule type="expression" dxfId="1967" priority="36" stopIfTrue="1">
      <formula>$D$8=0</formula>
    </cfRule>
  </conditionalFormatting>
  <conditionalFormatting sqref="G8:AK9 BA7:CE8">
    <cfRule type="cellIs" dxfId="1966" priority="37" stopIfTrue="1" operator="equal">
      <formula>""</formula>
    </cfRule>
  </conditionalFormatting>
  <conditionalFormatting sqref="Y14:Z24">
    <cfRule type="expression" dxfId="1965" priority="1" stopIfTrue="1">
      <formula>IF((AND($Y14=0,$S14=0,$V14=0,$AE14&lt;&gt;0)),"истина")</formula>
    </cfRule>
    <cfRule type="expression" dxfId="1964" priority="2" stopIfTrue="1">
      <formula>($V14+$Y14)&lt;&gt;$AI14</formula>
    </cfRule>
  </conditionalFormatting>
  <conditionalFormatting sqref="V14:X24">
    <cfRule type="expression" dxfId="1963" priority="3" stopIfTrue="1">
      <formula>IF((AND($V14=0,$Y14=0,$S14=0,$AE14&lt;&gt;0)),"истина")</formula>
    </cfRule>
    <cfRule type="expression" dxfId="1962" priority="4" stopIfTrue="1">
      <formula>($V14+$Y14)&lt;&gt;$AI14</formula>
    </cfRule>
    <cfRule type="cellIs" dxfId="1961"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8369"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58370"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58371"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58372"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58373"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58374"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58375"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58376"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58377"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58378"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58379"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58380"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58381"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58382"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58383"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58384"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58385"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08">
    <pageSetUpPr fitToPage="1"/>
  </sheetPr>
  <dimension ref="A1:CE147"/>
  <sheetViews>
    <sheetView showGridLines="0" zoomScale="120" zoomScaleNormal="120" workbookViewId="0">
      <selection activeCell="B12" sqref="B12:G12"/>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v>720</v>
      </c>
      <c r="B1" s="969"/>
      <c r="C1" s="969"/>
      <c r="D1" s="555"/>
      <c r="E1" s="966">
        <v>6</v>
      </c>
      <c r="F1" s="966"/>
      <c r="G1" s="966"/>
      <c r="H1" s="966"/>
      <c r="J1" s="970"/>
      <c r="K1" s="970"/>
      <c r="L1" s="970"/>
      <c r="M1" s="970"/>
      <c r="N1" s="970"/>
      <c r="O1" s="970"/>
      <c r="P1" s="3"/>
      <c r="Q1" s="3"/>
      <c r="R1" s="964" t="s">
        <v>816</v>
      </c>
      <c r="S1" s="964"/>
      <c r="T1" s="964"/>
      <c r="U1" s="964"/>
      <c r="V1" s="964"/>
      <c r="W1" s="964"/>
      <c r="Y1" s="971">
        <v>2</v>
      </c>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v>0.375</v>
      </c>
      <c r="AH2" s="859" t="s">
        <v>12</v>
      </c>
      <c r="AI2" s="859"/>
      <c r="AJ2" s="859"/>
      <c r="AK2" s="859"/>
      <c r="AL2" s="859"/>
      <c r="AM2" s="859"/>
      <c r="AN2" s="859"/>
      <c r="AO2" s="14" t="b">
        <v>1</v>
      </c>
      <c r="AP2" s="15" t="b">
        <v>0</v>
      </c>
      <c r="AQ2" s="15" t="b">
        <v>1</v>
      </c>
      <c r="AR2" s="15" t="b">
        <v>0</v>
      </c>
      <c r="AS2" s="15" t="b">
        <v>0</v>
      </c>
      <c r="AT2" s="15" t="b">
        <v>0</v>
      </c>
      <c r="AU2" s="15" t="b">
        <v>0</v>
      </c>
      <c r="AV2" s="15">
        <f>COUNTIF(AO2:AU2,TRUE)</f>
        <v>2</v>
      </c>
    </row>
    <row r="3" spans="1:83" ht="12.75" customHeight="1" x14ac:dyDescent="0.2">
      <c r="A3" s="972" t="s">
        <v>771</v>
      </c>
      <c r="B3" s="972"/>
      <c r="C3" s="972"/>
      <c r="D3" s="555"/>
      <c r="E3" s="964" t="s">
        <v>819</v>
      </c>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t="str">
        <f>IF(AO2=TRUE,"M",0)</f>
        <v>M</v>
      </c>
      <c r="AP3" s="19">
        <f>IF(AP2=TRUE,"Tu",0)</f>
        <v>0</v>
      </c>
      <c r="AQ3" s="19" t="str">
        <f>IF(AQ2=TRUE,"W",0)</f>
        <v>W</v>
      </c>
      <c r="AR3" s="19">
        <f>IF(AR2=TRUE,"Th",0)</f>
        <v>0</v>
      </c>
      <c r="AS3" s="19">
        <f>IF(AS2=TRUE,"F",0)</f>
        <v>0</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X</v>
      </c>
      <c r="BC7" s="33" t="str">
        <f>IF($I$7=$AO$3,"X","")&amp;IF($I$7=$AP$3,"X","")&amp;IF($I$7=$AQ$3,"X","")&amp;IF($I$7=$AR$3,"X","")&amp;IF($I$7=$AS$3,"X","")&amp;IF($I$7=$AT$3,"X","")&amp;IF($I$7=$AU$3,"X","")</f>
        <v/>
      </c>
      <c r="BD7" s="33" t="str">
        <f>IF($J$7=$AO$3,"X","")&amp;IF($J$7=$AP$3,"X","")&amp;IF($J$7=$AQ$3,"X","")&amp;IF($J$7=$AR$3,"X","")&amp;IF($J$7=$AS$3,"X","")&amp;IF($J$7=$AT$3,"X","")&amp;IF($J$7=$AU$3,"X","")</f>
        <v>X</v>
      </c>
      <c r="BE7" s="33" t="str">
        <f>IF($K$7=$AO$3,"X","")&amp;IF($K$7=$AP$3,"X","")&amp;IF($K$7=$AQ$3,"X","")&amp;IF($K$7=$AR$3,"X","")&amp;IF($K$7=$AS$3,"X","")&amp;IF($K$7=$AT$3,"X","")&amp;IF($K$7=$AU$3,"X","")</f>
        <v/>
      </c>
      <c r="BF7" s="33" t="str">
        <f>IF($L$7=$AO$3,"X","")&amp;IF($L$7=$AP$3,"X","")&amp;IF($L$7=$AQ$3,"X","")&amp;IF($L$7=$AR$3,"X","")&amp;IF($L$7=$AS$3,"X","")&amp;IF($L$7=$AT$3,"X","")&amp;IF($L$7=$AU$3,"X","")</f>
        <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X</v>
      </c>
      <c r="BJ7" s="33" t="str">
        <f>IF($P$7=$AO$3,"X","")&amp;IF($P$7=$AP$3,"X","")&amp;IF($P$7=$AQ$3,"X","")&amp;IF($P$7=$AR$3,"X","")&amp;IF($P$7=$AS$3,"X","")&amp;IF($P$7=$AT$3,"X","")&amp;IF($P$7=$AU$3,"X","")</f>
        <v/>
      </c>
      <c r="BK7" s="33" t="str">
        <f>IF($Q$7=$AO$3,"X","")&amp;IF($Q$7=$AP$3,"X","")&amp;IF($Q$7=$AQ$3,"X","")&amp;IF($Q$7=$AR$3,"X","")&amp;IF($Q$7=$AS$3,"X","")&amp;IF($Q$7=$AT$3,"X","")&amp;IF($Q$7=$AU$3,"X","")</f>
        <v>X</v>
      </c>
      <c r="BL7" s="33" t="str">
        <f>IF($R$7=$AO$3,"X","")&amp;IF($R$7=$AP$3,"X","")&amp;IF($R$7=$AQ$3,"X","")&amp;IF($R$7=$AR$3,"X","")&amp;IF($R$7=$AS$3,"X","")&amp;IF($R$7=$AT$3,"X","")&amp;IF($R$7=$AU$3,"X","")</f>
        <v/>
      </c>
      <c r="BM7" s="33" t="str">
        <f>IF($S$7=$AO$3,"X","")&amp;IF($S$7=$AP$3,"X","")&amp;IF($S$7=$AQ$3,"X","")&amp;IF($S$7=$AR$3,"X","")&amp;IF($S$7=$AS$3,"X","")&amp;IF($S$7=$AT$3,"X","")&amp;IF($S$7=$AU$3,"X","")</f>
        <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X</v>
      </c>
      <c r="BQ7" s="33" t="str">
        <f>IF($W$7=$AO$3,"X","")&amp;IF($W$7=$AP$3,"X","")&amp;IF($W$7=$AQ$3,"X","")&amp;IF($W$7=$AR$3,"X","")&amp;IF($W$7=$AS$3,"X","")&amp;IF($W$7=$AT$3,"X","")&amp;IF($W$7=$AU$3,"X","")</f>
        <v/>
      </c>
      <c r="BR7" s="33" t="str">
        <f>IF($X$7=$AO$3,"X","")&amp;IF($X$7=$AP$3,"X","")&amp;IF($X$7=$AQ$3,"X","")&amp;IF($X$7=$AR$3,"X","")&amp;IF($X$7=$AS$3,"X","")&amp;IF($X$7=$AT$3,"X","")&amp;IF($X$7=$AU$3,"X","")</f>
        <v>X</v>
      </c>
      <c r="BS7" s="33" t="str">
        <f>IF($Y$7=$AO$3,"X","")&amp;IF($Y$7=$AP$3,"X","")&amp;IF($Y$7=$AQ$3,"X","")&amp;IF($Y$7=$AR$3,"X","")&amp;IF($Y$7=$AS$3,"X","")&amp;IF($Y$7=$AT$3,"X","")&amp;IF($Y$7=$AU$3,"X","")</f>
        <v/>
      </c>
      <c r="BT7" s="33" t="str">
        <f>IF($Z$7=$AO$3,"X","")&amp;IF($Z$7=$AP$3,"X","")&amp;IF($Z$7=$AQ$3,"X","")&amp;IF($Z$7=$AR$3,"X","")&amp;IF($Z$7=$AS$3,"X","")&amp;IF($Z$7=$AT$3,"X","")&amp;IF($Z$7=$AU$3,"X","")</f>
        <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X</v>
      </c>
      <c r="BX7" s="33" t="str">
        <f>IF($AD$7=$AO$3,"X","")&amp;IF($AD$7=$AP$3,"X","")&amp;IF($AD$7=$AQ$3,"X","")&amp;IF($AD$7=$AR$3,"X","")&amp;IF($AD$7=$AS$3,"X","")&amp;IF($AD$7=$AT$3,"X","")&amp;IF($AD$7=$AU$3,"X","")</f>
        <v/>
      </c>
      <c r="BY7" s="33" t="str">
        <f>IF($AE$7=$AO$3,"X","")&amp;IF($AE$7=$AP$3,"X","")&amp;IF($AE$7=$AQ$3,"X","")&amp;IF($AE$7=$AR$3,"X","")&amp;IF($AE$7=$AS$3,"X","")&amp;IF($AE$7=$AT$3,"X","")&amp;IF($AE$7=$AU$3,"X","")</f>
        <v>X</v>
      </c>
      <c r="BZ7" s="33" t="str">
        <f>IF($AF$7=$AO$3,"X","")&amp;IF($AF$7=$AP$3,"X","")&amp;IF($AF$7=$AQ$3,"X","")&amp;IF($AF$7=$AR$3,"X","")&amp;IF($AF$7=$AS$3,"X","")&amp;IF($AF$7=$AT$3,"X","")&amp;IF($AF$7=$AU$3,"X","")</f>
        <v/>
      </c>
      <c r="CA7" s="33" t="str">
        <f>IF($AG$7=$AO$3,"X","")&amp;IF($AG$7=$AP$3,"X","")&amp;IF($AG$7=$AQ$3,"X","")&amp;IF($AG$7=$AR$3,"X","")&amp;IF($AG$7=$AS$3,"X","")&amp;IF($AG$7=$AT$3,"X","")&amp;IF($AG$7=$AU$3,"X","")</f>
        <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X</v>
      </c>
      <c r="CE7" s="33" t="str">
        <f>IF($AK$7=$AO$3,"X","")&amp;IF($AK$7=$AP$3,"X","")&amp;IF($AK$7=$AQ$3,"X","")&amp;IF($AK$7=$AR$3,"X","")&amp;IF($AK$7=$AS$3,"X","")&amp;IF($AK$7=$AT$3,"X","")&amp;IF($AK$7=$AU$3,"X","")</f>
        <v/>
      </c>
    </row>
    <row r="8" spans="1:83" ht="12.75" customHeight="1" x14ac:dyDescent="0.2">
      <c r="A8" s="977" t="str">
        <f>R1</f>
        <v>Матвиенко Елена</v>
      </c>
      <c r="B8" s="977"/>
      <c r="C8" s="977"/>
      <c r="D8" s="978">
        <f>Y1*AL8</f>
        <v>18</v>
      </c>
      <c r="E8" s="978"/>
      <c r="F8" s="34" t="s">
        <v>21</v>
      </c>
      <c r="G8" s="35" t="str">
        <f>IF($G$7=$AO$3,"X","")&amp;IF($G$7=$AP$3,"X","")&amp;IF($G$7=$AQ$3,"X","")&amp;IF($G$7=$AR$3,"X","")&amp;IF($G$7=$AS$3,"X","")&amp;IF($G$7=$AT$3,"X","")&amp;IF($G$7=$AU$3,"X","")</f>
        <v/>
      </c>
      <c r="H8" s="35" t="str">
        <f>IF($H$7=$AO$3,"X","")&amp;IF($H$7=$AP$3,"X","")&amp;IF($H$7=$AQ$3,"X","")&amp;IF($H$7=$AR$3,"X","")&amp;IF($H$7=$AS$3,"X","")&amp;IF($H$7=$AT$3,"X","")&amp;IF($H$7=$AU$3,"X","")</f>
        <v>X</v>
      </c>
      <c r="I8" s="35" t="str">
        <f>IF($I$7=$AO$3,"X","")&amp;IF($I$7=$AP$3,"X","")&amp;IF($I$7=$AQ$3,"X","")&amp;IF($I$7=$AR$3,"X","")&amp;IF($I$7=$AS$3,"X","")&amp;IF($I$7=$AT$3,"X","")&amp;IF($I$7=$AU$3,"X","")</f>
        <v/>
      </c>
      <c r="J8" s="35" t="str">
        <f>IF($J$7=$AO$3,"X","")&amp;IF($J$7=$AP$3,"X","")&amp;IF($J$7=$AQ$3,"X","")&amp;IF($J$7=$AR$3,"X","")&amp;IF($J$7=$AS$3,"X","")&amp;IF($J$7=$AT$3,"X","")&amp;IF($J$7=$AU$3,"X","")</f>
        <v>X</v>
      </c>
      <c r="K8" s="35" t="str">
        <f>IF($K$7=$AO$3,"X","")&amp;IF($K$7=$AP$3,"X","")&amp;IF($K$7=$AQ$3,"X","")&amp;IF($K$7=$AR$3,"X","")&amp;IF($K$7=$AS$3,"X","")&amp;IF($K$7=$AT$3,"X","")&amp;IF($K$7=$AU$3,"X","")</f>
        <v/>
      </c>
      <c r="L8" s="35" t="str">
        <f>IF($L$7=$AO$3,"X","")&amp;IF($L$7=$AP$3,"X","")&amp;IF($L$7=$AQ$3,"X","")&amp;IF($L$7=$AR$3,"X","")&amp;IF($L$7=$AS$3,"X","")&amp;IF($L$7=$AT$3,"X","")&amp;IF($L$7=$AU$3,"X","")</f>
        <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X</v>
      </c>
      <c r="P8" s="35" t="str">
        <f>IF($P$7=$AO$3,"X","")&amp;IF($P$7=$AP$3,"X","")&amp;IF($P$7=$AQ$3,"X","")&amp;IF($P$7=$AR$3,"X","")&amp;IF($P$7=$AS$3,"X","")&amp;IF($P$7=$AT$3,"X","")&amp;IF($P$7=$AU$3,"X","")</f>
        <v/>
      </c>
      <c r="Q8" s="35" t="str">
        <f>IF($Q$7=$AO$3,"X","")&amp;IF($Q$7=$AP$3,"X","")&amp;IF($Q$7=$AQ$3,"X","")&amp;IF($Q$7=$AR$3,"X","")&amp;IF($Q$7=$AS$3,"X","")&amp;IF($Q$7=$AT$3,"X","")&amp;IF($Q$7=$AU$3,"X","")</f>
        <v>X</v>
      </c>
      <c r="R8" s="35" t="str">
        <f>IF($R$7=$AO$3,"X","")&amp;IF($R$7=$AP$3,"X","")&amp;IF($R$7=$AQ$3,"X","")&amp;IF($R$7=$AR$3,"X","")&amp;IF($R$7=$AS$3,"X","")&amp;IF($R$7=$AT$3,"X","")&amp;IF($R$7=$AU$3,"X","")</f>
        <v/>
      </c>
      <c r="S8" s="35" t="str">
        <f>IF($S$7=$AO$3,"X","")&amp;IF($S$7=$AP$3,"X","")&amp;IF($S$7=$AQ$3,"X","")&amp;IF($S$7=$AR$3,"X","")&amp;IF($S$7=$AS$3,"X","")&amp;IF($S$7=$AT$3,"X","")&amp;IF($S$7=$AU$3,"X","")</f>
        <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X</v>
      </c>
      <c r="W8" s="35" t="str">
        <f>IF($W$7=$AO$3,"X","")&amp;IF($W$7=$AP$3,"X","")&amp;IF($W$7=$AQ$3,"X","")&amp;IF($W$7=$AR$3,"X","")&amp;IF($W$7=$AS$3,"X","")&amp;IF($W$7=$AT$3,"X","")&amp;IF($W$7=$AU$3,"X","")</f>
        <v/>
      </c>
      <c r="X8" s="35" t="str">
        <f>IF($X$7=$AO$3,"X","")&amp;IF($X$7=$AP$3,"X","")&amp;IF($X$7=$AQ$3,"X","")&amp;IF($X$7=$AR$3,"X","")&amp;IF($X$7=$AS$3,"X","")&amp;IF($X$7=$AT$3,"X","")&amp;IF($X$7=$AU$3,"X","")</f>
        <v>X</v>
      </c>
      <c r="Y8" s="35" t="str">
        <f>IF($Y$7=$AO$3,"X","")&amp;IF($Y$7=$AP$3,"X","")&amp;IF($Y$7=$AQ$3,"X","")&amp;IF($Y$7=$AR$3,"X","")&amp;IF($Y$7=$AS$3,"X","")&amp;IF($Y$7=$AT$3,"X","")&amp;IF($Y$7=$AU$3,"X","")</f>
        <v/>
      </c>
      <c r="Z8" s="35" t="str">
        <f>IF($Z$7=$AO$3,"X","")&amp;IF($Z$7=$AP$3,"X","")&amp;IF($Z$7=$AQ$3,"X","")&amp;IF($Z$7=$AR$3,"X","")&amp;IF($Z$7=$AS$3,"X","")&amp;IF($Z$7=$AT$3,"X","")&amp;IF($Z$7=$AU$3,"X","")</f>
        <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X</v>
      </c>
      <c r="AD8" s="35" t="str">
        <f>IF($AD$7=$AO$3,"X","")&amp;IF($AD$7=$AP$3,"X","")&amp;IF($AD$7=$AQ$3,"X","")&amp;IF($AD$7=$AR$3,"X","")&amp;IF($AD$7=$AS$3,"X","")&amp;IF($AD$7=$AT$3,"X","")&amp;IF($AD$7=$AU$3,"X","")</f>
        <v/>
      </c>
      <c r="AE8" s="35" t="str">
        <f>IF($AE$7=$AO$3,"X","")&amp;IF($AE$7=$AP$3,"X","")&amp;IF($AE$7=$AQ$3,"X","")&amp;IF($AE$7=$AR$3,"X","")&amp;IF($AE$7=$AS$3,"X","")&amp;IF($AE$7=$AT$3,"X","")&amp;IF($AE$7=$AU$3,"X","")</f>
        <v>X</v>
      </c>
      <c r="AF8" s="35" t="str">
        <f>IF($AF$7=$AO$3,"X","")&amp;IF($AF$7=$AP$3,"X","")&amp;IF($AF$7=$AQ$3,"X","")&amp;IF($AF$7=$AR$3,"X","")&amp;IF($AF$7=$AS$3,"X","")&amp;IF($AF$7=$AT$3,"X","")&amp;IF($AF$7=$AU$3,"X","")</f>
        <v/>
      </c>
      <c r="AG8" s="35" t="str">
        <f>IF($AG$7=$AO$3,"X","")&amp;IF($AG$7=$AP$3,"X","")&amp;IF($AG$7=$AQ$3,"X","")&amp;IF($AG$7=$AR$3,"X","")&amp;IF($AG$7=$AS$3,"X","")&amp;IF($AG$7=$AT$3,"X","")&amp;IF($AG$7=$AU$3,"X","")</f>
        <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X</v>
      </c>
      <c r="AK8" s="35" t="str">
        <f>IF($AK$7=$AO$3,"X","")&amp;IF($AK$7=$AP$3,"X","")&amp;IF($AK$7=$AQ$3,"X","")&amp;IF($AK$7=$AR$3,"X","")&amp;IF($AK$7=$AS$3,"X","")&amp;IF($AK$7=$AT$3,"X","")&amp;IF($AK$7=$AU$3,"X","")</f>
        <v/>
      </c>
      <c r="AL8" s="30">
        <f>COUNTIF(G8:AK8,"X")</f>
        <v>9</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18</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c r="C14" s="925"/>
      <c r="D14" s="925"/>
      <c r="E14" s="925"/>
      <c r="F14" s="925"/>
      <c r="G14" s="926"/>
      <c r="H14" s="927"/>
      <c r="I14" s="928"/>
      <c r="J14" s="929"/>
      <c r="K14" s="930"/>
      <c r="L14" s="931"/>
      <c r="M14" s="932"/>
      <c r="N14" s="933"/>
      <c r="O14" s="932"/>
      <c r="P14" s="933"/>
      <c r="Q14" s="934">
        <f t="shared" ref="Q14:Q33" si="2">AV14</f>
        <v>720</v>
      </c>
      <c r="R14" s="935"/>
      <c r="S14" s="936"/>
      <c r="T14" s="937"/>
      <c r="U14" s="938"/>
      <c r="V14" s="939"/>
      <c r="W14" s="940"/>
      <c r="X14" s="941"/>
      <c r="Y14" s="939"/>
      <c r="Z14" s="941"/>
      <c r="AA14" s="556"/>
      <c r="AB14" s="559"/>
      <c r="AC14" s="560" t="str">
        <f t="shared" ref="AC14:AC33" si="3">IF(B14&lt;&gt;"",-$I$10,"")</f>
        <v/>
      </c>
      <c r="AD14" s="561"/>
      <c r="AE14" s="561"/>
      <c r="AF14" s="562">
        <f t="shared" ref="AF14:AF33" si="4">SUM(AB14:AE14)</f>
        <v>0</v>
      </c>
      <c r="AG14" s="72"/>
      <c r="AH14" s="109" t="str">
        <f t="shared" ref="AH14:AH33" si="5">IF(B14&lt;&gt;"",AV14,"")</f>
        <v/>
      </c>
      <c r="AI14" s="883" t="str">
        <f>IF(B14&lt;&gt;0,ROUND(AE14*Q14,0),"")</f>
        <v/>
      </c>
      <c r="AJ14" s="883"/>
      <c r="AK14" s="900" t="str">
        <f t="shared" ref="AK14:AK33" si="6">IF(B14&lt;&gt;0,ROUND(AI14*$AF$1,2),"")</f>
        <v/>
      </c>
      <c r="AL14" s="900"/>
      <c r="AM14" s="901" t="str">
        <f t="shared" ref="AM14:AM33" si="7">IF(AND(AC14&gt;0,AC14&lt;&gt;""),"ложь","")</f>
        <v/>
      </c>
      <c r="AN14" s="901"/>
      <c r="AO14" s="73">
        <f>IF(ROUND($A$1-$A$1*M14,4)=$A$1,0,ROUND($A$1-$A$1*M14,4))</f>
        <v>0</v>
      </c>
      <c r="AP14" s="74">
        <f>IF(ROUND($A$1-$A$1*O14,4)=$A$1,0,ROUND($A$1-$A$1*O14,4))</f>
        <v>0</v>
      </c>
      <c r="AQ14" s="75">
        <f>ROUND($A$1-((M14+O14)*$A$1),4)</f>
        <v>720</v>
      </c>
      <c r="AR14" s="76">
        <f>IF(AO14&gt;0,1,0)</f>
        <v>0</v>
      </c>
      <c r="AS14" s="77">
        <f t="shared" ref="AS14:AS33" si="8">IF(AP14&gt;0,2,0)</f>
        <v>0</v>
      </c>
      <c r="AT14" s="76">
        <f>IF(AQ14&gt;0,3,0)</f>
        <v>3</v>
      </c>
      <c r="AU14" s="78">
        <f t="shared" ref="AU14:AU33" si="9">AR14+AS14+AT14</f>
        <v>3</v>
      </c>
      <c r="AV14" s="5">
        <f t="shared" ref="AV14:AV33" si="10">IF(AU14=4,AO14,0)+IF(AU14=5,AP14,0)+IF(AU14=6,AQ14,0)+IF(AU14=3,$A$1,0)</f>
        <v>720</v>
      </c>
      <c r="AW14" s="104">
        <f>ROUND(AF14*Q14,0)</f>
        <v>0</v>
      </c>
    </row>
    <row r="15" spans="1:83" s="69" customFormat="1" ht="18" customHeight="1" x14ac:dyDescent="0.2">
      <c r="A15" s="71">
        <v>2</v>
      </c>
      <c r="B15" s="924"/>
      <c r="C15" s="925"/>
      <c r="D15" s="925"/>
      <c r="E15" s="925"/>
      <c r="F15" s="925"/>
      <c r="G15" s="926"/>
      <c r="H15" s="927"/>
      <c r="I15" s="928"/>
      <c r="J15" s="929"/>
      <c r="K15" s="930"/>
      <c r="L15" s="931"/>
      <c r="M15" s="932"/>
      <c r="N15" s="933"/>
      <c r="O15" s="932"/>
      <c r="P15" s="933"/>
      <c r="Q15" s="934">
        <f t="shared" si="2"/>
        <v>720</v>
      </c>
      <c r="R15" s="935"/>
      <c r="S15" s="936"/>
      <c r="T15" s="937"/>
      <c r="U15" s="938"/>
      <c r="V15" s="939"/>
      <c r="W15" s="940"/>
      <c r="X15" s="941"/>
      <c r="Y15" s="939"/>
      <c r="Z15" s="941"/>
      <c r="AA15" s="556"/>
      <c r="AB15" s="563"/>
      <c r="AC15" s="560" t="str">
        <f t="shared" si="3"/>
        <v/>
      </c>
      <c r="AD15" s="564"/>
      <c r="AE15" s="561"/>
      <c r="AF15" s="562">
        <f t="shared" si="4"/>
        <v>0</v>
      </c>
      <c r="AG15" s="72"/>
      <c r="AH15" s="109" t="str">
        <f t="shared" si="5"/>
        <v/>
      </c>
      <c r="AI15" s="883" t="str">
        <f t="shared" ref="AI15:AI33" si="11">IF(B15&lt;&gt;0,ROUND(AE15*Q15,0),"")</f>
        <v/>
      </c>
      <c r="AJ15" s="883"/>
      <c r="AK15" s="900" t="str">
        <f t="shared" si="6"/>
        <v/>
      </c>
      <c r="AL15" s="900"/>
      <c r="AM15" s="901" t="str">
        <f t="shared" si="7"/>
        <v/>
      </c>
      <c r="AN15" s="901"/>
      <c r="AO15" s="73">
        <f t="shared" ref="AO15:AO33" si="12">IF(ROUND($A$1-$A$1*M15,4)=$A$1,0,ROUND($A$1-$A$1*M15,4))</f>
        <v>0</v>
      </c>
      <c r="AP15" s="74">
        <f t="shared" ref="AP15:AP33" si="13">IF(ROUND($A$1-$A$1*O15,4)=$A$1,0,ROUND($A$1-$A$1*O15,4))</f>
        <v>0</v>
      </c>
      <c r="AQ15" s="75">
        <f t="shared" ref="AQ15:AQ33" si="14">ROUND($A$1-((M15+O15)*$A$1),4)</f>
        <v>720</v>
      </c>
      <c r="AR15" s="76">
        <f t="shared" ref="AR15:AR33" si="15">IF(AO15&gt;0,1,0)</f>
        <v>0</v>
      </c>
      <c r="AS15" s="77">
        <f t="shared" si="8"/>
        <v>0</v>
      </c>
      <c r="AT15" s="76">
        <f t="shared" ref="AT15:AT33" si="16">IF(AQ15&gt;0,3,0)</f>
        <v>3</v>
      </c>
      <c r="AU15" s="78">
        <f t="shared" si="9"/>
        <v>3</v>
      </c>
      <c r="AV15" s="5">
        <f t="shared" si="10"/>
        <v>720</v>
      </c>
      <c r="AW15" s="104">
        <f t="shared" ref="AW15:AW33" si="17">ROUND(AF15*Q15,0)</f>
        <v>0</v>
      </c>
    </row>
    <row r="16" spans="1:83" s="69" customFormat="1" ht="18" customHeight="1" x14ac:dyDescent="0.2">
      <c r="A16" s="71">
        <v>3</v>
      </c>
      <c r="B16" s="924"/>
      <c r="C16" s="925"/>
      <c r="D16" s="925"/>
      <c r="E16" s="925"/>
      <c r="F16" s="925"/>
      <c r="G16" s="926"/>
      <c r="H16" s="927"/>
      <c r="I16" s="928"/>
      <c r="J16" s="929"/>
      <c r="K16" s="930"/>
      <c r="L16" s="931"/>
      <c r="M16" s="932"/>
      <c r="N16" s="933"/>
      <c r="O16" s="932"/>
      <c r="P16" s="933"/>
      <c r="Q16" s="934">
        <f t="shared" si="2"/>
        <v>720</v>
      </c>
      <c r="R16" s="935"/>
      <c r="S16" s="936"/>
      <c r="T16" s="937"/>
      <c r="U16" s="938"/>
      <c r="V16" s="939"/>
      <c r="W16" s="940"/>
      <c r="X16" s="941"/>
      <c r="Y16" s="939"/>
      <c r="Z16" s="941"/>
      <c r="AA16" s="556"/>
      <c r="AB16" s="563"/>
      <c r="AC16" s="560" t="str">
        <f t="shared" si="3"/>
        <v/>
      </c>
      <c r="AD16" s="564"/>
      <c r="AE16" s="561"/>
      <c r="AF16" s="562">
        <f t="shared" si="4"/>
        <v>0</v>
      </c>
      <c r="AG16" s="72"/>
      <c r="AH16" s="109" t="str">
        <f t="shared" si="5"/>
        <v/>
      </c>
      <c r="AI16" s="883" t="str">
        <f t="shared" si="11"/>
        <v/>
      </c>
      <c r="AJ16" s="883"/>
      <c r="AK16" s="900" t="str">
        <f t="shared" si="6"/>
        <v/>
      </c>
      <c r="AL16" s="900"/>
      <c r="AM16" s="901" t="str">
        <f t="shared" si="7"/>
        <v/>
      </c>
      <c r="AN16" s="901"/>
      <c r="AO16" s="73">
        <f t="shared" si="12"/>
        <v>0</v>
      </c>
      <c r="AP16" s="74">
        <f t="shared" si="13"/>
        <v>0</v>
      </c>
      <c r="AQ16" s="75">
        <f t="shared" si="14"/>
        <v>720</v>
      </c>
      <c r="AR16" s="76">
        <f t="shared" si="15"/>
        <v>0</v>
      </c>
      <c r="AS16" s="77">
        <f t="shared" si="8"/>
        <v>0</v>
      </c>
      <c r="AT16" s="76">
        <f t="shared" si="16"/>
        <v>3</v>
      </c>
      <c r="AU16" s="78">
        <f t="shared" si="9"/>
        <v>3</v>
      </c>
      <c r="AV16" s="5">
        <f t="shared" si="10"/>
        <v>720</v>
      </c>
      <c r="AW16" s="104">
        <f t="shared" si="17"/>
        <v>0</v>
      </c>
    </row>
    <row r="17" spans="1:49" s="69" customFormat="1" ht="18" customHeight="1" x14ac:dyDescent="0.2">
      <c r="A17" s="71">
        <v>4</v>
      </c>
      <c r="B17" s="924"/>
      <c r="C17" s="925"/>
      <c r="D17" s="925"/>
      <c r="E17" s="925"/>
      <c r="F17" s="925"/>
      <c r="G17" s="926"/>
      <c r="H17" s="927"/>
      <c r="I17" s="928"/>
      <c r="J17" s="929"/>
      <c r="K17" s="930"/>
      <c r="L17" s="931"/>
      <c r="M17" s="932"/>
      <c r="N17" s="933"/>
      <c r="O17" s="932"/>
      <c r="P17" s="933"/>
      <c r="Q17" s="934">
        <f t="shared" si="2"/>
        <v>720</v>
      </c>
      <c r="R17" s="935"/>
      <c r="S17" s="936"/>
      <c r="T17" s="937"/>
      <c r="U17" s="938"/>
      <c r="V17" s="939"/>
      <c r="W17" s="940"/>
      <c r="X17" s="941"/>
      <c r="Y17" s="939"/>
      <c r="Z17" s="941"/>
      <c r="AA17" s="556"/>
      <c r="AB17" s="563"/>
      <c r="AC17" s="560" t="str">
        <f t="shared" si="3"/>
        <v/>
      </c>
      <c r="AD17" s="564"/>
      <c r="AE17" s="561"/>
      <c r="AF17" s="562">
        <f t="shared" si="4"/>
        <v>0</v>
      </c>
      <c r="AG17" s="72"/>
      <c r="AH17" s="109" t="str">
        <f t="shared" si="5"/>
        <v/>
      </c>
      <c r="AI17" s="883" t="str">
        <f t="shared" si="11"/>
        <v/>
      </c>
      <c r="AJ17" s="883"/>
      <c r="AK17" s="900" t="str">
        <f t="shared" si="6"/>
        <v/>
      </c>
      <c r="AL17" s="900"/>
      <c r="AM17" s="901" t="str">
        <f t="shared" si="7"/>
        <v/>
      </c>
      <c r="AN17" s="901"/>
      <c r="AO17" s="73">
        <f t="shared" si="12"/>
        <v>0</v>
      </c>
      <c r="AP17" s="74">
        <f t="shared" si="13"/>
        <v>0</v>
      </c>
      <c r="AQ17" s="75">
        <f t="shared" si="14"/>
        <v>720</v>
      </c>
      <c r="AR17" s="76">
        <f t="shared" si="15"/>
        <v>0</v>
      </c>
      <c r="AS17" s="77">
        <f t="shared" si="8"/>
        <v>0</v>
      </c>
      <c r="AT17" s="76">
        <f t="shared" si="16"/>
        <v>3</v>
      </c>
      <c r="AU17" s="78">
        <f t="shared" si="9"/>
        <v>3</v>
      </c>
      <c r="AV17" s="5">
        <f t="shared" si="10"/>
        <v>720</v>
      </c>
      <c r="AW17" s="104">
        <f t="shared" si="17"/>
        <v>0</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720</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720</v>
      </c>
      <c r="AR18" s="76">
        <f t="shared" si="15"/>
        <v>0</v>
      </c>
      <c r="AS18" s="77">
        <f t="shared" si="8"/>
        <v>0</v>
      </c>
      <c r="AT18" s="76">
        <f t="shared" si="16"/>
        <v>3</v>
      </c>
      <c r="AU18" s="78">
        <f t="shared" si="9"/>
        <v>3</v>
      </c>
      <c r="AV18" s="5">
        <f t="shared" si="10"/>
        <v>720</v>
      </c>
      <c r="AW18" s="104">
        <f t="shared" si="17"/>
        <v>0</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720</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720</v>
      </c>
      <c r="AR19" s="76">
        <f t="shared" si="15"/>
        <v>0</v>
      </c>
      <c r="AS19" s="77">
        <f t="shared" si="8"/>
        <v>0</v>
      </c>
      <c r="AT19" s="76">
        <f t="shared" si="16"/>
        <v>3</v>
      </c>
      <c r="AU19" s="78">
        <f t="shared" si="9"/>
        <v>3</v>
      </c>
      <c r="AV19" s="5">
        <f t="shared" si="10"/>
        <v>720</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720</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720</v>
      </c>
      <c r="AR20" s="76">
        <f t="shared" si="15"/>
        <v>0</v>
      </c>
      <c r="AS20" s="77">
        <f t="shared" si="8"/>
        <v>0</v>
      </c>
      <c r="AT20" s="76">
        <f t="shared" si="16"/>
        <v>3</v>
      </c>
      <c r="AU20" s="78">
        <f t="shared" si="9"/>
        <v>3</v>
      </c>
      <c r="AV20" s="5">
        <f t="shared" si="10"/>
        <v>720</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720</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720</v>
      </c>
      <c r="AR21" s="76">
        <f t="shared" si="15"/>
        <v>0</v>
      </c>
      <c r="AS21" s="77">
        <f t="shared" si="8"/>
        <v>0</v>
      </c>
      <c r="AT21" s="76">
        <f t="shared" si="16"/>
        <v>3</v>
      </c>
      <c r="AU21" s="78">
        <f t="shared" si="9"/>
        <v>3</v>
      </c>
      <c r="AV21" s="5">
        <f t="shared" si="10"/>
        <v>720</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720</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720</v>
      </c>
      <c r="AR22" s="76">
        <f t="shared" si="15"/>
        <v>0</v>
      </c>
      <c r="AS22" s="77">
        <f t="shared" si="8"/>
        <v>0</v>
      </c>
      <c r="AT22" s="76">
        <f t="shared" si="16"/>
        <v>3</v>
      </c>
      <c r="AU22" s="78">
        <f t="shared" si="9"/>
        <v>3</v>
      </c>
      <c r="AV22" s="5">
        <f t="shared" si="10"/>
        <v>720</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720</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720</v>
      </c>
      <c r="AR23" s="76">
        <f t="shared" si="15"/>
        <v>0</v>
      </c>
      <c r="AS23" s="77">
        <f t="shared" si="8"/>
        <v>0</v>
      </c>
      <c r="AT23" s="76">
        <f t="shared" si="16"/>
        <v>3</v>
      </c>
      <c r="AU23" s="78">
        <f t="shared" si="9"/>
        <v>3</v>
      </c>
      <c r="AV23" s="5">
        <f t="shared" si="10"/>
        <v>720</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720</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720</v>
      </c>
      <c r="AR24" s="76">
        <f t="shared" si="15"/>
        <v>0</v>
      </c>
      <c r="AS24" s="77">
        <f t="shared" si="8"/>
        <v>0</v>
      </c>
      <c r="AT24" s="76">
        <f t="shared" si="16"/>
        <v>3</v>
      </c>
      <c r="AU24" s="78">
        <f t="shared" si="9"/>
        <v>3</v>
      </c>
      <c r="AV24" s="5">
        <f t="shared" si="10"/>
        <v>720</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720</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720</v>
      </c>
      <c r="AR25" s="76">
        <f t="shared" si="15"/>
        <v>0</v>
      </c>
      <c r="AS25" s="77">
        <f t="shared" si="8"/>
        <v>0</v>
      </c>
      <c r="AT25" s="76">
        <f t="shared" si="16"/>
        <v>3</v>
      </c>
      <c r="AU25" s="78">
        <f t="shared" si="9"/>
        <v>3</v>
      </c>
      <c r="AV25" s="5">
        <f t="shared" si="10"/>
        <v>720</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720</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720</v>
      </c>
      <c r="AR26" s="76">
        <f t="shared" si="15"/>
        <v>0</v>
      </c>
      <c r="AS26" s="77">
        <f t="shared" si="8"/>
        <v>0</v>
      </c>
      <c r="AT26" s="76">
        <f t="shared" si="16"/>
        <v>3</v>
      </c>
      <c r="AU26" s="78">
        <f t="shared" si="9"/>
        <v>3</v>
      </c>
      <c r="AV26" s="5">
        <f t="shared" si="10"/>
        <v>720</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720</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720</v>
      </c>
      <c r="AR27" s="76">
        <f t="shared" si="15"/>
        <v>0</v>
      </c>
      <c r="AS27" s="77">
        <f t="shared" si="8"/>
        <v>0</v>
      </c>
      <c r="AT27" s="76">
        <f t="shared" si="16"/>
        <v>3</v>
      </c>
      <c r="AU27" s="78">
        <f t="shared" si="9"/>
        <v>3</v>
      </c>
      <c r="AV27" s="5">
        <f t="shared" si="10"/>
        <v>720</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720</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720</v>
      </c>
      <c r="AR28" s="76">
        <f t="shared" si="15"/>
        <v>0</v>
      </c>
      <c r="AS28" s="77">
        <f t="shared" si="8"/>
        <v>0</v>
      </c>
      <c r="AT28" s="76">
        <f t="shared" si="16"/>
        <v>3</v>
      </c>
      <c r="AU28" s="78">
        <f t="shared" si="9"/>
        <v>3</v>
      </c>
      <c r="AV28" s="5">
        <f t="shared" si="10"/>
        <v>720</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720</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720</v>
      </c>
      <c r="AR29" s="76">
        <f t="shared" si="15"/>
        <v>0</v>
      </c>
      <c r="AS29" s="77">
        <f t="shared" si="8"/>
        <v>0</v>
      </c>
      <c r="AT29" s="76">
        <f t="shared" si="16"/>
        <v>3</v>
      </c>
      <c r="AU29" s="78">
        <f t="shared" si="9"/>
        <v>3</v>
      </c>
      <c r="AV29" s="5">
        <f t="shared" si="10"/>
        <v>720</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720</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720</v>
      </c>
      <c r="AR30" s="76">
        <f t="shared" si="15"/>
        <v>0</v>
      </c>
      <c r="AS30" s="77">
        <f t="shared" si="8"/>
        <v>0</v>
      </c>
      <c r="AT30" s="76">
        <f t="shared" si="16"/>
        <v>3</v>
      </c>
      <c r="AU30" s="78">
        <f t="shared" si="9"/>
        <v>3</v>
      </c>
      <c r="AV30" s="5">
        <f t="shared" si="10"/>
        <v>720</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720</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720</v>
      </c>
      <c r="AR31" s="76">
        <f t="shared" si="15"/>
        <v>0</v>
      </c>
      <c r="AS31" s="77">
        <f t="shared" si="8"/>
        <v>0</v>
      </c>
      <c r="AT31" s="76">
        <f t="shared" si="16"/>
        <v>3</v>
      </c>
      <c r="AU31" s="78">
        <f t="shared" si="9"/>
        <v>3</v>
      </c>
      <c r="AV31" s="5">
        <f t="shared" si="10"/>
        <v>720</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720</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720</v>
      </c>
      <c r="AR32" s="76">
        <f t="shared" si="15"/>
        <v>0</v>
      </c>
      <c r="AS32" s="77">
        <f t="shared" si="8"/>
        <v>0</v>
      </c>
      <c r="AT32" s="76">
        <f t="shared" si="16"/>
        <v>3</v>
      </c>
      <c r="AU32" s="78">
        <f t="shared" si="9"/>
        <v>3</v>
      </c>
      <c r="AV32" s="5">
        <f t="shared" si="10"/>
        <v>720</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720</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720</v>
      </c>
      <c r="AR33" s="76">
        <f t="shared" si="15"/>
        <v>0</v>
      </c>
      <c r="AS33" s="77">
        <f t="shared" si="8"/>
        <v>0</v>
      </c>
      <c r="AT33" s="76">
        <f t="shared" si="16"/>
        <v>3</v>
      </c>
      <c r="AU33" s="78">
        <f t="shared" si="9"/>
        <v>3</v>
      </c>
      <c r="AV33" s="5">
        <f t="shared" si="10"/>
        <v>720</v>
      </c>
      <c r="AW33" s="104">
        <f t="shared" si="17"/>
        <v>0</v>
      </c>
    </row>
    <row r="34" spans="1:49" s="69" customFormat="1" ht="24.75" customHeight="1" x14ac:dyDescent="0.2">
      <c r="A34" s="84"/>
      <c r="B34" s="480" t="s">
        <v>281</v>
      </c>
      <c r="C34" s="84"/>
      <c r="D34" s="84"/>
      <c r="E34" s="84"/>
      <c r="F34" s="84"/>
      <c r="G34" s="554">
        <f>20-COUNTBLANK(B14:B33)</f>
        <v>0</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0</v>
      </c>
      <c r="Z34" s="904"/>
      <c r="AA34" s="558">
        <f t="shared" ref="AA34:AG34" si="18">SUM(AA14:AA33)</f>
        <v>0</v>
      </c>
      <c r="AB34" s="568">
        <f t="shared" si="18"/>
        <v>0</v>
      </c>
      <c r="AC34" s="569">
        <f t="shared" si="18"/>
        <v>0</v>
      </c>
      <c r="AD34" s="569">
        <f t="shared" si="18"/>
        <v>0</v>
      </c>
      <c r="AE34" s="570">
        <f t="shared" si="18"/>
        <v>0</v>
      </c>
      <c r="AF34" s="571">
        <f t="shared" si="18"/>
        <v>0</v>
      </c>
      <c r="AG34" s="89">
        <f t="shared" si="18"/>
        <v>0</v>
      </c>
      <c r="AH34" s="90"/>
      <c r="AI34" s="90"/>
      <c r="AJ34" s="90"/>
      <c r="AK34" s="90"/>
      <c r="AL34" s="91"/>
      <c r="AM34" s="91"/>
      <c r="AN34" s="91"/>
      <c r="AO34" s="68"/>
      <c r="AS34" s="70"/>
      <c r="AW34" s="104">
        <f>SUM(AW14:AW33)</f>
        <v>0</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0</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1960" priority="6" stopIfTrue="1">
      <formula>B14=""</formula>
    </cfRule>
  </conditionalFormatting>
  <conditionalFormatting sqref="AE14:AE33">
    <cfRule type="expression" dxfId="1959" priority="7" stopIfTrue="1">
      <formula>AND((OR(S14,V14,Y14)&lt;&gt;0),AE14=0)</formula>
    </cfRule>
    <cfRule type="expression" dxfId="1958" priority="8" stopIfTrue="1">
      <formula>AND((OR(S14,V14,Y14)&lt;&gt;0),AE14&lt;&gt;0)</formula>
    </cfRule>
  </conditionalFormatting>
  <conditionalFormatting sqref="Q14:R33">
    <cfRule type="expression" dxfId="1957" priority="9" stopIfTrue="1">
      <formula>B14=""</formula>
    </cfRule>
  </conditionalFormatting>
  <conditionalFormatting sqref="AC14:AC33">
    <cfRule type="expression" dxfId="1956" priority="10" stopIfTrue="1">
      <formula>(AD14+AC14)&gt;=0</formula>
    </cfRule>
  </conditionalFormatting>
  <conditionalFormatting sqref="AI14:AJ33">
    <cfRule type="expression" dxfId="1955" priority="11" stopIfTrue="1">
      <formula>IF(AI14&lt;&gt;ROUND(S14*$AF$1+V14+Y14,2),1)</formula>
    </cfRule>
    <cfRule type="cellIs" dxfId="1954" priority="12" stopIfTrue="1" operator="equal">
      <formula>0</formula>
    </cfRule>
  </conditionalFormatting>
  <conditionalFormatting sqref="Y25:Z33">
    <cfRule type="expression" dxfId="1953" priority="13" stopIfTrue="1">
      <formula>IF((AND($Y25=0,$S25=0,$V25=0,$AE25&lt;&gt;0)),"истина")</formula>
    </cfRule>
    <cfRule type="expression" dxfId="1952" priority="14" stopIfTrue="1">
      <formula>($V25+$Y25)&lt;&gt;$AI25</formula>
    </cfRule>
  </conditionalFormatting>
  <conditionalFormatting sqref="S15:U33">
    <cfRule type="expression" dxfId="1951" priority="15" stopIfTrue="1">
      <formula>IF((AND($S15=0,$V15=0,$Y15=0,$AE15&lt;&gt;0)),"истина")</formula>
    </cfRule>
    <cfRule type="cellIs" dxfId="1950" priority="16" stopIfTrue="1" operator="lessThan">
      <formula>0</formula>
    </cfRule>
  </conditionalFormatting>
  <conditionalFormatting sqref="V25:X33">
    <cfRule type="expression" dxfId="1949" priority="17" stopIfTrue="1">
      <formula>IF((AND($V25=0,$Y25=0,$S25=0,$AE25&lt;&gt;0)),"истина")</formula>
    </cfRule>
    <cfRule type="expression" dxfId="1948" priority="18" stopIfTrue="1">
      <formula>($V25+$Y25)&lt;&gt;$AI25</formula>
    </cfRule>
    <cfRule type="cellIs" dxfId="1947" priority="19" stopIfTrue="1" operator="lessThan">
      <formula>0</formula>
    </cfRule>
  </conditionalFormatting>
  <conditionalFormatting sqref="I10:J10">
    <cfRule type="cellIs" dxfId="1946" priority="20" stopIfTrue="1" operator="notEqual">
      <formula>$A$10</formula>
    </cfRule>
    <cfRule type="cellIs" dxfId="1945" priority="21" stopIfTrue="1" operator="equal">
      <formula>0</formula>
    </cfRule>
  </conditionalFormatting>
  <conditionalFormatting sqref="D10:E10 AK13:AL13 AH14:AH33 AM14:AN33">
    <cfRule type="cellIs" dxfId="1944" priority="22" stopIfTrue="1" operator="equal">
      <formula>0</formula>
    </cfRule>
  </conditionalFormatting>
  <conditionalFormatting sqref="AH3:AN3 AH1:AN1">
    <cfRule type="cellIs" dxfId="1943" priority="23" stopIfTrue="1" operator="equal">
      <formula>0</formula>
    </cfRule>
  </conditionalFormatting>
  <conditionalFormatting sqref="S34:AG34 AF14:AF33">
    <cfRule type="cellIs" dxfId="1942" priority="24" stopIfTrue="1" operator="equal">
      <formula>0</formula>
    </cfRule>
  </conditionalFormatting>
  <conditionalFormatting sqref="S14:U14">
    <cfRule type="expression" dxfId="1941" priority="25" stopIfTrue="1">
      <formula>IF((AND($S$14=0,$V$14=0,$Y$14=0,$AE$14&lt;&gt;0)),"истина")</formula>
    </cfRule>
    <cfRule type="cellIs" dxfId="1940" priority="26" stopIfTrue="1" operator="lessThan">
      <formula>0</formula>
    </cfRule>
  </conditionalFormatting>
  <conditionalFormatting sqref="G34 D8:E9 AK14:AL33">
    <cfRule type="cellIs" dxfId="1939" priority="27" stopIfTrue="1" operator="equal">
      <formula>0</formula>
    </cfRule>
  </conditionalFormatting>
  <conditionalFormatting sqref="AL8:AL9">
    <cfRule type="cellIs" dxfId="1938" priority="28" stopIfTrue="1" operator="equal">
      <formula>0</formula>
    </cfRule>
  </conditionalFormatting>
  <conditionalFormatting sqref="AM8:AN8">
    <cfRule type="expression" dxfId="1937" priority="29" stopIfTrue="1">
      <formula>$AL$8=0</formula>
    </cfRule>
  </conditionalFormatting>
  <conditionalFormatting sqref="AM9:AN9">
    <cfRule type="expression" dxfId="1936" priority="30" stopIfTrue="1">
      <formula>$AL$9=0</formula>
    </cfRule>
  </conditionalFormatting>
  <conditionalFormatting sqref="A8:C8">
    <cfRule type="expression" dxfId="1935" priority="31" stopIfTrue="1">
      <formula>$D$8=0</formula>
    </cfRule>
    <cfRule type="cellIs" dxfId="1934" priority="32" stopIfTrue="1" operator="equal">
      <formula>0</formula>
    </cfRule>
  </conditionalFormatting>
  <conditionalFormatting sqref="A9:C9">
    <cfRule type="expression" dxfId="1933" priority="33" stopIfTrue="1">
      <formula>$D$9=0</formula>
    </cfRule>
    <cfRule type="cellIs" dxfId="1932" priority="34" stopIfTrue="1" operator="equal">
      <formula>0</formula>
    </cfRule>
  </conditionalFormatting>
  <conditionalFormatting sqref="F9">
    <cfRule type="expression" dxfId="1931" priority="35" stopIfTrue="1">
      <formula>$D$9=0</formula>
    </cfRule>
  </conditionalFormatting>
  <conditionalFormatting sqref="F8">
    <cfRule type="expression" dxfId="1930" priority="36" stopIfTrue="1">
      <formula>$D$8=0</formula>
    </cfRule>
  </conditionalFormatting>
  <conditionalFormatting sqref="G8:AK9 BA7:CE8">
    <cfRule type="cellIs" dxfId="1929" priority="37" stopIfTrue="1" operator="equal">
      <formula>""</formula>
    </cfRule>
  </conditionalFormatting>
  <conditionalFormatting sqref="Y14:Z24">
    <cfRule type="expression" dxfId="1928" priority="1" stopIfTrue="1">
      <formula>IF((AND($Y14=0,$S14=0,$V14=0,$AE14&lt;&gt;0)),"истина")</formula>
    </cfRule>
    <cfRule type="expression" dxfId="1927" priority="2" stopIfTrue="1">
      <formula>($V14+$Y14)&lt;&gt;$AI14</formula>
    </cfRule>
  </conditionalFormatting>
  <conditionalFormatting sqref="V14:X24">
    <cfRule type="expression" dxfId="1926" priority="3" stopIfTrue="1">
      <formula>IF((AND($V14=0,$Y14=0,$S14=0,$AE14&lt;&gt;0)),"истина")</formula>
    </cfRule>
    <cfRule type="expression" dxfId="1925" priority="4" stopIfTrue="1">
      <formula>($V14+$Y14)&lt;&gt;$AI14</formula>
    </cfRule>
    <cfRule type="cellIs" dxfId="1924"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9393"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59394"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59395"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59396"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59397"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59398"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59399"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59400"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59401"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59402"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59403"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59404"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59405"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59406"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59407"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59408"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59409"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09">
    <pageSetUpPr fitToPage="1"/>
  </sheetPr>
  <dimension ref="A1:CE147"/>
  <sheetViews>
    <sheetView showGridLines="0" zoomScale="120" zoomScaleNormal="120" workbookViewId="0">
      <selection activeCell="Y16" sqref="Y16:Z16"/>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v>639</v>
      </c>
      <c r="B1" s="969"/>
      <c r="C1" s="969"/>
      <c r="D1" s="555"/>
      <c r="E1" s="966">
        <v>10</v>
      </c>
      <c r="F1" s="966"/>
      <c r="G1" s="966"/>
      <c r="H1" s="966"/>
      <c r="J1" s="970"/>
      <c r="K1" s="970"/>
      <c r="L1" s="970"/>
      <c r="M1" s="970"/>
      <c r="N1" s="970"/>
      <c r="O1" s="970"/>
      <c r="P1" s="3"/>
      <c r="Q1" s="3"/>
      <c r="R1" s="964" t="s">
        <v>816</v>
      </c>
      <c r="S1" s="964"/>
      <c r="T1" s="964"/>
      <c r="U1" s="964"/>
      <c r="V1" s="964"/>
      <c r="W1" s="964"/>
      <c r="Y1" s="971">
        <f>60/45</f>
        <v>1.3333333333333333</v>
      </c>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v>0.70833333333333337</v>
      </c>
      <c r="AH2" s="859" t="s">
        <v>12</v>
      </c>
      <c r="AI2" s="859"/>
      <c r="AJ2" s="859"/>
      <c r="AK2" s="859"/>
      <c r="AL2" s="859"/>
      <c r="AM2" s="859"/>
      <c r="AN2" s="859"/>
      <c r="AO2" s="14" t="b">
        <v>1</v>
      </c>
      <c r="AP2" s="15" t="b">
        <v>0</v>
      </c>
      <c r="AQ2" s="15" t="b">
        <v>0</v>
      </c>
      <c r="AR2" s="15" t="b">
        <v>0</v>
      </c>
      <c r="AS2" s="15" t="b">
        <v>1</v>
      </c>
      <c r="AT2" s="15" t="b">
        <v>0</v>
      </c>
      <c r="AU2" s="15" t="b">
        <v>0</v>
      </c>
      <c r="AV2" s="15">
        <f>COUNTIF(AO2:AU2,TRUE)</f>
        <v>2</v>
      </c>
    </row>
    <row r="3" spans="1:83" ht="12.75" customHeight="1" x14ac:dyDescent="0.2">
      <c r="A3" s="972" t="s">
        <v>818</v>
      </c>
      <c r="B3" s="972"/>
      <c r="C3" s="972"/>
      <c r="D3" s="555"/>
      <c r="E3" s="964" t="s">
        <v>817</v>
      </c>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t="str">
        <f>IF(AO2=TRUE,"M",0)</f>
        <v>M</v>
      </c>
      <c r="AP3" s="19">
        <f>IF(AP2=TRUE,"Tu",0)</f>
        <v>0</v>
      </c>
      <c r="AQ3" s="19">
        <f>IF(AQ2=TRUE,"W",0)</f>
        <v>0</v>
      </c>
      <c r="AR3" s="19">
        <f>IF(AR2=TRUE,"Th",0)</f>
        <v>0</v>
      </c>
      <c r="AS3" s="19" t="str">
        <f>IF(AS2=TRUE,"F",0)</f>
        <v>F</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X</v>
      </c>
      <c r="BC7" s="33" t="str">
        <f>IF($I$7=$AO$3,"X","")&amp;IF($I$7=$AP$3,"X","")&amp;IF($I$7=$AQ$3,"X","")&amp;IF($I$7=$AR$3,"X","")&amp;IF($I$7=$AS$3,"X","")&amp;IF($I$7=$AT$3,"X","")&amp;IF($I$7=$AU$3,"X","")</f>
        <v/>
      </c>
      <c r="BD7" s="33" t="str">
        <f>IF($J$7=$AO$3,"X","")&amp;IF($J$7=$AP$3,"X","")&amp;IF($J$7=$AQ$3,"X","")&amp;IF($J$7=$AR$3,"X","")&amp;IF($J$7=$AS$3,"X","")&amp;IF($J$7=$AT$3,"X","")&amp;IF($J$7=$AU$3,"X","")</f>
        <v/>
      </c>
      <c r="BE7" s="33" t="str">
        <f>IF($K$7=$AO$3,"X","")&amp;IF($K$7=$AP$3,"X","")&amp;IF($K$7=$AQ$3,"X","")&amp;IF($K$7=$AR$3,"X","")&amp;IF($K$7=$AS$3,"X","")&amp;IF($K$7=$AT$3,"X","")&amp;IF($K$7=$AU$3,"X","")</f>
        <v/>
      </c>
      <c r="BF7" s="33" t="str">
        <f>IF($L$7=$AO$3,"X","")&amp;IF($L$7=$AP$3,"X","")&amp;IF($L$7=$AQ$3,"X","")&amp;IF($L$7=$AR$3,"X","")&amp;IF($L$7=$AS$3,"X","")&amp;IF($L$7=$AT$3,"X","")&amp;IF($L$7=$AU$3,"X","")</f>
        <v>X</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X</v>
      </c>
      <c r="BJ7" s="33" t="str">
        <f>IF($P$7=$AO$3,"X","")&amp;IF($P$7=$AP$3,"X","")&amp;IF($P$7=$AQ$3,"X","")&amp;IF($P$7=$AR$3,"X","")&amp;IF($P$7=$AS$3,"X","")&amp;IF($P$7=$AT$3,"X","")&amp;IF($P$7=$AU$3,"X","")</f>
        <v/>
      </c>
      <c r="BK7" s="33" t="str">
        <f>IF($Q$7=$AO$3,"X","")&amp;IF($Q$7=$AP$3,"X","")&amp;IF($Q$7=$AQ$3,"X","")&amp;IF($Q$7=$AR$3,"X","")&amp;IF($Q$7=$AS$3,"X","")&amp;IF($Q$7=$AT$3,"X","")&amp;IF($Q$7=$AU$3,"X","")</f>
        <v/>
      </c>
      <c r="BL7" s="33" t="str">
        <f>IF($R$7=$AO$3,"X","")&amp;IF($R$7=$AP$3,"X","")&amp;IF($R$7=$AQ$3,"X","")&amp;IF($R$7=$AR$3,"X","")&amp;IF($R$7=$AS$3,"X","")&amp;IF($R$7=$AT$3,"X","")&amp;IF($R$7=$AU$3,"X","")</f>
        <v/>
      </c>
      <c r="BM7" s="33" t="str">
        <f>IF($S$7=$AO$3,"X","")&amp;IF($S$7=$AP$3,"X","")&amp;IF($S$7=$AQ$3,"X","")&amp;IF($S$7=$AR$3,"X","")&amp;IF($S$7=$AS$3,"X","")&amp;IF($S$7=$AT$3,"X","")&amp;IF($S$7=$AU$3,"X","")</f>
        <v>X</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X</v>
      </c>
      <c r="BQ7" s="33" t="str">
        <f>IF($W$7=$AO$3,"X","")&amp;IF($W$7=$AP$3,"X","")&amp;IF($W$7=$AQ$3,"X","")&amp;IF($W$7=$AR$3,"X","")&amp;IF($W$7=$AS$3,"X","")&amp;IF($W$7=$AT$3,"X","")&amp;IF($W$7=$AU$3,"X","")</f>
        <v/>
      </c>
      <c r="BR7" s="33" t="str">
        <f>IF($X$7=$AO$3,"X","")&amp;IF($X$7=$AP$3,"X","")&amp;IF($X$7=$AQ$3,"X","")&amp;IF($X$7=$AR$3,"X","")&amp;IF($X$7=$AS$3,"X","")&amp;IF($X$7=$AT$3,"X","")&amp;IF($X$7=$AU$3,"X","")</f>
        <v/>
      </c>
      <c r="BS7" s="33" t="str">
        <f>IF($Y$7=$AO$3,"X","")&amp;IF($Y$7=$AP$3,"X","")&amp;IF($Y$7=$AQ$3,"X","")&amp;IF($Y$7=$AR$3,"X","")&amp;IF($Y$7=$AS$3,"X","")&amp;IF($Y$7=$AT$3,"X","")&amp;IF($Y$7=$AU$3,"X","")</f>
        <v/>
      </c>
      <c r="BT7" s="33" t="str">
        <f>IF($Z$7=$AO$3,"X","")&amp;IF($Z$7=$AP$3,"X","")&amp;IF($Z$7=$AQ$3,"X","")&amp;IF($Z$7=$AR$3,"X","")&amp;IF($Z$7=$AS$3,"X","")&amp;IF($Z$7=$AT$3,"X","")&amp;IF($Z$7=$AU$3,"X","")</f>
        <v>X</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X</v>
      </c>
      <c r="BX7" s="33" t="str">
        <f>IF($AD$7=$AO$3,"X","")&amp;IF($AD$7=$AP$3,"X","")&amp;IF($AD$7=$AQ$3,"X","")&amp;IF($AD$7=$AR$3,"X","")&amp;IF($AD$7=$AS$3,"X","")&amp;IF($AD$7=$AT$3,"X","")&amp;IF($AD$7=$AU$3,"X","")</f>
        <v/>
      </c>
      <c r="BY7" s="33" t="str">
        <f>IF($AE$7=$AO$3,"X","")&amp;IF($AE$7=$AP$3,"X","")&amp;IF($AE$7=$AQ$3,"X","")&amp;IF($AE$7=$AR$3,"X","")&amp;IF($AE$7=$AS$3,"X","")&amp;IF($AE$7=$AT$3,"X","")&amp;IF($AE$7=$AU$3,"X","")</f>
        <v/>
      </c>
      <c r="BZ7" s="33" t="str">
        <f>IF($AF$7=$AO$3,"X","")&amp;IF($AF$7=$AP$3,"X","")&amp;IF($AF$7=$AQ$3,"X","")&amp;IF($AF$7=$AR$3,"X","")&amp;IF($AF$7=$AS$3,"X","")&amp;IF($AF$7=$AT$3,"X","")&amp;IF($AF$7=$AU$3,"X","")</f>
        <v/>
      </c>
      <c r="CA7" s="33" t="str">
        <f>IF($AG$7=$AO$3,"X","")&amp;IF($AG$7=$AP$3,"X","")&amp;IF($AG$7=$AQ$3,"X","")&amp;IF($AG$7=$AR$3,"X","")&amp;IF($AG$7=$AS$3,"X","")&amp;IF($AG$7=$AT$3,"X","")&amp;IF($AG$7=$AU$3,"X","")</f>
        <v>X</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X</v>
      </c>
      <c r="CE7" s="33" t="str">
        <f>IF($AK$7=$AO$3,"X","")&amp;IF($AK$7=$AP$3,"X","")&amp;IF($AK$7=$AQ$3,"X","")&amp;IF($AK$7=$AR$3,"X","")&amp;IF($AK$7=$AS$3,"X","")&amp;IF($AK$7=$AT$3,"X","")&amp;IF($AK$7=$AU$3,"X","")</f>
        <v/>
      </c>
    </row>
    <row r="8" spans="1:83" ht="12.75" customHeight="1" x14ac:dyDescent="0.2">
      <c r="A8" s="977" t="str">
        <f>R1</f>
        <v>Матвиенко Елена</v>
      </c>
      <c r="B8" s="977"/>
      <c r="C8" s="977"/>
      <c r="D8" s="978">
        <f>Y1*AL8</f>
        <v>12</v>
      </c>
      <c r="E8" s="978"/>
      <c r="F8" s="34" t="s">
        <v>21</v>
      </c>
      <c r="G8" s="35" t="str">
        <f>IF($G$7=$AO$3,"X","")&amp;IF($G$7=$AP$3,"X","")&amp;IF($G$7=$AQ$3,"X","")&amp;IF($G$7=$AR$3,"X","")&amp;IF($G$7=$AS$3,"X","")&amp;IF($G$7=$AT$3,"X","")&amp;IF($G$7=$AU$3,"X","")</f>
        <v/>
      </c>
      <c r="H8" s="35" t="str">
        <f>IF($H$7=$AO$3,"X","")&amp;IF($H$7=$AP$3,"X","")&amp;IF($H$7=$AQ$3,"X","")&amp;IF($H$7=$AR$3,"X","")&amp;IF($H$7=$AS$3,"X","")&amp;IF($H$7=$AT$3,"X","")&amp;IF($H$7=$AU$3,"X","")</f>
        <v>X</v>
      </c>
      <c r="I8" s="35" t="str">
        <f>IF($I$7=$AO$3,"X","")&amp;IF($I$7=$AP$3,"X","")&amp;IF($I$7=$AQ$3,"X","")&amp;IF($I$7=$AR$3,"X","")&amp;IF($I$7=$AS$3,"X","")&amp;IF($I$7=$AT$3,"X","")&amp;IF($I$7=$AU$3,"X","")</f>
        <v/>
      </c>
      <c r="J8" s="35" t="str">
        <f>IF($J$7=$AO$3,"X","")&amp;IF($J$7=$AP$3,"X","")&amp;IF($J$7=$AQ$3,"X","")&amp;IF($J$7=$AR$3,"X","")&amp;IF($J$7=$AS$3,"X","")&amp;IF($J$7=$AT$3,"X","")&amp;IF($J$7=$AU$3,"X","")</f>
        <v/>
      </c>
      <c r="K8" s="35" t="str">
        <f>IF($K$7=$AO$3,"X","")&amp;IF($K$7=$AP$3,"X","")&amp;IF($K$7=$AQ$3,"X","")&amp;IF($K$7=$AR$3,"X","")&amp;IF($K$7=$AS$3,"X","")&amp;IF($K$7=$AT$3,"X","")&amp;IF($K$7=$AU$3,"X","")</f>
        <v/>
      </c>
      <c r="L8" s="35" t="str">
        <f>IF($L$7=$AO$3,"X","")&amp;IF($L$7=$AP$3,"X","")&amp;IF($L$7=$AQ$3,"X","")&amp;IF($L$7=$AR$3,"X","")&amp;IF($L$7=$AS$3,"X","")&amp;IF($L$7=$AT$3,"X","")&amp;IF($L$7=$AU$3,"X","")</f>
        <v>X</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X</v>
      </c>
      <c r="P8" s="35" t="str">
        <f>IF($P$7=$AO$3,"X","")&amp;IF($P$7=$AP$3,"X","")&amp;IF($P$7=$AQ$3,"X","")&amp;IF($P$7=$AR$3,"X","")&amp;IF($P$7=$AS$3,"X","")&amp;IF($P$7=$AT$3,"X","")&amp;IF($P$7=$AU$3,"X","")</f>
        <v/>
      </c>
      <c r="Q8" s="35" t="str">
        <f>IF($Q$7=$AO$3,"X","")&amp;IF($Q$7=$AP$3,"X","")&amp;IF($Q$7=$AQ$3,"X","")&amp;IF($Q$7=$AR$3,"X","")&amp;IF($Q$7=$AS$3,"X","")&amp;IF($Q$7=$AT$3,"X","")&amp;IF($Q$7=$AU$3,"X","")</f>
        <v/>
      </c>
      <c r="R8" s="35" t="str">
        <f>IF($R$7=$AO$3,"X","")&amp;IF($R$7=$AP$3,"X","")&amp;IF($R$7=$AQ$3,"X","")&amp;IF($R$7=$AR$3,"X","")&amp;IF($R$7=$AS$3,"X","")&amp;IF($R$7=$AT$3,"X","")&amp;IF($R$7=$AU$3,"X","")</f>
        <v/>
      </c>
      <c r="S8" s="35" t="str">
        <f>IF($S$7=$AO$3,"X","")&amp;IF($S$7=$AP$3,"X","")&amp;IF($S$7=$AQ$3,"X","")&amp;IF($S$7=$AR$3,"X","")&amp;IF($S$7=$AS$3,"X","")&amp;IF($S$7=$AT$3,"X","")&amp;IF($S$7=$AU$3,"X","")</f>
        <v>X</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X</v>
      </c>
      <c r="W8" s="35" t="str">
        <f>IF($W$7=$AO$3,"X","")&amp;IF($W$7=$AP$3,"X","")&amp;IF($W$7=$AQ$3,"X","")&amp;IF($W$7=$AR$3,"X","")&amp;IF($W$7=$AS$3,"X","")&amp;IF($W$7=$AT$3,"X","")&amp;IF($W$7=$AU$3,"X","")</f>
        <v/>
      </c>
      <c r="X8" s="35" t="str">
        <f>IF($X$7=$AO$3,"X","")&amp;IF($X$7=$AP$3,"X","")&amp;IF($X$7=$AQ$3,"X","")&amp;IF($X$7=$AR$3,"X","")&amp;IF($X$7=$AS$3,"X","")&amp;IF($X$7=$AT$3,"X","")&amp;IF($X$7=$AU$3,"X","")</f>
        <v/>
      </c>
      <c r="Y8" s="35" t="str">
        <f>IF($Y$7=$AO$3,"X","")&amp;IF($Y$7=$AP$3,"X","")&amp;IF($Y$7=$AQ$3,"X","")&amp;IF($Y$7=$AR$3,"X","")&amp;IF($Y$7=$AS$3,"X","")&amp;IF($Y$7=$AT$3,"X","")&amp;IF($Y$7=$AU$3,"X","")</f>
        <v/>
      </c>
      <c r="Z8" s="35" t="str">
        <f>IF($Z$7=$AO$3,"X","")&amp;IF($Z$7=$AP$3,"X","")&amp;IF($Z$7=$AQ$3,"X","")&amp;IF($Z$7=$AR$3,"X","")&amp;IF($Z$7=$AS$3,"X","")&amp;IF($Z$7=$AT$3,"X","")&amp;IF($Z$7=$AU$3,"X","")</f>
        <v>X</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X</v>
      </c>
      <c r="AD8" s="35" t="str">
        <f>IF($AD$7=$AO$3,"X","")&amp;IF($AD$7=$AP$3,"X","")&amp;IF($AD$7=$AQ$3,"X","")&amp;IF($AD$7=$AR$3,"X","")&amp;IF($AD$7=$AS$3,"X","")&amp;IF($AD$7=$AT$3,"X","")&amp;IF($AD$7=$AU$3,"X","")</f>
        <v/>
      </c>
      <c r="AE8" s="35" t="str">
        <f>IF($AE$7=$AO$3,"X","")&amp;IF($AE$7=$AP$3,"X","")&amp;IF($AE$7=$AQ$3,"X","")&amp;IF($AE$7=$AR$3,"X","")&amp;IF($AE$7=$AS$3,"X","")&amp;IF($AE$7=$AT$3,"X","")&amp;IF($AE$7=$AU$3,"X","")</f>
        <v/>
      </c>
      <c r="AF8" s="35" t="str">
        <f>IF($AF$7=$AO$3,"X","")&amp;IF($AF$7=$AP$3,"X","")&amp;IF($AF$7=$AQ$3,"X","")&amp;IF($AF$7=$AR$3,"X","")&amp;IF($AF$7=$AS$3,"X","")&amp;IF($AF$7=$AT$3,"X","")&amp;IF($AF$7=$AU$3,"X","")</f>
        <v/>
      </c>
      <c r="AG8" s="35" t="str">
        <f>IF($AG$7=$AO$3,"X","")&amp;IF($AG$7=$AP$3,"X","")&amp;IF($AG$7=$AQ$3,"X","")&amp;IF($AG$7=$AR$3,"X","")&amp;IF($AG$7=$AS$3,"X","")&amp;IF($AG$7=$AT$3,"X","")&amp;IF($AG$7=$AU$3,"X","")</f>
        <v>X</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X</v>
      </c>
      <c r="AK8" s="35" t="str">
        <f>IF($AK$7=$AO$3,"X","")&amp;IF($AK$7=$AP$3,"X","")&amp;IF($AK$7=$AQ$3,"X","")&amp;IF($AK$7=$AR$3,"X","")&amp;IF($AK$7=$AS$3,"X","")&amp;IF($AK$7=$AT$3,"X","")&amp;IF($AK$7=$AU$3,"X","")</f>
        <v/>
      </c>
      <c r="AL8" s="30">
        <f>COUNTIF(G8:AK8,"X")</f>
        <v>9</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12</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t="s">
        <v>877</v>
      </c>
      <c r="C14" s="925"/>
      <c r="D14" s="925"/>
      <c r="E14" s="925"/>
      <c r="F14" s="925"/>
      <c r="G14" s="926"/>
      <c r="H14" s="927"/>
      <c r="I14" s="928"/>
      <c r="J14" s="929"/>
      <c r="K14" s="930"/>
      <c r="L14" s="931"/>
      <c r="M14" s="932"/>
      <c r="N14" s="933"/>
      <c r="O14" s="932">
        <v>0.05</v>
      </c>
      <c r="P14" s="933"/>
      <c r="Q14" s="934">
        <f t="shared" ref="Q14:Q33" si="2">AV14</f>
        <v>607.04999999999995</v>
      </c>
      <c r="R14" s="935"/>
      <c r="S14" s="936"/>
      <c r="T14" s="937"/>
      <c r="U14" s="938"/>
      <c r="V14" s="939"/>
      <c r="W14" s="940"/>
      <c r="X14" s="941"/>
      <c r="Y14" s="939">
        <v>6483</v>
      </c>
      <c r="Z14" s="941"/>
      <c r="AA14" s="556"/>
      <c r="AB14" s="559"/>
      <c r="AC14" s="560">
        <f t="shared" ref="AC14:AC33" si="3">IF(B14&lt;&gt;"",-$I$10,"")</f>
        <v>0</v>
      </c>
      <c r="AD14" s="561"/>
      <c r="AE14" s="561">
        <f>Y14/Q14</f>
        <v>10.679515690635039</v>
      </c>
      <c r="AF14" s="562">
        <f t="shared" ref="AF14:AF33" si="4">SUM(AB14:AE14)</f>
        <v>10.679515690635039</v>
      </c>
      <c r="AG14" s="72"/>
      <c r="AH14" s="109">
        <f t="shared" ref="AH14:AH33" si="5">IF(B14&lt;&gt;"",AV14,"")</f>
        <v>607.04999999999995</v>
      </c>
      <c r="AI14" s="883">
        <f>IF(B14&lt;&gt;0,ROUND(AE14*Q14,0),"")</f>
        <v>6483</v>
      </c>
      <c r="AJ14" s="883"/>
      <c r="AK14" s="900">
        <f t="shared" ref="AK14:AK33" si="6">IF(B14&lt;&gt;0,ROUND(AI14*$AF$1,2),"")</f>
        <v>0</v>
      </c>
      <c r="AL14" s="900"/>
      <c r="AM14" s="901" t="str">
        <f t="shared" ref="AM14:AM33" si="7">IF(AND(AC14&gt;0,AC14&lt;&gt;""),"ложь","")</f>
        <v/>
      </c>
      <c r="AN14" s="901"/>
      <c r="AO14" s="73">
        <f>IF(ROUND($A$1-$A$1*M14,4)=$A$1,0,ROUND($A$1-$A$1*M14,4))</f>
        <v>0</v>
      </c>
      <c r="AP14" s="74">
        <f>IF(ROUND($A$1-$A$1*O14,4)=$A$1,0,ROUND($A$1-$A$1*O14,4))</f>
        <v>607.04999999999995</v>
      </c>
      <c r="AQ14" s="75">
        <f>ROUND($A$1-((M14+O14)*$A$1),4)</f>
        <v>607.04999999999995</v>
      </c>
      <c r="AR14" s="76">
        <f>IF(AO14&gt;0,1,0)</f>
        <v>0</v>
      </c>
      <c r="AS14" s="77">
        <f t="shared" ref="AS14:AS33" si="8">IF(AP14&gt;0,2,0)</f>
        <v>2</v>
      </c>
      <c r="AT14" s="76">
        <f>IF(AQ14&gt;0,3,0)</f>
        <v>3</v>
      </c>
      <c r="AU14" s="78">
        <f t="shared" ref="AU14:AU33" si="9">AR14+AS14+AT14</f>
        <v>5</v>
      </c>
      <c r="AV14" s="5">
        <f t="shared" ref="AV14:AV33" si="10">IF(AU14=4,AO14,0)+IF(AU14=5,AP14,0)+IF(AU14=6,AQ14,0)+IF(AU14=3,$A$1,0)</f>
        <v>607.04999999999995</v>
      </c>
      <c r="AW14" s="104">
        <f>ROUND(AF14*Q14,0)</f>
        <v>6483</v>
      </c>
    </row>
    <row r="15" spans="1:83" s="69" customFormat="1" ht="18" customHeight="1" x14ac:dyDescent="0.2">
      <c r="A15" s="71">
        <v>2</v>
      </c>
      <c r="B15" s="924"/>
      <c r="C15" s="925"/>
      <c r="D15" s="925"/>
      <c r="E15" s="925"/>
      <c r="F15" s="925"/>
      <c r="G15" s="926"/>
      <c r="H15" s="927"/>
      <c r="I15" s="928"/>
      <c r="J15" s="929"/>
      <c r="K15" s="930"/>
      <c r="L15" s="931"/>
      <c r="M15" s="932"/>
      <c r="N15" s="933"/>
      <c r="O15" s="932"/>
      <c r="P15" s="933"/>
      <c r="Q15" s="934">
        <f t="shared" si="2"/>
        <v>639</v>
      </c>
      <c r="R15" s="935"/>
      <c r="S15" s="936"/>
      <c r="T15" s="937"/>
      <c r="U15" s="938"/>
      <c r="V15" s="939"/>
      <c r="W15" s="940"/>
      <c r="X15" s="941"/>
      <c r="Y15" s="939"/>
      <c r="Z15" s="941"/>
      <c r="AA15" s="556"/>
      <c r="AB15" s="563"/>
      <c r="AC15" s="560" t="str">
        <f t="shared" si="3"/>
        <v/>
      </c>
      <c r="AD15" s="564"/>
      <c r="AE15" s="561"/>
      <c r="AF15" s="562">
        <f t="shared" si="4"/>
        <v>0</v>
      </c>
      <c r="AG15" s="72"/>
      <c r="AH15" s="109" t="str">
        <f t="shared" si="5"/>
        <v/>
      </c>
      <c r="AI15" s="883" t="str">
        <f t="shared" ref="AI15:AI33" si="11">IF(B15&lt;&gt;0,ROUND(AE15*Q15,0),"")</f>
        <v/>
      </c>
      <c r="AJ15" s="883"/>
      <c r="AK15" s="900" t="str">
        <f t="shared" si="6"/>
        <v/>
      </c>
      <c r="AL15" s="900"/>
      <c r="AM15" s="901" t="str">
        <f t="shared" si="7"/>
        <v/>
      </c>
      <c r="AN15" s="901"/>
      <c r="AO15" s="73">
        <f t="shared" ref="AO15:AO33" si="12">IF(ROUND($A$1-$A$1*M15,4)=$A$1,0,ROUND($A$1-$A$1*M15,4))</f>
        <v>0</v>
      </c>
      <c r="AP15" s="74">
        <f t="shared" ref="AP15:AP33" si="13">IF(ROUND($A$1-$A$1*O15,4)=$A$1,0,ROUND($A$1-$A$1*O15,4))</f>
        <v>0</v>
      </c>
      <c r="AQ15" s="75">
        <f t="shared" ref="AQ15:AQ33" si="14">ROUND($A$1-((M15+O15)*$A$1),4)</f>
        <v>639</v>
      </c>
      <c r="AR15" s="76">
        <f t="shared" ref="AR15:AR33" si="15">IF(AO15&gt;0,1,0)</f>
        <v>0</v>
      </c>
      <c r="AS15" s="77">
        <f t="shared" si="8"/>
        <v>0</v>
      </c>
      <c r="AT15" s="76">
        <f t="shared" ref="AT15:AT33" si="16">IF(AQ15&gt;0,3,0)</f>
        <v>3</v>
      </c>
      <c r="AU15" s="78">
        <f t="shared" si="9"/>
        <v>3</v>
      </c>
      <c r="AV15" s="5">
        <f t="shared" si="10"/>
        <v>639</v>
      </c>
      <c r="AW15" s="104">
        <f t="shared" ref="AW15:AW33" si="17">ROUND(AF15*Q15,0)</f>
        <v>0</v>
      </c>
    </row>
    <row r="16" spans="1:83" s="69" customFormat="1" ht="18" customHeight="1" x14ac:dyDescent="0.2">
      <c r="A16" s="71">
        <v>3</v>
      </c>
      <c r="B16" s="924" t="s">
        <v>878</v>
      </c>
      <c r="C16" s="925"/>
      <c r="D16" s="925"/>
      <c r="E16" s="925"/>
      <c r="F16" s="925"/>
      <c r="G16" s="926"/>
      <c r="H16" s="927"/>
      <c r="I16" s="928"/>
      <c r="J16" s="929"/>
      <c r="K16" s="930"/>
      <c r="L16" s="931"/>
      <c r="M16" s="932"/>
      <c r="N16" s="933"/>
      <c r="O16" s="932"/>
      <c r="P16" s="933"/>
      <c r="Q16" s="934">
        <f t="shared" si="2"/>
        <v>639</v>
      </c>
      <c r="R16" s="935"/>
      <c r="S16" s="936"/>
      <c r="T16" s="937"/>
      <c r="U16" s="938"/>
      <c r="V16" s="939"/>
      <c r="W16" s="940"/>
      <c r="X16" s="941"/>
      <c r="Y16" s="939">
        <v>5968</v>
      </c>
      <c r="Z16" s="941"/>
      <c r="AA16" s="556"/>
      <c r="AB16" s="563"/>
      <c r="AC16" s="560">
        <f t="shared" si="3"/>
        <v>0</v>
      </c>
      <c r="AD16" s="564"/>
      <c r="AE16" s="561">
        <f>Y16/Q16</f>
        <v>9.3395931142410014</v>
      </c>
      <c r="AF16" s="562">
        <f t="shared" si="4"/>
        <v>9.3395931142410014</v>
      </c>
      <c r="AG16" s="72"/>
      <c r="AH16" s="109">
        <f t="shared" si="5"/>
        <v>639</v>
      </c>
      <c r="AI16" s="883">
        <f t="shared" si="11"/>
        <v>5968</v>
      </c>
      <c r="AJ16" s="883"/>
      <c r="AK16" s="900">
        <f t="shared" si="6"/>
        <v>0</v>
      </c>
      <c r="AL16" s="900"/>
      <c r="AM16" s="901" t="str">
        <f t="shared" si="7"/>
        <v/>
      </c>
      <c r="AN16" s="901"/>
      <c r="AO16" s="73">
        <f t="shared" si="12"/>
        <v>0</v>
      </c>
      <c r="AP16" s="74">
        <f t="shared" si="13"/>
        <v>0</v>
      </c>
      <c r="AQ16" s="75">
        <f t="shared" si="14"/>
        <v>639</v>
      </c>
      <c r="AR16" s="76">
        <f t="shared" si="15"/>
        <v>0</v>
      </c>
      <c r="AS16" s="77">
        <f t="shared" si="8"/>
        <v>0</v>
      </c>
      <c r="AT16" s="76">
        <f t="shared" si="16"/>
        <v>3</v>
      </c>
      <c r="AU16" s="78">
        <f t="shared" si="9"/>
        <v>3</v>
      </c>
      <c r="AV16" s="5">
        <f t="shared" si="10"/>
        <v>639</v>
      </c>
      <c r="AW16" s="104">
        <f t="shared" si="17"/>
        <v>5968</v>
      </c>
    </row>
    <row r="17" spans="1:49" s="69" customFormat="1" ht="18" customHeight="1" x14ac:dyDescent="0.2">
      <c r="A17" s="71">
        <v>4</v>
      </c>
      <c r="B17" s="924"/>
      <c r="C17" s="925"/>
      <c r="D17" s="925"/>
      <c r="E17" s="925"/>
      <c r="F17" s="925"/>
      <c r="G17" s="926"/>
      <c r="H17" s="927"/>
      <c r="I17" s="928"/>
      <c r="J17" s="929"/>
      <c r="K17" s="930"/>
      <c r="L17" s="931"/>
      <c r="M17" s="932"/>
      <c r="N17" s="933"/>
      <c r="O17" s="932"/>
      <c r="P17" s="933"/>
      <c r="Q17" s="934">
        <f t="shared" si="2"/>
        <v>639</v>
      </c>
      <c r="R17" s="935"/>
      <c r="S17" s="936"/>
      <c r="T17" s="937"/>
      <c r="U17" s="938"/>
      <c r="V17" s="939"/>
      <c r="W17" s="940"/>
      <c r="X17" s="941"/>
      <c r="Y17" s="939"/>
      <c r="Z17" s="941"/>
      <c r="AA17" s="556"/>
      <c r="AB17" s="563"/>
      <c r="AC17" s="560" t="str">
        <f t="shared" si="3"/>
        <v/>
      </c>
      <c r="AD17" s="564"/>
      <c r="AE17" s="561"/>
      <c r="AF17" s="562">
        <f t="shared" si="4"/>
        <v>0</v>
      </c>
      <c r="AG17" s="72"/>
      <c r="AH17" s="109" t="str">
        <f t="shared" si="5"/>
        <v/>
      </c>
      <c r="AI17" s="883" t="str">
        <f t="shared" si="11"/>
        <v/>
      </c>
      <c r="AJ17" s="883"/>
      <c r="AK17" s="900" t="str">
        <f t="shared" si="6"/>
        <v/>
      </c>
      <c r="AL17" s="900"/>
      <c r="AM17" s="901" t="str">
        <f t="shared" si="7"/>
        <v/>
      </c>
      <c r="AN17" s="901"/>
      <c r="AO17" s="73">
        <f t="shared" si="12"/>
        <v>0</v>
      </c>
      <c r="AP17" s="74">
        <f t="shared" si="13"/>
        <v>0</v>
      </c>
      <c r="AQ17" s="75">
        <f t="shared" si="14"/>
        <v>639</v>
      </c>
      <c r="AR17" s="76">
        <f t="shared" si="15"/>
        <v>0</v>
      </c>
      <c r="AS17" s="77">
        <f t="shared" si="8"/>
        <v>0</v>
      </c>
      <c r="AT17" s="76">
        <f t="shared" si="16"/>
        <v>3</v>
      </c>
      <c r="AU17" s="78">
        <f t="shared" si="9"/>
        <v>3</v>
      </c>
      <c r="AV17" s="5">
        <f t="shared" si="10"/>
        <v>639</v>
      </c>
      <c r="AW17" s="104">
        <f t="shared" si="17"/>
        <v>0</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639</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639</v>
      </c>
      <c r="AR18" s="76">
        <f t="shared" si="15"/>
        <v>0</v>
      </c>
      <c r="AS18" s="77">
        <f t="shared" si="8"/>
        <v>0</v>
      </c>
      <c r="AT18" s="76">
        <f t="shared" si="16"/>
        <v>3</v>
      </c>
      <c r="AU18" s="78">
        <f t="shared" si="9"/>
        <v>3</v>
      </c>
      <c r="AV18" s="5">
        <f t="shared" si="10"/>
        <v>639</v>
      </c>
      <c r="AW18" s="104">
        <f t="shared" si="17"/>
        <v>0</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639</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639</v>
      </c>
      <c r="AR19" s="76">
        <f t="shared" si="15"/>
        <v>0</v>
      </c>
      <c r="AS19" s="77">
        <f t="shared" si="8"/>
        <v>0</v>
      </c>
      <c r="AT19" s="76">
        <f t="shared" si="16"/>
        <v>3</v>
      </c>
      <c r="AU19" s="78">
        <f t="shared" si="9"/>
        <v>3</v>
      </c>
      <c r="AV19" s="5">
        <f t="shared" si="10"/>
        <v>639</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639</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639</v>
      </c>
      <c r="AR20" s="76">
        <f t="shared" si="15"/>
        <v>0</v>
      </c>
      <c r="AS20" s="77">
        <f t="shared" si="8"/>
        <v>0</v>
      </c>
      <c r="AT20" s="76">
        <f t="shared" si="16"/>
        <v>3</v>
      </c>
      <c r="AU20" s="78">
        <f t="shared" si="9"/>
        <v>3</v>
      </c>
      <c r="AV20" s="5">
        <f t="shared" si="10"/>
        <v>639</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639</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639</v>
      </c>
      <c r="AR21" s="76">
        <f t="shared" si="15"/>
        <v>0</v>
      </c>
      <c r="AS21" s="77">
        <f t="shared" si="8"/>
        <v>0</v>
      </c>
      <c r="AT21" s="76">
        <f t="shared" si="16"/>
        <v>3</v>
      </c>
      <c r="AU21" s="78">
        <f t="shared" si="9"/>
        <v>3</v>
      </c>
      <c r="AV21" s="5">
        <f t="shared" si="10"/>
        <v>639</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639</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639</v>
      </c>
      <c r="AR22" s="76">
        <f t="shared" si="15"/>
        <v>0</v>
      </c>
      <c r="AS22" s="77">
        <f t="shared" si="8"/>
        <v>0</v>
      </c>
      <c r="AT22" s="76">
        <f t="shared" si="16"/>
        <v>3</v>
      </c>
      <c r="AU22" s="78">
        <f t="shared" si="9"/>
        <v>3</v>
      </c>
      <c r="AV22" s="5">
        <f t="shared" si="10"/>
        <v>639</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639</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639</v>
      </c>
      <c r="AR23" s="76">
        <f t="shared" si="15"/>
        <v>0</v>
      </c>
      <c r="AS23" s="77">
        <f t="shared" si="8"/>
        <v>0</v>
      </c>
      <c r="AT23" s="76">
        <f t="shared" si="16"/>
        <v>3</v>
      </c>
      <c r="AU23" s="78">
        <f t="shared" si="9"/>
        <v>3</v>
      </c>
      <c r="AV23" s="5">
        <f t="shared" si="10"/>
        <v>639</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639</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639</v>
      </c>
      <c r="AR24" s="76">
        <f t="shared" si="15"/>
        <v>0</v>
      </c>
      <c r="AS24" s="77">
        <f t="shared" si="8"/>
        <v>0</v>
      </c>
      <c r="AT24" s="76">
        <f t="shared" si="16"/>
        <v>3</v>
      </c>
      <c r="AU24" s="78">
        <f t="shared" si="9"/>
        <v>3</v>
      </c>
      <c r="AV24" s="5">
        <f t="shared" si="10"/>
        <v>639</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639</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639</v>
      </c>
      <c r="AR25" s="76">
        <f t="shared" si="15"/>
        <v>0</v>
      </c>
      <c r="AS25" s="77">
        <f t="shared" si="8"/>
        <v>0</v>
      </c>
      <c r="AT25" s="76">
        <f t="shared" si="16"/>
        <v>3</v>
      </c>
      <c r="AU25" s="78">
        <f t="shared" si="9"/>
        <v>3</v>
      </c>
      <c r="AV25" s="5">
        <f t="shared" si="10"/>
        <v>639</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639</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639</v>
      </c>
      <c r="AR26" s="76">
        <f t="shared" si="15"/>
        <v>0</v>
      </c>
      <c r="AS26" s="77">
        <f t="shared" si="8"/>
        <v>0</v>
      </c>
      <c r="AT26" s="76">
        <f t="shared" si="16"/>
        <v>3</v>
      </c>
      <c r="AU26" s="78">
        <f t="shared" si="9"/>
        <v>3</v>
      </c>
      <c r="AV26" s="5">
        <f t="shared" si="10"/>
        <v>639</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639</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639</v>
      </c>
      <c r="AR27" s="76">
        <f t="shared" si="15"/>
        <v>0</v>
      </c>
      <c r="AS27" s="77">
        <f t="shared" si="8"/>
        <v>0</v>
      </c>
      <c r="AT27" s="76">
        <f t="shared" si="16"/>
        <v>3</v>
      </c>
      <c r="AU27" s="78">
        <f t="shared" si="9"/>
        <v>3</v>
      </c>
      <c r="AV27" s="5">
        <f t="shared" si="10"/>
        <v>639</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639</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639</v>
      </c>
      <c r="AR28" s="76">
        <f t="shared" si="15"/>
        <v>0</v>
      </c>
      <c r="AS28" s="77">
        <f t="shared" si="8"/>
        <v>0</v>
      </c>
      <c r="AT28" s="76">
        <f t="shared" si="16"/>
        <v>3</v>
      </c>
      <c r="AU28" s="78">
        <f t="shared" si="9"/>
        <v>3</v>
      </c>
      <c r="AV28" s="5">
        <f t="shared" si="10"/>
        <v>639</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639</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639</v>
      </c>
      <c r="AR29" s="76">
        <f t="shared" si="15"/>
        <v>0</v>
      </c>
      <c r="AS29" s="77">
        <f t="shared" si="8"/>
        <v>0</v>
      </c>
      <c r="AT29" s="76">
        <f t="shared" si="16"/>
        <v>3</v>
      </c>
      <c r="AU29" s="78">
        <f t="shared" si="9"/>
        <v>3</v>
      </c>
      <c r="AV29" s="5">
        <f t="shared" si="10"/>
        <v>639</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639</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639</v>
      </c>
      <c r="AR30" s="76">
        <f t="shared" si="15"/>
        <v>0</v>
      </c>
      <c r="AS30" s="77">
        <f t="shared" si="8"/>
        <v>0</v>
      </c>
      <c r="AT30" s="76">
        <f t="shared" si="16"/>
        <v>3</v>
      </c>
      <c r="AU30" s="78">
        <f t="shared" si="9"/>
        <v>3</v>
      </c>
      <c r="AV30" s="5">
        <f t="shared" si="10"/>
        <v>639</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639</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639</v>
      </c>
      <c r="AR31" s="76">
        <f t="shared" si="15"/>
        <v>0</v>
      </c>
      <c r="AS31" s="77">
        <f t="shared" si="8"/>
        <v>0</v>
      </c>
      <c r="AT31" s="76">
        <f t="shared" si="16"/>
        <v>3</v>
      </c>
      <c r="AU31" s="78">
        <f t="shared" si="9"/>
        <v>3</v>
      </c>
      <c r="AV31" s="5">
        <f t="shared" si="10"/>
        <v>639</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639</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639</v>
      </c>
      <c r="AR32" s="76">
        <f t="shared" si="15"/>
        <v>0</v>
      </c>
      <c r="AS32" s="77">
        <f t="shared" si="8"/>
        <v>0</v>
      </c>
      <c r="AT32" s="76">
        <f t="shared" si="16"/>
        <v>3</v>
      </c>
      <c r="AU32" s="78">
        <f t="shared" si="9"/>
        <v>3</v>
      </c>
      <c r="AV32" s="5">
        <f t="shared" si="10"/>
        <v>639</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639</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639</v>
      </c>
      <c r="AR33" s="76">
        <f t="shared" si="15"/>
        <v>0</v>
      </c>
      <c r="AS33" s="77">
        <f t="shared" si="8"/>
        <v>0</v>
      </c>
      <c r="AT33" s="76">
        <f t="shared" si="16"/>
        <v>3</v>
      </c>
      <c r="AU33" s="78">
        <f t="shared" si="9"/>
        <v>3</v>
      </c>
      <c r="AV33" s="5">
        <f t="shared" si="10"/>
        <v>639</v>
      </c>
      <c r="AW33" s="104">
        <f t="shared" si="17"/>
        <v>0</v>
      </c>
    </row>
    <row r="34" spans="1:49" s="69" customFormat="1" ht="24.75" customHeight="1" x14ac:dyDescent="0.2">
      <c r="A34" s="84"/>
      <c r="B34" s="480" t="s">
        <v>281</v>
      </c>
      <c r="C34" s="84"/>
      <c r="D34" s="84"/>
      <c r="E34" s="84"/>
      <c r="F34" s="84"/>
      <c r="G34" s="554">
        <f>20-COUNTBLANK(B14:B33)</f>
        <v>2</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12451</v>
      </c>
      <c r="Z34" s="904"/>
      <c r="AA34" s="558">
        <f t="shared" ref="AA34:AG34" si="18">SUM(AA14:AA33)</f>
        <v>0</v>
      </c>
      <c r="AB34" s="568">
        <f t="shared" si="18"/>
        <v>0</v>
      </c>
      <c r="AC34" s="569">
        <f t="shared" si="18"/>
        <v>0</v>
      </c>
      <c r="AD34" s="569">
        <f t="shared" si="18"/>
        <v>0</v>
      </c>
      <c r="AE34" s="570">
        <f t="shared" si="18"/>
        <v>20.019108804876041</v>
      </c>
      <c r="AF34" s="571">
        <f t="shared" si="18"/>
        <v>20.019108804876041</v>
      </c>
      <c r="AG34" s="89">
        <f t="shared" si="18"/>
        <v>0</v>
      </c>
      <c r="AH34" s="90"/>
      <c r="AI34" s="90"/>
      <c r="AJ34" s="90"/>
      <c r="AK34" s="90"/>
      <c r="AL34" s="91"/>
      <c r="AM34" s="91"/>
      <c r="AN34" s="91"/>
      <c r="AO34" s="68"/>
      <c r="AS34" s="70"/>
      <c r="AW34" s="104">
        <f>SUM(AW14:AW33)</f>
        <v>12451</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341.21052631579005</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1923" priority="6" stopIfTrue="1">
      <formula>B14=""</formula>
    </cfRule>
  </conditionalFormatting>
  <conditionalFormatting sqref="AE14:AE33">
    <cfRule type="expression" dxfId="1922" priority="7" stopIfTrue="1">
      <formula>AND((OR(S14,V14,Y14)&lt;&gt;0),AE14=0)</formula>
    </cfRule>
    <cfRule type="expression" dxfId="1921" priority="8" stopIfTrue="1">
      <formula>AND((OR(S14,V14,Y14)&lt;&gt;0),AE14&lt;&gt;0)</formula>
    </cfRule>
  </conditionalFormatting>
  <conditionalFormatting sqref="Q14:R33">
    <cfRule type="expression" dxfId="1920" priority="9" stopIfTrue="1">
      <formula>B14=""</formula>
    </cfRule>
  </conditionalFormatting>
  <conditionalFormatting sqref="AC14:AC33">
    <cfRule type="expression" dxfId="1919" priority="10" stopIfTrue="1">
      <formula>(AD14+AC14)&gt;=0</formula>
    </cfRule>
  </conditionalFormatting>
  <conditionalFormatting sqref="AI14:AJ33">
    <cfRule type="expression" dxfId="1918" priority="11" stopIfTrue="1">
      <formula>IF(AI14&lt;&gt;ROUND(S14*$AF$1+V14+Y14,2),1)</formula>
    </cfRule>
    <cfRule type="cellIs" dxfId="1917" priority="12" stopIfTrue="1" operator="equal">
      <formula>0</formula>
    </cfRule>
  </conditionalFormatting>
  <conditionalFormatting sqref="Y25:Z33">
    <cfRule type="expression" dxfId="1916" priority="13" stopIfTrue="1">
      <formula>IF((AND($Y25=0,$S25=0,$V25=0,$AE25&lt;&gt;0)),"истина")</formula>
    </cfRule>
    <cfRule type="expression" dxfId="1915" priority="14" stopIfTrue="1">
      <formula>($V25+$Y25)&lt;&gt;$AI25</formula>
    </cfRule>
  </conditionalFormatting>
  <conditionalFormatting sqref="S15:U33">
    <cfRule type="expression" dxfId="1914" priority="15" stopIfTrue="1">
      <formula>IF((AND($S15=0,$V15=0,$Y15=0,$AE15&lt;&gt;0)),"истина")</formula>
    </cfRule>
    <cfRule type="cellIs" dxfId="1913" priority="16" stopIfTrue="1" operator="lessThan">
      <formula>0</formula>
    </cfRule>
  </conditionalFormatting>
  <conditionalFormatting sqref="V25:X33">
    <cfRule type="expression" dxfId="1912" priority="17" stopIfTrue="1">
      <formula>IF((AND($V25=0,$Y25=0,$S25=0,$AE25&lt;&gt;0)),"истина")</formula>
    </cfRule>
    <cfRule type="expression" dxfId="1911" priority="18" stopIfTrue="1">
      <formula>($V25+$Y25)&lt;&gt;$AI25</formula>
    </cfRule>
    <cfRule type="cellIs" dxfId="1910" priority="19" stopIfTrue="1" operator="lessThan">
      <formula>0</formula>
    </cfRule>
  </conditionalFormatting>
  <conditionalFormatting sqref="I10:J10">
    <cfRule type="cellIs" dxfId="1909" priority="20" stopIfTrue="1" operator="notEqual">
      <formula>$A$10</formula>
    </cfRule>
    <cfRule type="cellIs" dxfId="1908" priority="21" stopIfTrue="1" operator="equal">
      <formula>0</formula>
    </cfRule>
  </conditionalFormatting>
  <conditionalFormatting sqref="D10:E10 AK13:AL13 AH14:AH33 AM14:AN33">
    <cfRule type="cellIs" dxfId="1907" priority="22" stopIfTrue="1" operator="equal">
      <formula>0</formula>
    </cfRule>
  </conditionalFormatting>
  <conditionalFormatting sqref="AH3:AN3 AH1:AN1">
    <cfRule type="cellIs" dxfId="1906" priority="23" stopIfTrue="1" operator="equal">
      <formula>0</formula>
    </cfRule>
  </conditionalFormatting>
  <conditionalFormatting sqref="S34:AG34 AF14:AF33">
    <cfRule type="cellIs" dxfId="1905" priority="24" stopIfTrue="1" operator="equal">
      <formula>0</formula>
    </cfRule>
  </conditionalFormatting>
  <conditionalFormatting sqref="S14:U14">
    <cfRule type="expression" dxfId="1904" priority="25" stopIfTrue="1">
      <formula>IF((AND($S$14=0,$V$14=0,$Y$14=0,$AE$14&lt;&gt;0)),"истина")</formula>
    </cfRule>
    <cfRule type="cellIs" dxfId="1903" priority="26" stopIfTrue="1" operator="lessThan">
      <formula>0</formula>
    </cfRule>
  </conditionalFormatting>
  <conditionalFormatting sqref="G34 D8:E9 AK14:AL33">
    <cfRule type="cellIs" dxfId="1902" priority="27" stopIfTrue="1" operator="equal">
      <formula>0</formula>
    </cfRule>
  </conditionalFormatting>
  <conditionalFormatting sqref="AL8:AL9">
    <cfRule type="cellIs" dxfId="1901" priority="28" stopIfTrue="1" operator="equal">
      <formula>0</formula>
    </cfRule>
  </conditionalFormatting>
  <conditionalFormatting sqref="AM8:AN8">
    <cfRule type="expression" dxfId="1900" priority="29" stopIfTrue="1">
      <formula>$AL$8=0</formula>
    </cfRule>
  </conditionalFormatting>
  <conditionalFormatting sqref="AM9:AN9">
    <cfRule type="expression" dxfId="1899" priority="30" stopIfTrue="1">
      <formula>$AL$9=0</formula>
    </cfRule>
  </conditionalFormatting>
  <conditionalFormatting sqref="A8:C8">
    <cfRule type="expression" dxfId="1898" priority="31" stopIfTrue="1">
      <formula>$D$8=0</formula>
    </cfRule>
    <cfRule type="cellIs" dxfId="1897" priority="32" stopIfTrue="1" operator="equal">
      <formula>0</formula>
    </cfRule>
  </conditionalFormatting>
  <conditionalFormatting sqref="A9:C9">
    <cfRule type="expression" dxfId="1896" priority="33" stopIfTrue="1">
      <formula>$D$9=0</formula>
    </cfRule>
    <cfRule type="cellIs" dxfId="1895" priority="34" stopIfTrue="1" operator="equal">
      <formula>0</formula>
    </cfRule>
  </conditionalFormatting>
  <conditionalFormatting sqref="F9">
    <cfRule type="expression" dxfId="1894" priority="35" stopIfTrue="1">
      <formula>$D$9=0</formula>
    </cfRule>
  </conditionalFormatting>
  <conditionalFormatting sqref="F8">
    <cfRule type="expression" dxfId="1893" priority="36" stopIfTrue="1">
      <formula>$D$8=0</formula>
    </cfRule>
  </conditionalFormatting>
  <conditionalFormatting sqref="G8:AK9 BA7:CE8">
    <cfRule type="cellIs" dxfId="1892" priority="37" stopIfTrue="1" operator="equal">
      <formula>""</formula>
    </cfRule>
  </conditionalFormatting>
  <conditionalFormatting sqref="Y14:Z24">
    <cfRule type="expression" dxfId="1891" priority="1" stopIfTrue="1">
      <formula>IF((AND($Y14=0,$S14=0,$V14=0,$AE14&lt;&gt;0)),"истина")</formula>
    </cfRule>
    <cfRule type="expression" dxfId="1890" priority="2" stopIfTrue="1">
      <formula>($V14+$Y14)&lt;&gt;$AI14</formula>
    </cfRule>
  </conditionalFormatting>
  <conditionalFormatting sqref="V14:X24">
    <cfRule type="expression" dxfId="1889" priority="3" stopIfTrue="1">
      <formula>IF((AND($V14=0,$Y14=0,$S14=0,$AE14&lt;&gt;0)),"истина")</formula>
    </cfRule>
    <cfRule type="expression" dxfId="1888" priority="4" stopIfTrue="1">
      <formula>($V14+$Y14)&lt;&gt;$AI14</formula>
    </cfRule>
    <cfRule type="cellIs" dxfId="1887"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0417"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60418"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60419"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60420"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60421"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60422"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60423"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60424"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60425"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60426"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60427"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60428"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60429"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60430"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60431"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60432"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60433"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10">
    <pageSetUpPr fitToPage="1"/>
  </sheetPr>
  <dimension ref="A1:CE147"/>
  <sheetViews>
    <sheetView showGridLines="0" zoomScale="120" zoomScaleNormal="120" workbookViewId="0">
      <selection activeCell="B16" sqref="B16:G16"/>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v>1872</v>
      </c>
      <c r="B1" s="969"/>
      <c r="C1" s="969"/>
      <c r="D1" s="555"/>
      <c r="E1" s="966">
        <v>1</v>
      </c>
      <c r="F1" s="966"/>
      <c r="G1" s="966"/>
      <c r="H1" s="966"/>
      <c r="J1" s="970"/>
      <c r="K1" s="970"/>
      <c r="L1" s="970"/>
      <c r="M1" s="970"/>
      <c r="N1" s="970"/>
      <c r="O1" s="970"/>
      <c r="P1" s="3"/>
      <c r="Q1" s="3"/>
      <c r="R1" s="964" t="s">
        <v>816</v>
      </c>
      <c r="S1" s="964"/>
      <c r="T1" s="964"/>
      <c r="U1" s="964"/>
      <c r="V1" s="964"/>
      <c r="W1" s="964"/>
      <c r="Y1" s="971">
        <v>1</v>
      </c>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v>0.59375</v>
      </c>
      <c r="AH2" s="859" t="s">
        <v>12</v>
      </c>
      <c r="AI2" s="859"/>
      <c r="AJ2" s="859"/>
      <c r="AK2" s="859"/>
      <c r="AL2" s="859"/>
      <c r="AM2" s="859"/>
      <c r="AN2" s="859"/>
      <c r="AO2" s="14" t="b">
        <v>1</v>
      </c>
      <c r="AP2" s="15" t="b">
        <v>0</v>
      </c>
      <c r="AQ2" s="15" t="b">
        <v>0</v>
      </c>
      <c r="AR2" s="15" t="b">
        <v>0</v>
      </c>
      <c r="AS2" s="15" t="b">
        <v>0</v>
      </c>
      <c r="AT2" s="15" t="b">
        <v>0</v>
      </c>
      <c r="AU2" s="15" t="b">
        <v>0</v>
      </c>
      <c r="AV2" s="15">
        <f>COUNTIF(AO2:AU2,TRUE)</f>
        <v>1</v>
      </c>
    </row>
    <row r="3" spans="1:83" ht="12.75" customHeight="1" x14ac:dyDescent="0.2">
      <c r="A3" s="972" t="s">
        <v>820</v>
      </c>
      <c r="B3" s="972"/>
      <c r="C3" s="972"/>
      <c r="D3" s="555"/>
      <c r="E3" s="964" t="s">
        <v>667</v>
      </c>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t="str">
        <f>IF(AO2=TRUE,"M",0)</f>
        <v>M</v>
      </c>
      <c r="AP3" s="19">
        <f>IF(AP2=TRUE,"Tu",0)</f>
        <v>0</v>
      </c>
      <c r="AQ3" s="19">
        <f>IF(AQ2=TRUE,"W",0)</f>
        <v>0</v>
      </c>
      <c r="AR3" s="19">
        <f>IF(AR2=TRUE,"Th",0)</f>
        <v>0</v>
      </c>
      <c r="AS3" s="19">
        <f>IF(AS2=TRUE,"F",0)</f>
        <v>0</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X</v>
      </c>
      <c r="BC7" s="33" t="str">
        <f>IF($I$7=$AO$3,"X","")&amp;IF($I$7=$AP$3,"X","")&amp;IF($I$7=$AQ$3,"X","")&amp;IF($I$7=$AR$3,"X","")&amp;IF($I$7=$AS$3,"X","")&amp;IF($I$7=$AT$3,"X","")&amp;IF($I$7=$AU$3,"X","")</f>
        <v/>
      </c>
      <c r="BD7" s="33" t="str">
        <f>IF($J$7=$AO$3,"X","")&amp;IF($J$7=$AP$3,"X","")&amp;IF($J$7=$AQ$3,"X","")&amp;IF($J$7=$AR$3,"X","")&amp;IF($J$7=$AS$3,"X","")&amp;IF($J$7=$AT$3,"X","")&amp;IF($J$7=$AU$3,"X","")</f>
        <v/>
      </c>
      <c r="BE7" s="33" t="str">
        <f>IF($K$7=$AO$3,"X","")&amp;IF($K$7=$AP$3,"X","")&amp;IF($K$7=$AQ$3,"X","")&amp;IF($K$7=$AR$3,"X","")&amp;IF($K$7=$AS$3,"X","")&amp;IF($K$7=$AT$3,"X","")&amp;IF($K$7=$AU$3,"X","")</f>
        <v/>
      </c>
      <c r="BF7" s="33" t="str">
        <f>IF($L$7=$AO$3,"X","")&amp;IF($L$7=$AP$3,"X","")&amp;IF($L$7=$AQ$3,"X","")&amp;IF($L$7=$AR$3,"X","")&amp;IF($L$7=$AS$3,"X","")&amp;IF($L$7=$AT$3,"X","")&amp;IF($L$7=$AU$3,"X","")</f>
        <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X</v>
      </c>
      <c r="BJ7" s="33" t="str">
        <f>IF($P$7=$AO$3,"X","")&amp;IF($P$7=$AP$3,"X","")&amp;IF($P$7=$AQ$3,"X","")&amp;IF($P$7=$AR$3,"X","")&amp;IF($P$7=$AS$3,"X","")&amp;IF($P$7=$AT$3,"X","")&amp;IF($P$7=$AU$3,"X","")</f>
        <v/>
      </c>
      <c r="BK7" s="33" t="str">
        <f>IF($Q$7=$AO$3,"X","")&amp;IF($Q$7=$AP$3,"X","")&amp;IF($Q$7=$AQ$3,"X","")&amp;IF($Q$7=$AR$3,"X","")&amp;IF($Q$7=$AS$3,"X","")&amp;IF($Q$7=$AT$3,"X","")&amp;IF($Q$7=$AU$3,"X","")</f>
        <v/>
      </c>
      <c r="BL7" s="33" t="str">
        <f>IF($R$7=$AO$3,"X","")&amp;IF($R$7=$AP$3,"X","")&amp;IF($R$7=$AQ$3,"X","")&amp;IF($R$7=$AR$3,"X","")&amp;IF($R$7=$AS$3,"X","")&amp;IF($R$7=$AT$3,"X","")&amp;IF($R$7=$AU$3,"X","")</f>
        <v/>
      </c>
      <c r="BM7" s="33" t="str">
        <f>IF($S$7=$AO$3,"X","")&amp;IF($S$7=$AP$3,"X","")&amp;IF($S$7=$AQ$3,"X","")&amp;IF($S$7=$AR$3,"X","")&amp;IF($S$7=$AS$3,"X","")&amp;IF($S$7=$AT$3,"X","")&amp;IF($S$7=$AU$3,"X","")</f>
        <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X</v>
      </c>
      <c r="BQ7" s="33" t="str">
        <f>IF($W$7=$AO$3,"X","")&amp;IF($W$7=$AP$3,"X","")&amp;IF($W$7=$AQ$3,"X","")&amp;IF($W$7=$AR$3,"X","")&amp;IF($W$7=$AS$3,"X","")&amp;IF($W$7=$AT$3,"X","")&amp;IF($W$7=$AU$3,"X","")</f>
        <v/>
      </c>
      <c r="BR7" s="33" t="str">
        <f>IF($X$7=$AO$3,"X","")&amp;IF($X$7=$AP$3,"X","")&amp;IF($X$7=$AQ$3,"X","")&amp;IF($X$7=$AR$3,"X","")&amp;IF($X$7=$AS$3,"X","")&amp;IF($X$7=$AT$3,"X","")&amp;IF($X$7=$AU$3,"X","")</f>
        <v/>
      </c>
      <c r="BS7" s="33" t="str">
        <f>IF($Y$7=$AO$3,"X","")&amp;IF($Y$7=$AP$3,"X","")&amp;IF($Y$7=$AQ$3,"X","")&amp;IF($Y$7=$AR$3,"X","")&amp;IF($Y$7=$AS$3,"X","")&amp;IF($Y$7=$AT$3,"X","")&amp;IF($Y$7=$AU$3,"X","")</f>
        <v/>
      </c>
      <c r="BT7" s="33" t="str">
        <f>IF($Z$7=$AO$3,"X","")&amp;IF($Z$7=$AP$3,"X","")&amp;IF($Z$7=$AQ$3,"X","")&amp;IF($Z$7=$AR$3,"X","")&amp;IF($Z$7=$AS$3,"X","")&amp;IF($Z$7=$AT$3,"X","")&amp;IF($Z$7=$AU$3,"X","")</f>
        <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X</v>
      </c>
      <c r="BX7" s="33" t="str">
        <f>IF($AD$7=$AO$3,"X","")&amp;IF($AD$7=$AP$3,"X","")&amp;IF($AD$7=$AQ$3,"X","")&amp;IF($AD$7=$AR$3,"X","")&amp;IF($AD$7=$AS$3,"X","")&amp;IF($AD$7=$AT$3,"X","")&amp;IF($AD$7=$AU$3,"X","")</f>
        <v/>
      </c>
      <c r="BY7" s="33" t="str">
        <f>IF($AE$7=$AO$3,"X","")&amp;IF($AE$7=$AP$3,"X","")&amp;IF($AE$7=$AQ$3,"X","")&amp;IF($AE$7=$AR$3,"X","")&amp;IF($AE$7=$AS$3,"X","")&amp;IF($AE$7=$AT$3,"X","")&amp;IF($AE$7=$AU$3,"X","")</f>
        <v/>
      </c>
      <c r="BZ7" s="33" t="str">
        <f>IF($AF$7=$AO$3,"X","")&amp;IF($AF$7=$AP$3,"X","")&amp;IF($AF$7=$AQ$3,"X","")&amp;IF($AF$7=$AR$3,"X","")&amp;IF($AF$7=$AS$3,"X","")&amp;IF($AF$7=$AT$3,"X","")&amp;IF($AF$7=$AU$3,"X","")</f>
        <v/>
      </c>
      <c r="CA7" s="33" t="str">
        <f>IF($AG$7=$AO$3,"X","")&amp;IF($AG$7=$AP$3,"X","")&amp;IF($AG$7=$AQ$3,"X","")&amp;IF($AG$7=$AR$3,"X","")&amp;IF($AG$7=$AS$3,"X","")&amp;IF($AG$7=$AT$3,"X","")&amp;IF($AG$7=$AU$3,"X","")</f>
        <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X</v>
      </c>
      <c r="CE7" s="33" t="str">
        <f>IF($AK$7=$AO$3,"X","")&amp;IF($AK$7=$AP$3,"X","")&amp;IF($AK$7=$AQ$3,"X","")&amp;IF($AK$7=$AR$3,"X","")&amp;IF($AK$7=$AS$3,"X","")&amp;IF($AK$7=$AT$3,"X","")&amp;IF($AK$7=$AU$3,"X","")</f>
        <v/>
      </c>
    </row>
    <row r="8" spans="1:83" ht="12.75" customHeight="1" x14ac:dyDescent="0.2">
      <c r="A8" s="977" t="str">
        <f>R1</f>
        <v>Матвиенко Елена</v>
      </c>
      <c r="B8" s="977"/>
      <c r="C8" s="977"/>
      <c r="D8" s="978">
        <f>Y1*AL8</f>
        <v>5</v>
      </c>
      <c r="E8" s="978"/>
      <c r="F8" s="34" t="s">
        <v>21</v>
      </c>
      <c r="G8" s="35" t="str">
        <f>IF($G$7=$AO$3,"X","")&amp;IF($G$7=$AP$3,"X","")&amp;IF($G$7=$AQ$3,"X","")&amp;IF($G$7=$AR$3,"X","")&amp;IF($G$7=$AS$3,"X","")&amp;IF($G$7=$AT$3,"X","")&amp;IF($G$7=$AU$3,"X","")</f>
        <v/>
      </c>
      <c r="H8" s="35" t="str">
        <f>IF($H$7=$AO$3,"X","")&amp;IF($H$7=$AP$3,"X","")&amp;IF($H$7=$AQ$3,"X","")&amp;IF($H$7=$AR$3,"X","")&amp;IF($H$7=$AS$3,"X","")&amp;IF($H$7=$AT$3,"X","")&amp;IF($H$7=$AU$3,"X","")</f>
        <v>X</v>
      </c>
      <c r="I8" s="35" t="str">
        <f>IF($I$7=$AO$3,"X","")&amp;IF($I$7=$AP$3,"X","")&amp;IF($I$7=$AQ$3,"X","")&amp;IF($I$7=$AR$3,"X","")&amp;IF($I$7=$AS$3,"X","")&amp;IF($I$7=$AT$3,"X","")&amp;IF($I$7=$AU$3,"X","")</f>
        <v/>
      </c>
      <c r="J8" s="35" t="str">
        <f>IF($J$7=$AO$3,"X","")&amp;IF($J$7=$AP$3,"X","")&amp;IF($J$7=$AQ$3,"X","")&amp;IF($J$7=$AR$3,"X","")&amp;IF($J$7=$AS$3,"X","")&amp;IF($J$7=$AT$3,"X","")&amp;IF($J$7=$AU$3,"X","")</f>
        <v/>
      </c>
      <c r="K8" s="35" t="str">
        <f>IF($K$7=$AO$3,"X","")&amp;IF($K$7=$AP$3,"X","")&amp;IF($K$7=$AQ$3,"X","")&amp;IF($K$7=$AR$3,"X","")&amp;IF($K$7=$AS$3,"X","")&amp;IF($K$7=$AT$3,"X","")&amp;IF($K$7=$AU$3,"X","")</f>
        <v/>
      </c>
      <c r="L8" s="35" t="str">
        <f>IF($L$7=$AO$3,"X","")&amp;IF($L$7=$AP$3,"X","")&amp;IF($L$7=$AQ$3,"X","")&amp;IF($L$7=$AR$3,"X","")&amp;IF($L$7=$AS$3,"X","")&amp;IF($L$7=$AT$3,"X","")&amp;IF($L$7=$AU$3,"X","")</f>
        <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X</v>
      </c>
      <c r="P8" s="35" t="str">
        <f>IF($P$7=$AO$3,"X","")&amp;IF($P$7=$AP$3,"X","")&amp;IF($P$7=$AQ$3,"X","")&amp;IF($P$7=$AR$3,"X","")&amp;IF($P$7=$AS$3,"X","")&amp;IF($P$7=$AT$3,"X","")&amp;IF($P$7=$AU$3,"X","")</f>
        <v/>
      </c>
      <c r="Q8" s="35" t="str">
        <f>IF($Q$7=$AO$3,"X","")&amp;IF($Q$7=$AP$3,"X","")&amp;IF($Q$7=$AQ$3,"X","")&amp;IF($Q$7=$AR$3,"X","")&amp;IF($Q$7=$AS$3,"X","")&amp;IF($Q$7=$AT$3,"X","")&amp;IF($Q$7=$AU$3,"X","")</f>
        <v/>
      </c>
      <c r="R8" s="35" t="str">
        <f>IF($R$7=$AO$3,"X","")&amp;IF($R$7=$AP$3,"X","")&amp;IF($R$7=$AQ$3,"X","")&amp;IF($R$7=$AR$3,"X","")&amp;IF($R$7=$AS$3,"X","")&amp;IF($R$7=$AT$3,"X","")&amp;IF($R$7=$AU$3,"X","")</f>
        <v/>
      </c>
      <c r="S8" s="35" t="str">
        <f>IF($S$7=$AO$3,"X","")&amp;IF($S$7=$AP$3,"X","")&amp;IF($S$7=$AQ$3,"X","")&amp;IF($S$7=$AR$3,"X","")&amp;IF($S$7=$AS$3,"X","")&amp;IF($S$7=$AT$3,"X","")&amp;IF($S$7=$AU$3,"X","")</f>
        <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X</v>
      </c>
      <c r="W8" s="35" t="str">
        <f>IF($W$7=$AO$3,"X","")&amp;IF($W$7=$AP$3,"X","")&amp;IF($W$7=$AQ$3,"X","")&amp;IF($W$7=$AR$3,"X","")&amp;IF($W$7=$AS$3,"X","")&amp;IF($W$7=$AT$3,"X","")&amp;IF($W$7=$AU$3,"X","")</f>
        <v/>
      </c>
      <c r="X8" s="35" t="str">
        <f>IF($X$7=$AO$3,"X","")&amp;IF($X$7=$AP$3,"X","")&amp;IF($X$7=$AQ$3,"X","")&amp;IF($X$7=$AR$3,"X","")&amp;IF($X$7=$AS$3,"X","")&amp;IF($X$7=$AT$3,"X","")&amp;IF($X$7=$AU$3,"X","")</f>
        <v/>
      </c>
      <c r="Y8" s="35" t="str">
        <f>IF($Y$7=$AO$3,"X","")&amp;IF($Y$7=$AP$3,"X","")&amp;IF($Y$7=$AQ$3,"X","")&amp;IF($Y$7=$AR$3,"X","")&amp;IF($Y$7=$AS$3,"X","")&amp;IF($Y$7=$AT$3,"X","")&amp;IF($Y$7=$AU$3,"X","")</f>
        <v/>
      </c>
      <c r="Z8" s="35" t="str">
        <f>IF($Z$7=$AO$3,"X","")&amp;IF($Z$7=$AP$3,"X","")&amp;IF($Z$7=$AQ$3,"X","")&amp;IF($Z$7=$AR$3,"X","")&amp;IF($Z$7=$AS$3,"X","")&amp;IF($Z$7=$AT$3,"X","")&amp;IF($Z$7=$AU$3,"X","")</f>
        <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X</v>
      </c>
      <c r="AD8" s="35" t="str">
        <f>IF($AD$7=$AO$3,"X","")&amp;IF($AD$7=$AP$3,"X","")&amp;IF($AD$7=$AQ$3,"X","")&amp;IF($AD$7=$AR$3,"X","")&amp;IF($AD$7=$AS$3,"X","")&amp;IF($AD$7=$AT$3,"X","")&amp;IF($AD$7=$AU$3,"X","")</f>
        <v/>
      </c>
      <c r="AE8" s="35" t="str">
        <f>IF($AE$7=$AO$3,"X","")&amp;IF($AE$7=$AP$3,"X","")&amp;IF($AE$7=$AQ$3,"X","")&amp;IF($AE$7=$AR$3,"X","")&amp;IF($AE$7=$AS$3,"X","")&amp;IF($AE$7=$AT$3,"X","")&amp;IF($AE$7=$AU$3,"X","")</f>
        <v/>
      </c>
      <c r="AF8" s="35" t="str">
        <f>IF($AF$7=$AO$3,"X","")&amp;IF($AF$7=$AP$3,"X","")&amp;IF($AF$7=$AQ$3,"X","")&amp;IF($AF$7=$AR$3,"X","")&amp;IF($AF$7=$AS$3,"X","")&amp;IF($AF$7=$AT$3,"X","")&amp;IF($AF$7=$AU$3,"X","")</f>
        <v/>
      </c>
      <c r="AG8" s="35" t="str">
        <f>IF($AG$7=$AO$3,"X","")&amp;IF($AG$7=$AP$3,"X","")&amp;IF($AG$7=$AQ$3,"X","")&amp;IF($AG$7=$AR$3,"X","")&amp;IF($AG$7=$AS$3,"X","")&amp;IF($AG$7=$AT$3,"X","")&amp;IF($AG$7=$AU$3,"X","")</f>
        <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X</v>
      </c>
      <c r="AK8" s="35" t="str">
        <f>IF($AK$7=$AO$3,"X","")&amp;IF($AK$7=$AP$3,"X","")&amp;IF($AK$7=$AQ$3,"X","")&amp;IF($AK$7=$AR$3,"X","")&amp;IF($AK$7=$AS$3,"X","")&amp;IF($AK$7=$AT$3,"X","")&amp;IF($AK$7=$AU$3,"X","")</f>
        <v/>
      </c>
      <c r="AL8" s="30">
        <f>COUNTIF(G8:AK8,"X")</f>
        <v>5</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5</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c r="C14" s="925"/>
      <c r="D14" s="925"/>
      <c r="E14" s="925"/>
      <c r="F14" s="925"/>
      <c r="G14" s="926"/>
      <c r="H14" s="927"/>
      <c r="I14" s="928"/>
      <c r="J14" s="929"/>
      <c r="K14" s="930"/>
      <c r="L14" s="931"/>
      <c r="M14" s="932"/>
      <c r="N14" s="933"/>
      <c r="O14" s="932"/>
      <c r="P14" s="933"/>
      <c r="Q14" s="934">
        <f t="shared" ref="Q14:Q33" si="2">AV14</f>
        <v>1872</v>
      </c>
      <c r="R14" s="935"/>
      <c r="S14" s="936"/>
      <c r="T14" s="937"/>
      <c r="U14" s="938"/>
      <c r="V14" s="939"/>
      <c r="W14" s="940"/>
      <c r="X14" s="941"/>
      <c r="Y14" s="939"/>
      <c r="Z14" s="941"/>
      <c r="AA14" s="556"/>
      <c r="AB14" s="559"/>
      <c r="AC14" s="560" t="str">
        <f t="shared" ref="AC14:AC33" si="3">IF(B14&lt;&gt;"",-$I$10,"")</f>
        <v/>
      </c>
      <c r="AD14" s="561"/>
      <c r="AE14" s="561"/>
      <c r="AF14" s="562">
        <f t="shared" ref="AF14:AF33" si="4">SUM(AB14:AE14)</f>
        <v>0</v>
      </c>
      <c r="AG14" s="72"/>
      <c r="AH14" s="109" t="str">
        <f t="shared" ref="AH14:AH33" si="5">IF(B14&lt;&gt;"",AV14,"")</f>
        <v/>
      </c>
      <c r="AI14" s="883" t="str">
        <f>IF(B14&lt;&gt;0,ROUND(AE14*Q14,0),"")</f>
        <v/>
      </c>
      <c r="AJ14" s="883"/>
      <c r="AK14" s="900" t="str">
        <f t="shared" ref="AK14:AK33" si="6">IF(B14&lt;&gt;0,ROUND(AI14*$AF$1,2),"")</f>
        <v/>
      </c>
      <c r="AL14" s="900"/>
      <c r="AM14" s="901" t="str">
        <f t="shared" ref="AM14:AM33" si="7">IF(AND(AC14&gt;0,AC14&lt;&gt;""),"ложь","")</f>
        <v/>
      </c>
      <c r="AN14" s="901"/>
      <c r="AO14" s="73">
        <f>IF(ROUND($A$1-$A$1*M14,4)=$A$1,0,ROUND($A$1-$A$1*M14,4))</f>
        <v>0</v>
      </c>
      <c r="AP14" s="74">
        <f>IF(ROUND($A$1-$A$1*O14,4)=$A$1,0,ROUND($A$1-$A$1*O14,4))</f>
        <v>0</v>
      </c>
      <c r="AQ14" s="75">
        <f>ROUND($A$1-((M14+O14)*$A$1),4)</f>
        <v>1872</v>
      </c>
      <c r="AR14" s="76">
        <f>IF(AO14&gt;0,1,0)</f>
        <v>0</v>
      </c>
      <c r="AS14" s="77">
        <f t="shared" ref="AS14:AS33" si="8">IF(AP14&gt;0,2,0)</f>
        <v>0</v>
      </c>
      <c r="AT14" s="76">
        <f>IF(AQ14&gt;0,3,0)</f>
        <v>3</v>
      </c>
      <c r="AU14" s="78">
        <f t="shared" ref="AU14:AU33" si="9">AR14+AS14+AT14</f>
        <v>3</v>
      </c>
      <c r="AV14" s="5">
        <f t="shared" ref="AV14:AV33" si="10">IF(AU14=4,AO14,0)+IF(AU14=5,AP14,0)+IF(AU14=6,AQ14,0)+IF(AU14=3,$A$1,0)</f>
        <v>1872</v>
      </c>
      <c r="AW14" s="104">
        <f>ROUND(AF14*Q14,0)</f>
        <v>0</v>
      </c>
    </row>
    <row r="15" spans="1:83" s="69" customFormat="1" ht="18" customHeight="1" x14ac:dyDescent="0.2">
      <c r="A15" s="71">
        <v>2</v>
      </c>
      <c r="B15" s="924"/>
      <c r="C15" s="925"/>
      <c r="D15" s="925"/>
      <c r="E15" s="925"/>
      <c r="F15" s="925"/>
      <c r="G15" s="926"/>
      <c r="H15" s="927"/>
      <c r="I15" s="928"/>
      <c r="J15" s="929"/>
      <c r="K15" s="930"/>
      <c r="L15" s="931"/>
      <c r="M15" s="932"/>
      <c r="N15" s="933"/>
      <c r="O15" s="932"/>
      <c r="P15" s="933"/>
      <c r="Q15" s="934">
        <f t="shared" si="2"/>
        <v>1872</v>
      </c>
      <c r="R15" s="935"/>
      <c r="S15" s="936"/>
      <c r="T15" s="937"/>
      <c r="U15" s="938"/>
      <c r="V15" s="939"/>
      <c r="W15" s="940"/>
      <c r="X15" s="941"/>
      <c r="Y15" s="939"/>
      <c r="Z15" s="941"/>
      <c r="AA15" s="556"/>
      <c r="AB15" s="563"/>
      <c r="AC15" s="560" t="str">
        <f t="shared" si="3"/>
        <v/>
      </c>
      <c r="AD15" s="564"/>
      <c r="AE15" s="561"/>
      <c r="AF15" s="562">
        <f t="shared" si="4"/>
        <v>0</v>
      </c>
      <c r="AG15" s="72"/>
      <c r="AH15" s="109" t="str">
        <f t="shared" si="5"/>
        <v/>
      </c>
      <c r="AI15" s="883" t="str">
        <f t="shared" ref="AI15:AI33" si="11">IF(B15&lt;&gt;0,ROUND(AE15*Q15,0),"")</f>
        <v/>
      </c>
      <c r="AJ15" s="883"/>
      <c r="AK15" s="900" t="str">
        <f t="shared" si="6"/>
        <v/>
      </c>
      <c r="AL15" s="900"/>
      <c r="AM15" s="901" t="str">
        <f t="shared" si="7"/>
        <v/>
      </c>
      <c r="AN15" s="901"/>
      <c r="AO15" s="73">
        <f t="shared" ref="AO15:AO33" si="12">IF(ROUND($A$1-$A$1*M15,4)=$A$1,0,ROUND($A$1-$A$1*M15,4))</f>
        <v>0</v>
      </c>
      <c r="AP15" s="74">
        <f t="shared" ref="AP15:AP33" si="13">IF(ROUND($A$1-$A$1*O15,4)=$A$1,0,ROUND($A$1-$A$1*O15,4))</f>
        <v>0</v>
      </c>
      <c r="AQ15" s="75">
        <f t="shared" ref="AQ15:AQ33" si="14">ROUND($A$1-((M15+O15)*$A$1),4)</f>
        <v>1872</v>
      </c>
      <c r="AR15" s="76">
        <f t="shared" ref="AR15:AR33" si="15">IF(AO15&gt;0,1,0)</f>
        <v>0</v>
      </c>
      <c r="AS15" s="77">
        <f t="shared" si="8"/>
        <v>0</v>
      </c>
      <c r="AT15" s="76">
        <f t="shared" ref="AT15:AT33" si="16">IF(AQ15&gt;0,3,0)</f>
        <v>3</v>
      </c>
      <c r="AU15" s="78">
        <f t="shared" si="9"/>
        <v>3</v>
      </c>
      <c r="AV15" s="5">
        <f t="shared" si="10"/>
        <v>1872</v>
      </c>
      <c r="AW15" s="104">
        <f t="shared" ref="AW15:AW33" si="17">ROUND(AF15*Q15,0)</f>
        <v>0</v>
      </c>
    </row>
    <row r="16" spans="1:83" s="69" customFormat="1" ht="18" customHeight="1" x14ac:dyDescent="0.2">
      <c r="A16" s="71">
        <v>3</v>
      </c>
      <c r="B16" s="924"/>
      <c r="C16" s="925"/>
      <c r="D16" s="925"/>
      <c r="E16" s="925"/>
      <c r="F16" s="925"/>
      <c r="G16" s="926"/>
      <c r="H16" s="927"/>
      <c r="I16" s="928"/>
      <c r="J16" s="929"/>
      <c r="K16" s="930"/>
      <c r="L16" s="931"/>
      <c r="M16" s="932"/>
      <c r="N16" s="933"/>
      <c r="O16" s="932"/>
      <c r="P16" s="933"/>
      <c r="Q16" s="934">
        <f t="shared" si="2"/>
        <v>1872</v>
      </c>
      <c r="R16" s="935"/>
      <c r="S16" s="936"/>
      <c r="T16" s="937"/>
      <c r="U16" s="938"/>
      <c r="V16" s="939"/>
      <c r="W16" s="940"/>
      <c r="X16" s="941"/>
      <c r="Y16" s="939"/>
      <c r="Z16" s="941"/>
      <c r="AA16" s="556"/>
      <c r="AB16" s="563"/>
      <c r="AC16" s="560" t="str">
        <f t="shared" si="3"/>
        <v/>
      </c>
      <c r="AD16" s="564"/>
      <c r="AE16" s="561"/>
      <c r="AF16" s="562">
        <f t="shared" si="4"/>
        <v>0</v>
      </c>
      <c r="AG16" s="72"/>
      <c r="AH16" s="109" t="str">
        <f t="shared" si="5"/>
        <v/>
      </c>
      <c r="AI16" s="883" t="str">
        <f t="shared" si="11"/>
        <v/>
      </c>
      <c r="AJ16" s="883"/>
      <c r="AK16" s="900" t="str">
        <f t="shared" si="6"/>
        <v/>
      </c>
      <c r="AL16" s="900"/>
      <c r="AM16" s="901" t="str">
        <f t="shared" si="7"/>
        <v/>
      </c>
      <c r="AN16" s="901"/>
      <c r="AO16" s="73">
        <f t="shared" si="12"/>
        <v>0</v>
      </c>
      <c r="AP16" s="74">
        <f t="shared" si="13"/>
        <v>0</v>
      </c>
      <c r="AQ16" s="75">
        <f t="shared" si="14"/>
        <v>1872</v>
      </c>
      <c r="AR16" s="76">
        <f t="shared" si="15"/>
        <v>0</v>
      </c>
      <c r="AS16" s="77">
        <f t="shared" si="8"/>
        <v>0</v>
      </c>
      <c r="AT16" s="76">
        <f t="shared" si="16"/>
        <v>3</v>
      </c>
      <c r="AU16" s="78">
        <f t="shared" si="9"/>
        <v>3</v>
      </c>
      <c r="AV16" s="5">
        <f t="shared" si="10"/>
        <v>1872</v>
      </c>
      <c r="AW16" s="104">
        <f t="shared" si="17"/>
        <v>0</v>
      </c>
    </row>
    <row r="17" spans="1:49" s="69" customFormat="1" ht="18" customHeight="1" x14ac:dyDescent="0.2">
      <c r="A17" s="71">
        <v>4</v>
      </c>
      <c r="B17" s="924"/>
      <c r="C17" s="925"/>
      <c r="D17" s="925"/>
      <c r="E17" s="925"/>
      <c r="F17" s="925"/>
      <c r="G17" s="926"/>
      <c r="H17" s="927"/>
      <c r="I17" s="928"/>
      <c r="J17" s="929"/>
      <c r="K17" s="930"/>
      <c r="L17" s="931"/>
      <c r="M17" s="932"/>
      <c r="N17" s="933"/>
      <c r="O17" s="932"/>
      <c r="P17" s="933"/>
      <c r="Q17" s="934">
        <f t="shared" si="2"/>
        <v>1872</v>
      </c>
      <c r="R17" s="935"/>
      <c r="S17" s="936"/>
      <c r="T17" s="937"/>
      <c r="U17" s="938"/>
      <c r="V17" s="939"/>
      <c r="W17" s="940"/>
      <c r="X17" s="941"/>
      <c r="Y17" s="939"/>
      <c r="Z17" s="941"/>
      <c r="AA17" s="556"/>
      <c r="AB17" s="563"/>
      <c r="AC17" s="560" t="str">
        <f t="shared" si="3"/>
        <v/>
      </c>
      <c r="AD17" s="564"/>
      <c r="AE17" s="561"/>
      <c r="AF17" s="562">
        <f t="shared" si="4"/>
        <v>0</v>
      </c>
      <c r="AG17" s="72"/>
      <c r="AH17" s="109" t="str">
        <f t="shared" si="5"/>
        <v/>
      </c>
      <c r="AI17" s="883" t="str">
        <f t="shared" si="11"/>
        <v/>
      </c>
      <c r="AJ17" s="883"/>
      <c r="AK17" s="900" t="str">
        <f t="shared" si="6"/>
        <v/>
      </c>
      <c r="AL17" s="900"/>
      <c r="AM17" s="901" t="str">
        <f t="shared" si="7"/>
        <v/>
      </c>
      <c r="AN17" s="901"/>
      <c r="AO17" s="73">
        <f t="shared" si="12"/>
        <v>0</v>
      </c>
      <c r="AP17" s="74">
        <f t="shared" si="13"/>
        <v>0</v>
      </c>
      <c r="AQ17" s="75">
        <f t="shared" si="14"/>
        <v>1872</v>
      </c>
      <c r="AR17" s="76">
        <f t="shared" si="15"/>
        <v>0</v>
      </c>
      <c r="AS17" s="77">
        <f t="shared" si="8"/>
        <v>0</v>
      </c>
      <c r="AT17" s="76">
        <f t="shared" si="16"/>
        <v>3</v>
      </c>
      <c r="AU17" s="78">
        <f t="shared" si="9"/>
        <v>3</v>
      </c>
      <c r="AV17" s="5">
        <f t="shared" si="10"/>
        <v>1872</v>
      </c>
      <c r="AW17" s="104">
        <f t="shared" si="17"/>
        <v>0</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1872</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1872</v>
      </c>
      <c r="AR18" s="76">
        <f t="shared" si="15"/>
        <v>0</v>
      </c>
      <c r="AS18" s="77">
        <f t="shared" si="8"/>
        <v>0</v>
      </c>
      <c r="AT18" s="76">
        <f t="shared" si="16"/>
        <v>3</v>
      </c>
      <c r="AU18" s="78">
        <f t="shared" si="9"/>
        <v>3</v>
      </c>
      <c r="AV18" s="5">
        <f t="shared" si="10"/>
        <v>1872</v>
      </c>
      <c r="AW18" s="104">
        <f t="shared" si="17"/>
        <v>0</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1872</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1872</v>
      </c>
      <c r="AR19" s="76">
        <f t="shared" si="15"/>
        <v>0</v>
      </c>
      <c r="AS19" s="77">
        <f t="shared" si="8"/>
        <v>0</v>
      </c>
      <c r="AT19" s="76">
        <f t="shared" si="16"/>
        <v>3</v>
      </c>
      <c r="AU19" s="78">
        <f t="shared" si="9"/>
        <v>3</v>
      </c>
      <c r="AV19" s="5">
        <f t="shared" si="10"/>
        <v>1872</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1872</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1872</v>
      </c>
      <c r="AR20" s="76">
        <f t="shared" si="15"/>
        <v>0</v>
      </c>
      <c r="AS20" s="77">
        <f t="shared" si="8"/>
        <v>0</v>
      </c>
      <c r="AT20" s="76">
        <f t="shared" si="16"/>
        <v>3</v>
      </c>
      <c r="AU20" s="78">
        <f t="shared" si="9"/>
        <v>3</v>
      </c>
      <c r="AV20" s="5">
        <f t="shared" si="10"/>
        <v>1872</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1872</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1872</v>
      </c>
      <c r="AR21" s="76">
        <f t="shared" si="15"/>
        <v>0</v>
      </c>
      <c r="AS21" s="77">
        <f t="shared" si="8"/>
        <v>0</v>
      </c>
      <c r="AT21" s="76">
        <f t="shared" si="16"/>
        <v>3</v>
      </c>
      <c r="AU21" s="78">
        <f t="shared" si="9"/>
        <v>3</v>
      </c>
      <c r="AV21" s="5">
        <f t="shared" si="10"/>
        <v>1872</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1872</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1872</v>
      </c>
      <c r="AR22" s="76">
        <f t="shared" si="15"/>
        <v>0</v>
      </c>
      <c r="AS22" s="77">
        <f t="shared" si="8"/>
        <v>0</v>
      </c>
      <c r="AT22" s="76">
        <f t="shared" si="16"/>
        <v>3</v>
      </c>
      <c r="AU22" s="78">
        <f t="shared" si="9"/>
        <v>3</v>
      </c>
      <c r="AV22" s="5">
        <f t="shared" si="10"/>
        <v>1872</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1872</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1872</v>
      </c>
      <c r="AR23" s="76">
        <f t="shared" si="15"/>
        <v>0</v>
      </c>
      <c r="AS23" s="77">
        <f t="shared" si="8"/>
        <v>0</v>
      </c>
      <c r="AT23" s="76">
        <f t="shared" si="16"/>
        <v>3</v>
      </c>
      <c r="AU23" s="78">
        <f t="shared" si="9"/>
        <v>3</v>
      </c>
      <c r="AV23" s="5">
        <f t="shared" si="10"/>
        <v>1872</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1872</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1872</v>
      </c>
      <c r="AR24" s="76">
        <f t="shared" si="15"/>
        <v>0</v>
      </c>
      <c r="AS24" s="77">
        <f t="shared" si="8"/>
        <v>0</v>
      </c>
      <c r="AT24" s="76">
        <f t="shared" si="16"/>
        <v>3</v>
      </c>
      <c r="AU24" s="78">
        <f t="shared" si="9"/>
        <v>3</v>
      </c>
      <c r="AV24" s="5">
        <f t="shared" si="10"/>
        <v>1872</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1872</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1872</v>
      </c>
      <c r="AR25" s="76">
        <f t="shared" si="15"/>
        <v>0</v>
      </c>
      <c r="AS25" s="77">
        <f t="shared" si="8"/>
        <v>0</v>
      </c>
      <c r="AT25" s="76">
        <f t="shared" si="16"/>
        <v>3</v>
      </c>
      <c r="AU25" s="78">
        <f t="shared" si="9"/>
        <v>3</v>
      </c>
      <c r="AV25" s="5">
        <f t="shared" si="10"/>
        <v>1872</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1872</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1872</v>
      </c>
      <c r="AR26" s="76">
        <f t="shared" si="15"/>
        <v>0</v>
      </c>
      <c r="AS26" s="77">
        <f t="shared" si="8"/>
        <v>0</v>
      </c>
      <c r="AT26" s="76">
        <f t="shared" si="16"/>
        <v>3</v>
      </c>
      <c r="AU26" s="78">
        <f t="shared" si="9"/>
        <v>3</v>
      </c>
      <c r="AV26" s="5">
        <f t="shared" si="10"/>
        <v>1872</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1872</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1872</v>
      </c>
      <c r="AR27" s="76">
        <f t="shared" si="15"/>
        <v>0</v>
      </c>
      <c r="AS27" s="77">
        <f t="shared" si="8"/>
        <v>0</v>
      </c>
      <c r="AT27" s="76">
        <f t="shared" si="16"/>
        <v>3</v>
      </c>
      <c r="AU27" s="78">
        <f t="shared" si="9"/>
        <v>3</v>
      </c>
      <c r="AV27" s="5">
        <f t="shared" si="10"/>
        <v>1872</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1872</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1872</v>
      </c>
      <c r="AR28" s="76">
        <f t="shared" si="15"/>
        <v>0</v>
      </c>
      <c r="AS28" s="77">
        <f t="shared" si="8"/>
        <v>0</v>
      </c>
      <c r="AT28" s="76">
        <f t="shared" si="16"/>
        <v>3</v>
      </c>
      <c r="AU28" s="78">
        <f t="shared" si="9"/>
        <v>3</v>
      </c>
      <c r="AV28" s="5">
        <f t="shared" si="10"/>
        <v>1872</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1872</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1872</v>
      </c>
      <c r="AR29" s="76">
        <f t="shared" si="15"/>
        <v>0</v>
      </c>
      <c r="AS29" s="77">
        <f t="shared" si="8"/>
        <v>0</v>
      </c>
      <c r="AT29" s="76">
        <f t="shared" si="16"/>
        <v>3</v>
      </c>
      <c r="AU29" s="78">
        <f t="shared" si="9"/>
        <v>3</v>
      </c>
      <c r="AV29" s="5">
        <f t="shared" si="10"/>
        <v>1872</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1872</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1872</v>
      </c>
      <c r="AR30" s="76">
        <f t="shared" si="15"/>
        <v>0</v>
      </c>
      <c r="AS30" s="77">
        <f t="shared" si="8"/>
        <v>0</v>
      </c>
      <c r="AT30" s="76">
        <f t="shared" si="16"/>
        <v>3</v>
      </c>
      <c r="AU30" s="78">
        <f t="shared" si="9"/>
        <v>3</v>
      </c>
      <c r="AV30" s="5">
        <f t="shared" si="10"/>
        <v>1872</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1872</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1872</v>
      </c>
      <c r="AR31" s="76">
        <f t="shared" si="15"/>
        <v>0</v>
      </c>
      <c r="AS31" s="77">
        <f t="shared" si="8"/>
        <v>0</v>
      </c>
      <c r="AT31" s="76">
        <f t="shared" si="16"/>
        <v>3</v>
      </c>
      <c r="AU31" s="78">
        <f t="shared" si="9"/>
        <v>3</v>
      </c>
      <c r="AV31" s="5">
        <f t="shared" si="10"/>
        <v>1872</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1872</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1872</v>
      </c>
      <c r="AR32" s="76">
        <f t="shared" si="15"/>
        <v>0</v>
      </c>
      <c r="AS32" s="77">
        <f t="shared" si="8"/>
        <v>0</v>
      </c>
      <c r="AT32" s="76">
        <f t="shared" si="16"/>
        <v>3</v>
      </c>
      <c r="AU32" s="78">
        <f t="shared" si="9"/>
        <v>3</v>
      </c>
      <c r="AV32" s="5">
        <f t="shared" si="10"/>
        <v>1872</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1872</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1872</v>
      </c>
      <c r="AR33" s="76">
        <f t="shared" si="15"/>
        <v>0</v>
      </c>
      <c r="AS33" s="77">
        <f t="shared" si="8"/>
        <v>0</v>
      </c>
      <c r="AT33" s="76">
        <f t="shared" si="16"/>
        <v>3</v>
      </c>
      <c r="AU33" s="78">
        <f t="shared" si="9"/>
        <v>3</v>
      </c>
      <c r="AV33" s="5">
        <f t="shared" si="10"/>
        <v>1872</v>
      </c>
      <c r="AW33" s="104">
        <f t="shared" si="17"/>
        <v>0</v>
      </c>
    </row>
    <row r="34" spans="1:49" s="69" customFormat="1" ht="24.75" customHeight="1" x14ac:dyDescent="0.2">
      <c r="A34" s="84"/>
      <c r="B34" s="480" t="s">
        <v>281</v>
      </c>
      <c r="C34" s="84"/>
      <c r="D34" s="84"/>
      <c r="E34" s="84"/>
      <c r="F34" s="84"/>
      <c r="G34" s="554">
        <f>20-COUNTBLANK(B14:B33)</f>
        <v>0</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0</v>
      </c>
      <c r="Z34" s="904"/>
      <c r="AA34" s="558">
        <f t="shared" ref="AA34:AG34" si="18">SUM(AA14:AA33)</f>
        <v>0</v>
      </c>
      <c r="AB34" s="568">
        <f t="shared" si="18"/>
        <v>0</v>
      </c>
      <c r="AC34" s="569">
        <f t="shared" si="18"/>
        <v>0</v>
      </c>
      <c r="AD34" s="569">
        <f t="shared" si="18"/>
        <v>0</v>
      </c>
      <c r="AE34" s="570">
        <f t="shared" si="18"/>
        <v>0</v>
      </c>
      <c r="AF34" s="571">
        <f t="shared" si="18"/>
        <v>0</v>
      </c>
      <c r="AG34" s="89">
        <f t="shared" si="18"/>
        <v>0</v>
      </c>
      <c r="AH34" s="90"/>
      <c r="AI34" s="90"/>
      <c r="AJ34" s="90"/>
      <c r="AK34" s="90"/>
      <c r="AL34" s="91"/>
      <c r="AM34" s="91"/>
      <c r="AN34" s="91"/>
      <c r="AO34" s="68"/>
      <c r="AS34" s="70"/>
      <c r="AW34" s="104">
        <f>SUM(AW14:AW33)</f>
        <v>0</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0</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1886" priority="6" stopIfTrue="1">
      <formula>B14=""</formula>
    </cfRule>
  </conditionalFormatting>
  <conditionalFormatting sqref="AE14:AE33">
    <cfRule type="expression" dxfId="1885" priority="7" stopIfTrue="1">
      <formula>AND((OR(S14,V14,Y14)&lt;&gt;0),AE14=0)</formula>
    </cfRule>
    <cfRule type="expression" dxfId="1884" priority="8" stopIfTrue="1">
      <formula>AND((OR(S14,V14,Y14)&lt;&gt;0),AE14&lt;&gt;0)</formula>
    </cfRule>
  </conditionalFormatting>
  <conditionalFormatting sqref="Q14:R33">
    <cfRule type="expression" dxfId="1883" priority="9" stopIfTrue="1">
      <formula>B14=""</formula>
    </cfRule>
  </conditionalFormatting>
  <conditionalFormatting sqref="AC14:AC33">
    <cfRule type="expression" dxfId="1882" priority="10" stopIfTrue="1">
      <formula>(AD14+AC14)&gt;=0</formula>
    </cfRule>
  </conditionalFormatting>
  <conditionalFormatting sqref="AI14:AJ33">
    <cfRule type="expression" dxfId="1881" priority="11" stopIfTrue="1">
      <formula>IF(AI14&lt;&gt;ROUND(S14*$AF$1+V14+Y14,2),1)</formula>
    </cfRule>
    <cfRule type="cellIs" dxfId="1880" priority="12" stopIfTrue="1" operator="equal">
      <formula>0</formula>
    </cfRule>
  </conditionalFormatting>
  <conditionalFormatting sqref="Y25:Z33">
    <cfRule type="expression" dxfId="1879" priority="13" stopIfTrue="1">
      <formula>IF((AND($Y25=0,$S25=0,$V25=0,$AE25&lt;&gt;0)),"истина")</formula>
    </cfRule>
    <cfRule type="expression" dxfId="1878" priority="14" stopIfTrue="1">
      <formula>($V25+$Y25)&lt;&gt;$AI25</formula>
    </cfRule>
  </conditionalFormatting>
  <conditionalFormatting sqref="S15:U33">
    <cfRule type="expression" dxfId="1877" priority="15" stopIfTrue="1">
      <formula>IF((AND($S15=0,$V15=0,$Y15=0,$AE15&lt;&gt;0)),"истина")</formula>
    </cfRule>
    <cfRule type="cellIs" dxfId="1876" priority="16" stopIfTrue="1" operator="lessThan">
      <formula>0</formula>
    </cfRule>
  </conditionalFormatting>
  <conditionalFormatting sqref="V25:X33">
    <cfRule type="expression" dxfId="1875" priority="17" stopIfTrue="1">
      <formula>IF((AND($V25=0,$Y25=0,$S25=0,$AE25&lt;&gt;0)),"истина")</formula>
    </cfRule>
    <cfRule type="expression" dxfId="1874" priority="18" stopIfTrue="1">
      <formula>($V25+$Y25)&lt;&gt;$AI25</formula>
    </cfRule>
    <cfRule type="cellIs" dxfId="1873" priority="19" stopIfTrue="1" operator="lessThan">
      <formula>0</formula>
    </cfRule>
  </conditionalFormatting>
  <conditionalFormatting sqref="I10:J10">
    <cfRule type="cellIs" dxfId="1872" priority="20" stopIfTrue="1" operator="notEqual">
      <formula>$A$10</formula>
    </cfRule>
    <cfRule type="cellIs" dxfId="1871" priority="21" stopIfTrue="1" operator="equal">
      <formula>0</formula>
    </cfRule>
  </conditionalFormatting>
  <conditionalFormatting sqref="D10:E10 AK13:AL13 AH14:AH33 AM14:AN33">
    <cfRule type="cellIs" dxfId="1870" priority="22" stopIfTrue="1" operator="equal">
      <formula>0</formula>
    </cfRule>
  </conditionalFormatting>
  <conditionalFormatting sqref="AH3:AN3 AH1:AN1">
    <cfRule type="cellIs" dxfId="1869" priority="23" stopIfTrue="1" operator="equal">
      <formula>0</formula>
    </cfRule>
  </conditionalFormatting>
  <conditionalFormatting sqref="S34:AG34 AF14:AF33">
    <cfRule type="cellIs" dxfId="1868" priority="24" stopIfTrue="1" operator="equal">
      <formula>0</formula>
    </cfRule>
  </conditionalFormatting>
  <conditionalFormatting sqref="S14:U14">
    <cfRule type="expression" dxfId="1867" priority="25" stopIfTrue="1">
      <formula>IF((AND($S$14=0,$V$14=0,$Y$14=0,$AE$14&lt;&gt;0)),"истина")</formula>
    </cfRule>
    <cfRule type="cellIs" dxfId="1866" priority="26" stopIfTrue="1" operator="lessThan">
      <formula>0</formula>
    </cfRule>
  </conditionalFormatting>
  <conditionalFormatting sqref="G34 D8:E9 AK14:AL33">
    <cfRule type="cellIs" dxfId="1865" priority="27" stopIfTrue="1" operator="equal">
      <formula>0</formula>
    </cfRule>
  </conditionalFormatting>
  <conditionalFormatting sqref="AL8:AL9">
    <cfRule type="cellIs" dxfId="1864" priority="28" stopIfTrue="1" operator="equal">
      <formula>0</formula>
    </cfRule>
  </conditionalFormatting>
  <conditionalFormatting sqref="AM8:AN8">
    <cfRule type="expression" dxfId="1863" priority="29" stopIfTrue="1">
      <formula>$AL$8=0</formula>
    </cfRule>
  </conditionalFormatting>
  <conditionalFormatting sqref="AM9:AN9">
    <cfRule type="expression" dxfId="1862" priority="30" stopIfTrue="1">
      <formula>$AL$9=0</formula>
    </cfRule>
  </conditionalFormatting>
  <conditionalFormatting sqref="A8:C8">
    <cfRule type="expression" dxfId="1861" priority="31" stopIfTrue="1">
      <formula>$D$8=0</formula>
    </cfRule>
    <cfRule type="cellIs" dxfId="1860" priority="32" stopIfTrue="1" operator="equal">
      <formula>0</formula>
    </cfRule>
  </conditionalFormatting>
  <conditionalFormatting sqref="A9:C9">
    <cfRule type="expression" dxfId="1859" priority="33" stopIfTrue="1">
      <formula>$D$9=0</formula>
    </cfRule>
    <cfRule type="cellIs" dxfId="1858" priority="34" stopIfTrue="1" operator="equal">
      <formula>0</formula>
    </cfRule>
  </conditionalFormatting>
  <conditionalFormatting sqref="F9">
    <cfRule type="expression" dxfId="1857" priority="35" stopIfTrue="1">
      <formula>$D$9=0</formula>
    </cfRule>
  </conditionalFormatting>
  <conditionalFormatting sqref="F8">
    <cfRule type="expression" dxfId="1856" priority="36" stopIfTrue="1">
      <formula>$D$8=0</formula>
    </cfRule>
  </conditionalFormatting>
  <conditionalFormatting sqref="G8:AK9 BA7:CE8">
    <cfRule type="cellIs" dxfId="1855" priority="37" stopIfTrue="1" operator="equal">
      <formula>""</formula>
    </cfRule>
  </conditionalFormatting>
  <conditionalFormatting sqref="Y14:Z24">
    <cfRule type="expression" dxfId="1854" priority="1" stopIfTrue="1">
      <formula>IF((AND($Y14=0,$S14=0,$V14=0,$AE14&lt;&gt;0)),"истина")</formula>
    </cfRule>
    <cfRule type="expression" dxfId="1853" priority="2" stopIfTrue="1">
      <formula>($V14+$Y14)&lt;&gt;$AI14</formula>
    </cfRule>
  </conditionalFormatting>
  <conditionalFormatting sqref="V14:X24">
    <cfRule type="expression" dxfId="1852" priority="3" stopIfTrue="1">
      <formula>IF((AND($V14=0,$Y14=0,$S14=0,$AE14&lt;&gt;0)),"истина")</formula>
    </cfRule>
    <cfRule type="expression" dxfId="1851" priority="4" stopIfTrue="1">
      <formula>($V14+$Y14)&lt;&gt;$AI14</formula>
    </cfRule>
    <cfRule type="cellIs" dxfId="1850"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41"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61442"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61443"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61444"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61445"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61446"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61447"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61448"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61449"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61450"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61451"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61452"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61453"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61454"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61455"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61456"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61457"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11">
    <pageSetUpPr fitToPage="1"/>
  </sheetPr>
  <dimension ref="A1:CE147"/>
  <sheetViews>
    <sheetView showGridLines="0" zoomScale="120" zoomScaleNormal="120" workbookViewId="0">
      <selection activeCell="B14" sqref="B14:G14"/>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v>1872</v>
      </c>
      <c r="B1" s="969"/>
      <c r="C1" s="969"/>
      <c r="D1" s="555"/>
      <c r="E1" s="966">
        <v>1</v>
      </c>
      <c r="F1" s="966"/>
      <c r="G1" s="966"/>
      <c r="H1" s="966"/>
      <c r="J1" s="970">
        <v>44449</v>
      </c>
      <c r="K1" s="970"/>
      <c r="L1" s="970"/>
      <c r="M1" s="970"/>
      <c r="N1" s="970"/>
      <c r="O1" s="970"/>
      <c r="P1" s="3"/>
      <c r="Q1" s="3"/>
      <c r="R1" s="964" t="s">
        <v>823</v>
      </c>
      <c r="S1" s="964"/>
      <c r="T1" s="964"/>
      <c r="U1" s="964"/>
      <c r="V1" s="964"/>
      <c r="W1" s="964"/>
      <c r="Y1" s="971">
        <f>60/45</f>
        <v>1.3333333333333333</v>
      </c>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v>0.625</v>
      </c>
      <c r="AH2" s="859" t="s">
        <v>12</v>
      </c>
      <c r="AI2" s="859"/>
      <c r="AJ2" s="859"/>
      <c r="AK2" s="859"/>
      <c r="AL2" s="859"/>
      <c r="AM2" s="859"/>
      <c r="AN2" s="859"/>
      <c r="AO2" s="14" t="b">
        <v>0</v>
      </c>
      <c r="AP2" s="15" t="b">
        <v>0</v>
      </c>
      <c r="AQ2" s="15" t="b">
        <v>0</v>
      </c>
      <c r="AR2" s="15" t="b">
        <v>1</v>
      </c>
      <c r="AS2" s="15" t="b">
        <v>0</v>
      </c>
      <c r="AT2" s="15" t="b">
        <v>0</v>
      </c>
      <c r="AU2" s="15" t="b">
        <v>0</v>
      </c>
      <c r="AV2" s="15">
        <f>COUNTIF(AO2:AU2,TRUE)</f>
        <v>1</v>
      </c>
    </row>
    <row r="3" spans="1:83" ht="12.75" customHeight="1" x14ac:dyDescent="0.2">
      <c r="A3" s="972" t="s">
        <v>787</v>
      </c>
      <c r="B3" s="972"/>
      <c r="C3" s="972"/>
      <c r="D3" s="555"/>
      <c r="E3" s="964" t="s">
        <v>786</v>
      </c>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f>IF(AO2=TRUE,"M",0)</f>
        <v>0</v>
      </c>
      <c r="AP3" s="19">
        <f>IF(AP2=TRUE,"Tu",0)</f>
        <v>0</v>
      </c>
      <c r="AQ3" s="19">
        <f>IF(AQ2=TRUE,"W",0)</f>
        <v>0</v>
      </c>
      <c r="AR3" s="19" t="str">
        <f>IF(AR2=TRUE,"Th",0)</f>
        <v>Th</v>
      </c>
      <c r="AS3" s="19">
        <f>IF(AS2=TRUE,"F",0)</f>
        <v>0</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
      </c>
      <c r="BC7" s="33" t="str">
        <f>IF($I$7=$AO$3,"X","")&amp;IF($I$7=$AP$3,"X","")&amp;IF($I$7=$AQ$3,"X","")&amp;IF($I$7=$AR$3,"X","")&amp;IF($I$7=$AS$3,"X","")&amp;IF($I$7=$AT$3,"X","")&amp;IF($I$7=$AU$3,"X","")</f>
        <v/>
      </c>
      <c r="BD7" s="33" t="str">
        <f>IF($J$7=$AO$3,"X","")&amp;IF($J$7=$AP$3,"X","")&amp;IF($J$7=$AQ$3,"X","")&amp;IF($J$7=$AR$3,"X","")&amp;IF($J$7=$AS$3,"X","")&amp;IF($J$7=$AT$3,"X","")&amp;IF($J$7=$AU$3,"X","")</f>
        <v/>
      </c>
      <c r="BE7" s="33" t="str">
        <f>IF($K$7=$AO$3,"X","")&amp;IF($K$7=$AP$3,"X","")&amp;IF($K$7=$AQ$3,"X","")&amp;IF($K$7=$AR$3,"X","")&amp;IF($K$7=$AS$3,"X","")&amp;IF($K$7=$AT$3,"X","")&amp;IF($K$7=$AU$3,"X","")</f>
        <v>X</v>
      </c>
      <c r="BF7" s="33" t="str">
        <f>IF($L$7=$AO$3,"X","")&amp;IF($L$7=$AP$3,"X","")&amp;IF($L$7=$AQ$3,"X","")&amp;IF($L$7=$AR$3,"X","")&amp;IF($L$7=$AS$3,"X","")&amp;IF($L$7=$AT$3,"X","")&amp;IF($L$7=$AU$3,"X","")</f>
        <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
      </c>
      <c r="BJ7" s="33" t="str">
        <f>IF($P$7=$AO$3,"X","")&amp;IF($P$7=$AP$3,"X","")&amp;IF($P$7=$AQ$3,"X","")&amp;IF($P$7=$AR$3,"X","")&amp;IF($P$7=$AS$3,"X","")&amp;IF($P$7=$AT$3,"X","")&amp;IF($P$7=$AU$3,"X","")</f>
        <v/>
      </c>
      <c r="BK7" s="33" t="str">
        <f>IF($Q$7=$AO$3,"X","")&amp;IF($Q$7=$AP$3,"X","")&amp;IF($Q$7=$AQ$3,"X","")&amp;IF($Q$7=$AR$3,"X","")&amp;IF($Q$7=$AS$3,"X","")&amp;IF($Q$7=$AT$3,"X","")&amp;IF($Q$7=$AU$3,"X","")</f>
        <v/>
      </c>
      <c r="BL7" s="33" t="str">
        <f>IF($R$7=$AO$3,"X","")&amp;IF($R$7=$AP$3,"X","")&amp;IF($R$7=$AQ$3,"X","")&amp;IF($R$7=$AR$3,"X","")&amp;IF($R$7=$AS$3,"X","")&amp;IF($R$7=$AT$3,"X","")&amp;IF($R$7=$AU$3,"X","")</f>
        <v>X</v>
      </c>
      <c r="BM7" s="33" t="str">
        <f>IF($S$7=$AO$3,"X","")&amp;IF($S$7=$AP$3,"X","")&amp;IF($S$7=$AQ$3,"X","")&amp;IF($S$7=$AR$3,"X","")&amp;IF($S$7=$AS$3,"X","")&amp;IF($S$7=$AT$3,"X","")&amp;IF($S$7=$AU$3,"X","")</f>
        <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
      </c>
      <c r="BQ7" s="33" t="str">
        <f>IF($W$7=$AO$3,"X","")&amp;IF($W$7=$AP$3,"X","")&amp;IF($W$7=$AQ$3,"X","")&amp;IF($W$7=$AR$3,"X","")&amp;IF($W$7=$AS$3,"X","")&amp;IF($W$7=$AT$3,"X","")&amp;IF($W$7=$AU$3,"X","")</f>
        <v/>
      </c>
      <c r="BR7" s="33" t="str">
        <f>IF($X$7=$AO$3,"X","")&amp;IF($X$7=$AP$3,"X","")&amp;IF($X$7=$AQ$3,"X","")&amp;IF($X$7=$AR$3,"X","")&amp;IF($X$7=$AS$3,"X","")&amp;IF($X$7=$AT$3,"X","")&amp;IF($X$7=$AU$3,"X","")</f>
        <v/>
      </c>
      <c r="BS7" s="33" t="str">
        <f>IF($Y$7=$AO$3,"X","")&amp;IF($Y$7=$AP$3,"X","")&amp;IF($Y$7=$AQ$3,"X","")&amp;IF($Y$7=$AR$3,"X","")&amp;IF($Y$7=$AS$3,"X","")&amp;IF($Y$7=$AT$3,"X","")&amp;IF($Y$7=$AU$3,"X","")</f>
        <v>X</v>
      </c>
      <c r="BT7" s="33" t="str">
        <f>IF($Z$7=$AO$3,"X","")&amp;IF($Z$7=$AP$3,"X","")&amp;IF($Z$7=$AQ$3,"X","")&amp;IF($Z$7=$AR$3,"X","")&amp;IF($Z$7=$AS$3,"X","")&amp;IF($Z$7=$AT$3,"X","")&amp;IF($Z$7=$AU$3,"X","")</f>
        <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
      </c>
      <c r="BX7" s="33" t="str">
        <f>IF($AD$7=$AO$3,"X","")&amp;IF($AD$7=$AP$3,"X","")&amp;IF($AD$7=$AQ$3,"X","")&amp;IF($AD$7=$AR$3,"X","")&amp;IF($AD$7=$AS$3,"X","")&amp;IF($AD$7=$AT$3,"X","")&amp;IF($AD$7=$AU$3,"X","")</f>
        <v/>
      </c>
      <c r="BY7" s="33" t="str">
        <f>IF($AE$7=$AO$3,"X","")&amp;IF($AE$7=$AP$3,"X","")&amp;IF($AE$7=$AQ$3,"X","")&amp;IF($AE$7=$AR$3,"X","")&amp;IF($AE$7=$AS$3,"X","")&amp;IF($AE$7=$AT$3,"X","")&amp;IF($AE$7=$AU$3,"X","")</f>
        <v/>
      </c>
      <c r="BZ7" s="33" t="str">
        <f>IF($AF$7=$AO$3,"X","")&amp;IF($AF$7=$AP$3,"X","")&amp;IF($AF$7=$AQ$3,"X","")&amp;IF($AF$7=$AR$3,"X","")&amp;IF($AF$7=$AS$3,"X","")&amp;IF($AF$7=$AT$3,"X","")&amp;IF($AF$7=$AU$3,"X","")</f>
        <v>X</v>
      </c>
      <c r="CA7" s="33" t="str">
        <f>IF($AG$7=$AO$3,"X","")&amp;IF($AG$7=$AP$3,"X","")&amp;IF($AG$7=$AQ$3,"X","")&amp;IF($AG$7=$AR$3,"X","")&amp;IF($AG$7=$AS$3,"X","")&amp;IF($AG$7=$AT$3,"X","")&amp;IF($AG$7=$AU$3,"X","")</f>
        <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
      </c>
      <c r="CE7" s="33" t="str">
        <f>IF($AK$7=$AO$3,"X","")&amp;IF($AK$7=$AP$3,"X","")&amp;IF($AK$7=$AQ$3,"X","")&amp;IF($AK$7=$AR$3,"X","")&amp;IF($AK$7=$AS$3,"X","")&amp;IF($AK$7=$AT$3,"X","")&amp;IF($AK$7=$AU$3,"X","")</f>
        <v/>
      </c>
    </row>
    <row r="8" spans="1:83" ht="12.75" customHeight="1" x14ac:dyDescent="0.2">
      <c r="A8" s="977" t="str">
        <f>R1</f>
        <v>Косенко Екатерина</v>
      </c>
      <c r="B8" s="977"/>
      <c r="C8" s="977"/>
      <c r="D8" s="978">
        <f>Y1*AL8</f>
        <v>5.333333333333333</v>
      </c>
      <c r="E8" s="978"/>
      <c r="F8" s="34" t="s">
        <v>21</v>
      </c>
      <c r="G8" s="35" t="str">
        <f>IF($G$7=$AO$3,"X","")&amp;IF($G$7=$AP$3,"X","")&amp;IF($G$7=$AQ$3,"X","")&amp;IF($G$7=$AR$3,"X","")&amp;IF($G$7=$AS$3,"X","")&amp;IF($G$7=$AT$3,"X","")&amp;IF($G$7=$AU$3,"X","")</f>
        <v/>
      </c>
      <c r="H8" s="35" t="str">
        <f>IF($H$7=$AO$3,"X","")&amp;IF($H$7=$AP$3,"X","")&amp;IF($H$7=$AQ$3,"X","")&amp;IF($H$7=$AR$3,"X","")&amp;IF($H$7=$AS$3,"X","")&amp;IF($H$7=$AT$3,"X","")&amp;IF($H$7=$AU$3,"X","")</f>
        <v/>
      </c>
      <c r="I8" s="35" t="str">
        <f>IF($I$7=$AO$3,"X","")&amp;IF($I$7=$AP$3,"X","")&amp;IF($I$7=$AQ$3,"X","")&amp;IF($I$7=$AR$3,"X","")&amp;IF($I$7=$AS$3,"X","")&amp;IF($I$7=$AT$3,"X","")&amp;IF($I$7=$AU$3,"X","")</f>
        <v/>
      </c>
      <c r="J8" s="35" t="str">
        <f>IF($J$7=$AO$3,"X","")&amp;IF($J$7=$AP$3,"X","")&amp;IF($J$7=$AQ$3,"X","")&amp;IF($J$7=$AR$3,"X","")&amp;IF($J$7=$AS$3,"X","")&amp;IF($J$7=$AT$3,"X","")&amp;IF($J$7=$AU$3,"X","")</f>
        <v/>
      </c>
      <c r="K8" s="35" t="str">
        <f>IF($K$7=$AO$3,"X","")&amp;IF($K$7=$AP$3,"X","")&amp;IF($K$7=$AQ$3,"X","")&amp;IF($K$7=$AR$3,"X","")&amp;IF($K$7=$AS$3,"X","")&amp;IF($K$7=$AT$3,"X","")&amp;IF($K$7=$AU$3,"X","")</f>
        <v>X</v>
      </c>
      <c r="L8" s="35" t="str">
        <f>IF($L$7=$AO$3,"X","")&amp;IF($L$7=$AP$3,"X","")&amp;IF($L$7=$AQ$3,"X","")&amp;IF($L$7=$AR$3,"X","")&amp;IF($L$7=$AS$3,"X","")&amp;IF($L$7=$AT$3,"X","")&amp;IF($L$7=$AU$3,"X","")</f>
        <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
      </c>
      <c r="P8" s="35" t="str">
        <f>IF($P$7=$AO$3,"X","")&amp;IF($P$7=$AP$3,"X","")&amp;IF($P$7=$AQ$3,"X","")&amp;IF($P$7=$AR$3,"X","")&amp;IF($P$7=$AS$3,"X","")&amp;IF($P$7=$AT$3,"X","")&amp;IF($P$7=$AU$3,"X","")</f>
        <v/>
      </c>
      <c r="Q8" s="35" t="str">
        <f>IF($Q$7=$AO$3,"X","")&amp;IF($Q$7=$AP$3,"X","")&amp;IF($Q$7=$AQ$3,"X","")&amp;IF($Q$7=$AR$3,"X","")&amp;IF($Q$7=$AS$3,"X","")&amp;IF($Q$7=$AT$3,"X","")&amp;IF($Q$7=$AU$3,"X","")</f>
        <v/>
      </c>
      <c r="R8" s="35" t="str">
        <f>IF($R$7=$AO$3,"X","")&amp;IF($R$7=$AP$3,"X","")&amp;IF($R$7=$AQ$3,"X","")&amp;IF($R$7=$AR$3,"X","")&amp;IF($R$7=$AS$3,"X","")&amp;IF($R$7=$AT$3,"X","")&amp;IF($R$7=$AU$3,"X","")</f>
        <v>X</v>
      </c>
      <c r="S8" s="35" t="str">
        <f>IF($S$7=$AO$3,"X","")&amp;IF($S$7=$AP$3,"X","")&amp;IF($S$7=$AQ$3,"X","")&amp;IF($S$7=$AR$3,"X","")&amp;IF($S$7=$AS$3,"X","")&amp;IF($S$7=$AT$3,"X","")&amp;IF($S$7=$AU$3,"X","")</f>
        <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
      </c>
      <c r="W8" s="35" t="str">
        <f>IF($W$7=$AO$3,"X","")&amp;IF($W$7=$AP$3,"X","")&amp;IF($W$7=$AQ$3,"X","")&amp;IF($W$7=$AR$3,"X","")&amp;IF($W$7=$AS$3,"X","")&amp;IF($W$7=$AT$3,"X","")&amp;IF($W$7=$AU$3,"X","")</f>
        <v/>
      </c>
      <c r="X8" s="35" t="str">
        <f>IF($X$7=$AO$3,"X","")&amp;IF($X$7=$AP$3,"X","")&amp;IF($X$7=$AQ$3,"X","")&amp;IF($X$7=$AR$3,"X","")&amp;IF($X$7=$AS$3,"X","")&amp;IF($X$7=$AT$3,"X","")&amp;IF($X$7=$AU$3,"X","")</f>
        <v/>
      </c>
      <c r="Y8" s="35" t="str">
        <f>IF($Y$7=$AO$3,"X","")&amp;IF($Y$7=$AP$3,"X","")&amp;IF($Y$7=$AQ$3,"X","")&amp;IF($Y$7=$AR$3,"X","")&amp;IF($Y$7=$AS$3,"X","")&amp;IF($Y$7=$AT$3,"X","")&amp;IF($Y$7=$AU$3,"X","")</f>
        <v>X</v>
      </c>
      <c r="Z8" s="35" t="str">
        <f>IF($Z$7=$AO$3,"X","")&amp;IF($Z$7=$AP$3,"X","")&amp;IF($Z$7=$AQ$3,"X","")&amp;IF($Z$7=$AR$3,"X","")&amp;IF($Z$7=$AS$3,"X","")&amp;IF($Z$7=$AT$3,"X","")&amp;IF($Z$7=$AU$3,"X","")</f>
        <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
      </c>
      <c r="AD8" s="35" t="str">
        <f>IF($AD$7=$AO$3,"X","")&amp;IF($AD$7=$AP$3,"X","")&amp;IF($AD$7=$AQ$3,"X","")&amp;IF($AD$7=$AR$3,"X","")&amp;IF($AD$7=$AS$3,"X","")&amp;IF($AD$7=$AT$3,"X","")&amp;IF($AD$7=$AU$3,"X","")</f>
        <v/>
      </c>
      <c r="AE8" s="35" t="str">
        <f>IF($AE$7=$AO$3,"X","")&amp;IF($AE$7=$AP$3,"X","")&amp;IF($AE$7=$AQ$3,"X","")&amp;IF($AE$7=$AR$3,"X","")&amp;IF($AE$7=$AS$3,"X","")&amp;IF($AE$7=$AT$3,"X","")&amp;IF($AE$7=$AU$3,"X","")</f>
        <v/>
      </c>
      <c r="AF8" s="35" t="str">
        <f>IF($AF$7=$AO$3,"X","")&amp;IF($AF$7=$AP$3,"X","")&amp;IF($AF$7=$AQ$3,"X","")&amp;IF($AF$7=$AR$3,"X","")&amp;IF($AF$7=$AS$3,"X","")&amp;IF($AF$7=$AT$3,"X","")&amp;IF($AF$7=$AU$3,"X","")</f>
        <v>X</v>
      </c>
      <c r="AG8" s="35" t="str">
        <f>IF($AG$7=$AO$3,"X","")&amp;IF($AG$7=$AP$3,"X","")&amp;IF($AG$7=$AQ$3,"X","")&amp;IF($AG$7=$AR$3,"X","")&amp;IF($AG$7=$AS$3,"X","")&amp;IF($AG$7=$AT$3,"X","")&amp;IF($AG$7=$AU$3,"X","")</f>
        <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
      </c>
      <c r="AK8" s="35" t="str">
        <f>IF($AK$7=$AO$3,"X","")&amp;IF($AK$7=$AP$3,"X","")&amp;IF($AK$7=$AQ$3,"X","")&amp;IF($AK$7=$AR$3,"X","")&amp;IF($AK$7=$AS$3,"X","")&amp;IF($AK$7=$AT$3,"X","")&amp;IF($AK$7=$AU$3,"X","")</f>
        <v/>
      </c>
      <c r="AL8" s="30">
        <f>COUNTIF(G8:AK8,"X")</f>
        <v>4</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5.333333333333333</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t="s">
        <v>785</v>
      </c>
      <c r="C14" s="925"/>
      <c r="D14" s="925"/>
      <c r="E14" s="925"/>
      <c r="F14" s="925"/>
      <c r="G14" s="926"/>
      <c r="H14" s="927"/>
      <c r="I14" s="928"/>
      <c r="J14" s="929"/>
      <c r="K14" s="930"/>
      <c r="L14" s="931"/>
      <c r="M14" s="932"/>
      <c r="N14" s="933"/>
      <c r="O14" s="932"/>
      <c r="P14" s="933"/>
      <c r="Q14" s="934">
        <f t="shared" ref="Q14:Q33" si="2">AV14</f>
        <v>1872</v>
      </c>
      <c r="R14" s="935"/>
      <c r="S14" s="936"/>
      <c r="T14" s="937"/>
      <c r="U14" s="938"/>
      <c r="V14" s="939"/>
      <c r="W14" s="940"/>
      <c r="X14" s="941"/>
      <c r="Y14" s="939">
        <v>89856</v>
      </c>
      <c r="Z14" s="941"/>
      <c r="AA14" s="556"/>
      <c r="AB14" s="559"/>
      <c r="AC14" s="560">
        <f t="shared" ref="AC14:AC33" si="3">IF(B14&lt;&gt;"",-$I$10,"")</f>
        <v>0</v>
      </c>
      <c r="AD14" s="561"/>
      <c r="AE14" s="561">
        <f>Y14/Q14</f>
        <v>48</v>
      </c>
      <c r="AF14" s="562">
        <f t="shared" ref="AF14:AF33" si="4">SUM(AB14:AE14)</f>
        <v>48</v>
      </c>
      <c r="AG14" s="72"/>
      <c r="AH14" s="109">
        <f t="shared" ref="AH14:AH33" si="5">IF(B14&lt;&gt;"",AV14,"")</f>
        <v>1872</v>
      </c>
      <c r="AI14" s="883">
        <f>IF(B14&lt;&gt;0,ROUND(AE14*Q14,0),"")</f>
        <v>89856</v>
      </c>
      <c r="AJ14" s="883"/>
      <c r="AK14" s="900">
        <f t="shared" ref="AK14:AK33" si="6">IF(B14&lt;&gt;0,ROUND(AI14*$AF$1,2),"")</f>
        <v>0</v>
      </c>
      <c r="AL14" s="900"/>
      <c r="AM14" s="901" t="str">
        <f t="shared" ref="AM14:AM33" si="7">IF(AND(AC14&gt;0,AC14&lt;&gt;""),"ложь","")</f>
        <v/>
      </c>
      <c r="AN14" s="901"/>
      <c r="AO14" s="73">
        <f>IF(ROUND($A$1-$A$1*M14,4)=$A$1,0,ROUND($A$1-$A$1*M14,4))</f>
        <v>0</v>
      </c>
      <c r="AP14" s="74">
        <f>IF(ROUND($A$1-$A$1*O14,4)=$A$1,0,ROUND($A$1-$A$1*O14,4))</f>
        <v>0</v>
      </c>
      <c r="AQ14" s="75">
        <f>ROUND($A$1-((M14+O14)*$A$1),4)</f>
        <v>1872</v>
      </c>
      <c r="AR14" s="76">
        <f>IF(AO14&gt;0,1,0)</f>
        <v>0</v>
      </c>
      <c r="AS14" s="77">
        <f t="shared" ref="AS14:AS33" si="8">IF(AP14&gt;0,2,0)</f>
        <v>0</v>
      </c>
      <c r="AT14" s="76">
        <f>IF(AQ14&gt;0,3,0)</f>
        <v>3</v>
      </c>
      <c r="AU14" s="78">
        <f t="shared" ref="AU14:AU33" si="9">AR14+AS14+AT14</f>
        <v>3</v>
      </c>
      <c r="AV14" s="5">
        <f t="shared" ref="AV14:AV33" si="10">IF(AU14=4,AO14,0)+IF(AU14=5,AP14,0)+IF(AU14=6,AQ14,0)+IF(AU14=3,$A$1,0)</f>
        <v>1872</v>
      </c>
      <c r="AW14" s="104">
        <f>ROUND(AF14*Q14,0)</f>
        <v>89856</v>
      </c>
    </row>
    <row r="15" spans="1:83" s="69" customFormat="1" ht="18" customHeight="1" x14ac:dyDescent="0.2">
      <c r="A15" s="71">
        <v>2</v>
      </c>
      <c r="B15" s="924"/>
      <c r="C15" s="925"/>
      <c r="D15" s="925"/>
      <c r="E15" s="925"/>
      <c r="F15" s="925"/>
      <c r="G15" s="926"/>
      <c r="H15" s="927"/>
      <c r="I15" s="928"/>
      <c r="J15" s="929"/>
      <c r="K15" s="930"/>
      <c r="L15" s="931"/>
      <c r="M15" s="932"/>
      <c r="N15" s="933"/>
      <c r="O15" s="932"/>
      <c r="P15" s="933"/>
      <c r="Q15" s="934">
        <f t="shared" si="2"/>
        <v>1872</v>
      </c>
      <c r="R15" s="935"/>
      <c r="S15" s="936"/>
      <c r="T15" s="937"/>
      <c r="U15" s="938"/>
      <c r="V15" s="939"/>
      <c r="W15" s="940"/>
      <c r="X15" s="941"/>
      <c r="Y15" s="939"/>
      <c r="Z15" s="941"/>
      <c r="AA15" s="556"/>
      <c r="AB15" s="563"/>
      <c r="AC15" s="560" t="str">
        <f t="shared" si="3"/>
        <v/>
      </c>
      <c r="AD15" s="564"/>
      <c r="AE15" s="561"/>
      <c r="AF15" s="562">
        <f t="shared" si="4"/>
        <v>0</v>
      </c>
      <c r="AG15" s="72"/>
      <c r="AH15" s="109" t="str">
        <f t="shared" si="5"/>
        <v/>
      </c>
      <c r="AI15" s="883" t="str">
        <f t="shared" ref="AI15:AI33" si="11">IF(B15&lt;&gt;0,ROUND(AE15*Q15,0),"")</f>
        <v/>
      </c>
      <c r="AJ15" s="883"/>
      <c r="AK15" s="900" t="str">
        <f t="shared" si="6"/>
        <v/>
      </c>
      <c r="AL15" s="900"/>
      <c r="AM15" s="901" t="str">
        <f t="shared" si="7"/>
        <v/>
      </c>
      <c r="AN15" s="901"/>
      <c r="AO15" s="73">
        <f t="shared" ref="AO15:AO33" si="12">IF(ROUND($A$1-$A$1*M15,4)=$A$1,0,ROUND($A$1-$A$1*M15,4))</f>
        <v>0</v>
      </c>
      <c r="AP15" s="74">
        <f t="shared" ref="AP15:AP33" si="13">IF(ROUND($A$1-$A$1*O15,4)=$A$1,0,ROUND($A$1-$A$1*O15,4))</f>
        <v>0</v>
      </c>
      <c r="AQ15" s="75">
        <f t="shared" ref="AQ15:AQ33" si="14">ROUND($A$1-((M15+O15)*$A$1),4)</f>
        <v>1872</v>
      </c>
      <c r="AR15" s="76">
        <f t="shared" ref="AR15:AR33" si="15">IF(AO15&gt;0,1,0)</f>
        <v>0</v>
      </c>
      <c r="AS15" s="77">
        <f t="shared" si="8"/>
        <v>0</v>
      </c>
      <c r="AT15" s="76">
        <f t="shared" ref="AT15:AT33" si="16">IF(AQ15&gt;0,3,0)</f>
        <v>3</v>
      </c>
      <c r="AU15" s="78">
        <f t="shared" si="9"/>
        <v>3</v>
      </c>
      <c r="AV15" s="5">
        <f t="shared" si="10"/>
        <v>1872</v>
      </c>
      <c r="AW15" s="104">
        <f t="shared" ref="AW15:AW33" si="17">ROUND(AF15*Q15,0)</f>
        <v>0</v>
      </c>
    </row>
    <row r="16" spans="1:83" s="69" customFormat="1" ht="18" customHeight="1" x14ac:dyDescent="0.2">
      <c r="A16" s="71">
        <v>3</v>
      </c>
      <c r="B16" s="924"/>
      <c r="C16" s="925"/>
      <c r="D16" s="925"/>
      <c r="E16" s="925"/>
      <c r="F16" s="925"/>
      <c r="G16" s="926"/>
      <c r="H16" s="927"/>
      <c r="I16" s="928"/>
      <c r="J16" s="929"/>
      <c r="K16" s="930"/>
      <c r="L16" s="931"/>
      <c r="M16" s="932"/>
      <c r="N16" s="933"/>
      <c r="O16" s="932"/>
      <c r="P16" s="933"/>
      <c r="Q16" s="934">
        <f t="shared" si="2"/>
        <v>1872</v>
      </c>
      <c r="R16" s="935"/>
      <c r="S16" s="936"/>
      <c r="T16" s="937"/>
      <c r="U16" s="938"/>
      <c r="V16" s="939"/>
      <c r="W16" s="940"/>
      <c r="X16" s="941"/>
      <c r="Y16" s="939"/>
      <c r="Z16" s="941"/>
      <c r="AA16" s="556"/>
      <c r="AB16" s="563"/>
      <c r="AC16" s="560" t="str">
        <f t="shared" si="3"/>
        <v/>
      </c>
      <c r="AD16" s="564"/>
      <c r="AE16" s="561"/>
      <c r="AF16" s="562">
        <f t="shared" si="4"/>
        <v>0</v>
      </c>
      <c r="AG16" s="72"/>
      <c r="AH16" s="109" t="str">
        <f t="shared" si="5"/>
        <v/>
      </c>
      <c r="AI16" s="883" t="str">
        <f t="shared" si="11"/>
        <v/>
      </c>
      <c r="AJ16" s="883"/>
      <c r="AK16" s="900" t="str">
        <f t="shared" si="6"/>
        <v/>
      </c>
      <c r="AL16" s="900"/>
      <c r="AM16" s="901" t="str">
        <f t="shared" si="7"/>
        <v/>
      </c>
      <c r="AN16" s="901"/>
      <c r="AO16" s="73">
        <f t="shared" si="12"/>
        <v>0</v>
      </c>
      <c r="AP16" s="74">
        <f t="shared" si="13"/>
        <v>0</v>
      </c>
      <c r="AQ16" s="75">
        <f t="shared" si="14"/>
        <v>1872</v>
      </c>
      <c r="AR16" s="76">
        <f t="shared" si="15"/>
        <v>0</v>
      </c>
      <c r="AS16" s="77">
        <f t="shared" si="8"/>
        <v>0</v>
      </c>
      <c r="AT16" s="76">
        <f t="shared" si="16"/>
        <v>3</v>
      </c>
      <c r="AU16" s="78">
        <f t="shared" si="9"/>
        <v>3</v>
      </c>
      <c r="AV16" s="5">
        <f t="shared" si="10"/>
        <v>1872</v>
      </c>
      <c r="AW16" s="104">
        <f t="shared" si="17"/>
        <v>0</v>
      </c>
    </row>
    <row r="17" spans="1:49" s="69" customFormat="1" ht="18" customHeight="1" x14ac:dyDescent="0.2">
      <c r="A17" s="71">
        <v>4</v>
      </c>
      <c r="B17" s="924"/>
      <c r="C17" s="925"/>
      <c r="D17" s="925"/>
      <c r="E17" s="925"/>
      <c r="F17" s="925"/>
      <c r="G17" s="926"/>
      <c r="H17" s="927"/>
      <c r="I17" s="928"/>
      <c r="J17" s="929"/>
      <c r="K17" s="930"/>
      <c r="L17" s="931"/>
      <c r="M17" s="932"/>
      <c r="N17" s="933"/>
      <c r="O17" s="932"/>
      <c r="P17" s="933"/>
      <c r="Q17" s="934">
        <f t="shared" si="2"/>
        <v>1872</v>
      </c>
      <c r="R17" s="935"/>
      <c r="S17" s="936"/>
      <c r="T17" s="937"/>
      <c r="U17" s="938"/>
      <c r="V17" s="939"/>
      <c r="W17" s="940"/>
      <c r="X17" s="941"/>
      <c r="Y17" s="939"/>
      <c r="Z17" s="941"/>
      <c r="AA17" s="556"/>
      <c r="AB17" s="563"/>
      <c r="AC17" s="560" t="str">
        <f t="shared" si="3"/>
        <v/>
      </c>
      <c r="AD17" s="564"/>
      <c r="AE17" s="561"/>
      <c r="AF17" s="562">
        <f t="shared" si="4"/>
        <v>0</v>
      </c>
      <c r="AG17" s="72"/>
      <c r="AH17" s="109" t="str">
        <f t="shared" si="5"/>
        <v/>
      </c>
      <c r="AI17" s="883" t="str">
        <f t="shared" si="11"/>
        <v/>
      </c>
      <c r="AJ17" s="883"/>
      <c r="AK17" s="900" t="str">
        <f t="shared" si="6"/>
        <v/>
      </c>
      <c r="AL17" s="900"/>
      <c r="AM17" s="901" t="str">
        <f t="shared" si="7"/>
        <v/>
      </c>
      <c r="AN17" s="901"/>
      <c r="AO17" s="73">
        <f t="shared" si="12"/>
        <v>0</v>
      </c>
      <c r="AP17" s="74">
        <f t="shared" si="13"/>
        <v>0</v>
      </c>
      <c r="AQ17" s="75">
        <f t="shared" si="14"/>
        <v>1872</v>
      </c>
      <c r="AR17" s="76">
        <f t="shared" si="15"/>
        <v>0</v>
      </c>
      <c r="AS17" s="77">
        <f t="shared" si="8"/>
        <v>0</v>
      </c>
      <c r="AT17" s="76">
        <f t="shared" si="16"/>
        <v>3</v>
      </c>
      <c r="AU17" s="78">
        <f t="shared" si="9"/>
        <v>3</v>
      </c>
      <c r="AV17" s="5">
        <f t="shared" si="10"/>
        <v>1872</v>
      </c>
      <c r="AW17" s="104">
        <f t="shared" si="17"/>
        <v>0</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1872</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1872</v>
      </c>
      <c r="AR18" s="76">
        <f t="shared" si="15"/>
        <v>0</v>
      </c>
      <c r="AS18" s="77">
        <f t="shared" si="8"/>
        <v>0</v>
      </c>
      <c r="AT18" s="76">
        <f t="shared" si="16"/>
        <v>3</v>
      </c>
      <c r="AU18" s="78">
        <f t="shared" si="9"/>
        <v>3</v>
      </c>
      <c r="AV18" s="5">
        <f t="shared" si="10"/>
        <v>1872</v>
      </c>
      <c r="AW18" s="104">
        <f t="shared" si="17"/>
        <v>0</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1872</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1872</v>
      </c>
      <c r="AR19" s="76">
        <f t="shared" si="15"/>
        <v>0</v>
      </c>
      <c r="AS19" s="77">
        <f t="shared" si="8"/>
        <v>0</v>
      </c>
      <c r="AT19" s="76">
        <f t="shared" si="16"/>
        <v>3</v>
      </c>
      <c r="AU19" s="78">
        <f t="shared" si="9"/>
        <v>3</v>
      </c>
      <c r="AV19" s="5">
        <f t="shared" si="10"/>
        <v>1872</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1872</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1872</v>
      </c>
      <c r="AR20" s="76">
        <f t="shared" si="15"/>
        <v>0</v>
      </c>
      <c r="AS20" s="77">
        <f t="shared" si="8"/>
        <v>0</v>
      </c>
      <c r="AT20" s="76">
        <f t="shared" si="16"/>
        <v>3</v>
      </c>
      <c r="AU20" s="78">
        <f t="shared" si="9"/>
        <v>3</v>
      </c>
      <c r="AV20" s="5">
        <f t="shared" si="10"/>
        <v>1872</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1872</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1872</v>
      </c>
      <c r="AR21" s="76">
        <f t="shared" si="15"/>
        <v>0</v>
      </c>
      <c r="AS21" s="77">
        <f t="shared" si="8"/>
        <v>0</v>
      </c>
      <c r="AT21" s="76">
        <f t="shared" si="16"/>
        <v>3</v>
      </c>
      <c r="AU21" s="78">
        <f t="shared" si="9"/>
        <v>3</v>
      </c>
      <c r="AV21" s="5">
        <f t="shared" si="10"/>
        <v>1872</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1872</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1872</v>
      </c>
      <c r="AR22" s="76">
        <f t="shared" si="15"/>
        <v>0</v>
      </c>
      <c r="AS22" s="77">
        <f t="shared" si="8"/>
        <v>0</v>
      </c>
      <c r="AT22" s="76">
        <f t="shared" si="16"/>
        <v>3</v>
      </c>
      <c r="AU22" s="78">
        <f t="shared" si="9"/>
        <v>3</v>
      </c>
      <c r="AV22" s="5">
        <f t="shared" si="10"/>
        <v>1872</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1872</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1872</v>
      </c>
      <c r="AR23" s="76">
        <f t="shared" si="15"/>
        <v>0</v>
      </c>
      <c r="AS23" s="77">
        <f t="shared" si="8"/>
        <v>0</v>
      </c>
      <c r="AT23" s="76">
        <f t="shared" si="16"/>
        <v>3</v>
      </c>
      <c r="AU23" s="78">
        <f t="shared" si="9"/>
        <v>3</v>
      </c>
      <c r="AV23" s="5">
        <f t="shared" si="10"/>
        <v>1872</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1872</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1872</v>
      </c>
      <c r="AR24" s="76">
        <f t="shared" si="15"/>
        <v>0</v>
      </c>
      <c r="AS24" s="77">
        <f t="shared" si="8"/>
        <v>0</v>
      </c>
      <c r="AT24" s="76">
        <f t="shared" si="16"/>
        <v>3</v>
      </c>
      <c r="AU24" s="78">
        <f t="shared" si="9"/>
        <v>3</v>
      </c>
      <c r="AV24" s="5">
        <f t="shared" si="10"/>
        <v>1872</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1872</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1872</v>
      </c>
      <c r="AR25" s="76">
        <f t="shared" si="15"/>
        <v>0</v>
      </c>
      <c r="AS25" s="77">
        <f t="shared" si="8"/>
        <v>0</v>
      </c>
      <c r="AT25" s="76">
        <f t="shared" si="16"/>
        <v>3</v>
      </c>
      <c r="AU25" s="78">
        <f t="shared" si="9"/>
        <v>3</v>
      </c>
      <c r="AV25" s="5">
        <f t="shared" si="10"/>
        <v>1872</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1872</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1872</v>
      </c>
      <c r="AR26" s="76">
        <f t="shared" si="15"/>
        <v>0</v>
      </c>
      <c r="AS26" s="77">
        <f t="shared" si="8"/>
        <v>0</v>
      </c>
      <c r="AT26" s="76">
        <f t="shared" si="16"/>
        <v>3</v>
      </c>
      <c r="AU26" s="78">
        <f t="shared" si="9"/>
        <v>3</v>
      </c>
      <c r="AV26" s="5">
        <f t="shared" si="10"/>
        <v>1872</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1872</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1872</v>
      </c>
      <c r="AR27" s="76">
        <f t="shared" si="15"/>
        <v>0</v>
      </c>
      <c r="AS27" s="77">
        <f t="shared" si="8"/>
        <v>0</v>
      </c>
      <c r="AT27" s="76">
        <f t="shared" si="16"/>
        <v>3</v>
      </c>
      <c r="AU27" s="78">
        <f t="shared" si="9"/>
        <v>3</v>
      </c>
      <c r="AV27" s="5">
        <f t="shared" si="10"/>
        <v>1872</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1872</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1872</v>
      </c>
      <c r="AR28" s="76">
        <f t="shared" si="15"/>
        <v>0</v>
      </c>
      <c r="AS28" s="77">
        <f t="shared" si="8"/>
        <v>0</v>
      </c>
      <c r="AT28" s="76">
        <f t="shared" si="16"/>
        <v>3</v>
      </c>
      <c r="AU28" s="78">
        <f t="shared" si="9"/>
        <v>3</v>
      </c>
      <c r="AV28" s="5">
        <f t="shared" si="10"/>
        <v>1872</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1872</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1872</v>
      </c>
      <c r="AR29" s="76">
        <f t="shared" si="15"/>
        <v>0</v>
      </c>
      <c r="AS29" s="77">
        <f t="shared" si="8"/>
        <v>0</v>
      </c>
      <c r="AT29" s="76">
        <f t="shared" si="16"/>
        <v>3</v>
      </c>
      <c r="AU29" s="78">
        <f t="shared" si="9"/>
        <v>3</v>
      </c>
      <c r="AV29" s="5">
        <f t="shared" si="10"/>
        <v>1872</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1872</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1872</v>
      </c>
      <c r="AR30" s="76">
        <f t="shared" si="15"/>
        <v>0</v>
      </c>
      <c r="AS30" s="77">
        <f t="shared" si="8"/>
        <v>0</v>
      </c>
      <c r="AT30" s="76">
        <f t="shared" si="16"/>
        <v>3</v>
      </c>
      <c r="AU30" s="78">
        <f t="shared" si="9"/>
        <v>3</v>
      </c>
      <c r="AV30" s="5">
        <f t="shared" si="10"/>
        <v>1872</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1872</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1872</v>
      </c>
      <c r="AR31" s="76">
        <f t="shared" si="15"/>
        <v>0</v>
      </c>
      <c r="AS31" s="77">
        <f t="shared" si="8"/>
        <v>0</v>
      </c>
      <c r="AT31" s="76">
        <f t="shared" si="16"/>
        <v>3</v>
      </c>
      <c r="AU31" s="78">
        <f t="shared" si="9"/>
        <v>3</v>
      </c>
      <c r="AV31" s="5">
        <f t="shared" si="10"/>
        <v>1872</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1872</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1872</v>
      </c>
      <c r="AR32" s="76">
        <f t="shared" si="15"/>
        <v>0</v>
      </c>
      <c r="AS32" s="77">
        <f t="shared" si="8"/>
        <v>0</v>
      </c>
      <c r="AT32" s="76">
        <f t="shared" si="16"/>
        <v>3</v>
      </c>
      <c r="AU32" s="78">
        <f t="shared" si="9"/>
        <v>3</v>
      </c>
      <c r="AV32" s="5">
        <f t="shared" si="10"/>
        <v>1872</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1872</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1872</v>
      </c>
      <c r="AR33" s="76">
        <f t="shared" si="15"/>
        <v>0</v>
      </c>
      <c r="AS33" s="77">
        <f t="shared" si="8"/>
        <v>0</v>
      </c>
      <c r="AT33" s="76">
        <f t="shared" si="16"/>
        <v>3</v>
      </c>
      <c r="AU33" s="78">
        <f t="shared" si="9"/>
        <v>3</v>
      </c>
      <c r="AV33" s="5">
        <f t="shared" si="10"/>
        <v>1872</v>
      </c>
      <c r="AW33" s="104">
        <f t="shared" si="17"/>
        <v>0</v>
      </c>
    </row>
    <row r="34" spans="1:49" s="69" customFormat="1" ht="24.75" customHeight="1" x14ac:dyDescent="0.2">
      <c r="A34" s="84"/>
      <c r="B34" s="480" t="s">
        <v>281</v>
      </c>
      <c r="C34" s="84"/>
      <c r="D34" s="84"/>
      <c r="E34" s="84"/>
      <c r="F34" s="84"/>
      <c r="G34" s="554">
        <f>20-COUNTBLANK(B14:B33)</f>
        <v>1</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89856</v>
      </c>
      <c r="Z34" s="904"/>
      <c r="AA34" s="558">
        <f t="shared" ref="AA34:AG34" si="18">SUM(AA14:AA33)</f>
        <v>0</v>
      </c>
      <c r="AB34" s="568">
        <f t="shared" si="18"/>
        <v>0</v>
      </c>
      <c r="AC34" s="569">
        <f t="shared" si="18"/>
        <v>0</v>
      </c>
      <c r="AD34" s="569">
        <f t="shared" si="18"/>
        <v>0</v>
      </c>
      <c r="AE34" s="570">
        <f t="shared" si="18"/>
        <v>48</v>
      </c>
      <c r="AF34" s="571">
        <f t="shared" si="18"/>
        <v>48</v>
      </c>
      <c r="AG34" s="89">
        <f t="shared" si="18"/>
        <v>0</v>
      </c>
      <c r="AH34" s="90"/>
      <c r="AI34" s="90"/>
      <c r="AJ34" s="90"/>
      <c r="AK34" s="90"/>
      <c r="AL34" s="91"/>
      <c r="AM34" s="91"/>
      <c r="AN34" s="91"/>
      <c r="AO34" s="68"/>
      <c r="AS34" s="70"/>
      <c r="AW34" s="104">
        <f>SUM(AW14:AW33)</f>
        <v>89856</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0</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1849" priority="6" stopIfTrue="1">
      <formula>B14=""</formula>
    </cfRule>
  </conditionalFormatting>
  <conditionalFormatting sqref="AE14:AE33">
    <cfRule type="expression" dxfId="1848" priority="7" stopIfTrue="1">
      <formula>AND((OR(S14,V14,Y14)&lt;&gt;0),AE14=0)</formula>
    </cfRule>
    <cfRule type="expression" dxfId="1847" priority="8" stopIfTrue="1">
      <formula>AND((OR(S14,V14,Y14)&lt;&gt;0),AE14&lt;&gt;0)</formula>
    </cfRule>
  </conditionalFormatting>
  <conditionalFormatting sqref="Q14:R33">
    <cfRule type="expression" dxfId="1846" priority="9" stopIfTrue="1">
      <formula>B14=""</formula>
    </cfRule>
  </conditionalFormatting>
  <conditionalFormatting sqref="AC14:AC33">
    <cfRule type="expression" dxfId="1845" priority="10" stopIfTrue="1">
      <formula>(AD14+AC14)&gt;=0</formula>
    </cfRule>
  </conditionalFormatting>
  <conditionalFormatting sqref="AI14:AJ33">
    <cfRule type="expression" dxfId="1844" priority="11" stopIfTrue="1">
      <formula>IF(AI14&lt;&gt;ROUND(S14*$AF$1+V14+Y14,2),1)</formula>
    </cfRule>
    <cfRule type="cellIs" dxfId="1843" priority="12" stopIfTrue="1" operator="equal">
      <formula>0</formula>
    </cfRule>
  </conditionalFormatting>
  <conditionalFormatting sqref="Y25:Z33">
    <cfRule type="expression" dxfId="1842" priority="13" stopIfTrue="1">
      <formula>IF((AND($Y25=0,$S25=0,$V25=0,$AE25&lt;&gt;0)),"истина")</formula>
    </cfRule>
    <cfRule type="expression" dxfId="1841" priority="14" stopIfTrue="1">
      <formula>($V25+$Y25)&lt;&gt;$AI25</formula>
    </cfRule>
  </conditionalFormatting>
  <conditionalFormatting sqref="S15:U33">
    <cfRule type="expression" dxfId="1840" priority="15" stopIfTrue="1">
      <formula>IF((AND($S15=0,$V15=0,$Y15=0,$AE15&lt;&gt;0)),"истина")</formula>
    </cfRule>
    <cfRule type="cellIs" dxfId="1839" priority="16" stopIfTrue="1" operator="lessThan">
      <formula>0</formula>
    </cfRule>
  </conditionalFormatting>
  <conditionalFormatting sqref="V25:X33">
    <cfRule type="expression" dxfId="1838" priority="17" stopIfTrue="1">
      <formula>IF((AND($V25=0,$Y25=0,$S25=0,$AE25&lt;&gt;0)),"истина")</formula>
    </cfRule>
    <cfRule type="expression" dxfId="1837" priority="18" stopIfTrue="1">
      <formula>($V25+$Y25)&lt;&gt;$AI25</formula>
    </cfRule>
    <cfRule type="cellIs" dxfId="1836" priority="19" stopIfTrue="1" operator="lessThan">
      <formula>0</formula>
    </cfRule>
  </conditionalFormatting>
  <conditionalFormatting sqref="I10:J10">
    <cfRule type="cellIs" dxfId="1835" priority="20" stopIfTrue="1" operator="notEqual">
      <formula>$A$10</formula>
    </cfRule>
    <cfRule type="cellIs" dxfId="1834" priority="21" stopIfTrue="1" operator="equal">
      <formula>0</formula>
    </cfRule>
  </conditionalFormatting>
  <conditionalFormatting sqref="D10:E10 AK13:AL13 AH14:AH33 AM14:AN33">
    <cfRule type="cellIs" dxfId="1833" priority="22" stopIfTrue="1" operator="equal">
      <formula>0</formula>
    </cfRule>
  </conditionalFormatting>
  <conditionalFormatting sqref="AH3:AN3 AH1:AN1">
    <cfRule type="cellIs" dxfId="1832" priority="23" stopIfTrue="1" operator="equal">
      <formula>0</formula>
    </cfRule>
  </conditionalFormatting>
  <conditionalFormatting sqref="S34:AG34 AF14:AF33">
    <cfRule type="cellIs" dxfId="1831" priority="24" stopIfTrue="1" operator="equal">
      <formula>0</formula>
    </cfRule>
  </conditionalFormatting>
  <conditionalFormatting sqref="S14:U14">
    <cfRule type="expression" dxfId="1830" priority="25" stopIfTrue="1">
      <formula>IF((AND($S$14=0,$V$14=0,$Y$14=0,$AE$14&lt;&gt;0)),"истина")</formula>
    </cfRule>
    <cfRule type="cellIs" dxfId="1829" priority="26" stopIfTrue="1" operator="lessThan">
      <formula>0</formula>
    </cfRule>
  </conditionalFormatting>
  <conditionalFormatting sqref="G34 D8:E9 AK14:AL33">
    <cfRule type="cellIs" dxfId="1828" priority="27" stopIfTrue="1" operator="equal">
      <formula>0</formula>
    </cfRule>
  </conditionalFormatting>
  <conditionalFormatting sqref="AL8:AL9">
    <cfRule type="cellIs" dxfId="1827" priority="28" stopIfTrue="1" operator="equal">
      <formula>0</formula>
    </cfRule>
  </conditionalFormatting>
  <conditionalFormatting sqref="AM8:AN8">
    <cfRule type="expression" dxfId="1826" priority="29" stopIfTrue="1">
      <formula>$AL$8=0</formula>
    </cfRule>
  </conditionalFormatting>
  <conditionalFormatting sqref="AM9:AN9">
    <cfRule type="expression" dxfId="1825" priority="30" stopIfTrue="1">
      <formula>$AL$9=0</formula>
    </cfRule>
  </conditionalFormatting>
  <conditionalFormatting sqref="A8:C8">
    <cfRule type="expression" dxfId="1824" priority="31" stopIfTrue="1">
      <formula>$D$8=0</formula>
    </cfRule>
    <cfRule type="cellIs" dxfId="1823" priority="32" stopIfTrue="1" operator="equal">
      <formula>0</formula>
    </cfRule>
  </conditionalFormatting>
  <conditionalFormatting sqref="A9:C9">
    <cfRule type="expression" dxfId="1822" priority="33" stopIfTrue="1">
      <formula>$D$9=0</formula>
    </cfRule>
    <cfRule type="cellIs" dxfId="1821" priority="34" stopIfTrue="1" operator="equal">
      <formula>0</formula>
    </cfRule>
  </conditionalFormatting>
  <conditionalFormatting sqref="F9">
    <cfRule type="expression" dxfId="1820" priority="35" stopIfTrue="1">
      <formula>$D$9=0</formula>
    </cfRule>
  </conditionalFormatting>
  <conditionalFormatting sqref="F8">
    <cfRule type="expression" dxfId="1819" priority="36" stopIfTrue="1">
      <formula>$D$8=0</formula>
    </cfRule>
  </conditionalFormatting>
  <conditionalFormatting sqref="G8:AK9 BA7:CE8">
    <cfRule type="cellIs" dxfId="1818" priority="37" stopIfTrue="1" operator="equal">
      <formula>""</formula>
    </cfRule>
  </conditionalFormatting>
  <conditionalFormatting sqref="Y14:Z24">
    <cfRule type="expression" dxfId="1817" priority="1" stopIfTrue="1">
      <formula>IF((AND($Y14=0,$S14=0,$V14=0,$AE14&lt;&gt;0)),"истина")</formula>
    </cfRule>
    <cfRule type="expression" dxfId="1816" priority="2" stopIfTrue="1">
      <formula>($V14+$Y14)&lt;&gt;$AI14</formula>
    </cfRule>
  </conditionalFormatting>
  <conditionalFormatting sqref="V14:X24">
    <cfRule type="expression" dxfId="1815" priority="3" stopIfTrue="1">
      <formula>IF((AND($V14=0,$Y14=0,$S14=0,$AE14&lt;&gt;0)),"истина")</formula>
    </cfRule>
    <cfRule type="expression" dxfId="1814" priority="4" stopIfTrue="1">
      <formula>($V14+$Y14)&lt;&gt;$AI14</formula>
    </cfRule>
    <cfRule type="cellIs" dxfId="1813"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2465"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62466"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62467"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62468"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62469"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62470"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62471"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62472"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62473"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62474"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62475"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62476"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62477"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62478"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62479"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62480"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62481"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12">
    <pageSetUpPr fitToPage="1"/>
  </sheetPr>
  <dimension ref="A1:CE147"/>
  <sheetViews>
    <sheetView showGridLines="0" topLeftCell="A6" zoomScale="120" zoomScaleNormal="120" workbookViewId="0">
      <selection activeCell="B18" sqref="B18:G18"/>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v>639</v>
      </c>
      <c r="B1" s="969"/>
      <c r="C1" s="969"/>
      <c r="D1" s="555"/>
      <c r="E1" s="966">
        <v>10</v>
      </c>
      <c r="F1" s="966"/>
      <c r="G1" s="966"/>
      <c r="H1" s="966"/>
      <c r="J1" s="970"/>
      <c r="K1" s="970"/>
      <c r="L1" s="970"/>
      <c r="M1" s="970"/>
      <c r="N1" s="970"/>
      <c r="O1" s="970"/>
      <c r="P1" s="3"/>
      <c r="Q1" s="3"/>
      <c r="R1" s="964" t="s">
        <v>823</v>
      </c>
      <c r="S1" s="964"/>
      <c r="T1" s="964"/>
      <c r="U1" s="964"/>
      <c r="V1" s="964"/>
      <c r="W1" s="964"/>
      <c r="Y1" s="971">
        <f>75/45</f>
        <v>1.6666666666666667</v>
      </c>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v>0.73611111111111116</v>
      </c>
      <c r="AH2" s="859" t="s">
        <v>12</v>
      </c>
      <c r="AI2" s="859"/>
      <c r="AJ2" s="859"/>
      <c r="AK2" s="859"/>
      <c r="AL2" s="859"/>
      <c r="AM2" s="859"/>
      <c r="AN2" s="859"/>
      <c r="AO2" s="14" t="b">
        <v>0</v>
      </c>
      <c r="AP2" s="15" t="b">
        <v>1</v>
      </c>
      <c r="AQ2" s="15" t="b">
        <v>0</v>
      </c>
      <c r="AR2" s="15" t="b">
        <v>1</v>
      </c>
      <c r="AS2" s="15" t="b">
        <v>0</v>
      </c>
      <c r="AT2" s="15" t="b">
        <v>0</v>
      </c>
      <c r="AU2" s="15" t="b">
        <v>0</v>
      </c>
      <c r="AV2" s="15">
        <f>COUNTIF(AO2:AU2,TRUE)</f>
        <v>2</v>
      </c>
    </row>
    <row r="3" spans="1:83" ht="12.75" customHeight="1" x14ac:dyDescent="0.2">
      <c r="A3" s="972" t="s">
        <v>831</v>
      </c>
      <c r="B3" s="972"/>
      <c r="C3" s="972"/>
      <c r="D3" s="555"/>
      <c r="E3" s="964" t="s">
        <v>788</v>
      </c>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f>IF(AO2=TRUE,"M",0)</f>
        <v>0</v>
      </c>
      <c r="AP3" s="19" t="str">
        <f>IF(AP2=TRUE,"Tu",0)</f>
        <v>Tu</v>
      </c>
      <c r="AQ3" s="19">
        <f>IF(AQ2=TRUE,"W",0)</f>
        <v>0</v>
      </c>
      <c r="AR3" s="19" t="str">
        <f>IF(AR2=TRUE,"Th",0)</f>
        <v>Th</v>
      </c>
      <c r="AS3" s="19">
        <f>IF(AS2=TRUE,"F",0)</f>
        <v>0</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
      </c>
      <c r="BC7" s="33" t="str">
        <f>IF($I$7=$AO$3,"X","")&amp;IF($I$7=$AP$3,"X","")&amp;IF($I$7=$AQ$3,"X","")&amp;IF($I$7=$AR$3,"X","")&amp;IF($I$7=$AS$3,"X","")&amp;IF($I$7=$AT$3,"X","")&amp;IF($I$7=$AU$3,"X","")</f>
        <v>X</v>
      </c>
      <c r="BD7" s="33" t="str">
        <f>IF($J$7=$AO$3,"X","")&amp;IF($J$7=$AP$3,"X","")&amp;IF($J$7=$AQ$3,"X","")&amp;IF($J$7=$AR$3,"X","")&amp;IF($J$7=$AS$3,"X","")&amp;IF($J$7=$AT$3,"X","")&amp;IF($J$7=$AU$3,"X","")</f>
        <v/>
      </c>
      <c r="BE7" s="33" t="str">
        <f>IF($K$7=$AO$3,"X","")&amp;IF($K$7=$AP$3,"X","")&amp;IF($K$7=$AQ$3,"X","")&amp;IF($K$7=$AR$3,"X","")&amp;IF($K$7=$AS$3,"X","")&amp;IF($K$7=$AT$3,"X","")&amp;IF($K$7=$AU$3,"X","")</f>
        <v>X</v>
      </c>
      <c r="BF7" s="33" t="str">
        <f>IF($L$7=$AO$3,"X","")&amp;IF($L$7=$AP$3,"X","")&amp;IF($L$7=$AQ$3,"X","")&amp;IF($L$7=$AR$3,"X","")&amp;IF($L$7=$AS$3,"X","")&amp;IF($L$7=$AT$3,"X","")&amp;IF($L$7=$AU$3,"X","")</f>
        <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
      </c>
      <c r="BJ7" s="33" t="str">
        <f>IF($P$7=$AO$3,"X","")&amp;IF($P$7=$AP$3,"X","")&amp;IF($P$7=$AQ$3,"X","")&amp;IF($P$7=$AR$3,"X","")&amp;IF($P$7=$AS$3,"X","")&amp;IF($P$7=$AT$3,"X","")&amp;IF($P$7=$AU$3,"X","")</f>
        <v>X</v>
      </c>
      <c r="BK7" s="33" t="str">
        <f>IF($Q$7=$AO$3,"X","")&amp;IF($Q$7=$AP$3,"X","")&amp;IF($Q$7=$AQ$3,"X","")&amp;IF($Q$7=$AR$3,"X","")&amp;IF($Q$7=$AS$3,"X","")&amp;IF($Q$7=$AT$3,"X","")&amp;IF($Q$7=$AU$3,"X","")</f>
        <v/>
      </c>
      <c r="BL7" s="33" t="str">
        <f>IF($R$7=$AO$3,"X","")&amp;IF($R$7=$AP$3,"X","")&amp;IF($R$7=$AQ$3,"X","")&amp;IF($R$7=$AR$3,"X","")&amp;IF($R$7=$AS$3,"X","")&amp;IF($R$7=$AT$3,"X","")&amp;IF($R$7=$AU$3,"X","")</f>
        <v>X</v>
      </c>
      <c r="BM7" s="33" t="str">
        <f>IF($S$7=$AO$3,"X","")&amp;IF($S$7=$AP$3,"X","")&amp;IF($S$7=$AQ$3,"X","")&amp;IF($S$7=$AR$3,"X","")&amp;IF($S$7=$AS$3,"X","")&amp;IF($S$7=$AT$3,"X","")&amp;IF($S$7=$AU$3,"X","")</f>
        <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
      </c>
      <c r="BQ7" s="33" t="str">
        <f>IF($W$7=$AO$3,"X","")&amp;IF($W$7=$AP$3,"X","")&amp;IF($W$7=$AQ$3,"X","")&amp;IF($W$7=$AR$3,"X","")&amp;IF($W$7=$AS$3,"X","")&amp;IF($W$7=$AT$3,"X","")&amp;IF($W$7=$AU$3,"X","")</f>
        <v>X</v>
      </c>
      <c r="BR7" s="33" t="str">
        <f>IF($X$7=$AO$3,"X","")&amp;IF($X$7=$AP$3,"X","")&amp;IF($X$7=$AQ$3,"X","")&amp;IF($X$7=$AR$3,"X","")&amp;IF($X$7=$AS$3,"X","")&amp;IF($X$7=$AT$3,"X","")&amp;IF($X$7=$AU$3,"X","")</f>
        <v/>
      </c>
      <c r="BS7" s="33" t="str">
        <f>IF($Y$7=$AO$3,"X","")&amp;IF($Y$7=$AP$3,"X","")&amp;IF($Y$7=$AQ$3,"X","")&amp;IF($Y$7=$AR$3,"X","")&amp;IF($Y$7=$AS$3,"X","")&amp;IF($Y$7=$AT$3,"X","")&amp;IF($Y$7=$AU$3,"X","")</f>
        <v>X</v>
      </c>
      <c r="BT7" s="33" t="str">
        <f>IF($Z$7=$AO$3,"X","")&amp;IF($Z$7=$AP$3,"X","")&amp;IF($Z$7=$AQ$3,"X","")&amp;IF($Z$7=$AR$3,"X","")&amp;IF($Z$7=$AS$3,"X","")&amp;IF($Z$7=$AT$3,"X","")&amp;IF($Z$7=$AU$3,"X","")</f>
        <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
      </c>
      <c r="BX7" s="33" t="str">
        <f>IF($AD$7=$AO$3,"X","")&amp;IF($AD$7=$AP$3,"X","")&amp;IF($AD$7=$AQ$3,"X","")&amp;IF($AD$7=$AR$3,"X","")&amp;IF($AD$7=$AS$3,"X","")&amp;IF($AD$7=$AT$3,"X","")&amp;IF($AD$7=$AU$3,"X","")</f>
        <v>X</v>
      </c>
      <c r="BY7" s="33" t="str">
        <f>IF($AE$7=$AO$3,"X","")&amp;IF($AE$7=$AP$3,"X","")&amp;IF($AE$7=$AQ$3,"X","")&amp;IF($AE$7=$AR$3,"X","")&amp;IF($AE$7=$AS$3,"X","")&amp;IF($AE$7=$AT$3,"X","")&amp;IF($AE$7=$AU$3,"X","")</f>
        <v/>
      </c>
      <c r="BZ7" s="33" t="str">
        <f>IF($AF$7=$AO$3,"X","")&amp;IF($AF$7=$AP$3,"X","")&amp;IF($AF$7=$AQ$3,"X","")&amp;IF($AF$7=$AR$3,"X","")&amp;IF($AF$7=$AS$3,"X","")&amp;IF($AF$7=$AT$3,"X","")&amp;IF($AF$7=$AU$3,"X","")</f>
        <v>X</v>
      </c>
      <c r="CA7" s="33" t="str">
        <f>IF($AG$7=$AO$3,"X","")&amp;IF($AG$7=$AP$3,"X","")&amp;IF($AG$7=$AQ$3,"X","")&amp;IF($AG$7=$AR$3,"X","")&amp;IF($AG$7=$AS$3,"X","")&amp;IF($AG$7=$AT$3,"X","")&amp;IF($AG$7=$AU$3,"X","")</f>
        <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
      </c>
      <c r="CE7" s="33" t="str">
        <f>IF($AK$7=$AO$3,"X","")&amp;IF($AK$7=$AP$3,"X","")&amp;IF($AK$7=$AQ$3,"X","")&amp;IF($AK$7=$AR$3,"X","")&amp;IF($AK$7=$AS$3,"X","")&amp;IF($AK$7=$AT$3,"X","")&amp;IF($AK$7=$AU$3,"X","")</f>
        <v>X</v>
      </c>
    </row>
    <row r="8" spans="1:83" ht="12.75" customHeight="1" x14ac:dyDescent="0.2">
      <c r="A8" s="977" t="str">
        <f>R1</f>
        <v>Косенко Екатерина</v>
      </c>
      <c r="B8" s="977"/>
      <c r="C8" s="977"/>
      <c r="D8" s="978">
        <f>Y1*AL8</f>
        <v>15</v>
      </c>
      <c r="E8" s="978"/>
      <c r="F8" s="34" t="s">
        <v>21</v>
      </c>
      <c r="G8" s="35" t="str">
        <f>IF($G$7=$AO$3,"X","")&amp;IF($G$7=$AP$3,"X","")&amp;IF($G$7=$AQ$3,"X","")&amp;IF($G$7=$AR$3,"X","")&amp;IF($G$7=$AS$3,"X","")&amp;IF($G$7=$AT$3,"X","")&amp;IF($G$7=$AU$3,"X","")</f>
        <v/>
      </c>
      <c r="H8" s="35" t="str">
        <f>IF($H$7=$AO$3,"X","")&amp;IF($H$7=$AP$3,"X","")&amp;IF($H$7=$AQ$3,"X","")&amp;IF($H$7=$AR$3,"X","")&amp;IF($H$7=$AS$3,"X","")&amp;IF($H$7=$AT$3,"X","")&amp;IF($H$7=$AU$3,"X","")</f>
        <v/>
      </c>
      <c r="I8" s="35" t="str">
        <f>IF($I$7=$AO$3,"X","")&amp;IF($I$7=$AP$3,"X","")&amp;IF($I$7=$AQ$3,"X","")&amp;IF($I$7=$AR$3,"X","")&amp;IF($I$7=$AS$3,"X","")&amp;IF($I$7=$AT$3,"X","")&amp;IF($I$7=$AU$3,"X","")</f>
        <v>X</v>
      </c>
      <c r="J8" s="35" t="str">
        <f>IF($J$7=$AO$3,"X","")&amp;IF($J$7=$AP$3,"X","")&amp;IF($J$7=$AQ$3,"X","")&amp;IF($J$7=$AR$3,"X","")&amp;IF($J$7=$AS$3,"X","")&amp;IF($J$7=$AT$3,"X","")&amp;IF($J$7=$AU$3,"X","")</f>
        <v/>
      </c>
      <c r="K8" s="35" t="str">
        <f>IF($K$7=$AO$3,"X","")&amp;IF($K$7=$AP$3,"X","")&amp;IF($K$7=$AQ$3,"X","")&amp;IF($K$7=$AR$3,"X","")&amp;IF($K$7=$AS$3,"X","")&amp;IF($K$7=$AT$3,"X","")&amp;IF($K$7=$AU$3,"X","")</f>
        <v>X</v>
      </c>
      <c r="L8" s="35" t="str">
        <f>IF($L$7=$AO$3,"X","")&amp;IF($L$7=$AP$3,"X","")&amp;IF($L$7=$AQ$3,"X","")&amp;IF($L$7=$AR$3,"X","")&amp;IF($L$7=$AS$3,"X","")&amp;IF($L$7=$AT$3,"X","")&amp;IF($L$7=$AU$3,"X","")</f>
        <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
      </c>
      <c r="P8" s="35" t="str">
        <f>IF($P$7=$AO$3,"X","")&amp;IF($P$7=$AP$3,"X","")&amp;IF($P$7=$AQ$3,"X","")&amp;IF($P$7=$AR$3,"X","")&amp;IF($P$7=$AS$3,"X","")&amp;IF($P$7=$AT$3,"X","")&amp;IF($P$7=$AU$3,"X","")</f>
        <v>X</v>
      </c>
      <c r="Q8" s="35" t="str">
        <f>IF($Q$7=$AO$3,"X","")&amp;IF($Q$7=$AP$3,"X","")&amp;IF($Q$7=$AQ$3,"X","")&amp;IF($Q$7=$AR$3,"X","")&amp;IF($Q$7=$AS$3,"X","")&amp;IF($Q$7=$AT$3,"X","")&amp;IF($Q$7=$AU$3,"X","")</f>
        <v/>
      </c>
      <c r="R8" s="35" t="str">
        <f>IF($R$7=$AO$3,"X","")&amp;IF($R$7=$AP$3,"X","")&amp;IF($R$7=$AQ$3,"X","")&amp;IF($R$7=$AR$3,"X","")&amp;IF($R$7=$AS$3,"X","")&amp;IF($R$7=$AT$3,"X","")&amp;IF($R$7=$AU$3,"X","")</f>
        <v>X</v>
      </c>
      <c r="S8" s="35" t="str">
        <f>IF($S$7=$AO$3,"X","")&amp;IF($S$7=$AP$3,"X","")&amp;IF($S$7=$AQ$3,"X","")&amp;IF($S$7=$AR$3,"X","")&amp;IF($S$7=$AS$3,"X","")&amp;IF($S$7=$AT$3,"X","")&amp;IF($S$7=$AU$3,"X","")</f>
        <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
      </c>
      <c r="W8" s="35" t="str">
        <f>IF($W$7=$AO$3,"X","")&amp;IF($W$7=$AP$3,"X","")&amp;IF($W$7=$AQ$3,"X","")&amp;IF($W$7=$AR$3,"X","")&amp;IF($W$7=$AS$3,"X","")&amp;IF($W$7=$AT$3,"X","")&amp;IF($W$7=$AU$3,"X","")</f>
        <v>X</v>
      </c>
      <c r="X8" s="35" t="str">
        <f>IF($X$7=$AO$3,"X","")&amp;IF($X$7=$AP$3,"X","")&amp;IF($X$7=$AQ$3,"X","")&amp;IF($X$7=$AR$3,"X","")&amp;IF($X$7=$AS$3,"X","")&amp;IF($X$7=$AT$3,"X","")&amp;IF($X$7=$AU$3,"X","")</f>
        <v/>
      </c>
      <c r="Y8" s="35" t="str">
        <f>IF($Y$7=$AO$3,"X","")&amp;IF($Y$7=$AP$3,"X","")&amp;IF($Y$7=$AQ$3,"X","")&amp;IF($Y$7=$AR$3,"X","")&amp;IF($Y$7=$AS$3,"X","")&amp;IF($Y$7=$AT$3,"X","")&amp;IF($Y$7=$AU$3,"X","")</f>
        <v>X</v>
      </c>
      <c r="Z8" s="35" t="str">
        <f>IF($Z$7=$AO$3,"X","")&amp;IF($Z$7=$AP$3,"X","")&amp;IF($Z$7=$AQ$3,"X","")&amp;IF($Z$7=$AR$3,"X","")&amp;IF($Z$7=$AS$3,"X","")&amp;IF($Z$7=$AT$3,"X","")&amp;IF($Z$7=$AU$3,"X","")</f>
        <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
      </c>
      <c r="AD8" s="35" t="str">
        <f>IF($AD$7=$AO$3,"X","")&amp;IF($AD$7=$AP$3,"X","")&amp;IF($AD$7=$AQ$3,"X","")&amp;IF($AD$7=$AR$3,"X","")&amp;IF($AD$7=$AS$3,"X","")&amp;IF($AD$7=$AT$3,"X","")&amp;IF($AD$7=$AU$3,"X","")</f>
        <v>X</v>
      </c>
      <c r="AE8" s="35" t="str">
        <f>IF($AE$7=$AO$3,"X","")&amp;IF($AE$7=$AP$3,"X","")&amp;IF($AE$7=$AQ$3,"X","")&amp;IF($AE$7=$AR$3,"X","")&amp;IF($AE$7=$AS$3,"X","")&amp;IF($AE$7=$AT$3,"X","")&amp;IF($AE$7=$AU$3,"X","")</f>
        <v/>
      </c>
      <c r="AF8" s="35" t="str">
        <f>IF($AF$7=$AO$3,"X","")&amp;IF($AF$7=$AP$3,"X","")&amp;IF($AF$7=$AQ$3,"X","")&amp;IF($AF$7=$AR$3,"X","")&amp;IF($AF$7=$AS$3,"X","")&amp;IF($AF$7=$AT$3,"X","")&amp;IF($AF$7=$AU$3,"X","")</f>
        <v>X</v>
      </c>
      <c r="AG8" s="35" t="str">
        <f>IF($AG$7=$AO$3,"X","")&amp;IF($AG$7=$AP$3,"X","")&amp;IF($AG$7=$AQ$3,"X","")&amp;IF($AG$7=$AR$3,"X","")&amp;IF($AG$7=$AS$3,"X","")&amp;IF($AG$7=$AT$3,"X","")&amp;IF($AG$7=$AU$3,"X","")</f>
        <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
      </c>
      <c r="AK8" s="35" t="str">
        <f>IF($AK$7=$AO$3,"X","")&amp;IF($AK$7=$AP$3,"X","")&amp;IF($AK$7=$AQ$3,"X","")&amp;IF($AK$7=$AR$3,"X","")&amp;IF($AK$7=$AS$3,"X","")&amp;IF($AK$7=$AT$3,"X","")&amp;IF($AK$7=$AU$3,"X","")</f>
        <v>X</v>
      </c>
      <c r="AL8" s="30">
        <f>COUNTIF(G8:AK8,"X")</f>
        <v>9</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15</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c r="C14" s="925"/>
      <c r="D14" s="925"/>
      <c r="E14" s="925"/>
      <c r="F14" s="925"/>
      <c r="G14" s="926"/>
      <c r="H14" s="927"/>
      <c r="I14" s="928"/>
      <c r="J14" s="929"/>
      <c r="K14" s="930"/>
      <c r="L14" s="931"/>
      <c r="M14" s="932"/>
      <c r="N14" s="933"/>
      <c r="O14" s="932"/>
      <c r="P14" s="933"/>
      <c r="Q14" s="934">
        <f t="shared" ref="Q14:Q33" si="2">AV14</f>
        <v>639</v>
      </c>
      <c r="R14" s="935"/>
      <c r="S14" s="936"/>
      <c r="T14" s="937"/>
      <c r="U14" s="938"/>
      <c r="V14" s="939"/>
      <c r="W14" s="940"/>
      <c r="X14" s="941"/>
      <c r="Y14" s="939"/>
      <c r="Z14" s="941"/>
      <c r="AA14" s="556"/>
      <c r="AB14" s="559"/>
      <c r="AC14" s="560" t="str">
        <f t="shared" ref="AC14:AC33" si="3">IF(B14&lt;&gt;"",-$I$10,"")</f>
        <v/>
      </c>
      <c r="AD14" s="561"/>
      <c r="AE14" s="561"/>
      <c r="AF14" s="562">
        <f t="shared" ref="AF14:AF33" si="4">SUM(AB14:AE14)</f>
        <v>0</v>
      </c>
      <c r="AG14" s="72"/>
      <c r="AH14" s="109" t="str">
        <f t="shared" ref="AH14:AH33" si="5">IF(B14&lt;&gt;"",AV14,"")</f>
        <v/>
      </c>
      <c r="AI14" s="883" t="str">
        <f>IF(B14&lt;&gt;0,ROUND(AE14*Q14,0),"")</f>
        <v/>
      </c>
      <c r="AJ14" s="883"/>
      <c r="AK14" s="900" t="str">
        <f t="shared" ref="AK14:AK33" si="6">IF(B14&lt;&gt;0,ROUND(AI14*$AF$1,2),"")</f>
        <v/>
      </c>
      <c r="AL14" s="900"/>
      <c r="AM14" s="901" t="str">
        <f t="shared" ref="AM14:AM33" si="7">IF(AND(AC14&gt;0,AC14&lt;&gt;""),"ложь","")</f>
        <v/>
      </c>
      <c r="AN14" s="901"/>
      <c r="AO14" s="73">
        <f>IF(ROUND($A$1-$A$1*M14,4)=$A$1,0,ROUND($A$1-$A$1*M14,4))</f>
        <v>0</v>
      </c>
      <c r="AP14" s="74">
        <f>IF(ROUND($A$1-$A$1*O14,4)=$A$1,0,ROUND($A$1-$A$1*O14,4))</f>
        <v>0</v>
      </c>
      <c r="AQ14" s="75">
        <f>ROUND($A$1-((M14+O14)*$A$1),4)</f>
        <v>639</v>
      </c>
      <c r="AR14" s="76">
        <f>IF(AO14&gt;0,1,0)</f>
        <v>0</v>
      </c>
      <c r="AS14" s="77">
        <f t="shared" ref="AS14:AS33" si="8">IF(AP14&gt;0,2,0)</f>
        <v>0</v>
      </c>
      <c r="AT14" s="76">
        <f>IF(AQ14&gt;0,3,0)</f>
        <v>3</v>
      </c>
      <c r="AU14" s="78">
        <f t="shared" ref="AU14:AU33" si="9">AR14+AS14+AT14</f>
        <v>3</v>
      </c>
      <c r="AV14" s="5">
        <f t="shared" ref="AV14:AV33" si="10">IF(AU14=4,AO14,0)+IF(AU14=5,AP14,0)+IF(AU14=6,AQ14,0)+IF(AU14=3,$A$1,0)</f>
        <v>639</v>
      </c>
      <c r="AW14" s="104">
        <f>ROUND(AF14*Q14,0)</f>
        <v>0</v>
      </c>
    </row>
    <row r="15" spans="1:83" s="69" customFormat="1" ht="18" customHeight="1" x14ac:dyDescent="0.2">
      <c r="A15" s="71">
        <v>2</v>
      </c>
      <c r="B15" s="924"/>
      <c r="C15" s="925"/>
      <c r="D15" s="925"/>
      <c r="E15" s="925"/>
      <c r="F15" s="925"/>
      <c r="G15" s="926"/>
      <c r="H15" s="927"/>
      <c r="I15" s="928"/>
      <c r="J15" s="929"/>
      <c r="K15" s="930"/>
      <c r="L15" s="931"/>
      <c r="M15" s="932"/>
      <c r="N15" s="933"/>
      <c r="O15" s="932"/>
      <c r="P15" s="933"/>
      <c r="Q15" s="934">
        <f t="shared" si="2"/>
        <v>639</v>
      </c>
      <c r="R15" s="935"/>
      <c r="S15" s="936"/>
      <c r="T15" s="937"/>
      <c r="U15" s="938"/>
      <c r="V15" s="939"/>
      <c r="W15" s="940"/>
      <c r="X15" s="941"/>
      <c r="Y15" s="939"/>
      <c r="Z15" s="941"/>
      <c r="AA15" s="556"/>
      <c r="AB15" s="563"/>
      <c r="AC15" s="560" t="str">
        <f t="shared" si="3"/>
        <v/>
      </c>
      <c r="AD15" s="564"/>
      <c r="AE15" s="561"/>
      <c r="AF15" s="562">
        <f t="shared" si="4"/>
        <v>0</v>
      </c>
      <c r="AG15" s="72"/>
      <c r="AH15" s="109" t="str">
        <f t="shared" si="5"/>
        <v/>
      </c>
      <c r="AI15" s="883" t="str">
        <f t="shared" ref="AI15:AI33" si="11">IF(B15&lt;&gt;0,ROUND(AE15*Q15,0),"")</f>
        <v/>
      </c>
      <c r="AJ15" s="883"/>
      <c r="AK15" s="900" t="str">
        <f t="shared" si="6"/>
        <v/>
      </c>
      <c r="AL15" s="900"/>
      <c r="AM15" s="901" t="str">
        <f t="shared" si="7"/>
        <v/>
      </c>
      <c r="AN15" s="901"/>
      <c r="AO15" s="73">
        <f t="shared" ref="AO15:AO33" si="12">IF(ROUND($A$1-$A$1*M15,4)=$A$1,0,ROUND($A$1-$A$1*M15,4))</f>
        <v>0</v>
      </c>
      <c r="AP15" s="74">
        <f t="shared" ref="AP15:AP33" si="13">IF(ROUND($A$1-$A$1*O15,4)=$A$1,0,ROUND($A$1-$A$1*O15,4))</f>
        <v>0</v>
      </c>
      <c r="AQ15" s="75">
        <f t="shared" ref="AQ15:AQ33" si="14">ROUND($A$1-((M15+O15)*$A$1),4)</f>
        <v>639</v>
      </c>
      <c r="AR15" s="76">
        <f t="shared" ref="AR15:AR33" si="15">IF(AO15&gt;0,1,0)</f>
        <v>0</v>
      </c>
      <c r="AS15" s="77">
        <f t="shared" si="8"/>
        <v>0</v>
      </c>
      <c r="AT15" s="76">
        <f t="shared" ref="AT15:AT33" si="16">IF(AQ15&gt;0,3,0)</f>
        <v>3</v>
      </c>
      <c r="AU15" s="78">
        <f t="shared" si="9"/>
        <v>3</v>
      </c>
      <c r="AV15" s="5">
        <f t="shared" si="10"/>
        <v>639</v>
      </c>
      <c r="AW15" s="104">
        <f t="shared" ref="AW15:AW33" si="17">ROUND(AF15*Q15,0)</f>
        <v>0</v>
      </c>
    </row>
    <row r="16" spans="1:83" s="69" customFormat="1" ht="18" customHeight="1" x14ac:dyDescent="0.2">
      <c r="A16" s="71">
        <v>3</v>
      </c>
      <c r="B16" s="924"/>
      <c r="C16" s="925"/>
      <c r="D16" s="925"/>
      <c r="E16" s="925"/>
      <c r="F16" s="925"/>
      <c r="G16" s="926"/>
      <c r="H16" s="927"/>
      <c r="I16" s="928"/>
      <c r="J16" s="929"/>
      <c r="K16" s="930"/>
      <c r="L16" s="931"/>
      <c r="M16" s="932"/>
      <c r="N16" s="933"/>
      <c r="O16" s="932"/>
      <c r="P16" s="933"/>
      <c r="Q16" s="934">
        <f t="shared" si="2"/>
        <v>639</v>
      </c>
      <c r="R16" s="935"/>
      <c r="S16" s="936"/>
      <c r="T16" s="937"/>
      <c r="U16" s="938"/>
      <c r="V16" s="939"/>
      <c r="W16" s="940"/>
      <c r="X16" s="941"/>
      <c r="Y16" s="939"/>
      <c r="Z16" s="941"/>
      <c r="AA16" s="556"/>
      <c r="AB16" s="563"/>
      <c r="AC16" s="560" t="str">
        <f t="shared" si="3"/>
        <v/>
      </c>
      <c r="AD16" s="564"/>
      <c r="AE16" s="561"/>
      <c r="AF16" s="562">
        <f t="shared" si="4"/>
        <v>0</v>
      </c>
      <c r="AG16" s="72"/>
      <c r="AH16" s="109" t="str">
        <f t="shared" si="5"/>
        <v/>
      </c>
      <c r="AI16" s="883" t="str">
        <f t="shared" si="11"/>
        <v/>
      </c>
      <c r="AJ16" s="883"/>
      <c r="AK16" s="900" t="str">
        <f t="shared" si="6"/>
        <v/>
      </c>
      <c r="AL16" s="900"/>
      <c r="AM16" s="901" t="str">
        <f t="shared" si="7"/>
        <v/>
      </c>
      <c r="AN16" s="901"/>
      <c r="AO16" s="73">
        <f t="shared" si="12"/>
        <v>0</v>
      </c>
      <c r="AP16" s="74">
        <f t="shared" si="13"/>
        <v>0</v>
      </c>
      <c r="AQ16" s="75">
        <f t="shared" si="14"/>
        <v>639</v>
      </c>
      <c r="AR16" s="76">
        <f t="shared" si="15"/>
        <v>0</v>
      </c>
      <c r="AS16" s="77">
        <f t="shared" si="8"/>
        <v>0</v>
      </c>
      <c r="AT16" s="76">
        <f t="shared" si="16"/>
        <v>3</v>
      </c>
      <c r="AU16" s="78">
        <f t="shared" si="9"/>
        <v>3</v>
      </c>
      <c r="AV16" s="5">
        <f t="shared" si="10"/>
        <v>639</v>
      </c>
      <c r="AW16" s="104">
        <f t="shared" si="17"/>
        <v>0</v>
      </c>
    </row>
    <row r="17" spans="1:49" s="69" customFormat="1" ht="18" customHeight="1" x14ac:dyDescent="0.2">
      <c r="A17" s="71">
        <v>4</v>
      </c>
      <c r="B17" s="924" t="s">
        <v>861</v>
      </c>
      <c r="C17" s="925"/>
      <c r="D17" s="925"/>
      <c r="E17" s="925"/>
      <c r="F17" s="925"/>
      <c r="G17" s="926"/>
      <c r="H17" s="927"/>
      <c r="I17" s="928"/>
      <c r="J17" s="929"/>
      <c r="K17" s="930"/>
      <c r="L17" s="931"/>
      <c r="M17" s="932"/>
      <c r="N17" s="933"/>
      <c r="O17" s="932">
        <v>0.05</v>
      </c>
      <c r="P17" s="933"/>
      <c r="Q17" s="934">
        <f t="shared" si="2"/>
        <v>607.04999999999995</v>
      </c>
      <c r="R17" s="935"/>
      <c r="S17" s="936"/>
      <c r="T17" s="937"/>
      <c r="U17" s="938"/>
      <c r="V17" s="939"/>
      <c r="W17" s="940"/>
      <c r="X17" s="941"/>
      <c r="Y17" s="939">
        <v>8098</v>
      </c>
      <c r="Z17" s="941"/>
      <c r="AA17" s="556"/>
      <c r="AB17" s="563"/>
      <c r="AC17" s="560">
        <f t="shared" si="3"/>
        <v>0</v>
      </c>
      <c r="AD17" s="564"/>
      <c r="AE17" s="561">
        <f>Y17/Q17</f>
        <v>13.339922576394038</v>
      </c>
      <c r="AF17" s="562">
        <f t="shared" si="4"/>
        <v>13.339922576394038</v>
      </c>
      <c r="AG17" s="72"/>
      <c r="AH17" s="109">
        <f t="shared" si="5"/>
        <v>607.04999999999995</v>
      </c>
      <c r="AI17" s="883">
        <f t="shared" si="11"/>
        <v>8098</v>
      </c>
      <c r="AJ17" s="883"/>
      <c r="AK17" s="900">
        <f t="shared" si="6"/>
        <v>0</v>
      </c>
      <c r="AL17" s="900"/>
      <c r="AM17" s="901" t="str">
        <f t="shared" si="7"/>
        <v/>
      </c>
      <c r="AN17" s="901"/>
      <c r="AO17" s="73">
        <f t="shared" si="12"/>
        <v>0</v>
      </c>
      <c r="AP17" s="74">
        <f t="shared" si="13"/>
        <v>607.04999999999995</v>
      </c>
      <c r="AQ17" s="75">
        <f t="shared" si="14"/>
        <v>607.04999999999995</v>
      </c>
      <c r="AR17" s="76">
        <f t="shared" si="15"/>
        <v>0</v>
      </c>
      <c r="AS17" s="77">
        <f t="shared" si="8"/>
        <v>2</v>
      </c>
      <c r="AT17" s="76">
        <f t="shared" si="16"/>
        <v>3</v>
      </c>
      <c r="AU17" s="78">
        <f t="shared" si="9"/>
        <v>5</v>
      </c>
      <c r="AV17" s="5">
        <f t="shared" si="10"/>
        <v>607.04999999999995</v>
      </c>
      <c r="AW17" s="104">
        <f t="shared" si="17"/>
        <v>8098</v>
      </c>
    </row>
    <row r="18" spans="1:49" s="69" customFormat="1" ht="18" customHeight="1" x14ac:dyDescent="0.2">
      <c r="A18" s="71">
        <v>5</v>
      </c>
      <c r="B18" s="924" t="s">
        <v>875</v>
      </c>
      <c r="C18" s="925"/>
      <c r="D18" s="925"/>
      <c r="E18" s="925"/>
      <c r="F18" s="925"/>
      <c r="G18" s="926"/>
      <c r="H18" s="927"/>
      <c r="I18" s="928"/>
      <c r="J18" s="929"/>
      <c r="K18" s="930"/>
      <c r="L18" s="931"/>
      <c r="M18" s="932"/>
      <c r="N18" s="933"/>
      <c r="O18" s="932"/>
      <c r="P18" s="933"/>
      <c r="Q18" s="934">
        <f t="shared" si="2"/>
        <v>639</v>
      </c>
      <c r="R18" s="935"/>
      <c r="S18" s="936"/>
      <c r="T18" s="937"/>
      <c r="U18" s="938"/>
      <c r="V18" s="939"/>
      <c r="W18" s="940"/>
      <c r="X18" s="941"/>
      <c r="Y18" s="939">
        <v>8518</v>
      </c>
      <c r="Z18" s="941"/>
      <c r="AA18" s="556"/>
      <c r="AB18" s="563"/>
      <c r="AC18" s="560">
        <f t="shared" si="3"/>
        <v>0</v>
      </c>
      <c r="AD18" s="564"/>
      <c r="AE18" s="561">
        <f>Y18/Q18</f>
        <v>13.330203442879499</v>
      </c>
      <c r="AF18" s="562">
        <f t="shared" si="4"/>
        <v>13.330203442879499</v>
      </c>
      <c r="AG18" s="72"/>
      <c r="AH18" s="109">
        <f t="shared" si="5"/>
        <v>639</v>
      </c>
      <c r="AI18" s="883">
        <f t="shared" si="11"/>
        <v>8518</v>
      </c>
      <c r="AJ18" s="883"/>
      <c r="AK18" s="900">
        <f t="shared" si="6"/>
        <v>0</v>
      </c>
      <c r="AL18" s="900"/>
      <c r="AM18" s="901" t="str">
        <f t="shared" si="7"/>
        <v/>
      </c>
      <c r="AN18" s="901"/>
      <c r="AO18" s="73">
        <f t="shared" si="12"/>
        <v>0</v>
      </c>
      <c r="AP18" s="74">
        <f t="shared" si="13"/>
        <v>0</v>
      </c>
      <c r="AQ18" s="75">
        <f t="shared" si="14"/>
        <v>639</v>
      </c>
      <c r="AR18" s="76">
        <f t="shared" si="15"/>
        <v>0</v>
      </c>
      <c r="AS18" s="77">
        <f t="shared" si="8"/>
        <v>0</v>
      </c>
      <c r="AT18" s="76">
        <f t="shared" si="16"/>
        <v>3</v>
      </c>
      <c r="AU18" s="78">
        <f t="shared" si="9"/>
        <v>3</v>
      </c>
      <c r="AV18" s="5">
        <f t="shared" si="10"/>
        <v>639</v>
      </c>
      <c r="AW18" s="104">
        <f t="shared" si="17"/>
        <v>8518</v>
      </c>
    </row>
    <row r="19" spans="1:49" s="69" customFormat="1" ht="18" customHeight="1" x14ac:dyDescent="0.2">
      <c r="A19" s="71">
        <v>6</v>
      </c>
      <c r="B19" s="924" t="s">
        <v>860</v>
      </c>
      <c r="C19" s="925"/>
      <c r="D19" s="925"/>
      <c r="E19" s="925"/>
      <c r="F19" s="925"/>
      <c r="G19" s="926"/>
      <c r="H19" s="927"/>
      <c r="I19" s="928"/>
      <c r="J19" s="929"/>
      <c r="K19" s="930"/>
      <c r="L19" s="931"/>
      <c r="M19" s="932"/>
      <c r="N19" s="933"/>
      <c r="O19" s="932"/>
      <c r="P19" s="933"/>
      <c r="Q19" s="934">
        <f t="shared" si="2"/>
        <v>639</v>
      </c>
      <c r="R19" s="935"/>
      <c r="S19" s="936"/>
      <c r="T19" s="937"/>
      <c r="U19" s="938"/>
      <c r="V19" s="939"/>
      <c r="W19" s="940"/>
      <c r="X19" s="941"/>
      <c r="Y19" s="939">
        <v>7457</v>
      </c>
      <c r="Z19" s="941"/>
      <c r="AA19" s="556"/>
      <c r="AB19" s="563"/>
      <c r="AC19" s="560">
        <f t="shared" si="3"/>
        <v>0</v>
      </c>
      <c r="AD19" s="564"/>
      <c r="AE19" s="561">
        <f>Y19/Q19</f>
        <v>11.669796557120501</v>
      </c>
      <c r="AF19" s="562">
        <f t="shared" si="4"/>
        <v>11.669796557120501</v>
      </c>
      <c r="AG19" s="72"/>
      <c r="AH19" s="109">
        <f t="shared" si="5"/>
        <v>639</v>
      </c>
      <c r="AI19" s="883">
        <f t="shared" si="11"/>
        <v>7457</v>
      </c>
      <c r="AJ19" s="883"/>
      <c r="AK19" s="900">
        <f t="shared" si="6"/>
        <v>0</v>
      </c>
      <c r="AL19" s="900"/>
      <c r="AM19" s="901" t="str">
        <f t="shared" si="7"/>
        <v/>
      </c>
      <c r="AN19" s="901"/>
      <c r="AO19" s="73">
        <f t="shared" si="12"/>
        <v>0</v>
      </c>
      <c r="AP19" s="74">
        <f t="shared" si="13"/>
        <v>0</v>
      </c>
      <c r="AQ19" s="75">
        <f t="shared" si="14"/>
        <v>639</v>
      </c>
      <c r="AR19" s="76">
        <f t="shared" si="15"/>
        <v>0</v>
      </c>
      <c r="AS19" s="77">
        <f t="shared" si="8"/>
        <v>0</v>
      </c>
      <c r="AT19" s="76">
        <f t="shared" si="16"/>
        <v>3</v>
      </c>
      <c r="AU19" s="78">
        <f t="shared" si="9"/>
        <v>3</v>
      </c>
      <c r="AV19" s="5">
        <f t="shared" si="10"/>
        <v>639</v>
      </c>
      <c r="AW19" s="104">
        <f t="shared" si="17"/>
        <v>7457</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639</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639</v>
      </c>
      <c r="AR20" s="76">
        <f t="shared" si="15"/>
        <v>0</v>
      </c>
      <c r="AS20" s="77">
        <f t="shared" si="8"/>
        <v>0</v>
      </c>
      <c r="AT20" s="76">
        <f t="shared" si="16"/>
        <v>3</v>
      </c>
      <c r="AU20" s="78">
        <f t="shared" si="9"/>
        <v>3</v>
      </c>
      <c r="AV20" s="5">
        <f t="shared" si="10"/>
        <v>639</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639</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639</v>
      </c>
      <c r="AR21" s="76">
        <f t="shared" si="15"/>
        <v>0</v>
      </c>
      <c r="AS21" s="77">
        <f t="shared" si="8"/>
        <v>0</v>
      </c>
      <c r="AT21" s="76">
        <f t="shared" si="16"/>
        <v>3</v>
      </c>
      <c r="AU21" s="78">
        <f t="shared" si="9"/>
        <v>3</v>
      </c>
      <c r="AV21" s="5">
        <f t="shared" si="10"/>
        <v>639</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639</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639</v>
      </c>
      <c r="AR22" s="76">
        <f t="shared" si="15"/>
        <v>0</v>
      </c>
      <c r="AS22" s="77">
        <f t="shared" si="8"/>
        <v>0</v>
      </c>
      <c r="AT22" s="76">
        <f t="shared" si="16"/>
        <v>3</v>
      </c>
      <c r="AU22" s="78">
        <f t="shared" si="9"/>
        <v>3</v>
      </c>
      <c r="AV22" s="5">
        <f t="shared" si="10"/>
        <v>639</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639</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639</v>
      </c>
      <c r="AR23" s="76">
        <f t="shared" si="15"/>
        <v>0</v>
      </c>
      <c r="AS23" s="77">
        <f t="shared" si="8"/>
        <v>0</v>
      </c>
      <c r="AT23" s="76">
        <f t="shared" si="16"/>
        <v>3</v>
      </c>
      <c r="AU23" s="78">
        <f t="shared" si="9"/>
        <v>3</v>
      </c>
      <c r="AV23" s="5">
        <f t="shared" si="10"/>
        <v>639</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639</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639</v>
      </c>
      <c r="AR24" s="76">
        <f t="shared" si="15"/>
        <v>0</v>
      </c>
      <c r="AS24" s="77">
        <f t="shared" si="8"/>
        <v>0</v>
      </c>
      <c r="AT24" s="76">
        <f t="shared" si="16"/>
        <v>3</v>
      </c>
      <c r="AU24" s="78">
        <f t="shared" si="9"/>
        <v>3</v>
      </c>
      <c r="AV24" s="5">
        <f t="shared" si="10"/>
        <v>639</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639</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639</v>
      </c>
      <c r="AR25" s="76">
        <f t="shared" si="15"/>
        <v>0</v>
      </c>
      <c r="AS25" s="77">
        <f t="shared" si="8"/>
        <v>0</v>
      </c>
      <c r="AT25" s="76">
        <f t="shared" si="16"/>
        <v>3</v>
      </c>
      <c r="AU25" s="78">
        <f t="shared" si="9"/>
        <v>3</v>
      </c>
      <c r="AV25" s="5">
        <f t="shared" si="10"/>
        <v>639</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639</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639</v>
      </c>
      <c r="AR26" s="76">
        <f t="shared" si="15"/>
        <v>0</v>
      </c>
      <c r="AS26" s="77">
        <f t="shared" si="8"/>
        <v>0</v>
      </c>
      <c r="AT26" s="76">
        <f t="shared" si="16"/>
        <v>3</v>
      </c>
      <c r="AU26" s="78">
        <f t="shared" si="9"/>
        <v>3</v>
      </c>
      <c r="AV26" s="5">
        <f t="shared" si="10"/>
        <v>639</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639</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639</v>
      </c>
      <c r="AR27" s="76">
        <f t="shared" si="15"/>
        <v>0</v>
      </c>
      <c r="AS27" s="77">
        <f t="shared" si="8"/>
        <v>0</v>
      </c>
      <c r="AT27" s="76">
        <f t="shared" si="16"/>
        <v>3</v>
      </c>
      <c r="AU27" s="78">
        <f t="shared" si="9"/>
        <v>3</v>
      </c>
      <c r="AV27" s="5">
        <f t="shared" si="10"/>
        <v>639</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639</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639</v>
      </c>
      <c r="AR28" s="76">
        <f t="shared" si="15"/>
        <v>0</v>
      </c>
      <c r="AS28" s="77">
        <f t="shared" si="8"/>
        <v>0</v>
      </c>
      <c r="AT28" s="76">
        <f t="shared" si="16"/>
        <v>3</v>
      </c>
      <c r="AU28" s="78">
        <f t="shared" si="9"/>
        <v>3</v>
      </c>
      <c r="AV28" s="5">
        <f t="shared" si="10"/>
        <v>639</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639</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639</v>
      </c>
      <c r="AR29" s="76">
        <f t="shared" si="15"/>
        <v>0</v>
      </c>
      <c r="AS29" s="77">
        <f t="shared" si="8"/>
        <v>0</v>
      </c>
      <c r="AT29" s="76">
        <f t="shared" si="16"/>
        <v>3</v>
      </c>
      <c r="AU29" s="78">
        <f t="shared" si="9"/>
        <v>3</v>
      </c>
      <c r="AV29" s="5">
        <f t="shared" si="10"/>
        <v>639</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639</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639</v>
      </c>
      <c r="AR30" s="76">
        <f t="shared" si="15"/>
        <v>0</v>
      </c>
      <c r="AS30" s="77">
        <f t="shared" si="8"/>
        <v>0</v>
      </c>
      <c r="AT30" s="76">
        <f t="shared" si="16"/>
        <v>3</v>
      </c>
      <c r="AU30" s="78">
        <f t="shared" si="9"/>
        <v>3</v>
      </c>
      <c r="AV30" s="5">
        <f t="shared" si="10"/>
        <v>639</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639</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639</v>
      </c>
      <c r="AR31" s="76">
        <f t="shared" si="15"/>
        <v>0</v>
      </c>
      <c r="AS31" s="77">
        <f t="shared" si="8"/>
        <v>0</v>
      </c>
      <c r="AT31" s="76">
        <f t="shared" si="16"/>
        <v>3</v>
      </c>
      <c r="AU31" s="78">
        <f t="shared" si="9"/>
        <v>3</v>
      </c>
      <c r="AV31" s="5">
        <f t="shared" si="10"/>
        <v>639</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639</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639</v>
      </c>
      <c r="AR32" s="76">
        <f t="shared" si="15"/>
        <v>0</v>
      </c>
      <c r="AS32" s="77">
        <f t="shared" si="8"/>
        <v>0</v>
      </c>
      <c r="AT32" s="76">
        <f t="shared" si="16"/>
        <v>3</v>
      </c>
      <c r="AU32" s="78">
        <f t="shared" si="9"/>
        <v>3</v>
      </c>
      <c r="AV32" s="5">
        <f t="shared" si="10"/>
        <v>639</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639</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639</v>
      </c>
      <c r="AR33" s="76">
        <f t="shared" si="15"/>
        <v>0</v>
      </c>
      <c r="AS33" s="77">
        <f t="shared" si="8"/>
        <v>0</v>
      </c>
      <c r="AT33" s="76">
        <f t="shared" si="16"/>
        <v>3</v>
      </c>
      <c r="AU33" s="78">
        <f t="shared" si="9"/>
        <v>3</v>
      </c>
      <c r="AV33" s="5">
        <f t="shared" si="10"/>
        <v>639</v>
      </c>
      <c r="AW33" s="104">
        <f t="shared" si="17"/>
        <v>0</v>
      </c>
    </row>
    <row r="34" spans="1:49" s="69" customFormat="1" ht="24.75" customHeight="1" x14ac:dyDescent="0.2">
      <c r="A34" s="84"/>
      <c r="B34" s="480" t="s">
        <v>281</v>
      </c>
      <c r="C34" s="84"/>
      <c r="D34" s="84"/>
      <c r="E34" s="84"/>
      <c r="F34" s="84"/>
      <c r="G34" s="554">
        <f>20-COUNTBLANK(B14:B33)</f>
        <v>3</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24073</v>
      </c>
      <c r="Z34" s="904"/>
      <c r="AA34" s="558">
        <f t="shared" ref="AA34:AG34" si="18">SUM(AA14:AA33)</f>
        <v>0</v>
      </c>
      <c r="AB34" s="568">
        <f t="shared" si="18"/>
        <v>0</v>
      </c>
      <c r="AC34" s="569">
        <f t="shared" si="18"/>
        <v>0</v>
      </c>
      <c r="AD34" s="569">
        <f t="shared" si="18"/>
        <v>0</v>
      </c>
      <c r="AE34" s="570">
        <f t="shared" si="18"/>
        <v>38.339922576394038</v>
      </c>
      <c r="AF34" s="571">
        <f t="shared" si="18"/>
        <v>38.339922576394038</v>
      </c>
      <c r="AG34" s="89">
        <f t="shared" si="18"/>
        <v>0</v>
      </c>
      <c r="AH34" s="90"/>
      <c r="AI34" s="90"/>
      <c r="AJ34" s="90"/>
      <c r="AK34" s="90"/>
      <c r="AL34" s="91"/>
      <c r="AM34" s="91"/>
      <c r="AN34" s="91"/>
      <c r="AO34" s="68"/>
      <c r="AS34" s="70"/>
      <c r="AW34" s="104">
        <f>SUM(AW14:AW33)</f>
        <v>24073</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426.21052631579005</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1812" priority="6" stopIfTrue="1">
      <formula>B14=""</formula>
    </cfRule>
  </conditionalFormatting>
  <conditionalFormatting sqref="AE14:AE33">
    <cfRule type="expression" dxfId="1811" priority="7" stopIfTrue="1">
      <formula>AND((OR(S14,V14,Y14)&lt;&gt;0),AE14=0)</formula>
    </cfRule>
    <cfRule type="expression" dxfId="1810" priority="8" stopIfTrue="1">
      <formula>AND((OR(S14,V14,Y14)&lt;&gt;0),AE14&lt;&gt;0)</formula>
    </cfRule>
  </conditionalFormatting>
  <conditionalFormatting sqref="Q14:R33">
    <cfRule type="expression" dxfId="1809" priority="9" stopIfTrue="1">
      <formula>B14=""</formula>
    </cfRule>
  </conditionalFormatting>
  <conditionalFormatting sqref="AC14:AC33">
    <cfRule type="expression" dxfId="1808" priority="10" stopIfTrue="1">
      <formula>(AD14+AC14)&gt;=0</formula>
    </cfRule>
  </conditionalFormatting>
  <conditionalFormatting sqref="AI14:AJ33">
    <cfRule type="expression" dxfId="1807" priority="11" stopIfTrue="1">
      <formula>IF(AI14&lt;&gt;ROUND(S14*$AF$1+V14+Y14,2),1)</formula>
    </cfRule>
    <cfRule type="cellIs" dxfId="1806" priority="12" stopIfTrue="1" operator="equal">
      <formula>0</formula>
    </cfRule>
  </conditionalFormatting>
  <conditionalFormatting sqref="Y25:Z33">
    <cfRule type="expression" dxfId="1805" priority="13" stopIfTrue="1">
      <formula>IF((AND($Y25=0,$S25=0,$V25=0,$AE25&lt;&gt;0)),"истина")</formula>
    </cfRule>
    <cfRule type="expression" dxfId="1804" priority="14" stopIfTrue="1">
      <formula>($V25+$Y25)&lt;&gt;$AI25</formula>
    </cfRule>
  </conditionalFormatting>
  <conditionalFormatting sqref="S15:U33">
    <cfRule type="expression" dxfId="1803" priority="15" stopIfTrue="1">
      <formula>IF((AND($S15=0,$V15=0,$Y15=0,$AE15&lt;&gt;0)),"истина")</formula>
    </cfRule>
    <cfRule type="cellIs" dxfId="1802" priority="16" stopIfTrue="1" operator="lessThan">
      <formula>0</formula>
    </cfRule>
  </conditionalFormatting>
  <conditionalFormatting sqref="V25:X33">
    <cfRule type="expression" dxfId="1801" priority="17" stopIfTrue="1">
      <formula>IF((AND($V25=0,$Y25=0,$S25=0,$AE25&lt;&gt;0)),"истина")</formula>
    </cfRule>
    <cfRule type="expression" dxfId="1800" priority="18" stopIfTrue="1">
      <formula>($V25+$Y25)&lt;&gt;$AI25</formula>
    </cfRule>
    <cfRule type="cellIs" dxfId="1799" priority="19" stopIfTrue="1" operator="lessThan">
      <formula>0</formula>
    </cfRule>
  </conditionalFormatting>
  <conditionalFormatting sqref="I10:J10">
    <cfRule type="cellIs" dxfId="1798" priority="20" stopIfTrue="1" operator="notEqual">
      <formula>$A$10</formula>
    </cfRule>
    <cfRule type="cellIs" dxfId="1797" priority="21" stopIfTrue="1" operator="equal">
      <formula>0</formula>
    </cfRule>
  </conditionalFormatting>
  <conditionalFormatting sqref="D10:E10 AK13:AL13 AH14:AH33 AM14:AN33">
    <cfRule type="cellIs" dxfId="1796" priority="22" stopIfTrue="1" operator="equal">
      <formula>0</formula>
    </cfRule>
  </conditionalFormatting>
  <conditionalFormatting sqref="AH3:AN3 AH1:AN1">
    <cfRule type="cellIs" dxfId="1795" priority="23" stopIfTrue="1" operator="equal">
      <formula>0</formula>
    </cfRule>
  </conditionalFormatting>
  <conditionalFormatting sqref="S34:AG34 AF14:AF33">
    <cfRule type="cellIs" dxfId="1794" priority="24" stopIfTrue="1" operator="equal">
      <formula>0</formula>
    </cfRule>
  </conditionalFormatting>
  <conditionalFormatting sqref="S14:U14">
    <cfRule type="expression" dxfId="1793" priority="25" stopIfTrue="1">
      <formula>IF((AND($S$14=0,$V$14=0,$Y$14=0,$AE$14&lt;&gt;0)),"истина")</formula>
    </cfRule>
    <cfRule type="cellIs" dxfId="1792" priority="26" stopIfTrue="1" operator="lessThan">
      <formula>0</formula>
    </cfRule>
  </conditionalFormatting>
  <conditionalFormatting sqref="G34 D8:E9 AK14:AL33">
    <cfRule type="cellIs" dxfId="1791" priority="27" stopIfTrue="1" operator="equal">
      <formula>0</formula>
    </cfRule>
  </conditionalFormatting>
  <conditionalFormatting sqref="AL8:AL9">
    <cfRule type="cellIs" dxfId="1790" priority="28" stopIfTrue="1" operator="equal">
      <formula>0</formula>
    </cfRule>
  </conditionalFormatting>
  <conditionalFormatting sqref="AM8:AN8">
    <cfRule type="expression" dxfId="1789" priority="29" stopIfTrue="1">
      <formula>$AL$8=0</formula>
    </cfRule>
  </conditionalFormatting>
  <conditionalFormatting sqref="AM9:AN9">
    <cfRule type="expression" dxfId="1788" priority="30" stopIfTrue="1">
      <formula>$AL$9=0</formula>
    </cfRule>
  </conditionalFormatting>
  <conditionalFormatting sqref="A8:C8">
    <cfRule type="expression" dxfId="1787" priority="31" stopIfTrue="1">
      <formula>$D$8=0</formula>
    </cfRule>
    <cfRule type="cellIs" dxfId="1786" priority="32" stopIfTrue="1" operator="equal">
      <formula>0</formula>
    </cfRule>
  </conditionalFormatting>
  <conditionalFormatting sqref="A9:C9">
    <cfRule type="expression" dxfId="1785" priority="33" stopIfTrue="1">
      <formula>$D$9=0</formula>
    </cfRule>
    <cfRule type="cellIs" dxfId="1784" priority="34" stopIfTrue="1" operator="equal">
      <formula>0</formula>
    </cfRule>
  </conditionalFormatting>
  <conditionalFormatting sqref="F9">
    <cfRule type="expression" dxfId="1783" priority="35" stopIfTrue="1">
      <formula>$D$9=0</formula>
    </cfRule>
  </conditionalFormatting>
  <conditionalFormatting sqref="F8">
    <cfRule type="expression" dxfId="1782" priority="36" stopIfTrue="1">
      <formula>$D$8=0</formula>
    </cfRule>
  </conditionalFormatting>
  <conditionalFormatting sqref="G8:AK9 BA7:CE8">
    <cfRule type="cellIs" dxfId="1781" priority="37" stopIfTrue="1" operator="equal">
      <formula>""</formula>
    </cfRule>
  </conditionalFormatting>
  <conditionalFormatting sqref="Y14:Z24">
    <cfRule type="expression" dxfId="1780" priority="1" stopIfTrue="1">
      <formula>IF((AND($Y14=0,$S14=0,$V14=0,$AE14&lt;&gt;0)),"истина")</formula>
    </cfRule>
    <cfRule type="expression" dxfId="1779" priority="2" stopIfTrue="1">
      <formula>($V14+$Y14)&lt;&gt;$AI14</formula>
    </cfRule>
  </conditionalFormatting>
  <conditionalFormatting sqref="V14:X24">
    <cfRule type="expression" dxfId="1778" priority="3" stopIfTrue="1">
      <formula>IF((AND($V14=0,$Y14=0,$S14=0,$AE14&lt;&gt;0)),"истина")</formula>
    </cfRule>
    <cfRule type="expression" dxfId="1777" priority="4" stopIfTrue="1">
      <formula>($V14+$Y14)&lt;&gt;$AI14</formula>
    </cfRule>
    <cfRule type="cellIs" dxfId="1776"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3489"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63490"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63491"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63492"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63493"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63494"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63495"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63496"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63497"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63498"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63499"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63500"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63501"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63502"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63503"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63504"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63505"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13">
    <pageSetUpPr fitToPage="1"/>
  </sheetPr>
  <dimension ref="A1:CE147"/>
  <sheetViews>
    <sheetView showGridLines="0" zoomScale="120" zoomScaleNormal="120" workbookViewId="0">
      <selection activeCell="Y14" sqref="Y14:Z14"/>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v>639</v>
      </c>
      <c r="B1" s="969"/>
      <c r="C1" s="969"/>
      <c r="D1" s="555"/>
      <c r="E1" s="966">
        <v>10</v>
      </c>
      <c r="F1" s="966"/>
      <c r="G1" s="966"/>
      <c r="H1" s="966"/>
      <c r="J1" s="970"/>
      <c r="K1" s="970"/>
      <c r="L1" s="970"/>
      <c r="M1" s="970"/>
      <c r="N1" s="970"/>
      <c r="O1" s="970"/>
      <c r="P1" s="3"/>
      <c r="Q1" s="3"/>
      <c r="R1" s="964" t="s">
        <v>823</v>
      </c>
      <c r="S1" s="964"/>
      <c r="T1" s="964"/>
      <c r="U1" s="964"/>
      <c r="V1" s="964"/>
      <c r="W1" s="964"/>
      <c r="Y1" s="971">
        <v>2</v>
      </c>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v>0.80208333333333337</v>
      </c>
      <c r="AH2" s="859" t="s">
        <v>12</v>
      </c>
      <c r="AI2" s="859"/>
      <c r="AJ2" s="859"/>
      <c r="AK2" s="859"/>
      <c r="AL2" s="859"/>
      <c r="AM2" s="859"/>
      <c r="AN2" s="859"/>
      <c r="AO2" s="14" t="b">
        <v>0</v>
      </c>
      <c r="AP2" s="15" t="b">
        <v>1</v>
      </c>
      <c r="AQ2" s="15" t="b">
        <v>0</v>
      </c>
      <c r="AR2" s="15" t="b">
        <v>1</v>
      </c>
      <c r="AS2" s="15" t="b">
        <v>0</v>
      </c>
      <c r="AT2" s="15" t="b">
        <v>0</v>
      </c>
      <c r="AU2" s="15" t="b">
        <v>0</v>
      </c>
      <c r="AV2" s="15">
        <f>COUNTIF(AO2:AU2,TRUE)</f>
        <v>2</v>
      </c>
    </row>
    <row r="3" spans="1:83" ht="12.75" customHeight="1" x14ac:dyDescent="0.2">
      <c r="A3" s="972" t="s">
        <v>829</v>
      </c>
      <c r="B3" s="972"/>
      <c r="C3" s="972"/>
      <c r="D3" s="555"/>
      <c r="E3" s="964" t="s">
        <v>830</v>
      </c>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f>IF(AO2=TRUE,"M",0)</f>
        <v>0</v>
      </c>
      <c r="AP3" s="19" t="str">
        <f>IF(AP2=TRUE,"Tu",0)</f>
        <v>Tu</v>
      </c>
      <c r="AQ3" s="19">
        <f>IF(AQ2=TRUE,"W",0)</f>
        <v>0</v>
      </c>
      <c r="AR3" s="19" t="str">
        <f>IF(AR2=TRUE,"Th",0)</f>
        <v>Th</v>
      </c>
      <c r="AS3" s="19">
        <f>IF(AS2=TRUE,"F",0)</f>
        <v>0</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
      </c>
      <c r="BC7" s="33" t="str">
        <f>IF($I$7=$AO$3,"X","")&amp;IF($I$7=$AP$3,"X","")&amp;IF($I$7=$AQ$3,"X","")&amp;IF($I$7=$AR$3,"X","")&amp;IF($I$7=$AS$3,"X","")&amp;IF($I$7=$AT$3,"X","")&amp;IF($I$7=$AU$3,"X","")</f>
        <v>X</v>
      </c>
      <c r="BD7" s="33" t="str">
        <f>IF($J$7=$AO$3,"X","")&amp;IF($J$7=$AP$3,"X","")&amp;IF($J$7=$AQ$3,"X","")&amp;IF($J$7=$AR$3,"X","")&amp;IF($J$7=$AS$3,"X","")&amp;IF($J$7=$AT$3,"X","")&amp;IF($J$7=$AU$3,"X","")</f>
        <v/>
      </c>
      <c r="BE7" s="33" t="str">
        <f>IF($K$7=$AO$3,"X","")&amp;IF($K$7=$AP$3,"X","")&amp;IF($K$7=$AQ$3,"X","")&amp;IF($K$7=$AR$3,"X","")&amp;IF($K$7=$AS$3,"X","")&amp;IF($K$7=$AT$3,"X","")&amp;IF($K$7=$AU$3,"X","")</f>
        <v>X</v>
      </c>
      <c r="BF7" s="33" t="str">
        <f>IF($L$7=$AO$3,"X","")&amp;IF($L$7=$AP$3,"X","")&amp;IF($L$7=$AQ$3,"X","")&amp;IF($L$7=$AR$3,"X","")&amp;IF($L$7=$AS$3,"X","")&amp;IF($L$7=$AT$3,"X","")&amp;IF($L$7=$AU$3,"X","")</f>
        <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
      </c>
      <c r="BJ7" s="33" t="str">
        <f>IF($P$7=$AO$3,"X","")&amp;IF($P$7=$AP$3,"X","")&amp;IF($P$7=$AQ$3,"X","")&amp;IF($P$7=$AR$3,"X","")&amp;IF($P$7=$AS$3,"X","")&amp;IF($P$7=$AT$3,"X","")&amp;IF($P$7=$AU$3,"X","")</f>
        <v>X</v>
      </c>
      <c r="BK7" s="33" t="str">
        <f>IF($Q$7=$AO$3,"X","")&amp;IF($Q$7=$AP$3,"X","")&amp;IF($Q$7=$AQ$3,"X","")&amp;IF($Q$7=$AR$3,"X","")&amp;IF($Q$7=$AS$3,"X","")&amp;IF($Q$7=$AT$3,"X","")&amp;IF($Q$7=$AU$3,"X","")</f>
        <v/>
      </c>
      <c r="BL7" s="33" t="str">
        <f>IF($R$7=$AO$3,"X","")&amp;IF($R$7=$AP$3,"X","")&amp;IF($R$7=$AQ$3,"X","")&amp;IF($R$7=$AR$3,"X","")&amp;IF($R$7=$AS$3,"X","")&amp;IF($R$7=$AT$3,"X","")&amp;IF($R$7=$AU$3,"X","")</f>
        <v>X</v>
      </c>
      <c r="BM7" s="33" t="str">
        <f>IF($S$7=$AO$3,"X","")&amp;IF($S$7=$AP$3,"X","")&amp;IF($S$7=$AQ$3,"X","")&amp;IF($S$7=$AR$3,"X","")&amp;IF($S$7=$AS$3,"X","")&amp;IF($S$7=$AT$3,"X","")&amp;IF($S$7=$AU$3,"X","")</f>
        <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
      </c>
      <c r="BQ7" s="33" t="str">
        <f>IF($W$7=$AO$3,"X","")&amp;IF($W$7=$AP$3,"X","")&amp;IF($W$7=$AQ$3,"X","")&amp;IF($W$7=$AR$3,"X","")&amp;IF($W$7=$AS$3,"X","")&amp;IF($W$7=$AT$3,"X","")&amp;IF($W$7=$AU$3,"X","")</f>
        <v>X</v>
      </c>
      <c r="BR7" s="33" t="str">
        <f>IF($X$7=$AO$3,"X","")&amp;IF($X$7=$AP$3,"X","")&amp;IF($X$7=$AQ$3,"X","")&amp;IF($X$7=$AR$3,"X","")&amp;IF($X$7=$AS$3,"X","")&amp;IF($X$7=$AT$3,"X","")&amp;IF($X$7=$AU$3,"X","")</f>
        <v/>
      </c>
      <c r="BS7" s="33" t="str">
        <f>IF($Y$7=$AO$3,"X","")&amp;IF($Y$7=$AP$3,"X","")&amp;IF($Y$7=$AQ$3,"X","")&amp;IF($Y$7=$AR$3,"X","")&amp;IF($Y$7=$AS$3,"X","")&amp;IF($Y$7=$AT$3,"X","")&amp;IF($Y$7=$AU$3,"X","")</f>
        <v>X</v>
      </c>
      <c r="BT7" s="33" t="str">
        <f>IF($Z$7=$AO$3,"X","")&amp;IF($Z$7=$AP$3,"X","")&amp;IF($Z$7=$AQ$3,"X","")&amp;IF($Z$7=$AR$3,"X","")&amp;IF($Z$7=$AS$3,"X","")&amp;IF($Z$7=$AT$3,"X","")&amp;IF($Z$7=$AU$3,"X","")</f>
        <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
      </c>
      <c r="BX7" s="33" t="str">
        <f>IF($AD$7=$AO$3,"X","")&amp;IF($AD$7=$AP$3,"X","")&amp;IF($AD$7=$AQ$3,"X","")&amp;IF($AD$7=$AR$3,"X","")&amp;IF($AD$7=$AS$3,"X","")&amp;IF($AD$7=$AT$3,"X","")&amp;IF($AD$7=$AU$3,"X","")</f>
        <v>X</v>
      </c>
      <c r="BY7" s="33" t="str">
        <f>IF($AE$7=$AO$3,"X","")&amp;IF($AE$7=$AP$3,"X","")&amp;IF($AE$7=$AQ$3,"X","")&amp;IF($AE$7=$AR$3,"X","")&amp;IF($AE$7=$AS$3,"X","")&amp;IF($AE$7=$AT$3,"X","")&amp;IF($AE$7=$AU$3,"X","")</f>
        <v/>
      </c>
      <c r="BZ7" s="33" t="str">
        <f>IF($AF$7=$AO$3,"X","")&amp;IF($AF$7=$AP$3,"X","")&amp;IF($AF$7=$AQ$3,"X","")&amp;IF($AF$7=$AR$3,"X","")&amp;IF($AF$7=$AS$3,"X","")&amp;IF($AF$7=$AT$3,"X","")&amp;IF($AF$7=$AU$3,"X","")</f>
        <v>X</v>
      </c>
      <c r="CA7" s="33" t="str">
        <f>IF($AG$7=$AO$3,"X","")&amp;IF($AG$7=$AP$3,"X","")&amp;IF($AG$7=$AQ$3,"X","")&amp;IF($AG$7=$AR$3,"X","")&amp;IF($AG$7=$AS$3,"X","")&amp;IF($AG$7=$AT$3,"X","")&amp;IF($AG$7=$AU$3,"X","")</f>
        <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
      </c>
      <c r="CE7" s="33" t="str">
        <f>IF($AK$7=$AO$3,"X","")&amp;IF($AK$7=$AP$3,"X","")&amp;IF($AK$7=$AQ$3,"X","")&amp;IF($AK$7=$AR$3,"X","")&amp;IF($AK$7=$AS$3,"X","")&amp;IF($AK$7=$AT$3,"X","")&amp;IF($AK$7=$AU$3,"X","")</f>
        <v>X</v>
      </c>
    </row>
    <row r="8" spans="1:83" ht="12.75" customHeight="1" x14ac:dyDescent="0.2">
      <c r="A8" s="977" t="str">
        <f>R1</f>
        <v>Косенко Екатерина</v>
      </c>
      <c r="B8" s="977"/>
      <c r="C8" s="977"/>
      <c r="D8" s="978">
        <f>Y1*AL8</f>
        <v>18</v>
      </c>
      <c r="E8" s="978"/>
      <c r="F8" s="34" t="s">
        <v>21</v>
      </c>
      <c r="G8" s="35" t="str">
        <f>IF($G$7=$AO$3,"X","")&amp;IF($G$7=$AP$3,"X","")&amp;IF($G$7=$AQ$3,"X","")&amp;IF($G$7=$AR$3,"X","")&amp;IF($G$7=$AS$3,"X","")&amp;IF($G$7=$AT$3,"X","")&amp;IF($G$7=$AU$3,"X","")</f>
        <v/>
      </c>
      <c r="H8" s="35" t="str">
        <f>IF($H$7=$AO$3,"X","")&amp;IF($H$7=$AP$3,"X","")&amp;IF($H$7=$AQ$3,"X","")&amp;IF($H$7=$AR$3,"X","")&amp;IF($H$7=$AS$3,"X","")&amp;IF($H$7=$AT$3,"X","")&amp;IF($H$7=$AU$3,"X","")</f>
        <v/>
      </c>
      <c r="I8" s="35" t="str">
        <f>IF($I$7=$AO$3,"X","")&amp;IF($I$7=$AP$3,"X","")&amp;IF($I$7=$AQ$3,"X","")&amp;IF($I$7=$AR$3,"X","")&amp;IF($I$7=$AS$3,"X","")&amp;IF($I$7=$AT$3,"X","")&amp;IF($I$7=$AU$3,"X","")</f>
        <v>X</v>
      </c>
      <c r="J8" s="35" t="str">
        <f>IF($J$7=$AO$3,"X","")&amp;IF($J$7=$AP$3,"X","")&amp;IF($J$7=$AQ$3,"X","")&amp;IF($J$7=$AR$3,"X","")&amp;IF($J$7=$AS$3,"X","")&amp;IF($J$7=$AT$3,"X","")&amp;IF($J$7=$AU$3,"X","")</f>
        <v/>
      </c>
      <c r="K8" s="35" t="str">
        <f>IF($K$7=$AO$3,"X","")&amp;IF($K$7=$AP$3,"X","")&amp;IF($K$7=$AQ$3,"X","")&amp;IF($K$7=$AR$3,"X","")&amp;IF($K$7=$AS$3,"X","")&amp;IF($K$7=$AT$3,"X","")&amp;IF($K$7=$AU$3,"X","")</f>
        <v>X</v>
      </c>
      <c r="L8" s="35" t="str">
        <f>IF($L$7=$AO$3,"X","")&amp;IF($L$7=$AP$3,"X","")&amp;IF($L$7=$AQ$3,"X","")&amp;IF($L$7=$AR$3,"X","")&amp;IF($L$7=$AS$3,"X","")&amp;IF($L$7=$AT$3,"X","")&amp;IF($L$7=$AU$3,"X","")</f>
        <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
      </c>
      <c r="P8" s="35" t="str">
        <f>IF($P$7=$AO$3,"X","")&amp;IF($P$7=$AP$3,"X","")&amp;IF($P$7=$AQ$3,"X","")&amp;IF($P$7=$AR$3,"X","")&amp;IF($P$7=$AS$3,"X","")&amp;IF($P$7=$AT$3,"X","")&amp;IF($P$7=$AU$3,"X","")</f>
        <v>X</v>
      </c>
      <c r="Q8" s="35" t="str">
        <f>IF($Q$7=$AO$3,"X","")&amp;IF($Q$7=$AP$3,"X","")&amp;IF($Q$7=$AQ$3,"X","")&amp;IF($Q$7=$AR$3,"X","")&amp;IF($Q$7=$AS$3,"X","")&amp;IF($Q$7=$AT$3,"X","")&amp;IF($Q$7=$AU$3,"X","")</f>
        <v/>
      </c>
      <c r="R8" s="35" t="str">
        <f>IF($R$7=$AO$3,"X","")&amp;IF($R$7=$AP$3,"X","")&amp;IF($R$7=$AQ$3,"X","")&amp;IF($R$7=$AR$3,"X","")&amp;IF($R$7=$AS$3,"X","")&amp;IF($R$7=$AT$3,"X","")&amp;IF($R$7=$AU$3,"X","")</f>
        <v>X</v>
      </c>
      <c r="S8" s="35" t="str">
        <f>IF($S$7=$AO$3,"X","")&amp;IF($S$7=$AP$3,"X","")&amp;IF($S$7=$AQ$3,"X","")&amp;IF($S$7=$AR$3,"X","")&amp;IF($S$7=$AS$3,"X","")&amp;IF($S$7=$AT$3,"X","")&amp;IF($S$7=$AU$3,"X","")</f>
        <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
      </c>
      <c r="W8" s="35" t="str">
        <f>IF($W$7=$AO$3,"X","")&amp;IF($W$7=$AP$3,"X","")&amp;IF($W$7=$AQ$3,"X","")&amp;IF($W$7=$AR$3,"X","")&amp;IF($W$7=$AS$3,"X","")&amp;IF($W$7=$AT$3,"X","")&amp;IF($W$7=$AU$3,"X","")</f>
        <v>X</v>
      </c>
      <c r="X8" s="35" t="str">
        <f>IF($X$7=$AO$3,"X","")&amp;IF($X$7=$AP$3,"X","")&amp;IF($X$7=$AQ$3,"X","")&amp;IF($X$7=$AR$3,"X","")&amp;IF($X$7=$AS$3,"X","")&amp;IF($X$7=$AT$3,"X","")&amp;IF($X$7=$AU$3,"X","")</f>
        <v/>
      </c>
      <c r="Y8" s="35" t="str">
        <f>IF($Y$7=$AO$3,"X","")&amp;IF($Y$7=$AP$3,"X","")&amp;IF($Y$7=$AQ$3,"X","")&amp;IF($Y$7=$AR$3,"X","")&amp;IF($Y$7=$AS$3,"X","")&amp;IF($Y$7=$AT$3,"X","")&amp;IF($Y$7=$AU$3,"X","")</f>
        <v>X</v>
      </c>
      <c r="Z8" s="35" t="str">
        <f>IF($Z$7=$AO$3,"X","")&amp;IF($Z$7=$AP$3,"X","")&amp;IF($Z$7=$AQ$3,"X","")&amp;IF($Z$7=$AR$3,"X","")&amp;IF($Z$7=$AS$3,"X","")&amp;IF($Z$7=$AT$3,"X","")&amp;IF($Z$7=$AU$3,"X","")</f>
        <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
      </c>
      <c r="AD8" s="35" t="str">
        <f>IF($AD$7=$AO$3,"X","")&amp;IF($AD$7=$AP$3,"X","")&amp;IF($AD$7=$AQ$3,"X","")&amp;IF($AD$7=$AR$3,"X","")&amp;IF($AD$7=$AS$3,"X","")&amp;IF($AD$7=$AT$3,"X","")&amp;IF($AD$7=$AU$3,"X","")</f>
        <v>X</v>
      </c>
      <c r="AE8" s="35" t="str">
        <f>IF($AE$7=$AO$3,"X","")&amp;IF($AE$7=$AP$3,"X","")&amp;IF($AE$7=$AQ$3,"X","")&amp;IF($AE$7=$AR$3,"X","")&amp;IF($AE$7=$AS$3,"X","")&amp;IF($AE$7=$AT$3,"X","")&amp;IF($AE$7=$AU$3,"X","")</f>
        <v/>
      </c>
      <c r="AF8" s="35" t="str">
        <f>IF($AF$7=$AO$3,"X","")&amp;IF($AF$7=$AP$3,"X","")&amp;IF($AF$7=$AQ$3,"X","")&amp;IF($AF$7=$AR$3,"X","")&amp;IF($AF$7=$AS$3,"X","")&amp;IF($AF$7=$AT$3,"X","")&amp;IF($AF$7=$AU$3,"X","")</f>
        <v>X</v>
      </c>
      <c r="AG8" s="35" t="str">
        <f>IF($AG$7=$AO$3,"X","")&amp;IF($AG$7=$AP$3,"X","")&amp;IF($AG$7=$AQ$3,"X","")&amp;IF($AG$7=$AR$3,"X","")&amp;IF($AG$7=$AS$3,"X","")&amp;IF($AG$7=$AT$3,"X","")&amp;IF($AG$7=$AU$3,"X","")</f>
        <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
      </c>
      <c r="AK8" s="35" t="str">
        <f>IF($AK$7=$AO$3,"X","")&amp;IF($AK$7=$AP$3,"X","")&amp;IF($AK$7=$AQ$3,"X","")&amp;IF($AK$7=$AR$3,"X","")&amp;IF($AK$7=$AS$3,"X","")&amp;IF($AK$7=$AT$3,"X","")&amp;IF($AK$7=$AU$3,"X","")</f>
        <v>X</v>
      </c>
      <c r="AL8" s="30">
        <f>COUNTIF(G8:AK8,"X")</f>
        <v>9</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18</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c r="C14" s="925"/>
      <c r="D14" s="925"/>
      <c r="E14" s="925"/>
      <c r="F14" s="925"/>
      <c r="G14" s="926"/>
      <c r="H14" s="927"/>
      <c r="I14" s="928"/>
      <c r="J14" s="929"/>
      <c r="K14" s="930"/>
      <c r="L14" s="931"/>
      <c r="M14" s="932"/>
      <c r="N14" s="933"/>
      <c r="O14" s="932"/>
      <c r="P14" s="933"/>
      <c r="Q14" s="934">
        <f t="shared" ref="Q14:Q33" si="2">AV14</f>
        <v>639</v>
      </c>
      <c r="R14" s="935"/>
      <c r="S14" s="936"/>
      <c r="T14" s="937"/>
      <c r="U14" s="938"/>
      <c r="V14" s="939"/>
      <c r="W14" s="940"/>
      <c r="X14" s="941"/>
      <c r="Y14" s="939"/>
      <c r="Z14" s="941"/>
      <c r="AA14" s="556"/>
      <c r="AB14" s="559"/>
      <c r="AC14" s="560" t="str">
        <f t="shared" ref="AC14:AC33" si="3">IF(B14&lt;&gt;"",-$I$10,"")</f>
        <v/>
      </c>
      <c r="AD14" s="561"/>
      <c r="AE14" s="561"/>
      <c r="AF14" s="562">
        <f t="shared" ref="AF14:AF33" si="4">SUM(AB14:AE14)</f>
        <v>0</v>
      </c>
      <c r="AG14" s="72"/>
      <c r="AH14" s="109" t="str">
        <f t="shared" ref="AH14:AH33" si="5">IF(B14&lt;&gt;"",AV14,"")</f>
        <v/>
      </c>
      <c r="AI14" s="883" t="str">
        <f>IF(B14&lt;&gt;0,ROUND(AE14*Q14,0),"")</f>
        <v/>
      </c>
      <c r="AJ14" s="883"/>
      <c r="AK14" s="900" t="str">
        <f t="shared" ref="AK14:AK33" si="6">IF(B14&lt;&gt;0,ROUND(AI14*$AF$1,2),"")</f>
        <v/>
      </c>
      <c r="AL14" s="900"/>
      <c r="AM14" s="901" t="str">
        <f t="shared" ref="AM14:AM33" si="7">IF(AND(AC14&gt;0,AC14&lt;&gt;""),"ложь","")</f>
        <v/>
      </c>
      <c r="AN14" s="901"/>
      <c r="AO14" s="73">
        <f>IF(ROUND($A$1-$A$1*M14,4)=$A$1,0,ROUND($A$1-$A$1*M14,4))</f>
        <v>0</v>
      </c>
      <c r="AP14" s="74">
        <f>IF(ROUND($A$1-$A$1*O14,4)=$A$1,0,ROUND($A$1-$A$1*O14,4))</f>
        <v>0</v>
      </c>
      <c r="AQ14" s="75">
        <f>ROUND($A$1-((M14+O14)*$A$1),4)</f>
        <v>639</v>
      </c>
      <c r="AR14" s="76">
        <f>IF(AO14&gt;0,1,0)</f>
        <v>0</v>
      </c>
      <c r="AS14" s="77">
        <f t="shared" ref="AS14:AS33" si="8">IF(AP14&gt;0,2,0)</f>
        <v>0</v>
      </c>
      <c r="AT14" s="76">
        <f>IF(AQ14&gt;0,3,0)</f>
        <v>3</v>
      </c>
      <c r="AU14" s="78">
        <f t="shared" ref="AU14:AU33" si="9">AR14+AS14+AT14</f>
        <v>3</v>
      </c>
      <c r="AV14" s="5">
        <f t="shared" ref="AV14:AV33" si="10">IF(AU14=4,AO14,0)+IF(AU14=5,AP14,0)+IF(AU14=6,AQ14,0)+IF(AU14=3,$A$1,0)</f>
        <v>639</v>
      </c>
      <c r="AW14" s="104">
        <f>ROUND(AF14*Q14,0)</f>
        <v>0</v>
      </c>
    </row>
    <row r="15" spans="1:83" s="69" customFormat="1" ht="18" customHeight="1" x14ac:dyDescent="0.2">
      <c r="A15" s="71">
        <v>2</v>
      </c>
      <c r="B15" s="924"/>
      <c r="C15" s="925"/>
      <c r="D15" s="925"/>
      <c r="E15" s="925"/>
      <c r="F15" s="925"/>
      <c r="G15" s="926"/>
      <c r="H15" s="927"/>
      <c r="I15" s="928"/>
      <c r="J15" s="929"/>
      <c r="K15" s="930"/>
      <c r="L15" s="931"/>
      <c r="M15" s="932"/>
      <c r="N15" s="933"/>
      <c r="O15" s="932"/>
      <c r="P15" s="933"/>
      <c r="Q15" s="934">
        <f t="shared" si="2"/>
        <v>639</v>
      </c>
      <c r="R15" s="935"/>
      <c r="S15" s="936"/>
      <c r="T15" s="937"/>
      <c r="U15" s="938"/>
      <c r="V15" s="939"/>
      <c r="W15" s="940"/>
      <c r="X15" s="941"/>
      <c r="Y15" s="939"/>
      <c r="Z15" s="941"/>
      <c r="AA15" s="556"/>
      <c r="AB15" s="563"/>
      <c r="AC15" s="560" t="str">
        <f t="shared" si="3"/>
        <v/>
      </c>
      <c r="AD15" s="564"/>
      <c r="AE15" s="561"/>
      <c r="AF15" s="562">
        <f t="shared" si="4"/>
        <v>0</v>
      </c>
      <c r="AG15" s="72"/>
      <c r="AH15" s="109" t="str">
        <f t="shared" si="5"/>
        <v/>
      </c>
      <c r="AI15" s="883" t="str">
        <f t="shared" ref="AI15:AI33" si="11">IF(B15&lt;&gt;0,ROUND(AE15*Q15,0),"")</f>
        <v/>
      </c>
      <c r="AJ15" s="883"/>
      <c r="AK15" s="900" t="str">
        <f t="shared" si="6"/>
        <v/>
      </c>
      <c r="AL15" s="900"/>
      <c r="AM15" s="901" t="str">
        <f t="shared" si="7"/>
        <v/>
      </c>
      <c r="AN15" s="901"/>
      <c r="AO15" s="73">
        <f t="shared" ref="AO15:AO33" si="12">IF(ROUND($A$1-$A$1*M15,4)=$A$1,0,ROUND($A$1-$A$1*M15,4))</f>
        <v>0</v>
      </c>
      <c r="AP15" s="74">
        <f t="shared" ref="AP15:AP33" si="13">IF(ROUND($A$1-$A$1*O15,4)=$A$1,0,ROUND($A$1-$A$1*O15,4))</f>
        <v>0</v>
      </c>
      <c r="AQ15" s="75">
        <f t="shared" ref="AQ15:AQ33" si="14">ROUND($A$1-((M15+O15)*$A$1),4)</f>
        <v>639</v>
      </c>
      <c r="AR15" s="76">
        <f t="shared" ref="AR15:AR33" si="15">IF(AO15&gt;0,1,0)</f>
        <v>0</v>
      </c>
      <c r="AS15" s="77">
        <f t="shared" si="8"/>
        <v>0</v>
      </c>
      <c r="AT15" s="76">
        <f t="shared" ref="AT15:AT33" si="16">IF(AQ15&gt;0,3,0)</f>
        <v>3</v>
      </c>
      <c r="AU15" s="78">
        <f t="shared" si="9"/>
        <v>3</v>
      </c>
      <c r="AV15" s="5">
        <f t="shared" si="10"/>
        <v>639</v>
      </c>
      <c r="AW15" s="104">
        <f t="shared" ref="AW15:AW33" si="17">ROUND(AF15*Q15,0)</f>
        <v>0</v>
      </c>
    </row>
    <row r="16" spans="1:83" s="69" customFormat="1" ht="18" customHeight="1" x14ac:dyDescent="0.2">
      <c r="A16" s="71">
        <v>3</v>
      </c>
      <c r="B16" s="924"/>
      <c r="C16" s="925"/>
      <c r="D16" s="925"/>
      <c r="E16" s="925"/>
      <c r="F16" s="925"/>
      <c r="G16" s="926"/>
      <c r="H16" s="927"/>
      <c r="I16" s="928"/>
      <c r="J16" s="929"/>
      <c r="K16" s="930"/>
      <c r="L16" s="931"/>
      <c r="M16" s="932"/>
      <c r="N16" s="933"/>
      <c r="O16" s="932"/>
      <c r="P16" s="933"/>
      <c r="Q16" s="934">
        <f t="shared" si="2"/>
        <v>639</v>
      </c>
      <c r="R16" s="935"/>
      <c r="S16" s="936"/>
      <c r="T16" s="937"/>
      <c r="U16" s="938"/>
      <c r="V16" s="939"/>
      <c r="W16" s="940"/>
      <c r="X16" s="941"/>
      <c r="Y16" s="939"/>
      <c r="Z16" s="941"/>
      <c r="AA16" s="556"/>
      <c r="AB16" s="563"/>
      <c r="AC16" s="560" t="str">
        <f t="shared" si="3"/>
        <v/>
      </c>
      <c r="AD16" s="564"/>
      <c r="AE16" s="561"/>
      <c r="AF16" s="562">
        <f t="shared" si="4"/>
        <v>0</v>
      </c>
      <c r="AG16" s="72"/>
      <c r="AH16" s="109" t="str">
        <f t="shared" si="5"/>
        <v/>
      </c>
      <c r="AI16" s="883" t="str">
        <f t="shared" si="11"/>
        <v/>
      </c>
      <c r="AJ16" s="883"/>
      <c r="AK16" s="900" t="str">
        <f t="shared" si="6"/>
        <v/>
      </c>
      <c r="AL16" s="900"/>
      <c r="AM16" s="901" t="str">
        <f t="shared" si="7"/>
        <v/>
      </c>
      <c r="AN16" s="901"/>
      <c r="AO16" s="73">
        <f t="shared" si="12"/>
        <v>0</v>
      </c>
      <c r="AP16" s="74">
        <f t="shared" si="13"/>
        <v>0</v>
      </c>
      <c r="AQ16" s="75">
        <f t="shared" si="14"/>
        <v>639</v>
      </c>
      <c r="AR16" s="76">
        <f t="shared" si="15"/>
        <v>0</v>
      </c>
      <c r="AS16" s="77">
        <f t="shared" si="8"/>
        <v>0</v>
      </c>
      <c r="AT16" s="76">
        <f t="shared" si="16"/>
        <v>3</v>
      </c>
      <c r="AU16" s="78">
        <f t="shared" si="9"/>
        <v>3</v>
      </c>
      <c r="AV16" s="5">
        <f t="shared" si="10"/>
        <v>639</v>
      </c>
      <c r="AW16" s="104">
        <f t="shared" si="17"/>
        <v>0</v>
      </c>
    </row>
    <row r="17" spans="1:49" s="69" customFormat="1" ht="18" customHeight="1" x14ac:dyDescent="0.2">
      <c r="A17" s="71">
        <v>4</v>
      </c>
      <c r="B17" s="924"/>
      <c r="C17" s="925"/>
      <c r="D17" s="925"/>
      <c r="E17" s="925"/>
      <c r="F17" s="925"/>
      <c r="G17" s="926"/>
      <c r="H17" s="927"/>
      <c r="I17" s="928"/>
      <c r="J17" s="929"/>
      <c r="K17" s="930"/>
      <c r="L17" s="931"/>
      <c r="M17" s="932"/>
      <c r="N17" s="933"/>
      <c r="O17" s="932"/>
      <c r="P17" s="933"/>
      <c r="Q17" s="934">
        <f t="shared" si="2"/>
        <v>639</v>
      </c>
      <c r="R17" s="935"/>
      <c r="S17" s="936"/>
      <c r="T17" s="937"/>
      <c r="U17" s="938"/>
      <c r="V17" s="939"/>
      <c r="W17" s="940"/>
      <c r="X17" s="941"/>
      <c r="Y17" s="939"/>
      <c r="Z17" s="941"/>
      <c r="AA17" s="556"/>
      <c r="AB17" s="563"/>
      <c r="AC17" s="560" t="str">
        <f t="shared" si="3"/>
        <v/>
      </c>
      <c r="AD17" s="564"/>
      <c r="AE17" s="561"/>
      <c r="AF17" s="562">
        <f t="shared" si="4"/>
        <v>0</v>
      </c>
      <c r="AG17" s="72"/>
      <c r="AH17" s="109" t="str">
        <f t="shared" si="5"/>
        <v/>
      </c>
      <c r="AI17" s="883" t="str">
        <f t="shared" si="11"/>
        <v/>
      </c>
      <c r="AJ17" s="883"/>
      <c r="AK17" s="900" t="str">
        <f t="shared" si="6"/>
        <v/>
      </c>
      <c r="AL17" s="900"/>
      <c r="AM17" s="901" t="str">
        <f t="shared" si="7"/>
        <v/>
      </c>
      <c r="AN17" s="901"/>
      <c r="AO17" s="73">
        <f t="shared" si="12"/>
        <v>0</v>
      </c>
      <c r="AP17" s="74">
        <f t="shared" si="13"/>
        <v>0</v>
      </c>
      <c r="AQ17" s="75">
        <f t="shared" si="14"/>
        <v>639</v>
      </c>
      <c r="AR17" s="76">
        <f t="shared" si="15"/>
        <v>0</v>
      </c>
      <c r="AS17" s="77">
        <f t="shared" si="8"/>
        <v>0</v>
      </c>
      <c r="AT17" s="76">
        <f t="shared" si="16"/>
        <v>3</v>
      </c>
      <c r="AU17" s="78">
        <f t="shared" si="9"/>
        <v>3</v>
      </c>
      <c r="AV17" s="5">
        <f t="shared" si="10"/>
        <v>639</v>
      </c>
      <c r="AW17" s="104">
        <f t="shared" si="17"/>
        <v>0</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639</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639</v>
      </c>
      <c r="AR18" s="76">
        <f t="shared" si="15"/>
        <v>0</v>
      </c>
      <c r="AS18" s="77">
        <f t="shared" si="8"/>
        <v>0</v>
      </c>
      <c r="AT18" s="76">
        <f t="shared" si="16"/>
        <v>3</v>
      </c>
      <c r="AU18" s="78">
        <f t="shared" si="9"/>
        <v>3</v>
      </c>
      <c r="AV18" s="5">
        <f t="shared" si="10"/>
        <v>639</v>
      </c>
      <c r="AW18" s="104">
        <f t="shared" si="17"/>
        <v>0</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639</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639</v>
      </c>
      <c r="AR19" s="76">
        <f t="shared" si="15"/>
        <v>0</v>
      </c>
      <c r="AS19" s="77">
        <f t="shared" si="8"/>
        <v>0</v>
      </c>
      <c r="AT19" s="76">
        <f t="shared" si="16"/>
        <v>3</v>
      </c>
      <c r="AU19" s="78">
        <f t="shared" si="9"/>
        <v>3</v>
      </c>
      <c r="AV19" s="5">
        <f t="shared" si="10"/>
        <v>639</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639</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639</v>
      </c>
      <c r="AR20" s="76">
        <f t="shared" si="15"/>
        <v>0</v>
      </c>
      <c r="AS20" s="77">
        <f t="shared" si="8"/>
        <v>0</v>
      </c>
      <c r="AT20" s="76">
        <f t="shared" si="16"/>
        <v>3</v>
      </c>
      <c r="AU20" s="78">
        <f t="shared" si="9"/>
        <v>3</v>
      </c>
      <c r="AV20" s="5">
        <f t="shared" si="10"/>
        <v>639</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639</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639</v>
      </c>
      <c r="AR21" s="76">
        <f t="shared" si="15"/>
        <v>0</v>
      </c>
      <c r="AS21" s="77">
        <f t="shared" si="8"/>
        <v>0</v>
      </c>
      <c r="AT21" s="76">
        <f t="shared" si="16"/>
        <v>3</v>
      </c>
      <c r="AU21" s="78">
        <f t="shared" si="9"/>
        <v>3</v>
      </c>
      <c r="AV21" s="5">
        <f t="shared" si="10"/>
        <v>639</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639</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639</v>
      </c>
      <c r="AR22" s="76">
        <f t="shared" si="15"/>
        <v>0</v>
      </c>
      <c r="AS22" s="77">
        <f t="shared" si="8"/>
        <v>0</v>
      </c>
      <c r="AT22" s="76">
        <f t="shared" si="16"/>
        <v>3</v>
      </c>
      <c r="AU22" s="78">
        <f t="shared" si="9"/>
        <v>3</v>
      </c>
      <c r="AV22" s="5">
        <f t="shared" si="10"/>
        <v>639</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639</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639</v>
      </c>
      <c r="AR23" s="76">
        <f t="shared" si="15"/>
        <v>0</v>
      </c>
      <c r="AS23" s="77">
        <f t="shared" si="8"/>
        <v>0</v>
      </c>
      <c r="AT23" s="76">
        <f t="shared" si="16"/>
        <v>3</v>
      </c>
      <c r="AU23" s="78">
        <f t="shared" si="9"/>
        <v>3</v>
      </c>
      <c r="AV23" s="5">
        <f t="shared" si="10"/>
        <v>639</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639</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639</v>
      </c>
      <c r="AR24" s="76">
        <f t="shared" si="15"/>
        <v>0</v>
      </c>
      <c r="AS24" s="77">
        <f t="shared" si="8"/>
        <v>0</v>
      </c>
      <c r="AT24" s="76">
        <f t="shared" si="16"/>
        <v>3</v>
      </c>
      <c r="AU24" s="78">
        <f t="shared" si="9"/>
        <v>3</v>
      </c>
      <c r="AV24" s="5">
        <f t="shared" si="10"/>
        <v>639</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639</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639</v>
      </c>
      <c r="AR25" s="76">
        <f t="shared" si="15"/>
        <v>0</v>
      </c>
      <c r="AS25" s="77">
        <f t="shared" si="8"/>
        <v>0</v>
      </c>
      <c r="AT25" s="76">
        <f t="shared" si="16"/>
        <v>3</v>
      </c>
      <c r="AU25" s="78">
        <f t="shared" si="9"/>
        <v>3</v>
      </c>
      <c r="AV25" s="5">
        <f t="shared" si="10"/>
        <v>639</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639</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639</v>
      </c>
      <c r="AR26" s="76">
        <f t="shared" si="15"/>
        <v>0</v>
      </c>
      <c r="AS26" s="77">
        <f t="shared" si="8"/>
        <v>0</v>
      </c>
      <c r="AT26" s="76">
        <f t="shared" si="16"/>
        <v>3</v>
      </c>
      <c r="AU26" s="78">
        <f t="shared" si="9"/>
        <v>3</v>
      </c>
      <c r="AV26" s="5">
        <f t="shared" si="10"/>
        <v>639</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639</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639</v>
      </c>
      <c r="AR27" s="76">
        <f t="shared" si="15"/>
        <v>0</v>
      </c>
      <c r="AS27" s="77">
        <f t="shared" si="8"/>
        <v>0</v>
      </c>
      <c r="AT27" s="76">
        <f t="shared" si="16"/>
        <v>3</v>
      </c>
      <c r="AU27" s="78">
        <f t="shared" si="9"/>
        <v>3</v>
      </c>
      <c r="AV27" s="5">
        <f t="shared" si="10"/>
        <v>639</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639</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639</v>
      </c>
      <c r="AR28" s="76">
        <f t="shared" si="15"/>
        <v>0</v>
      </c>
      <c r="AS28" s="77">
        <f t="shared" si="8"/>
        <v>0</v>
      </c>
      <c r="AT28" s="76">
        <f t="shared" si="16"/>
        <v>3</v>
      </c>
      <c r="AU28" s="78">
        <f t="shared" si="9"/>
        <v>3</v>
      </c>
      <c r="AV28" s="5">
        <f t="shared" si="10"/>
        <v>639</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639</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639</v>
      </c>
      <c r="AR29" s="76">
        <f t="shared" si="15"/>
        <v>0</v>
      </c>
      <c r="AS29" s="77">
        <f t="shared" si="8"/>
        <v>0</v>
      </c>
      <c r="AT29" s="76">
        <f t="shared" si="16"/>
        <v>3</v>
      </c>
      <c r="AU29" s="78">
        <f t="shared" si="9"/>
        <v>3</v>
      </c>
      <c r="AV29" s="5">
        <f t="shared" si="10"/>
        <v>639</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639</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639</v>
      </c>
      <c r="AR30" s="76">
        <f t="shared" si="15"/>
        <v>0</v>
      </c>
      <c r="AS30" s="77">
        <f t="shared" si="8"/>
        <v>0</v>
      </c>
      <c r="AT30" s="76">
        <f t="shared" si="16"/>
        <v>3</v>
      </c>
      <c r="AU30" s="78">
        <f t="shared" si="9"/>
        <v>3</v>
      </c>
      <c r="AV30" s="5">
        <f t="shared" si="10"/>
        <v>639</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639</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639</v>
      </c>
      <c r="AR31" s="76">
        <f t="shared" si="15"/>
        <v>0</v>
      </c>
      <c r="AS31" s="77">
        <f t="shared" si="8"/>
        <v>0</v>
      </c>
      <c r="AT31" s="76">
        <f t="shared" si="16"/>
        <v>3</v>
      </c>
      <c r="AU31" s="78">
        <f t="shared" si="9"/>
        <v>3</v>
      </c>
      <c r="AV31" s="5">
        <f t="shared" si="10"/>
        <v>639</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639</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639</v>
      </c>
      <c r="AR32" s="76">
        <f t="shared" si="15"/>
        <v>0</v>
      </c>
      <c r="AS32" s="77">
        <f t="shared" si="8"/>
        <v>0</v>
      </c>
      <c r="AT32" s="76">
        <f t="shared" si="16"/>
        <v>3</v>
      </c>
      <c r="AU32" s="78">
        <f t="shared" si="9"/>
        <v>3</v>
      </c>
      <c r="AV32" s="5">
        <f t="shared" si="10"/>
        <v>639</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639</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639</v>
      </c>
      <c r="AR33" s="76">
        <f t="shared" si="15"/>
        <v>0</v>
      </c>
      <c r="AS33" s="77">
        <f t="shared" si="8"/>
        <v>0</v>
      </c>
      <c r="AT33" s="76">
        <f t="shared" si="16"/>
        <v>3</v>
      </c>
      <c r="AU33" s="78">
        <f t="shared" si="9"/>
        <v>3</v>
      </c>
      <c r="AV33" s="5">
        <f t="shared" si="10"/>
        <v>639</v>
      </c>
      <c r="AW33" s="104">
        <f t="shared" si="17"/>
        <v>0</v>
      </c>
    </row>
    <row r="34" spans="1:49" s="69" customFormat="1" ht="24.75" customHeight="1" x14ac:dyDescent="0.2">
      <c r="A34" s="84"/>
      <c r="B34" s="480" t="s">
        <v>281</v>
      </c>
      <c r="C34" s="84"/>
      <c r="D34" s="84"/>
      <c r="E34" s="84"/>
      <c r="F34" s="84"/>
      <c r="G34" s="554">
        <f>20-COUNTBLANK(B14:B33)</f>
        <v>0</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0</v>
      </c>
      <c r="Z34" s="904"/>
      <c r="AA34" s="558">
        <f t="shared" ref="AA34:AG34" si="18">SUM(AA14:AA33)</f>
        <v>0</v>
      </c>
      <c r="AB34" s="568">
        <f t="shared" si="18"/>
        <v>0</v>
      </c>
      <c r="AC34" s="569">
        <f t="shared" si="18"/>
        <v>0</v>
      </c>
      <c r="AD34" s="569">
        <f t="shared" si="18"/>
        <v>0</v>
      </c>
      <c r="AE34" s="570">
        <f t="shared" si="18"/>
        <v>0</v>
      </c>
      <c r="AF34" s="571">
        <f t="shared" si="18"/>
        <v>0</v>
      </c>
      <c r="AG34" s="89">
        <f t="shared" si="18"/>
        <v>0</v>
      </c>
      <c r="AH34" s="90"/>
      <c r="AI34" s="90"/>
      <c r="AJ34" s="90"/>
      <c r="AK34" s="90"/>
      <c r="AL34" s="91"/>
      <c r="AM34" s="91"/>
      <c r="AN34" s="91"/>
      <c r="AO34" s="68"/>
      <c r="AS34" s="70"/>
      <c r="AW34" s="104">
        <f>SUM(AW14:AW33)</f>
        <v>0</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0</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1775" priority="6" stopIfTrue="1">
      <formula>B14=""</formula>
    </cfRule>
  </conditionalFormatting>
  <conditionalFormatting sqref="AE14:AE33">
    <cfRule type="expression" dxfId="1774" priority="7" stopIfTrue="1">
      <formula>AND((OR(S14,V14,Y14)&lt;&gt;0),AE14=0)</formula>
    </cfRule>
    <cfRule type="expression" dxfId="1773" priority="8" stopIfTrue="1">
      <formula>AND((OR(S14,V14,Y14)&lt;&gt;0),AE14&lt;&gt;0)</formula>
    </cfRule>
  </conditionalFormatting>
  <conditionalFormatting sqref="Q14:R33">
    <cfRule type="expression" dxfId="1772" priority="9" stopIfTrue="1">
      <formula>B14=""</formula>
    </cfRule>
  </conditionalFormatting>
  <conditionalFormatting sqref="AC14:AC33">
    <cfRule type="expression" dxfId="1771" priority="10" stopIfTrue="1">
      <formula>(AD14+AC14)&gt;=0</formula>
    </cfRule>
  </conditionalFormatting>
  <conditionalFormatting sqref="AI14:AJ33">
    <cfRule type="expression" dxfId="1770" priority="11" stopIfTrue="1">
      <formula>IF(AI14&lt;&gt;ROUND(S14*$AF$1+V14+Y14,2),1)</formula>
    </cfRule>
    <cfRule type="cellIs" dxfId="1769" priority="12" stopIfTrue="1" operator="equal">
      <formula>0</formula>
    </cfRule>
  </conditionalFormatting>
  <conditionalFormatting sqref="Y25:Z33">
    <cfRule type="expression" dxfId="1768" priority="13" stopIfTrue="1">
      <formula>IF((AND($Y25=0,$S25=0,$V25=0,$AE25&lt;&gt;0)),"истина")</formula>
    </cfRule>
    <cfRule type="expression" dxfId="1767" priority="14" stopIfTrue="1">
      <formula>($V25+$Y25)&lt;&gt;$AI25</formula>
    </cfRule>
  </conditionalFormatting>
  <conditionalFormatting sqref="S15:U33">
    <cfRule type="expression" dxfId="1766" priority="15" stopIfTrue="1">
      <formula>IF((AND($S15=0,$V15=0,$Y15=0,$AE15&lt;&gt;0)),"истина")</formula>
    </cfRule>
    <cfRule type="cellIs" dxfId="1765" priority="16" stopIfTrue="1" operator="lessThan">
      <formula>0</formula>
    </cfRule>
  </conditionalFormatting>
  <conditionalFormatting sqref="V25:X33">
    <cfRule type="expression" dxfId="1764" priority="17" stopIfTrue="1">
      <formula>IF((AND($V25=0,$Y25=0,$S25=0,$AE25&lt;&gt;0)),"истина")</formula>
    </cfRule>
    <cfRule type="expression" dxfId="1763" priority="18" stopIfTrue="1">
      <formula>($V25+$Y25)&lt;&gt;$AI25</formula>
    </cfRule>
    <cfRule type="cellIs" dxfId="1762" priority="19" stopIfTrue="1" operator="lessThan">
      <formula>0</formula>
    </cfRule>
  </conditionalFormatting>
  <conditionalFormatting sqref="I10:J10">
    <cfRule type="cellIs" dxfId="1761" priority="20" stopIfTrue="1" operator="notEqual">
      <formula>$A$10</formula>
    </cfRule>
    <cfRule type="cellIs" dxfId="1760" priority="21" stopIfTrue="1" operator="equal">
      <formula>0</formula>
    </cfRule>
  </conditionalFormatting>
  <conditionalFormatting sqref="D10:E10 AK13:AL13 AH14:AH33 AM14:AN33">
    <cfRule type="cellIs" dxfId="1759" priority="22" stopIfTrue="1" operator="equal">
      <formula>0</formula>
    </cfRule>
  </conditionalFormatting>
  <conditionalFormatting sqref="AH3:AN3 AH1:AN1">
    <cfRule type="cellIs" dxfId="1758" priority="23" stopIfTrue="1" operator="equal">
      <formula>0</formula>
    </cfRule>
  </conditionalFormatting>
  <conditionalFormatting sqref="S34:AG34 AF14:AF33">
    <cfRule type="cellIs" dxfId="1757" priority="24" stopIfTrue="1" operator="equal">
      <formula>0</formula>
    </cfRule>
  </conditionalFormatting>
  <conditionalFormatting sqref="S14:U14">
    <cfRule type="expression" dxfId="1756" priority="25" stopIfTrue="1">
      <formula>IF((AND($S$14=0,$V$14=0,$Y$14=0,$AE$14&lt;&gt;0)),"истина")</formula>
    </cfRule>
    <cfRule type="cellIs" dxfId="1755" priority="26" stopIfTrue="1" operator="lessThan">
      <formula>0</formula>
    </cfRule>
  </conditionalFormatting>
  <conditionalFormatting sqref="G34 D8:E9 AK14:AL33">
    <cfRule type="cellIs" dxfId="1754" priority="27" stopIfTrue="1" operator="equal">
      <formula>0</formula>
    </cfRule>
  </conditionalFormatting>
  <conditionalFormatting sqref="AL8:AL9">
    <cfRule type="cellIs" dxfId="1753" priority="28" stopIfTrue="1" operator="equal">
      <formula>0</formula>
    </cfRule>
  </conditionalFormatting>
  <conditionalFormatting sqref="AM8:AN8">
    <cfRule type="expression" dxfId="1752" priority="29" stopIfTrue="1">
      <formula>$AL$8=0</formula>
    </cfRule>
  </conditionalFormatting>
  <conditionalFormatting sqref="AM9:AN9">
    <cfRule type="expression" dxfId="1751" priority="30" stopIfTrue="1">
      <formula>$AL$9=0</formula>
    </cfRule>
  </conditionalFormatting>
  <conditionalFormatting sqref="A8:C8">
    <cfRule type="expression" dxfId="1750" priority="31" stopIfTrue="1">
      <formula>$D$8=0</formula>
    </cfRule>
    <cfRule type="cellIs" dxfId="1749" priority="32" stopIfTrue="1" operator="equal">
      <formula>0</formula>
    </cfRule>
  </conditionalFormatting>
  <conditionalFormatting sqref="A9:C9">
    <cfRule type="expression" dxfId="1748" priority="33" stopIfTrue="1">
      <formula>$D$9=0</formula>
    </cfRule>
    <cfRule type="cellIs" dxfId="1747" priority="34" stopIfTrue="1" operator="equal">
      <formula>0</formula>
    </cfRule>
  </conditionalFormatting>
  <conditionalFormatting sqref="F9">
    <cfRule type="expression" dxfId="1746" priority="35" stopIfTrue="1">
      <formula>$D$9=0</formula>
    </cfRule>
  </conditionalFormatting>
  <conditionalFormatting sqref="F8">
    <cfRule type="expression" dxfId="1745" priority="36" stopIfTrue="1">
      <formula>$D$8=0</formula>
    </cfRule>
  </conditionalFormatting>
  <conditionalFormatting sqref="G8:AK9 BA7:CE8">
    <cfRule type="cellIs" dxfId="1744" priority="37" stopIfTrue="1" operator="equal">
      <formula>""</formula>
    </cfRule>
  </conditionalFormatting>
  <conditionalFormatting sqref="Y14:Z24">
    <cfRule type="expression" dxfId="1743" priority="1" stopIfTrue="1">
      <formula>IF((AND($Y14=0,$S14=0,$V14=0,$AE14&lt;&gt;0)),"истина")</formula>
    </cfRule>
    <cfRule type="expression" dxfId="1742" priority="2" stopIfTrue="1">
      <formula>($V14+$Y14)&lt;&gt;$AI14</formula>
    </cfRule>
  </conditionalFormatting>
  <conditionalFormatting sqref="V14:X24">
    <cfRule type="expression" dxfId="1741" priority="3" stopIfTrue="1">
      <formula>IF((AND($V14=0,$Y14=0,$S14=0,$AE14&lt;&gt;0)),"истина")</formula>
    </cfRule>
    <cfRule type="expression" dxfId="1740" priority="4" stopIfTrue="1">
      <formula>($V14+$Y14)&lt;&gt;$AI14</formula>
    </cfRule>
    <cfRule type="cellIs" dxfId="1739"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4513"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64514"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64515"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64516"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64517"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64518"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64519"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64520"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64521"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64522"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64523"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64524"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64525"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64526"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64527"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64528"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64529"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14">
    <pageSetUpPr fitToPage="1"/>
  </sheetPr>
  <dimension ref="A1:CE147"/>
  <sheetViews>
    <sheetView showGridLines="0" topLeftCell="A4" zoomScale="120" zoomScaleNormal="120" workbookViewId="0">
      <selection activeCell="B21" sqref="B21:G21"/>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v>639</v>
      </c>
      <c r="B1" s="969"/>
      <c r="C1" s="969"/>
      <c r="D1" s="555"/>
      <c r="E1" s="966">
        <v>10</v>
      </c>
      <c r="F1" s="966"/>
      <c r="G1" s="966"/>
      <c r="H1" s="966"/>
      <c r="J1" s="970"/>
      <c r="K1" s="970"/>
      <c r="L1" s="970"/>
      <c r="M1" s="970"/>
      <c r="N1" s="970"/>
      <c r="O1" s="970"/>
      <c r="P1" s="3"/>
      <c r="Q1" s="3"/>
      <c r="R1" s="964" t="s">
        <v>823</v>
      </c>
      <c r="S1" s="964"/>
      <c r="T1" s="964"/>
      <c r="U1" s="964"/>
      <c r="V1" s="964"/>
      <c r="W1" s="964"/>
      <c r="Y1" s="971">
        <f>60/45</f>
        <v>1.3333333333333333</v>
      </c>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v>0.65625</v>
      </c>
      <c r="AH2" s="859" t="s">
        <v>12</v>
      </c>
      <c r="AI2" s="859"/>
      <c r="AJ2" s="859"/>
      <c r="AK2" s="859"/>
      <c r="AL2" s="859"/>
      <c r="AM2" s="859"/>
      <c r="AN2" s="859"/>
      <c r="AO2" s="14" t="b">
        <v>1</v>
      </c>
      <c r="AP2" s="15" t="b">
        <v>0</v>
      </c>
      <c r="AQ2" s="15" t="b">
        <v>0</v>
      </c>
      <c r="AR2" s="15" t="b">
        <v>0</v>
      </c>
      <c r="AS2" s="15" t="b">
        <v>1</v>
      </c>
      <c r="AT2" s="15" t="b">
        <v>0</v>
      </c>
      <c r="AU2" s="15" t="b">
        <v>0</v>
      </c>
      <c r="AV2" s="15">
        <f>COUNTIF(AO2:AU2,TRUE)</f>
        <v>2</v>
      </c>
    </row>
    <row r="3" spans="1:83" ht="12.75" customHeight="1" x14ac:dyDescent="0.2">
      <c r="A3" s="972" t="s">
        <v>828</v>
      </c>
      <c r="B3" s="972"/>
      <c r="C3" s="972"/>
      <c r="D3" s="555"/>
      <c r="E3" s="964" t="s">
        <v>827</v>
      </c>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t="str">
        <f>IF(AO2=TRUE,"M",0)</f>
        <v>M</v>
      </c>
      <c r="AP3" s="19">
        <f>IF(AP2=TRUE,"Tu",0)</f>
        <v>0</v>
      </c>
      <c r="AQ3" s="19">
        <f>IF(AQ2=TRUE,"W",0)</f>
        <v>0</v>
      </c>
      <c r="AR3" s="19">
        <f>IF(AR2=TRUE,"Th",0)</f>
        <v>0</v>
      </c>
      <c r="AS3" s="19" t="str">
        <f>IF(AS2=TRUE,"F",0)</f>
        <v>F</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X</v>
      </c>
      <c r="BC7" s="33" t="str">
        <f>IF($I$7=$AO$3,"X","")&amp;IF($I$7=$AP$3,"X","")&amp;IF($I$7=$AQ$3,"X","")&amp;IF($I$7=$AR$3,"X","")&amp;IF($I$7=$AS$3,"X","")&amp;IF($I$7=$AT$3,"X","")&amp;IF($I$7=$AU$3,"X","")</f>
        <v/>
      </c>
      <c r="BD7" s="33" t="str">
        <f>IF($J$7=$AO$3,"X","")&amp;IF($J$7=$AP$3,"X","")&amp;IF($J$7=$AQ$3,"X","")&amp;IF($J$7=$AR$3,"X","")&amp;IF($J$7=$AS$3,"X","")&amp;IF($J$7=$AT$3,"X","")&amp;IF($J$7=$AU$3,"X","")</f>
        <v/>
      </c>
      <c r="BE7" s="33" t="str">
        <f>IF($K$7=$AO$3,"X","")&amp;IF($K$7=$AP$3,"X","")&amp;IF($K$7=$AQ$3,"X","")&amp;IF($K$7=$AR$3,"X","")&amp;IF($K$7=$AS$3,"X","")&amp;IF($K$7=$AT$3,"X","")&amp;IF($K$7=$AU$3,"X","")</f>
        <v/>
      </c>
      <c r="BF7" s="33" t="str">
        <f>IF($L$7=$AO$3,"X","")&amp;IF($L$7=$AP$3,"X","")&amp;IF($L$7=$AQ$3,"X","")&amp;IF($L$7=$AR$3,"X","")&amp;IF($L$7=$AS$3,"X","")&amp;IF($L$7=$AT$3,"X","")&amp;IF($L$7=$AU$3,"X","")</f>
        <v>X</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X</v>
      </c>
      <c r="BJ7" s="33" t="str">
        <f>IF($P$7=$AO$3,"X","")&amp;IF($P$7=$AP$3,"X","")&amp;IF($P$7=$AQ$3,"X","")&amp;IF($P$7=$AR$3,"X","")&amp;IF($P$7=$AS$3,"X","")&amp;IF($P$7=$AT$3,"X","")&amp;IF($P$7=$AU$3,"X","")</f>
        <v/>
      </c>
      <c r="BK7" s="33" t="str">
        <f>IF($Q$7=$AO$3,"X","")&amp;IF($Q$7=$AP$3,"X","")&amp;IF($Q$7=$AQ$3,"X","")&amp;IF($Q$7=$AR$3,"X","")&amp;IF($Q$7=$AS$3,"X","")&amp;IF($Q$7=$AT$3,"X","")&amp;IF($Q$7=$AU$3,"X","")</f>
        <v/>
      </c>
      <c r="BL7" s="33" t="str">
        <f>IF($R$7=$AO$3,"X","")&amp;IF($R$7=$AP$3,"X","")&amp;IF($R$7=$AQ$3,"X","")&amp;IF($R$7=$AR$3,"X","")&amp;IF($R$7=$AS$3,"X","")&amp;IF($R$7=$AT$3,"X","")&amp;IF($R$7=$AU$3,"X","")</f>
        <v/>
      </c>
      <c r="BM7" s="33" t="str">
        <f>IF($S$7=$AO$3,"X","")&amp;IF($S$7=$AP$3,"X","")&amp;IF($S$7=$AQ$3,"X","")&amp;IF($S$7=$AR$3,"X","")&amp;IF($S$7=$AS$3,"X","")&amp;IF($S$7=$AT$3,"X","")&amp;IF($S$7=$AU$3,"X","")</f>
        <v>X</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X</v>
      </c>
      <c r="BQ7" s="33" t="str">
        <f>IF($W$7=$AO$3,"X","")&amp;IF($W$7=$AP$3,"X","")&amp;IF($W$7=$AQ$3,"X","")&amp;IF($W$7=$AR$3,"X","")&amp;IF($W$7=$AS$3,"X","")&amp;IF($W$7=$AT$3,"X","")&amp;IF($W$7=$AU$3,"X","")</f>
        <v/>
      </c>
      <c r="BR7" s="33" t="str">
        <f>IF($X$7=$AO$3,"X","")&amp;IF($X$7=$AP$3,"X","")&amp;IF($X$7=$AQ$3,"X","")&amp;IF($X$7=$AR$3,"X","")&amp;IF($X$7=$AS$3,"X","")&amp;IF($X$7=$AT$3,"X","")&amp;IF($X$7=$AU$3,"X","")</f>
        <v/>
      </c>
      <c r="BS7" s="33" t="str">
        <f>IF($Y$7=$AO$3,"X","")&amp;IF($Y$7=$AP$3,"X","")&amp;IF($Y$7=$AQ$3,"X","")&amp;IF($Y$7=$AR$3,"X","")&amp;IF($Y$7=$AS$3,"X","")&amp;IF($Y$7=$AT$3,"X","")&amp;IF($Y$7=$AU$3,"X","")</f>
        <v/>
      </c>
      <c r="BT7" s="33" t="str">
        <f>IF($Z$7=$AO$3,"X","")&amp;IF($Z$7=$AP$3,"X","")&amp;IF($Z$7=$AQ$3,"X","")&amp;IF($Z$7=$AR$3,"X","")&amp;IF($Z$7=$AS$3,"X","")&amp;IF($Z$7=$AT$3,"X","")&amp;IF($Z$7=$AU$3,"X","")</f>
        <v>X</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X</v>
      </c>
      <c r="BX7" s="33" t="str">
        <f>IF($AD$7=$AO$3,"X","")&amp;IF($AD$7=$AP$3,"X","")&amp;IF($AD$7=$AQ$3,"X","")&amp;IF($AD$7=$AR$3,"X","")&amp;IF($AD$7=$AS$3,"X","")&amp;IF($AD$7=$AT$3,"X","")&amp;IF($AD$7=$AU$3,"X","")</f>
        <v/>
      </c>
      <c r="BY7" s="33" t="str">
        <f>IF($AE$7=$AO$3,"X","")&amp;IF($AE$7=$AP$3,"X","")&amp;IF($AE$7=$AQ$3,"X","")&amp;IF($AE$7=$AR$3,"X","")&amp;IF($AE$7=$AS$3,"X","")&amp;IF($AE$7=$AT$3,"X","")&amp;IF($AE$7=$AU$3,"X","")</f>
        <v/>
      </c>
      <c r="BZ7" s="33" t="str">
        <f>IF($AF$7=$AO$3,"X","")&amp;IF($AF$7=$AP$3,"X","")&amp;IF($AF$7=$AQ$3,"X","")&amp;IF($AF$7=$AR$3,"X","")&amp;IF($AF$7=$AS$3,"X","")&amp;IF($AF$7=$AT$3,"X","")&amp;IF($AF$7=$AU$3,"X","")</f>
        <v/>
      </c>
      <c r="CA7" s="33" t="str">
        <f>IF($AG$7=$AO$3,"X","")&amp;IF($AG$7=$AP$3,"X","")&amp;IF($AG$7=$AQ$3,"X","")&amp;IF($AG$7=$AR$3,"X","")&amp;IF($AG$7=$AS$3,"X","")&amp;IF($AG$7=$AT$3,"X","")&amp;IF($AG$7=$AU$3,"X","")</f>
        <v>X</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X</v>
      </c>
      <c r="CE7" s="33" t="str">
        <f>IF($AK$7=$AO$3,"X","")&amp;IF($AK$7=$AP$3,"X","")&amp;IF($AK$7=$AQ$3,"X","")&amp;IF($AK$7=$AR$3,"X","")&amp;IF($AK$7=$AS$3,"X","")&amp;IF($AK$7=$AT$3,"X","")&amp;IF($AK$7=$AU$3,"X","")</f>
        <v/>
      </c>
    </row>
    <row r="8" spans="1:83" ht="12.75" customHeight="1" x14ac:dyDescent="0.2">
      <c r="A8" s="977" t="str">
        <f>R1</f>
        <v>Косенко Екатерина</v>
      </c>
      <c r="B8" s="977"/>
      <c r="C8" s="977"/>
      <c r="D8" s="978">
        <f>Y1*AL8</f>
        <v>12</v>
      </c>
      <c r="E8" s="978"/>
      <c r="F8" s="34" t="s">
        <v>21</v>
      </c>
      <c r="G8" s="35" t="str">
        <f>IF($G$7=$AO$3,"X","")&amp;IF($G$7=$AP$3,"X","")&amp;IF($G$7=$AQ$3,"X","")&amp;IF($G$7=$AR$3,"X","")&amp;IF($G$7=$AS$3,"X","")&amp;IF($G$7=$AT$3,"X","")&amp;IF($G$7=$AU$3,"X","")</f>
        <v/>
      </c>
      <c r="H8" s="35" t="str">
        <f>IF($H$7=$AO$3,"X","")&amp;IF($H$7=$AP$3,"X","")&amp;IF($H$7=$AQ$3,"X","")&amp;IF($H$7=$AR$3,"X","")&amp;IF($H$7=$AS$3,"X","")&amp;IF($H$7=$AT$3,"X","")&amp;IF($H$7=$AU$3,"X","")</f>
        <v>X</v>
      </c>
      <c r="I8" s="35" t="str">
        <f>IF($I$7=$AO$3,"X","")&amp;IF($I$7=$AP$3,"X","")&amp;IF($I$7=$AQ$3,"X","")&amp;IF($I$7=$AR$3,"X","")&amp;IF($I$7=$AS$3,"X","")&amp;IF($I$7=$AT$3,"X","")&amp;IF($I$7=$AU$3,"X","")</f>
        <v/>
      </c>
      <c r="J8" s="35" t="str">
        <f>IF($J$7=$AO$3,"X","")&amp;IF($J$7=$AP$3,"X","")&amp;IF($J$7=$AQ$3,"X","")&amp;IF($J$7=$AR$3,"X","")&amp;IF($J$7=$AS$3,"X","")&amp;IF($J$7=$AT$3,"X","")&amp;IF($J$7=$AU$3,"X","")</f>
        <v/>
      </c>
      <c r="K8" s="35" t="str">
        <f>IF($K$7=$AO$3,"X","")&amp;IF($K$7=$AP$3,"X","")&amp;IF($K$7=$AQ$3,"X","")&amp;IF($K$7=$AR$3,"X","")&amp;IF($K$7=$AS$3,"X","")&amp;IF($K$7=$AT$3,"X","")&amp;IF($K$7=$AU$3,"X","")</f>
        <v/>
      </c>
      <c r="L8" s="35" t="str">
        <f>IF($L$7=$AO$3,"X","")&amp;IF($L$7=$AP$3,"X","")&amp;IF($L$7=$AQ$3,"X","")&amp;IF($L$7=$AR$3,"X","")&amp;IF($L$7=$AS$3,"X","")&amp;IF($L$7=$AT$3,"X","")&amp;IF($L$7=$AU$3,"X","")</f>
        <v>X</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X</v>
      </c>
      <c r="P8" s="35" t="str">
        <f>IF($P$7=$AO$3,"X","")&amp;IF($P$7=$AP$3,"X","")&amp;IF($P$7=$AQ$3,"X","")&amp;IF($P$7=$AR$3,"X","")&amp;IF($P$7=$AS$3,"X","")&amp;IF($P$7=$AT$3,"X","")&amp;IF($P$7=$AU$3,"X","")</f>
        <v/>
      </c>
      <c r="Q8" s="35" t="str">
        <f>IF($Q$7=$AO$3,"X","")&amp;IF($Q$7=$AP$3,"X","")&amp;IF($Q$7=$AQ$3,"X","")&amp;IF($Q$7=$AR$3,"X","")&amp;IF($Q$7=$AS$3,"X","")&amp;IF($Q$7=$AT$3,"X","")&amp;IF($Q$7=$AU$3,"X","")</f>
        <v/>
      </c>
      <c r="R8" s="35" t="str">
        <f>IF($R$7=$AO$3,"X","")&amp;IF($R$7=$AP$3,"X","")&amp;IF($R$7=$AQ$3,"X","")&amp;IF($R$7=$AR$3,"X","")&amp;IF($R$7=$AS$3,"X","")&amp;IF($R$7=$AT$3,"X","")&amp;IF($R$7=$AU$3,"X","")</f>
        <v/>
      </c>
      <c r="S8" s="35" t="str">
        <f>IF($S$7=$AO$3,"X","")&amp;IF($S$7=$AP$3,"X","")&amp;IF($S$7=$AQ$3,"X","")&amp;IF($S$7=$AR$3,"X","")&amp;IF($S$7=$AS$3,"X","")&amp;IF($S$7=$AT$3,"X","")&amp;IF($S$7=$AU$3,"X","")</f>
        <v>X</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X</v>
      </c>
      <c r="W8" s="35" t="str">
        <f>IF($W$7=$AO$3,"X","")&amp;IF($W$7=$AP$3,"X","")&amp;IF($W$7=$AQ$3,"X","")&amp;IF($W$7=$AR$3,"X","")&amp;IF($W$7=$AS$3,"X","")&amp;IF($W$7=$AT$3,"X","")&amp;IF($W$7=$AU$3,"X","")</f>
        <v/>
      </c>
      <c r="X8" s="35" t="str">
        <f>IF($X$7=$AO$3,"X","")&amp;IF($X$7=$AP$3,"X","")&amp;IF($X$7=$AQ$3,"X","")&amp;IF($X$7=$AR$3,"X","")&amp;IF($X$7=$AS$3,"X","")&amp;IF($X$7=$AT$3,"X","")&amp;IF($X$7=$AU$3,"X","")</f>
        <v/>
      </c>
      <c r="Y8" s="35" t="str">
        <f>IF($Y$7=$AO$3,"X","")&amp;IF($Y$7=$AP$3,"X","")&amp;IF($Y$7=$AQ$3,"X","")&amp;IF($Y$7=$AR$3,"X","")&amp;IF($Y$7=$AS$3,"X","")&amp;IF($Y$7=$AT$3,"X","")&amp;IF($Y$7=$AU$3,"X","")</f>
        <v/>
      </c>
      <c r="Z8" s="35" t="str">
        <f>IF($Z$7=$AO$3,"X","")&amp;IF($Z$7=$AP$3,"X","")&amp;IF($Z$7=$AQ$3,"X","")&amp;IF($Z$7=$AR$3,"X","")&amp;IF($Z$7=$AS$3,"X","")&amp;IF($Z$7=$AT$3,"X","")&amp;IF($Z$7=$AU$3,"X","")</f>
        <v>X</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X</v>
      </c>
      <c r="AD8" s="35" t="str">
        <f>IF($AD$7=$AO$3,"X","")&amp;IF($AD$7=$AP$3,"X","")&amp;IF($AD$7=$AQ$3,"X","")&amp;IF($AD$7=$AR$3,"X","")&amp;IF($AD$7=$AS$3,"X","")&amp;IF($AD$7=$AT$3,"X","")&amp;IF($AD$7=$AU$3,"X","")</f>
        <v/>
      </c>
      <c r="AE8" s="35" t="str">
        <f>IF($AE$7=$AO$3,"X","")&amp;IF($AE$7=$AP$3,"X","")&amp;IF($AE$7=$AQ$3,"X","")&amp;IF($AE$7=$AR$3,"X","")&amp;IF($AE$7=$AS$3,"X","")&amp;IF($AE$7=$AT$3,"X","")&amp;IF($AE$7=$AU$3,"X","")</f>
        <v/>
      </c>
      <c r="AF8" s="35" t="str">
        <f>IF($AF$7=$AO$3,"X","")&amp;IF($AF$7=$AP$3,"X","")&amp;IF($AF$7=$AQ$3,"X","")&amp;IF($AF$7=$AR$3,"X","")&amp;IF($AF$7=$AS$3,"X","")&amp;IF($AF$7=$AT$3,"X","")&amp;IF($AF$7=$AU$3,"X","")</f>
        <v/>
      </c>
      <c r="AG8" s="35" t="str">
        <f>IF($AG$7=$AO$3,"X","")&amp;IF($AG$7=$AP$3,"X","")&amp;IF($AG$7=$AQ$3,"X","")&amp;IF($AG$7=$AR$3,"X","")&amp;IF($AG$7=$AS$3,"X","")&amp;IF($AG$7=$AT$3,"X","")&amp;IF($AG$7=$AU$3,"X","")</f>
        <v>X</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X</v>
      </c>
      <c r="AK8" s="35" t="str">
        <f>IF($AK$7=$AO$3,"X","")&amp;IF($AK$7=$AP$3,"X","")&amp;IF($AK$7=$AQ$3,"X","")&amp;IF($AK$7=$AR$3,"X","")&amp;IF($AK$7=$AS$3,"X","")&amp;IF($AK$7=$AT$3,"X","")&amp;IF($AK$7=$AU$3,"X","")</f>
        <v/>
      </c>
      <c r="AL8" s="30">
        <f>COUNTIF(G8:AK8,"X")</f>
        <v>9</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12</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c r="C14" s="925"/>
      <c r="D14" s="925"/>
      <c r="E14" s="925"/>
      <c r="F14" s="925"/>
      <c r="G14" s="926"/>
      <c r="H14" s="927"/>
      <c r="I14" s="928"/>
      <c r="J14" s="929"/>
      <c r="K14" s="930"/>
      <c r="L14" s="931"/>
      <c r="M14" s="932"/>
      <c r="N14" s="933"/>
      <c r="O14" s="932"/>
      <c r="P14" s="933"/>
      <c r="Q14" s="934">
        <f t="shared" ref="Q14:Q33" si="2">AV14</f>
        <v>639</v>
      </c>
      <c r="R14" s="935"/>
      <c r="S14" s="936"/>
      <c r="T14" s="937"/>
      <c r="U14" s="938"/>
      <c r="V14" s="939"/>
      <c r="W14" s="940"/>
      <c r="X14" s="941"/>
      <c r="Y14" s="939"/>
      <c r="Z14" s="941"/>
      <c r="AA14" s="556"/>
      <c r="AB14" s="559"/>
      <c r="AC14" s="560" t="str">
        <f t="shared" ref="AC14:AC33" si="3">IF(B14&lt;&gt;"",-$I$10,"")</f>
        <v/>
      </c>
      <c r="AD14" s="561"/>
      <c r="AE14" s="561"/>
      <c r="AF14" s="562">
        <f t="shared" ref="AF14:AF33" si="4">SUM(AB14:AE14)</f>
        <v>0</v>
      </c>
      <c r="AG14" s="72"/>
      <c r="AH14" s="109" t="str">
        <f t="shared" ref="AH14:AH33" si="5">IF(B14&lt;&gt;"",AV14,"")</f>
        <v/>
      </c>
      <c r="AI14" s="883" t="str">
        <f>IF(B14&lt;&gt;0,ROUND(AE14*Q14,0),"")</f>
        <v/>
      </c>
      <c r="AJ14" s="883"/>
      <c r="AK14" s="900" t="str">
        <f t="shared" ref="AK14:AK33" si="6">IF(B14&lt;&gt;0,ROUND(AI14*$AF$1,2),"")</f>
        <v/>
      </c>
      <c r="AL14" s="900"/>
      <c r="AM14" s="901" t="str">
        <f t="shared" ref="AM14:AM33" si="7">IF(AND(AC14&gt;0,AC14&lt;&gt;""),"ложь","")</f>
        <v/>
      </c>
      <c r="AN14" s="901"/>
      <c r="AO14" s="73">
        <f>IF(ROUND($A$1-$A$1*M14,4)=$A$1,0,ROUND($A$1-$A$1*M14,4))</f>
        <v>0</v>
      </c>
      <c r="AP14" s="74">
        <f>IF(ROUND($A$1-$A$1*O14,4)=$A$1,0,ROUND($A$1-$A$1*O14,4))</f>
        <v>0</v>
      </c>
      <c r="AQ14" s="75">
        <f>ROUND($A$1-((M14+O14)*$A$1),4)</f>
        <v>639</v>
      </c>
      <c r="AR14" s="76">
        <f>IF(AO14&gt;0,1,0)</f>
        <v>0</v>
      </c>
      <c r="AS14" s="77">
        <f t="shared" ref="AS14:AS33" si="8">IF(AP14&gt;0,2,0)</f>
        <v>0</v>
      </c>
      <c r="AT14" s="76">
        <f>IF(AQ14&gt;0,3,0)</f>
        <v>3</v>
      </c>
      <c r="AU14" s="78">
        <f t="shared" ref="AU14:AU33" si="9">AR14+AS14+AT14</f>
        <v>3</v>
      </c>
      <c r="AV14" s="5">
        <f t="shared" ref="AV14:AV33" si="10">IF(AU14=4,AO14,0)+IF(AU14=5,AP14,0)+IF(AU14=6,AQ14,0)+IF(AU14=3,$A$1,0)</f>
        <v>639</v>
      </c>
      <c r="AW14" s="104">
        <f>ROUND(AF14*Q14,0)</f>
        <v>0</v>
      </c>
    </row>
    <row r="15" spans="1:83" s="69" customFormat="1" ht="18" customHeight="1" x14ac:dyDescent="0.2">
      <c r="A15" s="71">
        <v>2</v>
      </c>
      <c r="B15" s="924"/>
      <c r="C15" s="925"/>
      <c r="D15" s="925"/>
      <c r="E15" s="925"/>
      <c r="F15" s="925"/>
      <c r="G15" s="926"/>
      <c r="H15" s="927"/>
      <c r="I15" s="928"/>
      <c r="J15" s="929"/>
      <c r="K15" s="930"/>
      <c r="L15" s="931"/>
      <c r="M15" s="932"/>
      <c r="N15" s="933"/>
      <c r="O15" s="932"/>
      <c r="P15" s="933"/>
      <c r="Q15" s="934">
        <f t="shared" si="2"/>
        <v>639</v>
      </c>
      <c r="R15" s="935"/>
      <c r="S15" s="936"/>
      <c r="T15" s="937"/>
      <c r="U15" s="938"/>
      <c r="V15" s="939"/>
      <c r="W15" s="940"/>
      <c r="X15" s="941"/>
      <c r="Y15" s="939"/>
      <c r="Z15" s="941"/>
      <c r="AA15" s="556"/>
      <c r="AB15" s="563"/>
      <c r="AC15" s="560" t="str">
        <f t="shared" si="3"/>
        <v/>
      </c>
      <c r="AD15" s="564"/>
      <c r="AE15" s="561"/>
      <c r="AF15" s="562">
        <f t="shared" si="4"/>
        <v>0</v>
      </c>
      <c r="AG15" s="72"/>
      <c r="AH15" s="109" t="str">
        <f t="shared" si="5"/>
        <v/>
      </c>
      <c r="AI15" s="883" t="str">
        <f t="shared" ref="AI15:AI33" si="11">IF(B15&lt;&gt;0,ROUND(AE15*Q15,0),"")</f>
        <v/>
      </c>
      <c r="AJ15" s="883"/>
      <c r="AK15" s="900" t="str">
        <f t="shared" si="6"/>
        <v/>
      </c>
      <c r="AL15" s="900"/>
      <c r="AM15" s="901" t="str">
        <f t="shared" si="7"/>
        <v/>
      </c>
      <c r="AN15" s="901"/>
      <c r="AO15" s="73">
        <f t="shared" ref="AO15:AO33" si="12">IF(ROUND($A$1-$A$1*M15,4)=$A$1,0,ROUND($A$1-$A$1*M15,4))</f>
        <v>0</v>
      </c>
      <c r="AP15" s="74">
        <f t="shared" ref="AP15:AP33" si="13">IF(ROUND($A$1-$A$1*O15,4)=$A$1,0,ROUND($A$1-$A$1*O15,4))</f>
        <v>0</v>
      </c>
      <c r="AQ15" s="75">
        <f t="shared" ref="AQ15:AQ33" si="14">ROUND($A$1-((M15+O15)*$A$1),4)</f>
        <v>639</v>
      </c>
      <c r="AR15" s="76">
        <f t="shared" ref="AR15:AR33" si="15">IF(AO15&gt;0,1,0)</f>
        <v>0</v>
      </c>
      <c r="AS15" s="77">
        <f t="shared" si="8"/>
        <v>0</v>
      </c>
      <c r="AT15" s="76">
        <f t="shared" ref="AT15:AT33" si="16">IF(AQ15&gt;0,3,0)</f>
        <v>3</v>
      </c>
      <c r="AU15" s="78">
        <f t="shared" si="9"/>
        <v>3</v>
      </c>
      <c r="AV15" s="5">
        <f t="shared" si="10"/>
        <v>639</v>
      </c>
      <c r="AW15" s="104">
        <f t="shared" ref="AW15:AW33" si="17">ROUND(AF15*Q15,0)</f>
        <v>0</v>
      </c>
    </row>
    <row r="16" spans="1:83" s="69" customFormat="1" ht="18" customHeight="1" x14ac:dyDescent="0.2">
      <c r="A16" s="71">
        <v>3</v>
      </c>
      <c r="B16" s="924" t="s">
        <v>866</v>
      </c>
      <c r="C16" s="925"/>
      <c r="D16" s="925"/>
      <c r="E16" s="925"/>
      <c r="F16" s="925"/>
      <c r="G16" s="926"/>
      <c r="H16" s="927"/>
      <c r="I16" s="928"/>
      <c r="J16" s="929"/>
      <c r="K16" s="930"/>
      <c r="L16" s="931"/>
      <c r="M16" s="932"/>
      <c r="N16" s="933"/>
      <c r="O16" s="932"/>
      <c r="P16" s="933"/>
      <c r="Q16" s="934">
        <f t="shared" si="2"/>
        <v>639</v>
      </c>
      <c r="R16" s="935"/>
      <c r="S16" s="936"/>
      <c r="T16" s="937"/>
      <c r="U16" s="938"/>
      <c r="V16" s="939"/>
      <c r="W16" s="940"/>
      <c r="X16" s="941"/>
      <c r="Y16" s="939">
        <v>5112</v>
      </c>
      <c r="Z16" s="941"/>
      <c r="AA16" s="556"/>
      <c r="AB16" s="563"/>
      <c r="AC16" s="560">
        <f t="shared" si="3"/>
        <v>0</v>
      </c>
      <c r="AD16" s="564"/>
      <c r="AE16" s="561">
        <f>Y16/Q16</f>
        <v>8</v>
      </c>
      <c r="AF16" s="562">
        <f t="shared" si="4"/>
        <v>8</v>
      </c>
      <c r="AG16" s="72"/>
      <c r="AH16" s="109">
        <f t="shared" si="5"/>
        <v>639</v>
      </c>
      <c r="AI16" s="883">
        <f t="shared" si="11"/>
        <v>5112</v>
      </c>
      <c r="AJ16" s="883"/>
      <c r="AK16" s="900">
        <f t="shared" si="6"/>
        <v>0</v>
      </c>
      <c r="AL16" s="900"/>
      <c r="AM16" s="901" t="str">
        <f t="shared" si="7"/>
        <v/>
      </c>
      <c r="AN16" s="901"/>
      <c r="AO16" s="73">
        <f t="shared" si="12"/>
        <v>0</v>
      </c>
      <c r="AP16" s="74">
        <f t="shared" si="13"/>
        <v>0</v>
      </c>
      <c r="AQ16" s="75">
        <f t="shared" si="14"/>
        <v>639</v>
      </c>
      <c r="AR16" s="76">
        <f t="shared" si="15"/>
        <v>0</v>
      </c>
      <c r="AS16" s="77">
        <f t="shared" si="8"/>
        <v>0</v>
      </c>
      <c r="AT16" s="76">
        <f t="shared" si="16"/>
        <v>3</v>
      </c>
      <c r="AU16" s="78">
        <f t="shared" si="9"/>
        <v>3</v>
      </c>
      <c r="AV16" s="5">
        <f t="shared" si="10"/>
        <v>639</v>
      </c>
      <c r="AW16" s="104">
        <f t="shared" si="17"/>
        <v>5112</v>
      </c>
    </row>
    <row r="17" spans="1:49" s="69" customFormat="1" ht="18" customHeight="1" x14ac:dyDescent="0.2">
      <c r="A17" s="71">
        <v>4</v>
      </c>
      <c r="B17" s="924"/>
      <c r="C17" s="925"/>
      <c r="D17" s="925"/>
      <c r="E17" s="925"/>
      <c r="F17" s="925"/>
      <c r="G17" s="926"/>
      <c r="H17" s="927"/>
      <c r="I17" s="928"/>
      <c r="J17" s="929"/>
      <c r="K17" s="930"/>
      <c r="L17" s="931"/>
      <c r="M17" s="932"/>
      <c r="N17" s="933"/>
      <c r="O17" s="932"/>
      <c r="P17" s="933"/>
      <c r="Q17" s="934">
        <f t="shared" si="2"/>
        <v>639</v>
      </c>
      <c r="R17" s="935"/>
      <c r="S17" s="936"/>
      <c r="T17" s="937"/>
      <c r="U17" s="938"/>
      <c r="V17" s="939"/>
      <c r="W17" s="940"/>
      <c r="X17" s="941"/>
      <c r="Y17" s="939"/>
      <c r="Z17" s="941"/>
      <c r="AA17" s="556"/>
      <c r="AB17" s="563"/>
      <c r="AC17" s="560" t="str">
        <f t="shared" si="3"/>
        <v/>
      </c>
      <c r="AD17" s="564"/>
      <c r="AE17" s="561"/>
      <c r="AF17" s="562">
        <f t="shared" si="4"/>
        <v>0</v>
      </c>
      <c r="AG17" s="72"/>
      <c r="AH17" s="109" t="str">
        <f t="shared" si="5"/>
        <v/>
      </c>
      <c r="AI17" s="883" t="str">
        <f t="shared" si="11"/>
        <v/>
      </c>
      <c r="AJ17" s="883"/>
      <c r="AK17" s="900" t="str">
        <f t="shared" si="6"/>
        <v/>
      </c>
      <c r="AL17" s="900"/>
      <c r="AM17" s="901" t="str">
        <f t="shared" si="7"/>
        <v/>
      </c>
      <c r="AN17" s="901"/>
      <c r="AO17" s="73">
        <f t="shared" si="12"/>
        <v>0</v>
      </c>
      <c r="AP17" s="74">
        <f t="shared" si="13"/>
        <v>0</v>
      </c>
      <c r="AQ17" s="75">
        <f t="shared" si="14"/>
        <v>639</v>
      </c>
      <c r="AR17" s="76">
        <f t="shared" si="15"/>
        <v>0</v>
      </c>
      <c r="AS17" s="77">
        <f t="shared" si="8"/>
        <v>0</v>
      </c>
      <c r="AT17" s="76">
        <f t="shared" si="16"/>
        <v>3</v>
      </c>
      <c r="AU17" s="78">
        <f t="shared" si="9"/>
        <v>3</v>
      </c>
      <c r="AV17" s="5">
        <f t="shared" si="10"/>
        <v>639</v>
      </c>
      <c r="AW17" s="104">
        <f t="shared" si="17"/>
        <v>0</v>
      </c>
    </row>
    <row r="18" spans="1:49" s="69" customFormat="1" ht="18" customHeight="1" x14ac:dyDescent="0.2">
      <c r="A18" s="71">
        <v>5</v>
      </c>
      <c r="B18" s="924" t="s">
        <v>883</v>
      </c>
      <c r="C18" s="925"/>
      <c r="D18" s="925"/>
      <c r="E18" s="925"/>
      <c r="F18" s="925"/>
      <c r="G18" s="926"/>
      <c r="H18" s="927"/>
      <c r="I18" s="928"/>
      <c r="J18" s="929"/>
      <c r="K18" s="930"/>
      <c r="L18" s="931"/>
      <c r="M18" s="932"/>
      <c r="N18" s="933"/>
      <c r="O18" s="932"/>
      <c r="P18" s="933"/>
      <c r="Q18" s="934">
        <f t="shared" si="2"/>
        <v>639</v>
      </c>
      <c r="R18" s="935"/>
      <c r="S18" s="936"/>
      <c r="T18" s="937"/>
      <c r="U18" s="938"/>
      <c r="V18" s="939"/>
      <c r="W18" s="940"/>
      <c r="X18" s="941"/>
      <c r="Y18" s="939">
        <v>6818</v>
      </c>
      <c r="Z18" s="941"/>
      <c r="AA18" s="556"/>
      <c r="AB18" s="563"/>
      <c r="AC18" s="560">
        <f t="shared" si="3"/>
        <v>0</v>
      </c>
      <c r="AD18" s="564"/>
      <c r="AE18" s="561">
        <f>Y18/Q18</f>
        <v>10.669796557120501</v>
      </c>
      <c r="AF18" s="562">
        <f t="shared" si="4"/>
        <v>10.669796557120501</v>
      </c>
      <c r="AG18" s="72"/>
      <c r="AH18" s="109">
        <f t="shared" si="5"/>
        <v>639</v>
      </c>
      <c r="AI18" s="883">
        <f t="shared" si="11"/>
        <v>6818</v>
      </c>
      <c r="AJ18" s="883"/>
      <c r="AK18" s="900">
        <f t="shared" si="6"/>
        <v>0</v>
      </c>
      <c r="AL18" s="900"/>
      <c r="AM18" s="901" t="str">
        <f t="shared" si="7"/>
        <v/>
      </c>
      <c r="AN18" s="901"/>
      <c r="AO18" s="73">
        <f t="shared" si="12"/>
        <v>0</v>
      </c>
      <c r="AP18" s="74">
        <f t="shared" si="13"/>
        <v>0</v>
      </c>
      <c r="AQ18" s="75">
        <f t="shared" si="14"/>
        <v>639</v>
      </c>
      <c r="AR18" s="76">
        <f t="shared" si="15"/>
        <v>0</v>
      </c>
      <c r="AS18" s="77">
        <f t="shared" si="8"/>
        <v>0</v>
      </c>
      <c r="AT18" s="76">
        <f t="shared" si="16"/>
        <v>3</v>
      </c>
      <c r="AU18" s="78">
        <f t="shared" si="9"/>
        <v>3</v>
      </c>
      <c r="AV18" s="5">
        <f t="shared" si="10"/>
        <v>639</v>
      </c>
      <c r="AW18" s="104">
        <f t="shared" si="17"/>
        <v>6818</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639</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639</v>
      </c>
      <c r="AR19" s="76">
        <f t="shared" si="15"/>
        <v>0</v>
      </c>
      <c r="AS19" s="77">
        <f t="shared" si="8"/>
        <v>0</v>
      </c>
      <c r="AT19" s="76">
        <f t="shared" si="16"/>
        <v>3</v>
      </c>
      <c r="AU19" s="78">
        <f t="shared" si="9"/>
        <v>3</v>
      </c>
      <c r="AV19" s="5">
        <f t="shared" si="10"/>
        <v>639</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639</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639</v>
      </c>
      <c r="AR20" s="76">
        <f t="shared" si="15"/>
        <v>0</v>
      </c>
      <c r="AS20" s="77">
        <f t="shared" si="8"/>
        <v>0</v>
      </c>
      <c r="AT20" s="76">
        <f t="shared" si="16"/>
        <v>3</v>
      </c>
      <c r="AU20" s="78">
        <f t="shared" si="9"/>
        <v>3</v>
      </c>
      <c r="AV20" s="5">
        <f t="shared" si="10"/>
        <v>639</v>
      </c>
      <c r="AW20" s="104">
        <f t="shared" si="17"/>
        <v>0</v>
      </c>
    </row>
    <row r="21" spans="1:49" s="69" customFormat="1" ht="18" customHeight="1" x14ac:dyDescent="0.2">
      <c r="A21" s="71">
        <v>8</v>
      </c>
      <c r="B21" s="924" t="s">
        <v>865</v>
      </c>
      <c r="C21" s="925"/>
      <c r="D21" s="925"/>
      <c r="E21" s="925"/>
      <c r="F21" s="925"/>
      <c r="G21" s="926"/>
      <c r="H21" s="927"/>
      <c r="I21" s="928"/>
      <c r="J21" s="929"/>
      <c r="K21" s="930"/>
      <c r="L21" s="931"/>
      <c r="M21" s="932"/>
      <c r="N21" s="933"/>
      <c r="O21" s="932"/>
      <c r="P21" s="933"/>
      <c r="Q21" s="934">
        <f t="shared" si="2"/>
        <v>639</v>
      </c>
      <c r="R21" s="935"/>
      <c r="S21" s="936"/>
      <c r="T21" s="937"/>
      <c r="U21" s="938"/>
      <c r="V21" s="939"/>
      <c r="W21" s="940"/>
      <c r="X21" s="941"/>
      <c r="Y21" s="939">
        <v>5112</v>
      </c>
      <c r="Z21" s="941"/>
      <c r="AA21" s="556"/>
      <c r="AB21" s="563"/>
      <c r="AC21" s="560">
        <f t="shared" si="3"/>
        <v>0</v>
      </c>
      <c r="AD21" s="564"/>
      <c r="AE21" s="561">
        <f>Y21/Q21</f>
        <v>8</v>
      </c>
      <c r="AF21" s="562">
        <f t="shared" si="4"/>
        <v>8</v>
      </c>
      <c r="AG21" s="72"/>
      <c r="AH21" s="109">
        <f t="shared" si="5"/>
        <v>639</v>
      </c>
      <c r="AI21" s="883">
        <f t="shared" si="11"/>
        <v>5112</v>
      </c>
      <c r="AJ21" s="883"/>
      <c r="AK21" s="900">
        <f t="shared" si="6"/>
        <v>0</v>
      </c>
      <c r="AL21" s="900"/>
      <c r="AM21" s="901" t="str">
        <f t="shared" si="7"/>
        <v/>
      </c>
      <c r="AN21" s="901"/>
      <c r="AO21" s="73">
        <f t="shared" si="12"/>
        <v>0</v>
      </c>
      <c r="AP21" s="74">
        <f t="shared" si="13"/>
        <v>0</v>
      </c>
      <c r="AQ21" s="75">
        <f t="shared" si="14"/>
        <v>639</v>
      </c>
      <c r="AR21" s="76">
        <f t="shared" si="15"/>
        <v>0</v>
      </c>
      <c r="AS21" s="77">
        <f t="shared" si="8"/>
        <v>0</v>
      </c>
      <c r="AT21" s="76">
        <f t="shared" si="16"/>
        <v>3</v>
      </c>
      <c r="AU21" s="78">
        <f t="shared" si="9"/>
        <v>3</v>
      </c>
      <c r="AV21" s="5">
        <f t="shared" si="10"/>
        <v>639</v>
      </c>
      <c r="AW21" s="104">
        <f t="shared" si="17"/>
        <v>5112</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639</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639</v>
      </c>
      <c r="AR22" s="76">
        <f t="shared" si="15"/>
        <v>0</v>
      </c>
      <c r="AS22" s="77">
        <f t="shared" si="8"/>
        <v>0</v>
      </c>
      <c r="AT22" s="76">
        <f t="shared" si="16"/>
        <v>3</v>
      </c>
      <c r="AU22" s="78">
        <f t="shared" si="9"/>
        <v>3</v>
      </c>
      <c r="AV22" s="5">
        <f t="shared" si="10"/>
        <v>639</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639</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639</v>
      </c>
      <c r="AR23" s="76">
        <f t="shared" si="15"/>
        <v>0</v>
      </c>
      <c r="AS23" s="77">
        <f t="shared" si="8"/>
        <v>0</v>
      </c>
      <c r="AT23" s="76">
        <f t="shared" si="16"/>
        <v>3</v>
      </c>
      <c r="AU23" s="78">
        <f t="shared" si="9"/>
        <v>3</v>
      </c>
      <c r="AV23" s="5">
        <f t="shared" si="10"/>
        <v>639</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639</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639</v>
      </c>
      <c r="AR24" s="76">
        <f t="shared" si="15"/>
        <v>0</v>
      </c>
      <c r="AS24" s="77">
        <f t="shared" si="8"/>
        <v>0</v>
      </c>
      <c r="AT24" s="76">
        <f t="shared" si="16"/>
        <v>3</v>
      </c>
      <c r="AU24" s="78">
        <f t="shared" si="9"/>
        <v>3</v>
      </c>
      <c r="AV24" s="5">
        <f t="shared" si="10"/>
        <v>639</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639</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639</v>
      </c>
      <c r="AR25" s="76">
        <f t="shared" si="15"/>
        <v>0</v>
      </c>
      <c r="AS25" s="77">
        <f t="shared" si="8"/>
        <v>0</v>
      </c>
      <c r="AT25" s="76">
        <f t="shared" si="16"/>
        <v>3</v>
      </c>
      <c r="AU25" s="78">
        <f t="shared" si="9"/>
        <v>3</v>
      </c>
      <c r="AV25" s="5">
        <f t="shared" si="10"/>
        <v>639</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639</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639</v>
      </c>
      <c r="AR26" s="76">
        <f t="shared" si="15"/>
        <v>0</v>
      </c>
      <c r="AS26" s="77">
        <f t="shared" si="8"/>
        <v>0</v>
      </c>
      <c r="AT26" s="76">
        <f t="shared" si="16"/>
        <v>3</v>
      </c>
      <c r="AU26" s="78">
        <f t="shared" si="9"/>
        <v>3</v>
      </c>
      <c r="AV26" s="5">
        <f t="shared" si="10"/>
        <v>639</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639</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639</v>
      </c>
      <c r="AR27" s="76">
        <f t="shared" si="15"/>
        <v>0</v>
      </c>
      <c r="AS27" s="77">
        <f t="shared" si="8"/>
        <v>0</v>
      </c>
      <c r="AT27" s="76">
        <f t="shared" si="16"/>
        <v>3</v>
      </c>
      <c r="AU27" s="78">
        <f t="shared" si="9"/>
        <v>3</v>
      </c>
      <c r="AV27" s="5">
        <f t="shared" si="10"/>
        <v>639</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639</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639</v>
      </c>
      <c r="AR28" s="76">
        <f t="shared" si="15"/>
        <v>0</v>
      </c>
      <c r="AS28" s="77">
        <f t="shared" si="8"/>
        <v>0</v>
      </c>
      <c r="AT28" s="76">
        <f t="shared" si="16"/>
        <v>3</v>
      </c>
      <c r="AU28" s="78">
        <f t="shared" si="9"/>
        <v>3</v>
      </c>
      <c r="AV28" s="5">
        <f t="shared" si="10"/>
        <v>639</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639</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639</v>
      </c>
      <c r="AR29" s="76">
        <f t="shared" si="15"/>
        <v>0</v>
      </c>
      <c r="AS29" s="77">
        <f t="shared" si="8"/>
        <v>0</v>
      </c>
      <c r="AT29" s="76">
        <f t="shared" si="16"/>
        <v>3</v>
      </c>
      <c r="AU29" s="78">
        <f t="shared" si="9"/>
        <v>3</v>
      </c>
      <c r="AV29" s="5">
        <f t="shared" si="10"/>
        <v>639</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639</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639</v>
      </c>
      <c r="AR30" s="76">
        <f t="shared" si="15"/>
        <v>0</v>
      </c>
      <c r="AS30" s="77">
        <f t="shared" si="8"/>
        <v>0</v>
      </c>
      <c r="AT30" s="76">
        <f t="shared" si="16"/>
        <v>3</v>
      </c>
      <c r="AU30" s="78">
        <f t="shared" si="9"/>
        <v>3</v>
      </c>
      <c r="AV30" s="5">
        <f t="shared" si="10"/>
        <v>639</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639</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639</v>
      </c>
      <c r="AR31" s="76">
        <f t="shared" si="15"/>
        <v>0</v>
      </c>
      <c r="AS31" s="77">
        <f t="shared" si="8"/>
        <v>0</v>
      </c>
      <c r="AT31" s="76">
        <f t="shared" si="16"/>
        <v>3</v>
      </c>
      <c r="AU31" s="78">
        <f t="shared" si="9"/>
        <v>3</v>
      </c>
      <c r="AV31" s="5">
        <f t="shared" si="10"/>
        <v>639</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639</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639</v>
      </c>
      <c r="AR32" s="76">
        <f t="shared" si="15"/>
        <v>0</v>
      </c>
      <c r="AS32" s="77">
        <f t="shared" si="8"/>
        <v>0</v>
      </c>
      <c r="AT32" s="76">
        <f t="shared" si="16"/>
        <v>3</v>
      </c>
      <c r="AU32" s="78">
        <f t="shared" si="9"/>
        <v>3</v>
      </c>
      <c r="AV32" s="5">
        <f t="shared" si="10"/>
        <v>639</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639</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639</v>
      </c>
      <c r="AR33" s="76">
        <f t="shared" si="15"/>
        <v>0</v>
      </c>
      <c r="AS33" s="77">
        <f t="shared" si="8"/>
        <v>0</v>
      </c>
      <c r="AT33" s="76">
        <f t="shared" si="16"/>
        <v>3</v>
      </c>
      <c r="AU33" s="78">
        <f t="shared" si="9"/>
        <v>3</v>
      </c>
      <c r="AV33" s="5">
        <f t="shared" si="10"/>
        <v>639</v>
      </c>
      <c r="AW33" s="104">
        <f t="shared" si="17"/>
        <v>0</v>
      </c>
    </row>
    <row r="34" spans="1:49" s="69" customFormat="1" ht="24.75" customHeight="1" x14ac:dyDescent="0.2">
      <c r="A34" s="84"/>
      <c r="B34" s="480" t="s">
        <v>281</v>
      </c>
      <c r="C34" s="84"/>
      <c r="D34" s="84"/>
      <c r="E34" s="84"/>
      <c r="F34" s="84"/>
      <c r="G34" s="554">
        <f>20-COUNTBLANK(B14:B33)</f>
        <v>3</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17042</v>
      </c>
      <c r="Z34" s="904"/>
      <c r="AA34" s="558">
        <f t="shared" ref="AA34:AG34" si="18">SUM(AA14:AA33)</f>
        <v>0</v>
      </c>
      <c r="AB34" s="568">
        <f t="shared" si="18"/>
        <v>0</v>
      </c>
      <c r="AC34" s="569">
        <f t="shared" si="18"/>
        <v>0</v>
      </c>
      <c r="AD34" s="569">
        <f t="shared" si="18"/>
        <v>0</v>
      </c>
      <c r="AE34" s="570">
        <f t="shared" si="18"/>
        <v>26.669796557120499</v>
      </c>
      <c r="AF34" s="571">
        <f t="shared" si="18"/>
        <v>26.669796557120499</v>
      </c>
      <c r="AG34" s="89">
        <f t="shared" si="18"/>
        <v>0</v>
      </c>
      <c r="AH34" s="90"/>
      <c r="AI34" s="90"/>
      <c r="AJ34" s="90"/>
      <c r="AK34" s="90"/>
      <c r="AL34" s="91"/>
      <c r="AM34" s="91"/>
      <c r="AN34" s="91"/>
      <c r="AO34" s="68"/>
      <c r="AS34" s="70"/>
      <c r="AW34" s="104">
        <f>SUM(AW14:AW33)</f>
        <v>17042</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0</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1738" priority="6" stopIfTrue="1">
      <formula>B14=""</formula>
    </cfRule>
  </conditionalFormatting>
  <conditionalFormatting sqref="AE14:AE33">
    <cfRule type="expression" dxfId="1737" priority="7" stopIfTrue="1">
      <formula>AND((OR(S14,V14,Y14)&lt;&gt;0),AE14=0)</formula>
    </cfRule>
    <cfRule type="expression" dxfId="1736" priority="8" stopIfTrue="1">
      <formula>AND((OR(S14,V14,Y14)&lt;&gt;0),AE14&lt;&gt;0)</formula>
    </cfRule>
  </conditionalFormatting>
  <conditionalFormatting sqref="Q14:R33">
    <cfRule type="expression" dxfId="1735" priority="9" stopIfTrue="1">
      <formula>B14=""</formula>
    </cfRule>
  </conditionalFormatting>
  <conditionalFormatting sqref="AC14:AC33">
    <cfRule type="expression" dxfId="1734" priority="10" stopIfTrue="1">
      <formula>(AD14+AC14)&gt;=0</formula>
    </cfRule>
  </conditionalFormatting>
  <conditionalFormatting sqref="AI14:AJ33">
    <cfRule type="expression" dxfId="1733" priority="11" stopIfTrue="1">
      <formula>IF(AI14&lt;&gt;ROUND(S14*$AF$1+V14+Y14,2),1)</formula>
    </cfRule>
    <cfRule type="cellIs" dxfId="1732" priority="12" stopIfTrue="1" operator="equal">
      <formula>0</formula>
    </cfRule>
  </conditionalFormatting>
  <conditionalFormatting sqref="Y25:Z33">
    <cfRule type="expression" dxfId="1731" priority="13" stopIfTrue="1">
      <formula>IF((AND($Y25=0,$S25=0,$V25=0,$AE25&lt;&gt;0)),"истина")</formula>
    </cfRule>
    <cfRule type="expression" dxfId="1730" priority="14" stopIfTrue="1">
      <formula>($V25+$Y25)&lt;&gt;$AI25</formula>
    </cfRule>
  </conditionalFormatting>
  <conditionalFormatting sqref="S15:U33">
    <cfRule type="expression" dxfId="1729" priority="15" stopIfTrue="1">
      <formula>IF((AND($S15=0,$V15=0,$Y15=0,$AE15&lt;&gt;0)),"истина")</formula>
    </cfRule>
    <cfRule type="cellIs" dxfId="1728" priority="16" stopIfTrue="1" operator="lessThan">
      <formula>0</formula>
    </cfRule>
  </conditionalFormatting>
  <conditionalFormatting sqref="V25:X33">
    <cfRule type="expression" dxfId="1727" priority="17" stopIfTrue="1">
      <formula>IF((AND($V25=0,$Y25=0,$S25=0,$AE25&lt;&gt;0)),"истина")</formula>
    </cfRule>
    <cfRule type="expression" dxfId="1726" priority="18" stopIfTrue="1">
      <formula>($V25+$Y25)&lt;&gt;$AI25</formula>
    </cfRule>
    <cfRule type="cellIs" dxfId="1725" priority="19" stopIfTrue="1" operator="lessThan">
      <formula>0</formula>
    </cfRule>
  </conditionalFormatting>
  <conditionalFormatting sqref="I10:J10">
    <cfRule type="cellIs" dxfId="1724" priority="20" stopIfTrue="1" operator="notEqual">
      <formula>$A$10</formula>
    </cfRule>
    <cfRule type="cellIs" dxfId="1723" priority="21" stopIfTrue="1" operator="equal">
      <formula>0</formula>
    </cfRule>
  </conditionalFormatting>
  <conditionalFormatting sqref="D10:E10 AK13:AL13 AH14:AH33 AM14:AN33">
    <cfRule type="cellIs" dxfId="1722" priority="22" stopIfTrue="1" operator="equal">
      <formula>0</formula>
    </cfRule>
  </conditionalFormatting>
  <conditionalFormatting sqref="AH3:AN3 AH1:AN1">
    <cfRule type="cellIs" dxfId="1721" priority="23" stopIfTrue="1" operator="equal">
      <formula>0</formula>
    </cfRule>
  </conditionalFormatting>
  <conditionalFormatting sqref="S34:AG34 AF14:AF33">
    <cfRule type="cellIs" dxfId="1720" priority="24" stopIfTrue="1" operator="equal">
      <formula>0</formula>
    </cfRule>
  </conditionalFormatting>
  <conditionalFormatting sqref="S14:U14">
    <cfRule type="expression" dxfId="1719" priority="25" stopIfTrue="1">
      <formula>IF((AND($S$14=0,$V$14=0,$Y$14=0,$AE$14&lt;&gt;0)),"истина")</formula>
    </cfRule>
    <cfRule type="cellIs" dxfId="1718" priority="26" stopIfTrue="1" operator="lessThan">
      <formula>0</formula>
    </cfRule>
  </conditionalFormatting>
  <conditionalFormatting sqref="G34 D8:E9 AK14:AL33">
    <cfRule type="cellIs" dxfId="1717" priority="27" stopIfTrue="1" operator="equal">
      <formula>0</formula>
    </cfRule>
  </conditionalFormatting>
  <conditionalFormatting sqref="AL8:AL9">
    <cfRule type="cellIs" dxfId="1716" priority="28" stopIfTrue="1" operator="equal">
      <formula>0</formula>
    </cfRule>
  </conditionalFormatting>
  <conditionalFormatting sqref="AM8:AN8">
    <cfRule type="expression" dxfId="1715" priority="29" stopIfTrue="1">
      <formula>$AL$8=0</formula>
    </cfRule>
  </conditionalFormatting>
  <conditionalFormatting sqref="AM9:AN9">
    <cfRule type="expression" dxfId="1714" priority="30" stopIfTrue="1">
      <formula>$AL$9=0</formula>
    </cfRule>
  </conditionalFormatting>
  <conditionalFormatting sqref="A8:C8">
    <cfRule type="expression" dxfId="1713" priority="31" stopIfTrue="1">
      <formula>$D$8=0</formula>
    </cfRule>
    <cfRule type="cellIs" dxfId="1712" priority="32" stopIfTrue="1" operator="equal">
      <formula>0</formula>
    </cfRule>
  </conditionalFormatting>
  <conditionalFormatting sqref="A9:C9">
    <cfRule type="expression" dxfId="1711" priority="33" stopIfTrue="1">
      <formula>$D$9=0</formula>
    </cfRule>
    <cfRule type="cellIs" dxfId="1710" priority="34" stopIfTrue="1" operator="equal">
      <formula>0</formula>
    </cfRule>
  </conditionalFormatting>
  <conditionalFormatting sqref="F9">
    <cfRule type="expression" dxfId="1709" priority="35" stopIfTrue="1">
      <formula>$D$9=0</formula>
    </cfRule>
  </conditionalFormatting>
  <conditionalFormatting sqref="F8">
    <cfRule type="expression" dxfId="1708" priority="36" stopIfTrue="1">
      <formula>$D$8=0</formula>
    </cfRule>
  </conditionalFormatting>
  <conditionalFormatting sqref="G8:AK9 BA7:CE8">
    <cfRule type="cellIs" dxfId="1707" priority="37" stopIfTrue="1" operator="equal">
      <formula>""</formula>
    </cfRule>
  </conditionalFormatting>
  <conditionalFormatting sqref="Y14:Z24">
    <cfRule type="expression" dxfId="1706" priority="1" stopIfTrue="1">
      <formula>IF((AND($Y14=0,$S14=0,$V14=0,$AE14&lt;&gt;0)),"истина")</formula>
    </cfRule>
    <cfRule type="expression" dxfId="1705" priority="2" stopIfTrue="1">
      <formula>($V14+$Y14)&lt;&gt;$AI14</formula>
    </cfRule>
  </conditionalFormatting>
  <conditionalFormatting sqref="V14:X24">
    <cfRule type="expression" dxfId="1704" priority="3" stopIfTrue="1">
      <formula>IF((AND($V14=0,$Y14=0,$S14=0,$AE14&lt;&gt;0)),"истина")</formula>
    </cfRule>
    <cfRule type="expression" dxfId="1703" priority="4" stopIfTrue="1">
      <formula>($V14+$Y14)&lt;&gt;$AI14</formula>
    </cfRule>
    <cfRule type="cellIs" dxfId="1702"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5537"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65538"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65539"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65540"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65541"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65542"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65543"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65544"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65545"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65546"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65547"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65548"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65549"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65550"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65551"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65552"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65553"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15">
    <pageSetUpPr fitToPage="1"/>
  </sheetPr>
  <dimension ref="A1:CE147"/>
  <sheetViews>
    <sheetView showGridLines="0" topLeftCell="A3" zoomScale="120" zoomScaleNormal="120" workbookViewId="0">
      <selection activeCell="V26" sqref="V26:X26"/>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v>639</v>
      </c>
      <c r="B1" s="969"/>
      <c r="C1" s="969"/>
      <c r="D1" s="555"/>
      <c r="E1" s="966">
        <v>10</v>
      </c>
      <c r="F1" s="966"/>
      <c r="G1" s="966"/>
      <c r="H1" s="966"/>
      <c r="J1" s="970"/>
      <c r="K1" s="970"/>
      <c r="L1" s="970"/>
      <c r="M1" s="970"/>
      <c r="N1" s="970"/>
      <c r="O1" s="970"/>
      <c r="P1" s="3"/>
      <c r="Q1" s="3"/>
      <c r="R1" s="964" t="s">
        <v>823</v>
      </c>
      <c r="S1" s="964"/>
      <c r="T1" s="964"/>
      <c r="U1" s="964"/>
      <c r="V1" s="964"/>
      <c r="W1" s="964"/>
      <c r="Y1" s="971">
        <f>60/45</f>
        <v>1.3333333333333333</v>
      </c>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v>0.72222222222222221</v>
      </c>
      <c r="AH2" s="859" t="s">
        <v>12</v>
      </c>
      <c r="AI2" s="859"/>
      <c r="AJ2" s="859"/>
      <c r="AK2" s="859"/>
      <c r="AL2" s="859"/>
      <c r="AM2" s="859"/>
      <c r="AN2" s="859"/>
      <c r="AO2" s="14" t="b">
        <v>1</v>
      </c>
      <c r="AP2" s="15" t="b">
        <v>0</v>
      </c>
      <c r="AQ2" s="15" t="b">
        <v>0</v>
      </c>
      <c r="AR2" s="15" t="b">
        <v>0</v>
      </c>
      <c r="AS2" s="15" t="b">
        <v>1</v>
      </c>
      <c r="AT2" s="15" t="b">
        <v>0</v>
      </c>
      <c r="AU2" s="15" t="b">
        <v>0</v>
      </c>
      <c r="AV2" s="15">
        <f>COUNTIF(AO2:AU2,TRUE)</f>
        <v>2</v>
      </c>
    </row>
    <row r="3" spans="1:83" ht="12.75" customHeight="1" x14ac:dyDescent="0.2">
      <c r="A3" s="972" t="s">
        <v>826</v>
      </c>
      <c r="B3" s="972"/>
      <c r="C3" s="972"/>
      <c r="D3" s="555"/>
      <c r="E3" s="964" t="s">
        <v>825</v>
      </c>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t="str">
        <f>IF(AO2=TRUE,"M",0)</f>
        <v>M</v>
      </c>
      <c r="AP3" s="19">
        <f>IF(AP2=TRUE,"Tu",0)</f>
        <v>0</v>
      </c>
      <c r="AQ3" s="19">
        <f>IF(AQ2=TRUE,"W",0)</f>
        <v>0</v>
      </c>
      <c r="AR3" s="19">
        <f>IF(AR2=TRUE,"Th",0)</f>
        <v>0</v>
      </c>
      <c r="AS3" s="19" t="str">
        <f>IF(AS2=TRUE,"F",0)</f>
        <v>F</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X</v>
      </c>
      <c r="BC7" s="33" t="str">
        <f>IF($I$7=$AO$3,"X","")&amp;IF($I$7=$AP$3,"X","")&amp;IF($I$7=$AQ$3,"X","")&amp;IF($I$7=$AR$3,"X","")&amp;IF($I$7=$AS$3,"X","")&amp;IF($I$7=$AT$3,"X","")&amp;IF($I$7=$AU$3,"X","")</f>
        <v/>
      </c>
      <c r="BD7" s="33" t="str">
        <f>IF($J$7=$AO$3,"X","")&amp;IF($J$7=$AP$3,"X","")&amp;IF($J$7=$AQ$3,"X","")&amp;IF($J$7=$AR$3,"X","")&amp;IF($J$7=$AS$3,"X","")&amp;IF($J$7=$AT$3,"X","")&amp;IF($J$7=$AU$3,"X","")</f>
        <v/>
      </c>
      <c r="BE7" s="33" t="str">
        <f>IF($K$7=$AO$3,"X","")&amp;IF($K$7=$AP$3,"X","")&amp;IF($K$7=$AQ$3,"X","")&amp;IF($K$7=$AR$3,"X","")&amp;IF($K$7=$AS$3,"X","")&amp;IF($K$7=$AT$3,"X","")&amp;IF($K$7=$AU$3,"X","")</f>
        <v/>
      </c>
      <c r="BF7" s="33" t="str">
        <f>IF($L$7=$AO$3,"X","")&amp;IF($L$7=$AP$3,"X","")&amp;IF($L$7=$AQ$3,"X","")&amp;IF($L$7=$AR$3,"X","")&amp;IF($L$7=$AS$3,"X","")&amp;IF($L$7=$AT$3,"X","")&amp;IF($L$7=$AU$3,"X","")</f>
        <v>X</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X</v>
      </c>
      <c r="BJ7" s="33" t="str">
        <f>IF($P$7=$AO$3,"X","")&amp;IF($P$7=$AP$3,"X","")&amp;IF($P$7=$AQ$3,"X","")&amp;IF($P$7=$AR$3,"X","")&amp;IF($P$7=$AS$3,"X","")&amp;IF($P$7=$AT$3,"X","")&amp;IF($P$7=$AU$3,"X","")</f>
        <v/>
      </c>
      <c r="BK7" s="33" t="str">
        <f>IF($Q$7=$AO$3,"X","")&amp;IF($Q$7=$AP$3,"X","")&amp;IF($Q$7=$AQ$3,"X","")&amp;IF($Q$7=$AR$3,"X","")&amp;IF($Q$7=$AS$3,"X","")&amp;IF($Q$7=$AT$3,"X","")&amp;IF($Q$7=$AU$3,"X","")</f>
        <v/>
      </c>
      <c r="BL7" s="33" t="str">
        <f>IF($R$7=$AO$3,"X","")&amp;IF($R$7=$AP$3,"X","")&amp;IF($R$7=$AQ$3,"X","")&amp;IF($R$7=$AR$3,"X","")&amp;IF($R$7=$AS$3,"X","")&amp;IF($R$7=$AT$3,"X","")&amp;IF($R$7=$AU$3,"X","")</f>
        <v/>
      </c>
      <c r="BM7" s="33" t="str">
        <f>IF($S$7=$AO$3,"X","")&amp;IF($S$7=$AP$3,"X","")&amp;IF($S$7=$AQ$3,"X","")&amp;IF($S$7=$AR$3,"X","")&amp;IF($S$7=$AS$3,"X","")&amp;IF($S$7=$AT$3,"X","")&amp;IF($S$7=$AU$3,"X","")</f>
        <v>X</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X</v>
      </c>
      <c r="BQ7" s="33" t="str">
        <f>IF($W$7=$AO$3,"X","")&amp;IF($W$7=$AP$3,"X","")&amp;IF($W$7=$AQ$3,"X","")&amp;IF($W$7=$AR$3,"X","")&amp;IF($W$7=$AS$3,"X","")&amp;IF($W$7=$AT$3,"X","")&amp;IF($W$7=$AU$3,"X","")</f>
        <v/>
      </c>
      <c r="BR7" s="33" t="str">
        <f>IF($X$7=$AO$3,"X","")&amp;IF($X$7=$AP$3,"X","")&amp;IF($X$7=$AQ$3,"X","")&amp;IF($X$7=$AR$3,"X","")&amp;IF($X$7=$AS$3,"X","")&amp;IF($X$7=$AT$3,"X","")&amp;IF($X$7=$AU$3,"X","")</f>
        <v/>
      </c>
      <c r="BS7" s="33" t="str">
        <f>IF($Y$7=$AO$3,"X","")&amp;IF($Y$7=$AP$3,"X","")&amp;IF($Y$7=$AQ$3,"X","")&amp;IF($Y$7=$AR$3,"X","")&amp;IF($Y$7=$AS$3,"X","")&amp;IF($Y$7=$AT$3,"X","")&amp;IF($Y$7=$AU$3,"X","")</f>
        <v/>
      </c>
      <c r="BT7" s="33" t="str">
        <f>IF($Z$7=$AO$3,"X","")&amp;IF($Z$7=$AP$3,"X","")&amp;IF($Z$7=$AQ$3,"X","")&amp;IF($Z$7=$AR$3,"X","")&amp;IF($Z$7=$AS$3,"X","")&amp;IF($Z$7=$AT$3,"X","")&amp;IF($Z$7=$AU$3,"X","")</f>
        <v>X</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X</v>
      </c>
      <c r="BX7" s="33" t="str">
        <f>IF($AD$7=$AO$3,"X","")&amp;IF($AD$7=$AP$3,"X","")&amp;IF($AD$7=$AQ$3,"X","")&amp;IF($AD$7=$AR$3,"X","")&amp;IF($AD$7=$AS$3,"X","")&amp;IF($AD$7=$AT$3,"X","")&amp;IF($AD$7=$AU$3,"X","")</f>
        <v/>
      </c>
      <c r="BY7" s="33" t="str">
        <f>IF($AE$7=$AO$3,"X","")&amp;IF($AE$7=$AP$3,"X","")&amp;IF($AE$7=$AQ$3,"X","")&amp;IF($AE$7=$AR$3,"X","")&amp;IF($AE$7=$AS$3,"X","")&amp;IF($AE$7=$AT$3,"X","")&amp;IF($AE$7=$AU$3,"X","")</f>
        <v/>
      </c>
      <c r="BZ7" s="33" t="str">
        <f>IF($AF$7=$AO$3,"X","")&amp;IF($AF$7=$AP$3,"X","")&amp;IF($AF$7=$AQ$3,"X","")&amp;IF($AF$7=$AR$3,"X","")&amp;IF($AF$7=$AS$3,"X","")&amp;IF($AF$7=$AT$3,"X","")&amp;IF($AF$7=$AU$3,"X","")</f>
        <v/>
      </c>
      <c r="CA7" s="33" t="str">
        <f>IF($AG$7=$AO$3,"X","")&amp;IF($AG$7=$AP$3,"X","")&amp;IF($AG$7=$AQ$3,"X","")&amp;IF($AG$7=$AR$3,"X","")&amp;IF($AG$7=$AS$3,"X","")&amp;IF($AG$7=$AT$3,"X","")&amp;IF($AG$7=$AU$3,"X","")</f>
        <v>X</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X</v>
      </c>
      <c r="CE7" s="33" t="str">
        <f>IF($AK$7=$AO$3,"X","")&amp;IF($AK$7=$AP$3,"X","")&amp;IF($AK$7=$AQ$3,"X","")&amp;IF($AK$7=$AR$3,"X","")&amp;IF($AK$7=$AS$3,"X","")&amp;IF($AK$7=$AT$3,"X","")&amp;IF($AK$7=$AU$3,"X","")</f>
        <v/>
      </c>
    </row>
    <row r="8" spans="1:83" ht="12.75" customHeight="1" x14ac:dyDescent="0.2">
      <c r="A8" s="977" t="str">
        <f>R1</f>
        <v>Косенко Екатерина</v>
      </c>
      <c r="B8" s="977"/>
      <c r="C8" s="977"/>
      <c r="D8" s="978">
        <f>Y1*AL8</f>
        <v>12</v>
      </c>
      <c r="E8" s="978"/>
      <c r="F8" s="34" t="s">
        <v>21</v>
      </c>
      <c r="G8" s="35" t="str">
        <f>IF($G$7=$AO$3,"X","")&amp;IF($G$7=$AP$3,"X","")&amp;IF($G$7=$AQ$3,"X","")&amp;IF($G$7=$AR$3,"X","")&amp;IF($G$7=$AS$3,"X","")&amp;IF($G$7=$AT$3,"X","")&amp;IF($G$7=$AU$3,"X","")</f>
        <v/>
      </c>
      <c r="H8" s="35" t="str">
        <f>IF($H$7=$AO$3,"X","")&amp;IF($H$7=$AP$3,"X","")&amp;IF($H$7=$AQ$3,"X","")&amp;IF($H$7=$AR$3,"X","")&amp;IF($H$7=$AS$3,"X","")&amp;IF($H$7=$AT$3,"X","")&amp;IF($H$7=$AU$3,"X","")</f>
        <v>X</v>
      </c>
      <c r="I8" s="35" t="str">
        <f>IF($I$7=$AO$3,"X","")&amp;IF($I$7=$AP$3,"X","")&amp;IF($I$7=$AQ$3,"X","")&amp;IF($I$7=$AR$3,"X","")&amp;IF($I$7=$AS$3,"X","")&amp;IF($I$7=$AT$3,"X","")&amp;IF($I$7=$AU$3,"X","")</f>
        <v/>
      </c>
      <c r="J8" s="35" t="str">
        <f>IF($J$7=$AO$3,"X","")&amp;IF($J$7=$AP$3,"X","")&amp;IF($J$7=$AQ$3,"X","")&amp;IF($J$7=$AR$3,"X","")&amp;IF($J$7=$AS$3,"X","")&amp;IF($J$7=$AT$3,"X","")&amp;IF($J$7=$AU$3,"X","")</f>
        <v/>
      </c>
      <c r="K8" s="35" t="str">
        <f>IF($K$7=$AO$3,"X","")&amp;IF($K$7=$AP$3,"X","")&amp;IF($K$7=$AQ$3,"X","")&amp;IF($K$7=$AR$3,"X","")&amp;IF($K$7=$AS$3,"X","")&amp;IF($K$7=$AT$3,"X","")&amp;IF($K$7=$AU$3,"X","")</f>
        <v/>
      </c>
      <c r="L8" s="35" t="str">
        <f>IF($L$7=$AO$3,"X","")&amp;IF($L$7=$AP$3,"X","")&amp;IF($L$7=$AQ$3,"X","")&amp;IF($L$7=$AR$3,"X","")&amp;IF($L$7=$AS$3,"X","")&amp;IF($L$7=$AT$3,"X","")&amp;IF($L$7=$AU$3,"X","")</f>
        <v>X</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X</v>
      </c>
      <c r="P8" s="35" t="str">
        <f>IF($P$7=$AO$3,"X","")&amp;IF($P$7=$AP$3,"X","")&amp;IF($P$7=$AQ$3,"X","")&amp;IF($P$7=$AR$3,"X","")&amp;IF($P$7=$AS$3,"X","")&amp;IF($P$7=$AT$3,"X","")&amp;IF($P$7=$AU$3,"X","")</f>
        <v/>
      </c>
      <c r="Q8" s="35" t="str">
        <f>IF($Q$7=$AO$3,"X","")&amp;IF($Q$7=$AP$3,"X","")&amp;IF($Q$7=$AQ$3,"X","")&amp;IF($Q$7=$AR$3,"X","")&amp;IF($Q$7=$AS$3,"X","")&amp;IF($Q$7=$AT$3,"X","")&amp;IF($Q$7=$AU$3,"X","")</f>
        <v/>
      </c>
      <c r="R8" s="35" t="str">
        <f>IF($R$7=$AO$3,"X","")&amp;IF($R$7=$AP$3,"X","")&amp;IF($R$7=$AQ$3,"X","")&amp;IF($R$7=$AR$3,"X","")&amp;IF($R$7=$AS$3,"X","")&amp;IF($R$7=$AT$3,"X","")&amp;IF($R$7=$AU$3,"X","")</f>
        <v/>
      </c>
      <c r="S8" s="35" t="str">
        <f>IF($S$7=$AO$3,"X","")&amp;IF($S$7=$AP$3,"X","")&amp;IF($S$7=$AQ$3,"X","")&amp;IF($S$7=$AR$3,"X","")&amp;IF($S$7=$AS$3,"X","")&amp;IF($S$7=$AT$3,"X","")&amp;IF($S$7=$AU$3,"X","")</f>
        <v>X</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X</v>
      </c>
      <c r="W8" s="35" t="str">
        <f>IF($W$7=$AO$3,"X","")&amp;IF($W$7=$AP$3,"X","")&amp;IF($W$7=$AQ$3,"X","")&amp;IF($W$7=$AR$3,"X","")&amp;IF($W$7=$AS$3,"X","")&amp;IF($W$7=$AT$3,"X","")&amp;IF($W$7=$AU$3,"X","")</f>
        <v/>
      </c>
      <c r="X8" s="35" t="str">
        <f>IF($X$7=$AO$3,"X","")&amp;IF($X$7=$AP$3,"X","")&amp;IF($X$7=$AQ$3,"X","")&amp;IF($X$7=$AR$3,"X","")&amp;IF($X$7=$AS$3,"X","")&amp;IF($X$7=$AT$3,"X","")&amp;IF($X$7=$AU$3,"X","")</f>
        <v/>
      </c>
      <c r="Y8" s="35" t="str">
        <f>IF($Y$7=$AO$3,"X","")&amp;IF($Y$7=$AP$3,"X","")&amp;IF($Y$7=$AQ$3,"X","")&amp;IF($Y$7=$AR$3,"X","")&amp;IF($Y$7=$AS$3,"X","")&amp;IF($Y$7=$AT$3,"X","")&amp;IF($Y$7=$AU$3,"X","")</f>
        <v/>
      </c>
      <c r="Z8" s="35" t="str">
        <f>IF($Z$7=$AO$3,"X","")&amp;IF($Z$7=$AP$3,"X","")&amp;IF($Z$7=$AQ$3,"X","")&amp;IF($Z$7=$AR$3,"X","")&amp;IF($Z$7=$AS$3,"X","")&amp;IF($Z$7=$AT$3,"X","")&amp;IF($Z$7=$AU$3,"X","")</f>
        <v>X</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X</v>
      </c>
      <c r="AD8" s="35" t="str">
        <f>IF($AD$7=$AO$3,"X","")&amp;IF($AD$7=$AP$3,"X","")&amp;IF($AD$7=$AQ$3,"X","")&amp;IF($AD$7=$AR$3,"X","")&amp;IF($AD$7=$AS$3,"X","")&amp;IF($AD$7=$AT$3,"X","")&amp;IF($AD$7=$AU$3,"X","")</f>
        <v/>
      </c>
      <c r="AE8" s="35" t="str">
        <f>IF($AE$7=$AO$3,"X","")&amp;IF($AE$7=$AP$3,"X","")&amp;IF($AE$7=$AQ$3,"X","")&amp;IF($AE$7=$AR$3,"X","")&amp;IF($AE$7=$AS$3,"X","")&amp;IF($AE$7=$AT$3,"X","")&amp;IF($AE$7=$AU$3,"X","")</f>
        <v/>
      </c>
      <c r="AF8" s="35" t="str">
        <f>IF($AF$7=$AO$3,"X","")&amp;IF($AF$7=$AP$3,"X","")&amp;IF($AF$7=$AQ$3,"X","")&amp;IF($AF$7=$AR$3,"X","")&amp;IF($AF$7=$AS$3,"X","")&amp;IF($AF$7=$AT$3,"X","")&amp;IF($AF$7=$AU$3,"X","")</f>
        <v/>
      </c>
      <c r="AG8" s="35" t="str">
        <f>IF($AG$7=$AO$3,"X","")&amp;IF($AG$7=$AP$3,"X","")&amp;IF($AG$7=$AQ$3,"X","")&amp;IF($AG$7=$AR$3,"X","")&amp;IF($AG$7=$AS$3,"X","")&amp;IF($AG$7=$AT$3,"X","")&amp;IF($AG$7=$AU$3,"X","")</f>
        <v>X</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X</v>
      </c>
      <c r="AK8" s="35" t="str">
        <f>IF($AK$7=$AO$3,"X","")&amp;IF($AK$7=$AP$3,"X","")&amp;IF($AK$7=$AQ$3,"X","")&amp;IF($AK$7=$AR$3,"X","")&amp;IF($AK$7=$AS$3,"X","")&amp;IF($AK$7=$AT$3,"X","")&amp;IF($AK$7=$AU$3,"X","")</f>
        <v/>
      </c>
      <c r="AL8" s="30">
        <f>COUNTIF(G8:AK8,"X")</f>
        <v>9</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12</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t="s">
        <v>832</v>
      </c>
      <c r="C14" s="925"/>
      <c r="D14" s="925"/>
      <c r="E14" s="925"/>
      <c r="F14" s="925"/>
      <c r="G14" s="926"/>
      <c r="H14" s="927"/>
      <c r="I14" s="928"/>
      <c r="J14" s="929"/>
      <c r="K14" s="930"/>
      <c r="L14" s="931"/>
      <c r="M14" s="932"/>
      <c r="N14" s="933"/>
      <c r="O14" s="932">
        <v>0.1</v>
      </c>
      <c r="P14" s="933"/>
      <c r="Q14" s="934">
        <f t="shared" ref="Q14:Q33" si="2">AV14</f>
        <v>575.1</v>
      </c>
      <c r="R14" s="935"/>
      <c r="S14" s="936"/>
      <c r="T14" s="937"/>
      <c r="U14" s="938"/>
      <c r="V14" s="939"/>
      <c r="W14" s="940"/>
      <c r="X14" s="941"/>
      <c r="Y14" s="939">
        <v>6142</v>
      </c>
      <c r="Z14" s="941"/>
      <c r="AA14" s="556"/>
      <c r="AB14" s="559"/>
      <c r="AC14" s="560">
        <f t="shared" ref="AC14:AC33" si="3">IF(B14&lt;&gt;"",-$I$10,"")</f>
        <v>0</v>
      </c>
      <c r="AD14" s="561"/>
      <c r="AE14" s="561">
        <f>Y14/Q14</f>
        <v>10.679881759693966</v>
      </c>
      <c r="AF14" s="562">
        <f t="shared" ref="AF14:AF33" si="4">SUM(AB14:AE14)</f>
        <v>10.679881759693966</v>
      </c>
      <c r="AG14" s="72"/>
      <c r="AH14" s="109">
        <f t="shared" ref="AH14:AH33" si="5">IF(B14&lt;&gt;"",AV14,"")</f>
        <v>575.1</v>
      </c>
      <c r="AI14" s="883">
        <f>IF(B14&lt;&gt;0,ROUND(AE14*Q14,0),"")</f>
        <v>6142</v>
      </c>
      <c r="AJ14" s="883"/>
      <c r="AK14" s="900">
        <f t="shared" ref="AK14:AK33" si="6">IF(B14&lt;&gt;0,ROUND(AI14*$AF$1,2),"")</f>
        <v>0</v>
      </c>
      <c r="AL14" s="900"/>
      <c r="AM14" s="901" t="str">
        <f t="shared" ref="AM14:AM33" si="7">IF(AND(AC14&gt;0,AC14&lt;&gt;""),"ложь","")</f>
        <v/>
      </c>
      <c r="AN14" s="901"/>
      <c r="AO14" s="73">
        <f>IF(ROUND($A$1-$A$1*M14,4)=$A$1,0,ROUND($A$1-$A$1*M14,4))</f>
        <v>0</v>
      </c>
      <c r="AP14" s="74">
        <f>IF(ROUND($A$1-$A$1*O14,4)=$A$1,0,ROUND($A$1-$A$1*O14,4))</f>
        <v>575.1</v>
      </c>
      <c r="AQ14" s="75">
        <f>ROUND($A$1-((M14+O14)*$A$1),4)</f>
        <v>575.1</v>
      </c>
      <c r="AR14" s="76">
        <f>IF(AO14&gt;0,1,0)</f>
        <v>0</v>
      </c>
      <c r="AS14" s="77">
        <f t="shared" ref="AS14:AS33" si="8">IF(AP14&gt;0,2,0)</f>
        <v>2</v>
      </c>
      <c r="AT14" s="76">
        <f>IF(AQ14&gt;0,3,0)</f>
        <v>3</v>
      </c>
      <c r="AU14" s="78">
        <f t="shared" ref="AU14:AU33" si="9">AR14+AS14+AT14</f>
        <v>5</v>
      </c>
      <c r="AV14" s="5">
        <f t="shared" ref="AV14:AV33" si="10">IF(AU14=4,AO14,0)+IF(AU14=5,AP14,0)+IF(AU14=6,AQ14,0)+IF(AU14=3,$A$1,0)</f>
        <v>575.1</v>
      </c>
      <c r="AW14" s="104">
        <f>ROUND(AF14*Q14,0)</f>
        <v>6142</v>
      </c>
    </row>
    <row r="15" spans="1:83" s="69" customFormat="1" ht="18" customHeight="1" x14ac:dyDescent="0.2">
      <c r="A15" s="71">
        <v>2</v>
      </c>
      <c r="B15" s="924"/>
      <c r="C15" s="925"/>
      <c r="D15" s="925"/>
      <c r="E15" s="925"/>
      <c r="F15" s="925"/>
      <c r="G15" s="926"/>
      <c r="H15" s="927"/>
      <c r="I15" s="928"/>
      <c r="J15" s="929"/>
      <c r="K15" s="930"/>
      <c r="L15" s="931"/>
      <c r="M15" s="932"/>
      <c r="N15" s="933"/>
      <c r="O15" s="932"/>
      <c r="P15" s="933"/>
      <c r="Q15" s="934">
        <f t="shared" si="2"/>
        <v>639</v>
      </c>
      <c r="R15" s="935"/>
      <c r="S15" s="936"/>
      <c r="T15" s="937"/>
      <c r="U15" s="938"/>
      <c r="V15" s="939"/>
      <c r="W15" s="940"/>
      <c r="X15" s="941"/>
      <c r="Y15" s="939"/>
      <c r="Z15" s="941"/>
      <c r="AA15" s="556"/>
      <c r="AB15" s="563"/>
      <c r="AC15" s="560" t="str">
        <f t="shared" si="3"/>
        <v/>
      </c>
      <c r="AD15" s="564"/>
      <c r="AE15" s="561"/>
      <c r="AF15" s="562">
        <f t="shared" si="4"/>
        <v>0</v>
      </c>
      <c r="AG15" s="72"/>
      <c r="AH15" s="109" t="str">
        <f t="shared" si="5"/>
        <v/>
      </c>
      <c r="AI15" s="883" t="str">
        <f t="shared" ref="AI15:AI33" si="11">IF(B15&lt;&gt;0,ROUND(AE15*Q15,0),"")</f>
        <v/>
      </c>
      <c r="AJ15" s="883"/>
      <c r="AK15" s="900" t="str">
        <f t="shared" si="6"/>
        <v/>
      </c>
      <c r="AL15" s="900"/>
      <c r="AM15" s="901" t="str">
        <f t="shared" si="7"/>
        <v/>
      </c>
      <c r="AN15" s="901"/>
      <c r="AO15" s="73">
        <f t="shared" ref="AO15:AO33" si="12">IF(ROUND($A$1-$A$1*M15,4)=$A$1,0,ROUND($A$1-$A$1*M15,4))</f>
        <v>0</v>
      </c>
      <c r="AP15" s="74">
        <f t="shared" ref="AP15:AP33" si="13">IF(ROUND($A$1-$A$1*O15,4)=$A$1,0,ROUND($A$1-$A$1*O15,4))</f>
        <v>0</v>
      </c>
      <c r="AQ15" s="75">
        <f t="shared" ref="AQ15:AQ33" si="14">ROUND($A$1-((M15+O15)*$A$1),4)</f>
        <v>639</v>
      </c>
      <c r="AR15" s="76">
        <f t="shared" ref="AR15:AR33" si="15">IF(AO15&gt;0,1,0)</f>
        <v>0</v>
      </c>
      <c r="AS15" s="77">
        <f t="shared" si="8"/>
        <v>0</v>
      </c>
      <c r="AT15" s="76">
        <f t="shared" ref="AT15:AT33" si="16">IF(AQ15&gt;0,3,0)</f>
        <v>3</v>
      </c>
      <c r="AU15" s="78">
        <f t="shared" si="9"/>
        <v>3</v>
      </c>
      <c r="AV15" s="5">
        <f t="shared" si="10"/>
        <v>639</v>
      </c>
      <c r="AW15" s="104">
        <f t="shared" ref="AW15:AW33" si="17">ROUND(AF15*Q15,0)</f>
        <v>0</v>
      </c>
    </row>
    <row r="16" spans="1:83" s="69" customFormat="1" ht="18" customHeight="1" x14ac:dyDescent="0.2">
      <c r="A16" s="71">
        <v>3</v>
      </c>
      <c r="B16" s="924"/>
      <c r="C16" s="925"/>
      <c r="D16" s="925"/>
      <c r="E16" s="925"/>
      <c r="F16" s="925"/>
      <c r="G16" s="926"/>
      <c r="H16" s="927"/>
      <c r="I16" s="928"/>
      <c r="J16" s="929"/>
      <c r="K16" s="930"/>
      <c r="L16" s="931"/>
      <c r="M16" s="932"/>
      <c r="N16" s="933"/>
      <c r="O16" s="932"/>
      <c r="P16" s="933"/>
      <c r="Q16" s="934">
        <f t="shared" si="2"/>
        <v>639</v>
      </c>
      <c r="R16" s="935"/>
      <c r="S16" s="936"/>
      <c r="T16" s="937"/>
      <c r="U16" s="938"/>
      <c r="V16" s="939"/>
      <c r="W16" s="940"/>
      <c r="X16" s="941"/>
      <c r="Y16" s="939"/>
      <c r="Z16" s="941"/>
      <c r="AA16" s="556"/>
      <c r="AB16" s="563"/>
      <c r="AC16" s="560" t="str">
        <f t="shared" si="3"/>
        <v/>
      </c>
      <c r="AD16" s="564"/>
      <c r="AE16" s="561"/>
      <c r="AF16" s="562">
        <f t="shared" si="4"/>
        <v>0</v>
      </c>
      <c r="AG16" s="72"/>
      <c r="AH16" s="109" t="str">
        <f t="shared" si="5"/>
        <v/>
      </c>
      <c r="AI16" s="883" t="str">
        <f t="shared" si="11"/>
        <v/>
      </c>
      <c r="AJ16" s="883"/>
      <c r="AK16" s="900" t="str">
        <f t="shared" si="6"/>
        <v/>
      </c>
      <c r="AL16" s="900"/>
      <c r="AM16" s="901" t="str">
        <f t="shared" si="7"/>
        <v/>
      </c>
      <c r="AN16" s="901"/>
      <c r="AO16" s="73">
        <f t="shared" si="12"/>
        <v>0</v>
      </c>
      <c r="AP16" s="74">
        <f t="shared" si="13"/>
        <v>0</v>
      </c>
      <c r="AQ16" s="75">
        <f t="shared" si="14"/>
        <v>639</v>
      </c>
      <c r="AR16" s="76">
        <f t="shared" si="15"/>
        <v>0</v>
      </c>
      <c r="AS16" s="77">
        <f t="shared" si="8"/>
        <v>0</v>
      </c>
      <c r="AT16" s="76">
        <f t="shared" si="16"/>
        <v>3</v>
      </c>
      <c r="AU16" s="78">
        <f t="shared" si="9"/>
        <v>3</v>
      </c>
      <c r="AV16" s="5">
        <f t="shared" si="10"/>
        <v>639</v>
      </c>
      <c r="AW16" s="104">
        <f t="shared" si="17"/>
        <v>0</v>
      </c>
    </row>
    <row r="17" spans="1:49" s="69" customFormat="1" ht="18" customHeight="1" x14ac:dyDescent="0.2">
      <c r="A17" s="71">
        <v>4</v>
      </c>
      <c r="B17" s="924" t="s">
        <v>398</v>
      </c>
      <c r="C17" s="925"/>
      <c r="D17" s="925"/>
      <c r="E17" s="925"/>
      <c r="F17" s="925"/>
      <c r="G17" s="926"/>
      <c r="H17" s="927"/>
      <c r="I17" s="928"/>
      <c r="J17" s="929"/>
      <c r="K17" s="930"/>
      <c r="L17" s="931"/>
      <c r="M17" s="932"/>
      <c r="N17" s="933"/>
      <c r="O17" s="932">
        <v>0.15</v>
      </c>
      <c r="P17" s="933"/>
      <c r="Q17" s="934">
        <f t="shared" si="2"/>
        <v>543.15</v>
      </c>
      <c r="R17" s="935"/>
      <c r="S17" s="936"/>
      <c r="T17" s="937"/>
      <c r="U17" s="938"/>
      <c r="V17" s="939"/>
      <c r="W17" s="940"/>
      <c r="X17" s="941"/>
      <c r="Y17" s="939">
        <v>5073</v>
      </c>
      <c r="Z17" s="941"/>
      <c r="AA17" s="556"/>
      <c r="AB17" s="563"/>
      <c r="AC17" s="560">
        <f t="shared" si="3"/>
        <v>0</v>
      </c>
      <c r="AD17" s="564"/>
      <c r="AE17" s="561">
        <f>Y17/Q17</f>
        <v>9.3399613366473346</v>
      </c>
      <c r="AF17" s="562">
        <f t="shared" si="4"/>
        <v>9.3399613366473346</v>
      </c>
      <c r="AG17" s="72"/>
      <c r="AH17" s="109">
        <f t="shared" si="5"/>
        <v>543.15</v>
      </c>
      <c r="AI17" s="883">
        <f t="shared" si="11"/>
        <v>5073</v>
      </c>
      <c r="AJ17" s="883"/>
      <c r="AK17" s="900">
        <f t="shared" si="6"/>
        <v>0</v>
      </c>
      <c r="AL17" s="900"/>
      <c r="AM17" s="901" t="str">
        <f t="shared" si="7"/>
        <v/>
      </c>
      <c r="AN17" s="901"/>
      <c r="AO17" s="73">
        <f t="shared" si="12"/>
        <v>0</v>
      </c>
      <c r="AP17" s="74">
        <f t="shared" si="13"/>
        <v>543.15</v>
      </c>
      <c r="AQ17" s="75">
        <f t="shared" si="14"/>
        <v>543.15</v>
      </c>
      <c r="AR17" s="76">
        <f t="shared" si="15"/>
        <v>0</v>
      </c>
      <c r="AS17" s="77">
        <f t="shared" si="8"/>
        <v>2</v>
      </c>
      <c r="AT17" s="76">
        <f t="shared" si="16"/>
        <v>3</v>
      </c>
      <c r="AU17" s="78">
        <f t="shared" si="9"/>
        <v>5</v>
      </c>
      <c r="AV17" s="5">
        <f t="shared" si="10"/>
        <v>543.15</v>
      </c>
      <c r="AW17" s="104">
        <f t="shared" si="17"/>
        <v>5073</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639</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639</v>
      </c>
      <c r="AR18" s="76">
        <f t="shared" si="15"/>
        <v>0</v>
      </c>
      <c r="AS18" s="77">
        <f t="shared" si="8"/>
        <v>0</v>
      </c>
      <c r="AT18" s="76">
        <f t="shared" si="16"/>
        <v>3</v>
      </c>
      <c r="AU18" s="78">
        <f t="shared" si="9"/>
        <v>3</v>
      </c>
      <c r="AV18" s="5">
        <f t="shared" si="10"/>
        <v>639</v>
      </c>
      <c r="AW18" s="104">
        <f t="shared" si="17"/>
        <v>0</v>
      </c>
    </row>
    <row r="19" spans="1:49" s="69" customFormat="1" ht="18" customHeight="1" x14ac:dyDescent="0.2">
      <c r="A19" s="71">
        <v>6</v>
      </c>
      <c r="B19" s="924" t="s">
        <v>846</v>
      </c>
      <c r="C19" s="925"/>
      <c r="D19" s="925"/>
      <c r="E19" s="925"/>
      <c r="F19" s="925"/>
      <c r="G19" s="926"/>
      <c r="H19" s="927"/>
      <c r="I19" s="928"/>
      <c r="J19" s="929"/>
      <c r="K19" s="930"/>
      <c r="L19" s="931"/>
      <c r="M19" s="932"/>
      <c r="N19" s="933"/>
      <c r="O19" s="932">
        <v>0.15</v>
      </c>
      <c r="P19" s="933"/>
      <c r="Q19" s="934">
        <f t="shared" si="2"/>
        <v>543.15</v>
      </c>
      <c r="R19" s="935"/>
      <c r="S19" s="936"/>
      <c r="T19" s="937"/>
      <c r="U19" s="938"/>
      <c r="V19" s="939"/>
      <c r="W19" s="940"/>
      <c r="X19" s="941"/>
      <c r="Y19" s="939">
        <v>5801</v>
      </c>
      <c r="Z19" s="941"/>
      <c r="AA19" s="556"/>
      <c r="AB19" s="563"/>
      <c r="AC19" s="560">
        <f t="shared" si="3"/>
        <v>0</v>
      </c>
      <c r="AD19" s="564"/>
      <c r="AE19" s="561">
        <f>Y19/Q19</f>
        <v>10.680290895701004</v>
      </c>
      <c r="AF19" s="562">
        <f t="shared" si="4"/>
        <v>10.680290895701004</v>
      </c>
      <c r="AG19" s="72"/>
      <c r="AH19" s="109">
        <f t="shared" si="5"/>
        <v>543.15</v>
      </c>
      <c r="AI19" s="883">
        <f t="shared" si="11"/>
        <v>5801</v>
      </c>
      <c r="AJ19" s="883"/>
      <c r="AK19" s="900">
        <f t="shared" si="6"/>
        <v>0</v>
      </c>
      <c r="AL19" s="900"/>
      <c r="AM19" s="901" t="str">
        <f t="shared" si="7"/>
        <v/>
      </c>
      <c r="AN19" s="901"/>
      <c r="AO19" s="73">
        <f t="shared" si="12"/>
        <v>0</v>
      </c>
      <c r="AP19" s="74">
        <f t="shared" si="13"/>
        <v>543.15</v>
      </c>
      <c r="AQ19" s="75">
        <f t="shared" si="14"/>
        <v>543.15</v>
      </c>
      <c r="AR19" s="76">
        <f t="shared" si="15"/>
        <v>0</v>
      </c>
      <c r="AS19" s="77">
        <f t="shared" si="8"/>
        <v>2</v>
      </c>
      <c r="AT19" s="76">
        <f t="shared" si="16"/>
        <v>3</v>
      </c>
      <c r="AU19" s="78">
        <f t="shared" si="9"/>
        <v>5</v>
      </c>
      <c r="AV19" s="5">
        <f t="shared" si="10"/>
        <v>543.15</v>
      </c>
      <c r="AW19" s="104">
        <f t="shared" si="17"/>
        <v>5801</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639</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639</v>
      </c>
      <c r="AR20" s="76">
        <f t="shared" si="15"/>
        <v>0</v>
      </c>
      <c r="AS20" s="77">
        <f t="shared" si="8"/>
        <v>0</v>
      </c>
      <c r="AT20" s="76">
        <f t="shared" si="16"/>
        <v>3</v>
      </c>
      <c r="AU20" s="78">
        <f t="shared" si="9"/>
        <v>3</v>
      </c>
      <c r="AV20" s="5">
        <f t="shared" si="10"/>
        <v>639</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639</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639</v>
      </c>
      <c r="AR21" s="76">
        <f t="shared" si="15"/>
        <v>0</v>
      </c>
      <c r="AS21" s="77">
        <f t="shared" si="8"/>
        <v>0</v>
      </c>
      <c r="AT21" s="76">
        <f t="shared" si="16"/>
        <v>3</v>
      </c>
      <c r="AU21" s="78">
        <f t="shared" si="9"/>
        <v>3</v>
      </c>
      <c r="AV21" s="5">
        <f t="shared" si="10"/>
        <v>639</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639</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639</v>
      </c>
      <c r="AR22" s="76">
        <f t="shared" si="15"/>
        <v>0</v>
      </c>
      <c r="AS22" s="77">
        <f t="shared" si="8"/>
        <v>0</v>
      </c>
      <c r="AT22" s="76">
        <f t="shared" si="16"/>
        <v>3</v>
      </c>
      <c r="AU22" s="78">
        <f t="shared" si="9"/>
        <v>3</v>
      </c>
      <c r="AV22" s="5">
        <f t="shared" si="10"/>
        <v>639</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639</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639</v>
      </c>
      <c r="AR23" s="76">
        <f t="shared" si="15"/>
        <v>0</v>
      </c>
      <c r="AS23" s="77">
        <f t="shared" si="8"/>
        <v>0</v>
      </c>
      <c r="AT23" s="76">
        <f t="shared" si="16"/>
        <v>3</v>
      </c>
      <c r="AU23" s="78">
        <f t="shared" si="9"/>
        <v>3</v>
      </c>
      <c r="AV23" s="5">
        <f t="shared" si="10"/>
        <v>639</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639</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639</v>
      </c>
      <c r="AR24" s="76">
        <f t="shared" si="15"/>
        <v>0</v>
      </c>
      <c r="AS24" s="77">
        <f t="shared" si="8"/>
        <v>0</v>
      </c>
      <c r="AT24" s="76">
        <f t="shared" si="16"/>
        <v>3</v>
      </c>
      <c r="AU24" s="78">
        <f t="shared" si="9"/>
        <v>3</v>
      </c>
      <c r="AV24" s="5">
        <f t="shared" si="10"/>
        <v>639</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639</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639</v>
      </c>
      <c r="AR25" s="76">
        <f t="shared" si="15"/>
        <v>0</v>
      </c>
      <c r="AS25" s="77">
        <f t="shared" si="8"/>
        <v>0</v>
      </c>
      <c r="AT25" s="76">
        <f t="shared" si="16"/>
        <v>3</v>
      </c>
      <c r="AU25" s="78">
        <f t="shared" si="9"/>
        <v>3</v>
      </c>
      <c r="AV25" s="5">
        <f t="shared" si="10"/>
        <v>639</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639</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639</v>
      </c>
      <c r="AR26" s="76">
        <f t="shared" si="15"/>
        <v>0</v>
      </c>
      <c r="AS26" s="77">
        <f t="shared" si="8"/>
        <v>0</v>
      </c>
      <c r="AT26" s="76">
        <f t="shared" si="16"/>
        <v>3</v>
      </c>
      <c r="AU26" s="78">
        <f t="shared" si="9"/>
        <v>3</v>
      </c>
      <c r="AV26" s="5">
        <f t="shared" si="10"/>
        <v>639</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639</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639</v>
      </c>
      <c r="AR27" s="76">
        <f t="shared" si="15"/>
        <v>0</v>
      </c>
      <c r="AS27" s="77">
        <f t="shared" si="8"/>
        <v>0</v>
      </c>
      <c r="AT27" s="76">
        <f t="shared" si="16"/>
        <v>3</v>
      </c>
      <c r="AU27" s="78">
        <f t="shared" si="9"/>
        <v>3</v>
      </c>
      <c r="AV27" s="5">
        <f t="shared" si="10"/>
        <v>639</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639</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639</v>
      </c>
      <c r="AR28" s="76">
        <f t="shared" si="15"/>
        <v>0</v>
      </c>
      <c r="AS28" s="77">
        <f t="shared" si="8"/>
        <v>0</v>
      </c>
      <c r="AT28" s="76">
        <f t="shared" si="16"/>
        <v>3</v>
      </c>
      <c r="AU28" s="78">
        <f t="shared" si="9"/>
        <v>3</v>
      </c>
      <c r="AV28" s="5">
        <f t="shared" si="10"/>
        <v>639</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639</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639</v>
      </c>
      <c r="AR29" s="76">
        <f t="shared" si="15"/>
        <v>0</v>
      </c>
      <c r="AS29" s="77">
        <f t="shared" si="8"/>
        <v>0</v>
      </c>
      <c r="AT29" s="76">
        <f t="shared" si="16"/>
        <v>3</v>
      </c>
      <c r="AU29" s="78">
        <f t="shared" si="9"/>
        <v>3</v>
      </c>
      <c r="AV29" s="5">
        <f t="shared" si="10"/>
        <v>639</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639</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639</v>
      </c>
      <c r="AR30" s="76">
        <f t="shared" si="15"/>
        <v>0</v>
      </c>
      <c r="AS30" s="77">
        <f t="shared" si="8"/>
        <v>0</v>
      </c>
      <c r="AT30" s="76">
        <f t="shared" si="16"/>
        <v>3</v>
      </c>
      <c r="AU30" s="78">
        <f t="shared" si="9"/>
        <v>3</v>
      </c>
      <c r="AV30" s="5">
        <f t="shared" si="10"/>
        <v>639</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639</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639</v>
      </c>
      <c r="AR31" s="76">
        <f t="shared" si="15"/>
        <v>0</v>
      </c>
      <c r="AS31" s="77">
        <f t="shared" si="8"/>
        <v>0</v>
      </c>
      <c r="AT31" s="76">
        <f t="shared" si="16"/>
        <v>3</v>
      </c>
      <c r="AU31" s="78">
        <f t="shared" si="9"/>
        <v>3</v>
      </c>
      <c r="AV31" s="5">
        <f t="shared" si="10"/>
        <v>639</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639</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639</v>
      </c>
      <c r="AR32" s="76">
        <f t="shared" si="15"/>
        <v>0</v>
      </c>
      <c r="AS32" s="77">
        <f t="shared" si="8"/>
        <v>0</v>
      </c>
      <c r="AT32" s="76">
        <f t="shared" si="16"/>
        <v>3</v>
      </c>
      <c r="AU32" s="78">
        <f t="shared" si="9"/>
        <v>3</v>
      </c>
      <c r="AV32" s="5">
        <f t="shared" si="10"/>
        <v>639</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639</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639</v>
      </c>
      <c r="AR33" s="76">
        <f t="shared" si="15"/>
        <v>0</v>
      </c>
      <c r="AS33" s="77">
        <f t="shared" si="8"/>
        <v>0</v>
      </c>
      <c r="AT33" s="76">
        <f t="shared" si="16"/>
        <v>3</v>
      </c>
      <c r="AU33" s="78">
        <f t="shared" si="9"/>
        <v>3</v>
      </c>
      <c r="AV33" s="5">
        <f t="shared" si="10"/>
        <v>639</v>
      </c>
      <c r="AW33" s="104">
        <f t="shared" si="17"/>
        <v>0</v>
      </c>
    </row>
    <row r="34" spans="1:49" s="69" customFormat="1" ht="24.75" customHeight="1" x14ac:dyDescent="0.2">
      <c r="A34" s="84"/>
      <c r="B34" s="480" t="s">
        <v>281</v>
      </c>
      <c r="C34" s="84"/>
      <c r="D34" s="84"/>
      <c r="E34" s="84"/>
      <c r="F34" s="84"/>
      <c r="G34" s="554">
        <f>20-COUNTBLANK(B14:B33)</f>
        <v>3</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17016</v>
      </c>
      <c r="Z34" s="904"/>
      <c r="AA34" s="558">
        <f t="shared" ref="AA34:AG34" si="18">SUM(AA14:AA33)</f>
        <v>0</v>
      </c>
      <c r="AB34" s="568">
        <f t="shared" si="18"/>
        <v>0</v>
      </c>
      <c r="AC34" s="569">
        <f t="shared" si="18"/>
        <v>0</v>
      </c>
      <c r="AD34" s="569">
        <f t="shared" si="18"/>
        <v>0</v>
      </c>
      <c r="AE34" s="570">
        <f t="shared" si="18"/>
        <v>30.700133992042304</v>
      </c>
      <c r="AF34" s="571">
        <f t="shared" si="18"/>
        <v>30.700133992042304</v>
      </c>
      <c r="AG34" s="89">
        <f t="shared" si="18"/>
        <v>0</v>
      </c>
      <c r="AH34" s="90"/>
      <c r="AI34" s="90"/>
      <c r="AJ34" s="90"/>
      <c r="AK34" s="90"/>
      <c r="AL34" s="91"/>
      <c r="AM34" s="91"/>
      <c r="AN34" s="91"/>
      <c r="AO34" s="68"/>
      <c r="AS34" s="70"/>
      <c r="AW34" s="104">
        <f>SUM(AW14:AW33)</f>
        <v>17016</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2601.3856209150326</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1701" priority="6" stopIfTrue="1">
      <formula>B14=""</formula>
    </cfRule>
  </conditionalFormatting>
  <conditionalFormatting sqref="AE14:AE33">
    <cfRule type="expression" dxfId="1700" priority="7" stopIfTrue="1">
      <formula>AND((OR(S14,V14,Y14)&lt;&gt;0),AE14=0)</formula>
    </cfRule>
    <cfRule type="expression" dxfId="1699" priority="8" stopIfTrue="1">
      <formula>AND((OR(S14,V14,Y14)&lt;&gt;0),AE14&lt;&gt;0)</formula>
    </cfRule>
  </conditionalFormatting>
  <conditionalFormatting sqref="Q14:R33">
    <cfRule type="expression" dxfId="1698" priority="9" stopIfTrue="1">
      <formula>B14=""</formula>
    </cfRule>
  </conditionalFormatting>
  <conditionalFormatting sqref="AC14:AC33">
    <cfRule type="expression" dxfId="1697" priority="10" stopIfTrue="1">
      <formula>(AD14+AC14)&gt;=0</formula>
    </cfRule>
  </conditionalFormatting>
  <conditionalFormatting sqref="AI14:AJ33">
    <cfRule type="expression" dxfId="1696" priority="11" stopIfTrue="1">
      <formula>IF(AI14&lt;&gt;ROUND(S14*$AF$1+V14+Y14,2),1)</formula>
    </cfRule>
    <cfRule type="cellIs" dxfId="1695" priority="12" stopIfTrue="1" operator="equal">
      <formula>0</formula>
    </cfRule>
  </conditionalFormatting>
  <conditionalFormatting sqref="Y25:Z33">
    <cfRule type="expression" dxfId="1694" priority="13" stopIfTrue="1">
      <formula>IF((AND($Y25=0,$S25=0,$V25=0,$AE25&lt;&gt;0)),"истина")</formula>
    </cfRule>
    <cfRule type="expression" dxfId="1693" priority="14" stopIfTrue="1">
      <formula>($V25+$Y25)&lt;&gt;$AI25</formula>
    </cfRule>
  </conditionalFormatting>
  <conditionalFormatting sqref="S15:U33">
    <cfRule type="expression" dxfId="1692" priority="15" stopIfTrue="1">
      <formula>IF((AND($S15=0,$V15=0,$Y15=0,$AE15&lt;&gt;0)),"истина")</formula>
    </cfRule>
    <cfRule type="cellIs" dxfId="1691" priority="16" stopIfTrue="1" operator="lessThan">
      <formula>0</formula>
    </cfRule>
  </conditionalFormatting>
  <conditionalFormatting sqref="V25:X33">
    <cfRule type="expression" dxfId="1690" priority="17" stopIfTrue="1">
      <formula>IF((AND($V25=0,$Y25=0,$S25=0,$AE25&lt;&gt;0)),"истина")</formula>
    </cfRule>
    <cfRule type="expression" dxfId="1689" priority="18" stopIfTrue="1">
      <formula>($V25+$Y25)&lt;&gt;$AI25</formula>
    </cfRule>
    <cfRule type="cellIs" dxfId="1688" priority="19" stopIfTrue="1" operator="lessThan">
      <formula>0</formula>
    </cfRule>
  </conditionalFormatting>
  <conditionalFormatting sqref="I10:J10">
    <cfRule type="cellIs" dxfId="1687" priority="20" stopIfTrue="1" operator="notEqual">
      <formula>$A$10</formula>
    </cfRule>
    <cfRule type="cellIs" dxfId="1686" priority="21" stopIfTrue="1" operator="equal">
      <formula>0</formula>
    </cfRule>
  </conditionalFormatting>
  <conditionalFormatting sqref="D10:E10 AK13:AL13 AH14:AH33 AM14:AN33">
    <cfRule type="cellIs" dxfId="1685" priority="22" stopIfTrue="1" operator="equal">
      <formula>0</formula>
    </cfRule>
  </conditionalFormatting>
  <conditionalFormatting sqref="AH3:AN3 AH1:AN1">
    <cfRule type="cellIs" dxfId="1684" priority="23" stopIfTrue="1" operator="equal">
      <formula>0</formula>
    </cfRule>
  </conditionalFormatting>
  <conditionalFormatting sqref="S34:AG34 AF14:AF33">
    <cfRule type="cellIs" dxfId="1683" priority="24" stopIfTrue="1" operator="equal">
      <formula>0</formula>
    </cfRule>
  </conditionalFormatting>
  <conditionalFormatting sqref="S14:U14">
    <cfRule type="expression" dxfId="1682" priority="25" stopIfTrue="1">
      <formula>IF((AND($S$14=0,$V$14=0,$Y$14=0,$AE$14&lt;&gt;0)),"истина")</formula>
    </cfRule>
    <cfRule type="cellIs" dxfId="1681" priority="26" stopIfTrue="1" operator="lessThan">
      <formula>0</formula>
    </cfRule>
  </conditionalFormatting>
  <conditionalFormatting sqref="G34 D8:E9 AK14:AL33">
    <cfRule type="cellIs" dxfId="1680" priority="27" stopIfTrue="1" operator="equal">
      <formula>0</formula>
    </cfRule>
  </conditionalFormatting>
  <conditionalFormatting sqref="AL8:AL9">
    <cfRule type="cellIs" dxfId="1679" priority="28" stopIfTrue="1" operator="equal">
      <formula>0</formula>
    </cfRule>
  </conditionalFormatting>
  <conditionalFormatting sqref="AM8:AN8">
    <cfRule type="expression" dxfId="1678" priority="29" stopIfTrue="1">
      <formula>$AL$8=0</formula>
    </cfRule>
  </conditionalFormatting>
  <conditionalFormatting sqref="AM9:AN9">
    <cfRule type="expression" dxfId="1677" priority="30" stopIfTrue="1">
      <formula>$AL$9=0</formula>
    </cfRule>
  </conditionalFormatting>
  <conditionalFormatting sqref="A8:C8">
    <cfRule type="expression" dxfId="1676" priority="31" stopIfTrue="1">
      <formula>$D$8=0</formula>
    </cfRule>
    <cfRule type="cellIs" dxfId="1675" priority="32" stopIfTrue="1" operator="equal">
      <formula>0</formula>
    </cfRule>
  </conditionalFormatting>
  <conditionalFormatting sqref="A9:C9">
    <cfRule type="expression" dxfId="1674" priority="33" stopIfTrue="1">
      <formula>$D$9=0</formula>
    </cfRule>
    <cfRule type="cellIs" dxfId="1673" priority="34" stopIfTrue="1" operator="equal">
      <formula>0</formula>
    </cfRule>
  </conditionalFormatting>
  <conditionalFormatting sqref="F9">
    <cfRule type="expression" dxfId="1672" priority="35" stopIfTrue="1">
      <formula>$D$9=0</formula>
    </cfRule>
  </conditionalFormatting>
  <conditionalFormatting sqref="F8">
    <cfRule type="expression" dxfId="1671" priority="36" stopIfTrue="1">
      <formula>$D$8=0</formula>
    </cfRule>
  </conditionalFormatting>
  <conditionalFormatting sqref="G8:AK9 BA7:CE8">
    <cfRule type="cellIs" dxfId="1670" priority="37" stopIfTrue="1" operator="equal">
      <formula>""</formula>
    </cfRule>
  </conditionalFormatting>
  <conditionalFormatting sqref="Y14:Z24">
    <cfRule type="expression" dxfId="1669" priority="1" stopIfTrue="1">
      <formula>IF((AND($Y14=0,$S14=0,$V14=0,$AE14&lt;&gt;0)),"истина")</formula>
    </cfRule>
    <cfRule type="expression" dxfId="1668" priority="2" stopIfTrue="1">
      <formula>($V14+$Y14)&lt;&gt;$AI14</formula>
    </cfRule>
  </conditionalFormatting>
  <conditionalFormatting sqref="V14:X24">
    <cfRule type="expression" dxfId="1667" priority="3" stopIfTrue="1">
      <formula>IF((AND($V14=0,$Y14=0,$S14=0,$AE14&lt;&gt;0)),"истина")</formula>
    </cfRule>
    <cfRule type="expression" dxfId="1666" priority="4" stopIfTrue="1">
      <formula>($V14+$Y14)&lt;&gt;$AI14</formula>
    </cfRule>
    <cfRule type="cellIs" dxfId="1665"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6561"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66562"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66563"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66564"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66565"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66566"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66567"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66568"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66569"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66570"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66571"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66572"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66573"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66574"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66575"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66576"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66577"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16">
    <pageSetUpPr fitToPage="1"/>
  </sheetPr>
  <dimension ref="A1:CE147"/>
  <sheetViews>
    <sheetView showGridLines="0" tabSelected="1" zoomScale="120" zoomScaleNormal="120" workbookViewId="0">
      <selection activeCell="B24" sqref="B24:G24"/>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v>639</v>
      </c>
      <c r="B1" s="969"/>
      <c r="C1" s="969"/>
      <c r="D1" s="555"/>
      <c r="E1" s="966">
        <v>10</v>
      </c>
      <c r="F1" s="966"/>
      <c r="G1" s="966"/>
      <c r="H1" s="966"/>
      <c r="J1" s="970"/>
      <c r="K1" s="970"/>
      <c r="L1" s="970"/>
      <c r="M1" s="970"/>
      <c r="N1" s="970"/>
      <c r="O1" s="970"/>
      <c r="P1" s="3"/>
      <c r="Q1" s="3"/>
      <c r="R1" s="964" t="s">
        <v>823</v>
      </c>
      <c r="S1" s="964"/>
      <c r="T1" s="964"/>
      <c r="U1" s="964"/>
      <c r="V1" s="964"/>
      <c r="W1" s="964"/>
      <c r="Y1" s="971">
        <v>2</v>
      </c>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v>0.77083333333333337</v>
      </c>
      <c r="AH2" s="859" t="s">
        <v>12</v>
      </c>
      <c r="AI2" s="859"/>
      <c r="AJ2" s="859"/>
      <c r="AK2" s="859"/>
      <c r="AL2" s="859"/>
      <c r="AM2" s="859"/>
      <c r="AN2" s="859"/>
      <c r="AO2" s="14" t="b">
        <v>1</v>
      </c>
      <c r="AP2" s="15" t="b">
        <v>0</v>
      </c>
      <c r="AQ2" s="15" t="b">
        <v>0</v>
      </c>
      <c r="AR2" s="15" t="b">
        <v>0</v>
      </c>
      <c r="AS2" s="15" t="b">
        <v>1</v>
      </c>
      <c r="AT2" s="15" t="b">
        <v>0</v>
      </c>
      <c r="AU2" s="15" t="b">
        <v>0</v>
      </c>
      <c r="AV2" s="15">
        <f>COUNTIF(AO2:AU2,TRUE)</f>
        <v>2</v>
      </c>
    </row>
    <row r="3" spans="1:83" ht="12.75" customHeight="1" x14ac:dyDescent="0.2">
      <c r="A3" s="972" t="s">
        <v>824</v>
      </c>
      <c r="B3" s="972"/>
      <c r="C3" s="972"/>
      <c r="D3" s="555"/>
      <c r="E3" s="964" t="s">
        <v>800</v>
      </c>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t="str">
        <f>IF(AO2=TRUE,"M",0)</f>
        <v>M</v>
      </c>
      <c r="AP3" s="19">
        <f>IF(AP2=TRUE,"Tu",0)</f>
        <v>0</v>
      </c>
      <c r="AQ3" s="19">
        <f>IF(AQ2=TRUE,"W",0)</f>
        <v>0</v>
      </c>
      <c r="AR3" s="19">
        <f>IF(AR2=TRUE,"Th",0)</f>
        <v>0</v>
      </c>
      <c r="AS3" s="19" t="str">
        <f>IF(AS2=TRUE,"F",0)</f>
        <v>F</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X</v>
      </c>
      <c r="BC7" s="33" t="str">
        <f>IF($I$7=$AO$3,"X","")&amp;IF($I$7=$AP$3,"X","")&amp;IF($I$7=$AQ$3,"X","")&amp;IF($I$7=$AR$3,"X","")&amp;IF($I$7=$AS$3,"X","")&amp;IF($I$7=$AT$3,"X","")&amp;IF($I$7=$AU$3,"X","")</f>
        <v/>
      </c>
      <c r="BD7" s="33" t="str">
        <f>IF($J$7=$AO$3,"X","")&amp;IF($J$7=$AP$3,"X","")&amp;IF($J$7=$AQ$3,"X","")&amp;IF($J$7=$AR$3,"X","")&amp;IF($J$7=$AS$3,"X","")&amp;IF($J$7=$AT$3,"X","")&amp;IF($J$7=$AU$3,"X","")</f>
        <v/>
      </c>
      <c r="BE7" s="33" t="str">
        <f>IF($K$7=$AO$3,"X","")&amp;IF($K$7=$AP$3,"X","")&amp;IF($K$7=$AQ$3,"X","")&amp;IF($K$7=$AR$3,"X","")&amp;IF($K$7=$AS$3,"X","")&amp;IF($K$7=$AT$3,"X","")&amp;IF($K$7=$AU$3,"X","")</f>
        <v/>
      </c>
      <c r="BF7" s="33" t="str">
        <f>IF($L$7=$AO$3,"X","")&amp;IF($L$7=$AP$3,"X","")&amp;IF($L$7=$AQ$3,"X","")&amp;IF($L$7=$AR$3,"X","")&amp;IF($L$7=$AS$3,"X","")&amp;IF($L$7=$AT$3,"X","")&amp;IF($L$7=$AU$3,"X","")</f>
        <v>X</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X</v>
      </c>
      <c r="BJ7" s="33" t="str">
        <f>IF($P$7=$AO$3,"X","")&amp;IF($P$7=$AP$3,"X","")&amp;IF($P$7=$AQ$3,"X","")&amp;IF($P$7=$AR$3,"X","")&amp;IF($P$7=$AS$3,"X","")&amp;IF($P$7=$AT$3,"X","")&amp;IF($P$7=$AU$3,"X","")</f>
        <v/>
      </c>
      <c r="BK7" s="33" t="str">
        <f>IF($Q$7=$AO$3,"X","")&amp;IF($Q$7=$AP$3,"X","")&amp;IF($Q$7=$AQ$3,"X","")&amp;IF($Q$7=$AR$3,"X","")&amp;IF($Q$7=$AS$3,"X","")&amp;IF($Q$7=$AT$3,"X","")&amp;IF($Q$7=$AU$3,"X","")</f>
        <v/>
      </c>
      <c r="BL7" s="33" t="str">
        <f>IF($R$7=$AO$3,"X","")&amp;IF($R$7=$AP$3,"X","")&amp;IF($R$7=$AQ$3,"X","")&amp;IF($R$7=$AR$3,"X","")&amp;IF($R$7=$AS$3,"X","")&amp;IF($R$7=$AT$3,"X","")&amp;IF($R$7=$AU$3,"X","")</f>
        <v/>
      </c>
      <c r="BM7" s="33" t="str">
        <f>IF($S$7=$AO$3,"X","")&amp;IF($S$7=$AP$3,"X","")&amp;IF($S$7=$AQ$3,"X","")&amp;IF($S$7=$AR$3,"X","")&amp;IF($S$7=$AS$3,"X","")&amp;IF($S$7=$AT$3,"X","")&amp;IF($S$7=$AU$3,"X","")</f>
        <v>X</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X</v>
      </c>
      <c r="BQ7" s="33" t="str">
        <f>IF($W$7=$AO$3,"X","")&amp;IF($W$7=$AP$3,"X","")&amp;IF($W$7=$AQ$3,"X","")&amp;IF($W$7=$AR$3,"X","")&amp;IF($W$7=$AS$3,"X","")&amp;IF($W$7=$AT$3,"X","")&amp;IF($W$7=$AU$3,"X","")</f>
        <v/>
      </c>
      <c r="BR7" s="33" t="str">
        <f>IF($X$7=$AO$3,"X","")&amp;IF($X$7=$AP$3,"X","")&amp;IF($X$7=$AQ$3,"X","")&amp;IF($X$7=$AR$3,"X","")&amp;IF($X$7=$AS$3,"X","")&amp;IF($X$7=$AT$3,"X","")&amp;IF($X$7=$AU$3,"X","")</f>
        <v/>
      </c>
      <c r="BS7" s="33" t="str">
        <f>IF($Y$7=$AO$3,"X","")&amp;IF($Y$7=$AP$3,"X","")&amp;IF($Y$7=$AQ$3,"X","")&amp;IF($Y$7=$AR$3,"X","")&amp;IF($Y$7=$AS$3,"X","")&amp;IF($Y$7=$AT$3,"X","")&amp;IF($Y$7=$AU$3,"X","")</f>
        <v/>
      </c>
      <c r="BT7" s="33" t="str">
        <f>IF($Z$7=$AO$3,"X","")&amp;IF($Z$7=$AP$3,"X","")&amp;IF($Z$7=$AQ$3,"X","")&amp;IF($Z$7=$AR$3,"X","")&amp;IF($Z$7=$AS$3,"X","")&amp;IF($Z$7=$AT$3,"X","")&amp;IF($Z$7=$AU$3,"X","")</f>
        <v>X</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X</v>
      </c>
      <c r="BX7" s="33" t="str">
        <f>IF($AD$7=$AO$3,"X","")&amp;IF($AD$7=$AP$3,"X","")&amp;IF($AD$7=$AQ$3,"X","")&amp;IF($AD$7=$AR$3,"X","")&amp;IF($AD$7=$AS$3,"X","")&amp;IF($AD$7=$AT$3,"X","")&amp;IF($AD$7=$AU$3,"X","")</f>
        <v/>
      </c>
      <c r="BY7" s="33" t="str">
        <f>IF($AE$7=$AO$3,"X","")&amp;IF($AE$7=$AP$3,"X","")&amp;IF($AE$7=$AQ$3,"X","")&amp;IF($AE$7=$AR$3,"X","")&amp;IF($AE$7=$AS$3,"X","")&amp;IF($AE$7=$AT$3,"X","")&amp;IF($AE$7=$AU$3,"X","")</f>
        <v/>
      </c>
      <c r="BZ7" s="33" t="str">
        <f>IF($AF$7=$AO$3,"X","")&amp;IF($AF$7=$AP$3,"X","")&amp;IF($AF$7=$AQ$3,"X","")&amp;IF($AF$7=$AR$3,"X","")&amp;IF($AF$7=$AS$3,"X","")&amp;IF($AF$7=$AT$3,"X","")&amp;IF($AF$7=$AU$3,"X","")</f>
        <v/>
      </c>
      <c r="CA7" s="33" t="str">
        <f>IF($AG$7=$AO$3,"X","")&amp;IF($AG$7=$AP$3,"X","")&amp;IF($AG$7=$AQ$3,"X","")&amp;IF($AG$7=$AR$3,"X","")&amp;IF($AG$7=$AS$3,"X","")&amp;IF($AG$7=$AT$3,"X","")&amp;IF($AG$7=$AU$3,"X","")</f>
        <v>X</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X</v>
      </c>
      <c r="CE7" s="33" t="str">
        <f>IF($AK$7=$AO$3,"X","")&amp;IF($AK$7=$AP$3,"X","")&amp;IF($AK$7=$AQ$3,"X","")&amp;IF($AK$7=$AR$3,"X","")&amp;IF($AK$7=$AS$3,"X","")&amp;IF($AK$7=$AT$3,"X","")&amp;IF($AK$7=$AU$3,"X","")</f>
        <v/>
      </c>
    </row>
    <row r="8" spans="1:83" ht="12.75" customHeight="1" x14ac:dyDescent="0.2">
      <c r="A8" s="977" t="str">
        <f>R1</f>
        <v>Косенко Екатерина</v>
      </c>
      <c r="B8" s="977"/>
      <c r="C8" s="977"/>
      <c r="D8" s="978">
        <f>Y1*AL8</f>
        <v>18</v>
      </c>
      <c r="E8" s="978"/>
      <c r="F8" s="34" t="s">
        <v>21</v>
      </c>
      <c r="G8" s="35" t="str">
        <f>IF($G$7=$AO$3,"X","")&amp;IF($G$7=$AP$3,"X","")&amp;IF($G$7=$AQ$3,"X","")&amp;IF($G$7=$AR$3,"X","")&amp;IF($G$7=$AS$3,"X","")&amp;IF($G$7=$AT$3,"X","")&amp;IF($G$7=$AU$3,"X","")</f>
        <v/>
      </c>
      <c r="H8" s="35" t="str">
        <f>IF($H$7=$AO$3,"X","")&amp;IF($H$7=$AP$3,"X","")&amp;IF($H$7=$AQ$3,"X","")&amp;IF($H$7=$AR$3,"X","")&amp;IF($H$7=$AS$3,"X","")&amp;IF($H$7=$AT$3,"X","")&amp;IF($H$7=$AU$3,"X","")</f>
        <v>X</v>
      </c>
      <c r="I8" s="35" t="str">
        <f>IF($I$7=$AO$3,"X","")&amp;IF($I$7=$AP$3,"X","")&amp;IF($I$7=$AQ$3,"X","")&amp;IF($I$7=$AR$3,"X","")&amp;IF($I$7=$AS$3,"X","")&amp;IF($I$7=$AT$3,"X","")&amp;IF($I$7=$AU$3,"X","")</f>
        <v/>
      </c>
      <c r="J8" s="35" t="str">
        <f>IF($J$7=$AO$3,"X","")&amp;IF($J$7=$AP$3,"X","")&amp;IF($J$7=$AQ$3,"X","")&amp;IF($J$7=$AR$3,"X","")&amp;IF($J$7=$AS$3,"X","")&amp;IF($J$7=$AT$3,"X","")&amp;IF($J$7=$AU$3,"X","")</f>
        <v/>
      </c>
      <c r="K8" s="35" t="str">
        <f>IF($K$7=$AO$3,"X","")&amp;IF($K$7=$AP$3,"X","")&amp;IF($K$7=$AQ$3,"X","")&amp;IF($K$7=$AR$3,"X","")&amp;IF($K$7=$AS$3,"X","")&amp;IF($K$7=$AT$3,"X","")&amp;IF($K$7=$AU$3,"X","")</f>
        <v/>
      </c>
      <c r="L8" s="35" t="str">
        <f>IF($L$7=$AO$3,"X","")&amp;IF($L$7=$AP$3,"X","")&amp;IF($L$7=$AQ$3,"X","")&amp;IF($L$7=$AR$3,"X","")&amp;IF($L$7=$AS$3,"X","")&amp;IF($L$7=$AT$3,"X","")&amp;IF($L$7=$AU$3,"X","")</f>
        <v>X</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X</v>
      </c>
      <c r="P8" s="35" t="str">
        <f>IF($P$7=$AO$3,"X","")&amp;IF($P$7=$AP$3,"X","")&amp;IF($P$7=$AQ$3,"X","")&amp;IF($P$7=$AR$3,"X","")&amp;IF($P$7=$AS$3,"X","")&amp;IF($P$7=$AT$3,"X","")&amp;IF($P$7=$AU$3,"X","")</f>
        <v/>
      </c>
      <c r="Q8" s="35" t="str">
        <f>IF($Q$7=$AO$3,"X","")&amp;IF($Q$7=$AP$3,"X","")&amp;IF($Q$7=$AQ$3,"X","")&amp;IF($Q$7=$AR$3,"X","")&amp;IF($Q$7=$AS$3,"X","")&amp;IF($Q$7=$AT$3,"X","")&amp;IF($Q$7=$AU$3,"X","")</f>
        <v/>
      </c>
      <c r="R8" s="35" t="str">
        <f>IF($R$7=$AO$3,"X","")&amp;IF($R$7=$AP$3,"X","")&amp;IF($R$7=$AQ$3,"X","")&amp;IF($R$7=$AR$3,"X","")&amp;IF($R$7=$AS$3,"X","")&amp;IF($R$7=$AT$3,"X","")&amp;IF($R$7=$AU$3,"X","")</f>
        <v/>
      </c>
      <c r="S8" s="35" t="str">
        <f>IF($S$7=$AO$3,"X","")&amp;IF($S$7=$AP$3,"X","")&amp;IF($S$7=$AQ$3,"X","")&amp;IF($S$7=$AR$3,"X","")&amp;IF($S$7=$AS$3,"X","")&amp;IF($S$7=$AT$3,"X","")&amp;IF($S$7=$AU$3,"X","")</f>
        <v>X</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X</v>
      </c>
      <c r="W8" s="35" t="str">
        <f>IF($W$7=$AO$3,"X","")&amp;IF($W$7=$AP$3,"X","")&amp;IF($W$7=$AQ$3,"X","")&amp;IF($W$7=$AR$3,"X","")&amp;IF($W$7=$AS$3,"X","")&amp;IF($W$7=$AT$3,"X","")&amp;IF($W$7=$AU$3,"X","")</f>
        <v/>
      </c>
      <c r="X8" s="35" t="str">
        <f>IF($X$7=$AO$3,"X","")&amp;IF($X$7=$AP$3,"X","")&amp;IF($X$7=$AQ$3,"X","")&amp;IF($X$7=$AR$3,"X","")&amp;IF($X$7=$AS$3,"X","")&amp;IF($X$7=$AT$3,"X","")&amp;IF($X$7=$AU$3,"X","")</f>
        <v/>
      </c>
      <c r="Y8" s="35" t="str">
        <f>IF($Y$7=$AO$3,"X","")&amp;IF($Y$7=$AP$3,"X","")&amp;IF($Y$7=$AQ$3,"X","")&amp;IF($Y$7=$AR$3,"X","")&amp;IF($Y$7=$AS$3,"X","")&amp;IF($Y$7=$AT$3,"X","")&amp;IF($Y$7=$AU$3,"X","")</f>
        <v/>
      </c>
      <c r="Z8" s="35" t="str">
        <f>IF($Z$7=$AO$3,"X","")&amp;IF($Z$7=$AP$3,"X","")&amp;IF($Z$7=$AQ$3,"X","")&amp;IF($Z$7=$AR$3,"X","")&amp;IF($Z$7=$AS$3,"X","")&amp;IF($Z$7=$AT$3,"X","")&amp;IF($Z$7=$AU$3,"X","")</f>
        <v>X</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X</v>
      </c>
      <c r="AD8" s="35" t="str">
        <f>IF($AD$7=$AO$3,"X","")&amp;IF($AD$7=$AP$3,"X","")&amp;IF($AD$7=$AQ$3,"X","")&amp;IF($AD$7=$AR$3,"X","")&amp;IF($AD$7=$AS$3,"X","")&amp;IF($AD$7=$AT$3,"X","")&amp;IF($AD$7=$AU$3,"X","")</f>
        <v/>
      </c>
      <c r="AE8" s="35" t="str">
        <f>IF($AE$7=$AO$3,"X","")&amp;IF($AE$7=$AP$3,"X","")&amp;IF($AE$7=$AQ$3,"X","")&amp;IF($AE$7=$AR$3,"X","")&amp;IF($AE$7=$AS$3,"X","")&amp;IF($AE$7=$AT$3,"X","")&amp;IF($AE$7=$AU$3,"X","")</f>
        <v/>
      </c>
      <c r="AF8" s="35" t="str">
        <f>IF($AF$7=$AO$3,"X","")&amp;IF($AF$7=$AP$3,"X","")&amp;IF($AF$7=$AQ$3,"X","")&amp;IF($AF$7=$AR$3,"X","")&amp;IF($AF$7=$AS$3,"X","")&amp;IF($AF$7=$AT$3,"X","")&amp;IF($AF$7=$AU$3,"X","")</f>
        <v/>
      </c>
      <c r="AG8" s="35" t="str">
        <f>IF($AG$7=$AO$3,"X","")&amp;IF($AG$7=$AP$3,"X","")&amp;IF($AG$7=$AQ$3,"X","")&amp;IF($AG$7=$AR$3,"X","")&amp;IF($AG$7=$AS$3,"X","")&amp;IF($AG$7=$AT$3,"X","")&amp;IF($AG$7=$AU$3,"X","")</f>
        <v>X</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X</v>
      </c>
      <c r="AK8" s="35" t="str">
        <f>IF($AK$7=$AO$3,"X","")&amp;IF($AK$7=$AP$3,"X","")&amp;IF($AK$7=$AQ$3,"X","")&amp;IF($AK$7=$AR$3,"X","")&amp;IF($AK$7=$AS$3,"X","")&amp;IF($AK$7=$AT$3,"X","")&amp;IF($AK$7=$AU$3,"X","")</f>
        <v/>
      </c>
      <c r="AL8" s="30">
        <f>COUNTIF(G8:AK8,"X")</f>
        <v>9</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18</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c r="C14" s="925"/>
      <c r="D14" s="925"/>
      <c r="E14" s="925"/>
      <c r="F14" s="925"/>
      <c r="G14" s="926"/>
      <c r="H14" s="927"/>
      <c r="I14" s="928"/>
      <c r="J14" s="929"/>
      <c r="K14" s="930"/>
      <c r="L14" s="931"/>
      <c r="M14" s="932"/>
      <c r="N14" s="933"/>
      <c r="O14" s="932"/>
      <c r="P14" s="933"/>
      <c r="Q14" s="934">
        <f t="shared" ref="Q14:Q33" si="2">AV14</f>
        <v>639</v>
      </c>
      <c r="R14" s="935"/>
      <c r="S14" s="936"/>
      <c r="T14" s="937"/>
      <c r="U14" s="938"/>
      <c r="V14" s="939"/>
      <c r="W14" s="940"/>
      <c r="X14" s="941"/>
      <c r="Y14" s="939"/>
      <c r="Z14" s="941"/>
      <c r="AA14" s="556"/>
      <c r="AB14" s="559"/>
      <c r="AC14" s="560" t="str">
        <f t="shared" ref="AC14:AC33" si="3">IF(B14&lt;&gt;"",-$I$10,"")</f>
        <v/>
      </c>
      <c r="AD14" s="561"/>
      <c r="AE14" s="561"/>
      <c r="AF14" s="562">
        <f t="shared" ref="AF14:AF33" si="4">SUM(AB14:AE14)</f>
        <v>0</v>
      </c>
      <c r="AG14" s="72"/>
      <c r="AH14" s="109" t="str">
        <f t="shared" ref="AH14:AH33" si="5">IF(B14&lt;&gt;"",AV14,"")</f>
        <v/>
      </c>
      <c r="AI14" s="883" t="str">
        <f>IF(B14&lt;&gt;0,ROUND(AE14*Q14,0),"")</f>
        <v/>
      </c>
      <c r="AJ14" s="883"/>
      <c r="AK14" s="900" t="str">
        <f t="shared" ref="AK14:AK33" si="6">IF(B14&lt;&gt;0,ROUND(AI14*$AF$1,2),"")</f>
        <v/>
      </c>
      <c r="AL14" s="900"/>
      <c r="AM14" s="901" t="str">
        <f t="shared" ref="AM14:AM33" si="7">IF(AND(AC14&gt;0,AC14&lt;&gt;""),"ложь","")</f>
        <v/>
      </c>
      <c r="AN14" s="901"/>
      <c r="AO14" s="73">
        <f>IF(ROUND($A$1-$A$1*M14,4)=$A$1,0,ROUND($A$1-$A$1*M14,4))</f>
        <v>0</v>
      </c>
      <c r="AP14" s="74">
        <f>IF(ROUND($A$1-$A$1*O14,4)=$A$1,0,ROUND($A$1-$A$1*O14,4))</f>
        <v>0</v>
      </c>
      <c r="AQ14" s="75">
        <f>ROUND($A$1-((M14+O14)*$A$1),4)</f>
        <v>639</v>
      </c>
      <c r="AR14" s="76">
        <f>IF(AO14&gt;0,1,0)</f>
        <v>0</v>
      </c>
      <c r="AS14" s="77">
        <f t="shared" ref="AS14:AS33" si="8">IF(AP14&gt;0,2,0)</f>
        <v>0</v>
      </c>
      <c r="AT14" s="76">
        <f>IF(AQ14&gt;0,3,0)</f>
        <v>3</v>
      </c>
      <c r="AU14" s="78">
        <f t="shared" ref="AU14:AU33" si="9">AR14+AS14+AT14</f>
        <v>3</v>
      </c>
      <c r="AV14" s="5">
        <f t="shared" ref="AV14:AV33" si="10">IF(AU14=4,AO14,0)+IF(AU14=5,AP14,0)+IF(AU14=6,AQ14,0)+IF(AU14=3,$A$1,0)</f>
        <v>639</v>
      </c>
      <c r="AW14" s="104">
        <f>ROUND(AF14*Q14,0)</f>
        <v>0</v>
      </c>
    </row>
    <row r="15" spans="1:83" s="69" customFormat="1" ht="18" customHeight="1" x14ac:dyDescent="0.2">
      <c r="A15" s="71">
        <v>2</v>
      </c>
      <c r="B15" s="924" t="s">
        <v>840</v>
      </c>
      <c r="C15" s="925"/>
      <c r="D15" s="925"/>
      <c r="E15" s="925"/>
      <c r="F15" s="925"/>
      <c r="G15" s="926"/>
      <c r="H15" s="927"/>
      <c r="I15" s="928"/>
      <c r="J15" s="929"/>
      <c r="K15" s="930"/>
      <c r="L15" s="931"/>
      <c r="M15" s="932"/>
      <c r="N15" s="933"/>
      <c r="O15" s="932">
        <v>0.03</v>
      </c>
      <c r="P15" s="933"/>
      <c r="Q15" s="934">
        <f t="shared" si="2"/>
        <v>619.83000000000004</v>
      </c>
      <c r="R15" s="935"/>
      <c r="S15" s="936"/>
      <c r="T15" s="937"/>
      <c r="U15" s="938"/>
      <c r="V15" s="939"/>
      <c r="W15" s="940"/>
      <c r="X15" s="941"/>
      <c r="Y15" s="939">
        <v>9917</v>
      </c>
      <c r="Z15" s="941"/>
      <c r="AA15" s="556"/>
      <c r="AB15" s="563"/>
      <c r="AC15" s="560">
        <f t="shared" si="3"/>
        <v>0</v>
      </c>
      <c r="AD15" s="564"/>
      <c r="AE15" s="561">
        <f>Y15/Q15</f>
        <v>15.999548263233466</v>
      </c>
      <c r="AF15" s="562">
        <f t="shared" si="4"/>
        <v>15.999548263233466</v>
      </c>
      <c r="AG15" s="72"/>
      <c r="AH15" s="109">
        <f t="shared" si="5"/>
        <v>619.83000000000004</v>
      </c>
      <c r="AI15" s="883">
        <f t="shared" ref="AI15:AI33" si="11">IF(B15&lt;&gt;0,ROUND(AE15*Q15,0),"")</f>
        <v>9917</v>
      </c>
      <c r="AJ15" s="883"/>
      <c r="AK15" s="900">
        <f t="shared" si="6"/>
        <v>0</v>
      </c>
      <c r="AL15" s="900"/>
      <c r="AM15" s="901" t="str">
        <f t="shared" si="7"/>
        <v/>
      </c>
      <c r="AN15" s="901"/>
      <c r="AO15" s="73">
        <f t="shared" ref="AO15:AO33" si="12">IF(ROUND($A$1-$A$1*M15,4)=$A$1,0,ROUND($A$1-$A$1*M15,4))</f>
        <v>0</v>
      </c>
      <c r="AP15" s="74">
        <f t="shared" ref="AP15:AP33" si="13">IF(ROUND($A$1-$A$1*O15,4)=$A$1,0,ROUND($A$1-$A$1*O15,4))</f>
        <v>619.83000000000004</v>
      </c>
      <c r="AQ15" s="75">
        <f t="shared" ref="AQ15:AQ33" si="14">ROUND($A$1-((M15+O15)*$A$1),4)</f>
        <v>619.83000000000004</v>
      </c>
      <c r="AR15" s="76">
        <f t="shared" ref="AR15:AR33" si="15">IF(AO15&gt;0,1,0)</f>
        <v>0</v>
      </c>
      <c r="AS15" s="77">
        <f t="shared" si="8"/>
        <v>2</v>
      </c>
      <c r="AT15" s="76">
        <f t="shared" ref="AT15:AT33" si="16">IF(AQ15&gt;0,3,0)</f>
        <v>3</v>
      </c>
      <c r="AU15" s="78">
        <f t="shared" si="9"/>
        <v>5</v>
      </c>
      <c r="AV15" s="5">
        <f t="shared" si="10"/>
        <v>619.83000000000004</v>
      </c>
      <c r="AW15" s="104">
        <f t="shared" ref="AW15:AW33" si="17">ROUND(AF15*Q15,0)</f>
        <v>9917</v>
      </c>
    </row>
    <row r="16" spans="1:83" s="69" customFormat="1" ht="18" customHeight="1" x14ac:dyDescent="0.2">
      <c r="A16" s="71">
        <v>3</v>
      </c>
      <c r="B16" s="924"/>
      <c r="C16" s="925"/>
      <c r="D16" s="925"/>
      <c r="E16" s="925"/>
      <c r="F16" s="925"/>
      <c r="G16" s="926"/>
      <c r="H16" s="927"/>
      <c r="I16" s="928"/>
      <c r="J16" s="929"/>
      <c r="K16" s="930"/>
      <c r="L16" s="931"/>
      <c r="M16" s="932"/>
      <c r="N16" s="933"/>
      <c r="O16" s="932"/>
      <c r="P16" s="933"/>
      <c r="Q16" s="934">
        <f t="shared" si="2"/>
        <v>639</v>
      </c>
      <c r="R16" s="935"/>
      <c r="S16" s="936"/>
      <c r="T16" s="937"/>
      <c r="U16" s="938"/>
      <c r="V16" s="939"/>
      <c r="W16" s="940"/>
      <c r="X16" s="941"/>
      <c r="Y16" s="939"/>
      <c r="Z16" s="941"/>
      <c r="AA16" s="556"/>
      <c r="AB16" s="563"/>
      <c r="AC16" s="560" t="str">
        <f t="shared" si="3"/>
        <v/>
      </c>
      <c r="AD16" s="564"/>
      <c r="AE16" s="561"/>
      <c r="AF16" s="562">
        <f t="shared" si="4"/>
        <v>0</v>
      </c>
      <c r="AG16" s="72"/>
      <c r="AH16" s="109" t="str">
        <f t="shared" si="5"/>
        <v/>
      </c>
      <c r="AI16" s="883" t="str">
        <f t="shared" si="11"/>
        <v/>
      </c>
      <c r="AJ16" s="883"/>
      <c r="AK16" s="900" t="str">
        <f t="shared" si="6"/>
        <v/>
      </c>
      <c r="AL16" s="900"/>
      <c r="AM16" s="901" t="str">
        <f t="shared" si="7"/>
        <v/>
      </c>
      <c r="AN16" s="901"/>
      <c r="AO16" s="73">
        <f t="shared" si="12"/>
        <v>0</v>
      </c>
      <c r="AP16" s="74">
        <f t="shared" si="13"/>
        <v>0</v>
      </c>
      <c r="AQ16" s="75">
        <f t="shared" si="14"/>
        <v>639</v>
      </c>
      <c r="AR16" s="76">
        <f t="shared" si="15"/>
        <v>0</v>
      </c>
      <c r="AS16" s="77">
        <f t="shared" si="8"/>
        <v>0</v>
      </c>
      <c r="AT16" s="76">
        <f t="shared" si="16"/>
        <v>3</v>
      </c>
      <c r="AU16" s="78">
        <f t="shared" si="9"/>
        <v>3</v>
      </c>
      <c r="AV16" s="5">
        <f t="shared" si="10"/>
        <v>639</v>
      </c>
      <c r="AW16" s="104">
        <f t="shared" si="17"/>
        <v>0</v>
      </c>
    </row>
    <row r="17" spans="1:49" s="69" customFormat="1" ht="18" customHeight="1" x14ac:dyDescent="0.2">
      <c r="A17" s="71">
        <v>4</v>
      </c>
      <c r="B17" s="924"/>
      <c r="C17" s="925"/>
      <c r="D17" s="925"/>
      <c r="E17" s="925"/>
      <c r="F17" s="925"/>
      <c r="G17" s="926"/>
      <c r="H17" s="927"/>
      <c r="I17" s="928"/>
      <c r="J17" s="929"/>
      <c r="K17" s="930"/>
      <c r="L17" s="931"/>
      <c r="M17" s="932"/>
      <c r="N17" s="933"/>
      <c r="O17" s="932"/>
      <c r="P17" s="933"/>
      <c r="Q17" s="934">
        <f t="shared" si="2"/>
        <v>639</v>
      </c>
      <c r="R17" s="935"/>
      <c r="S17" s="936"/>
      <c r="T17" s="937"/>
      <c r="U17" s="938"/>
      <c r="V17" s="939"/>
      <c r="W17" s="940"/>
      <c r="X17" s="941"/>
      <c r="Y17" s="939"/>
      <c r="Z17" s="941"/>
      <c r="AA17" s="556"/>
      <c r="AB17" s="563"/>
      <c r="AC17" s="560" t="str">
        <f t="shared" si="3"/>
        <v/>
      </c>
      <c r="AD17" s="564"/>
      <c r="AE17" s="561"/>
      <c r="AF17" s="562">
        <f t="shared" si="4"/>
        <v>0</v>
      </c>
      <c r="AG17" s="72"/>
      <c r="AH17" s="109" t="str">
        <f t="shared" si="5"/>
        <v/>
      </c>
      <c r="AI17" s="883" t="str">
        <f t="shared" si="11"/>
        <v/>
      </c>
      <c r="AJ17" s="883"/>
      <c r="AK17" s="900" t="str">
        <f t="shared" si="6"/>
        <v/>
      </c>
      <c r="AL17" s="900"/>
      <c r="AM17" s="901" t="str">
        <f t="shared" si="7"/>
        <v/>
      </c>
      <c r="AN17" s="901"/>
      <c r="AO17" s="73">
        <f t="shared" si="12"/>
        <v>0</v>
      </c>
      <c r="AP17" s="74">
        <f t="shared" si="13"/>
        <v>0</v>
      </c>
      <c r="AQ17" s="75">
        <f t="shared" si="14"/>
        <v>639</v>
      </c>
      <c r="AR17" s="76">
        <f t="shared" si="15"/>
        <v>0</v>
      </c>
      <c r="AS17" s="77">
        <f t="shared" si="8"/>
        <v>0</v>
      </c>
      <c r="AT17" s="76">
        <f t="shared" si="16"/>
        <v>3</v>
      </c>
      <c r="AU17" s="78">
        <f t="shared" si="9"/>
        <v>3</v>
      </c>
      <c r="AV17" s="5">
        <f t="shared" si="10"/>
        <v>639</v>
      </c>
      <c r="AW17" s="104">
        <f t="shared" si="17"/>
        <v>0</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639</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639</v>
      </c>
      <c r="AR18" s="76">
        <f t="shared" si="15"/>
        <v>0</v>
      </c>
      <c r="AS18" s="77">
        <f t="shared" si="8"/>
        <v>0</v>
      </c>
      <c r="AT18" s="76">
        <f t="shared" si="16"/>
        <v>3</v>
      </c>
      <c r="AU18" s="78">
        <f t="shared" si="9"/>
        <v>3</v>
      </c>
      <c r="AV18" s="5">
        <f t="shared" si="10"/>
        <v>639</v>
      </c>
      <c r="AW18" s="104">
        <f t="shared" si="17"/>
        <v>0</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639</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639</v>
      </c>
      <c r="AR19" s="76">
        <f t="shared" si="15"/>
        <v>0</v>
      </c>
      <c r="AS19" s="77">
        <f t="shared" si="8"/>
        <v>0</v>
      </c>
      <c r="AT19" s="76">
        <f t="shared" si="16"/>
        <v>3</v>
      </c>
      <c r="AU19" s="78">
        <f t="shared" si="9"/>
        <v>3</v>
      </c>
      <c r="AV19" s="5">
        <f t="shared" si="10"/>
        <v>639</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639</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639</v>
      </c>
      <c r="AR20" s="76">
        <f t="shared" si="15"/>
        <v>0</v>
      </c>
      <c r="AS20" s="77">
        <f t="shared" si="8"/>
        <v>0</v>
      </c>
      <c r="AT20" s="76">
        <f t="shared" si="16"/>
        <v>3</v>
      </c>
      <c r="AU20" s="78">
        <f t="shared" si="9"/>
        <v>3</v>
      </c>
      <c r="AV20" s="5">
        <f t="shared" si="10"/>
        <v>639</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639</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639</v>
      </c>
      <c r="AR21" s="76">
        <f t="shared" si="15"/>
        <v>0</v>
      </c>
      <c r="AS21" s="77">
        <f t="shared" si="8"/>
        <v>0</v>
      </c>
      <c r="AT21" s="76">
        <f t="shared" si="16"/>
        <v>3</v>
      </c>
      <c r="AU21" s="78">
        <f t="shared" si="9"/>
        <v>3</v>
      </c>
      <c r="AV21" s="5">
        <f t="shared" si="10"/>
        <v>639</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639</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639</v>
      </c>
      <c r="AR22" s="76">
        <f t="shared" si="15"/>
        <v>0</v>
      </c>
      <c r="AS22" s="77">
        <f t="shared" si="8"/>
        <v>0</v>
      </c>
      <c r="AT22" s="76">
        <f t="shared" si="16"/>
        <v>3</v>
      </c>
      <c r="AU22" s="78">
        <f t="shared" si="9"/>
        <v>3</v>
      </c>
      <c r="AV22" s="5">
        <f t="shared" si="10"/>
        <v>639</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639</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639</v>
      </c>
      <c r="AR23" s="76">
        <f t="shared" si="15"/>
        <v>0</v>
      </c>
      <c r="AS23" s="77">
        <f t="shared" si="8"/>
        <v>0</v>
      </c>
      <c r="AT23" s="76">
        <f t="shared" si="16"/>
        <v>3</v>
      </c>
      <c r="AU23" s="78">
        <f t="shared" si="9"/>
        <v>3</v>
      </c>
      <c r="AV23" s="5">
        <f t="shared" si="10"/>
        <v>639</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639</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639</v>
      </c>
      <c r="AR24" s="76">
        <f t="shared" si="15"/>
        <v>0</v>
      </c>
      <c r="AS24" s="77">
        <f t="shared" si="8"/>
        <v>0</v>
      </c>
      <c r="AT24" s="76">
        <f t="shared" si="16"/>
        <v>3</v>
      </c>
      <c r="AU24" s="78">
        <f t="shared" si="9"/>
        <v>3</v>
      </c>
      <c r="AV24" s="5">
        <f t="shared" si="10"/>
        <v>639</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639</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639</v>
      </c>
      <c r="AR25" s="76">
        <f t="shared" si="15"/>
        <v>0</v>
      </c>
      <c r="AS25" s="77">
        <f t="shared" si="8"/>
        <v>0</v>
      </c>
      <c r="AT25" s="76">
        <f t="shared" si="16"/>
        <v>3</v>
      </c>
      <c r="AU25" s="78">
        <f t="shared" si="9"/>
        <v>3</v>
      </c>
      <c r="AV25" s="5">
        <f t="shared" si="10"/>
        <v>639</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639</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639</v>
      </c>
      <c r="AR26" s="76">
        <f t="shared" si="15"/>
        <v>0</v>
      </c>
      <c r="AS26" s="77">
        <f t="shared" si="8"/>
        <v>0</v>
      </c>
      <c r="AT26" s="76">
        <f t="shared" si="16"/>
        <v>3</v>
      </c>
      <c r="AU26" s="78">
        <f t="shared" si="9"/>
        <v>3</v>
      </c>
      <c r="AV26" s="5">
        <f t="shared" si="10"/>
        <v>639</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639</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639</v>
      </c>
      <c r="AR27" s="76">
        <f t="shared" si="15"/>
        <v>0</v>
      </c>
      <c r="AS27" s="77">
        <f t="shared" si="8"/>
        <v>0</v>
      </c>
      <c r="AT27" s="76">
        <f t="shared" si="16"/>
        <v>3</v>
      </c>
      <c r="AU27" s="78">
        <f t="shared" si="9"/>
        <v>3</v>
      </c>
      <c r="AV27" s="5">
        <f t="shared" si="10"/>
        <v>639</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639</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639</v>
      </c>
      <c r="AR28" s="76">
        <f t="shared" si="15"/>
        <v>0</v>
      </c>
      <c r="AS28" s="77">
        <f t="shared" si="8"/>
        <v>0</v>
      </c>
      <c r="AT28" s="76">
        <f t="shared" si="16"/>
        <v>3</v>
      </c>
      <c r="AU28" s="78">
        <f t="shared" si="9"/>
        <v>3</v>
      </c>
      <c r="AV28" s="5">
        <f t="shared" si="10"/>
        <v>639</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639</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639</v>
      </c>
      <c r="AR29" s="76">
        <f t="shared" si="15"/>
        <v>0</v>
      </c>
      <c r="AS29" s="77">
        <f t="shared" si="8"/>
        <v>0</v>
      </c>
      <c r="AT29" s="76">
        <f t="shared" si="16"/>
        <v>3</v>
      </c>
      <c r="AU29" s="78">
        <f t="shared" si="9"/>
        <v>3</v>
      </c>
      <c r="AV29" s="5">
        <f t="shared" si="10"/>
        <v>639</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639</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639</v>
      </c>
      <c r="AR30" s="76">
        <f t="shared" si="15"/>
        <v>0</v>
      </c>
      <c r="AS30" s="77">
        <f t="shared" si="8"/>
        <v>0</v>
      </c>
      <c r="AT30" s="76">
        <f t="shared" si="16"/>
        <v>3</v>
      </c>
      <c r="AU30" s="78">
        <f t="shared" si="9"/>
        <v>3</v>
      </c>
      <c r="AV30" s="5">
        <f t="shared" si="10"/>
        <v>639</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639</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639</v>
      </c>
      <c r="AR31" s="76">
        <f t="shared" si="15"/>
        <v>0</v>
      </c>
      <c r="AS31" s="77">
        <f t="shared" si="8"/>
        <v>0</v>
      </c>
      <c r="AT31" s="76">
        <f t="shared" si="16"/>
        <v>3</v>
      </c>
      <c r="AU31" s="78">
        <f t="shared" si="9"/>
        <v>3</v>
      </c>
      <c r="AV31" s="5">
        <f t="shared" si="10"/>
        <v>639</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639</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639</v>
      </c>
      <c r="AR32" s="76">
        <f t="shared" si="15"/>
        <v>0</v>
      </c>
      <c r="AS32" s="77">
        <f t="shared" si="8"/>
        <v>0</v>
      </c>
      <c r="AT32" s="76">
        <f t="shared" si="16"/>
        <v>3</v>
      </c>
      <c r="AU32" s="78">
        <f t="shared" si="9"/>
        <v>3</v>
      </c>
      <c r="AV32" s="5">
        <f t="shared" si="10"/>
        <v>639</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639</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639</v>
      </c>
      <c r="AR33" s="76">
        <f t="shared" si="15"/>
        <v>0</v>
      </c>
      <c r="AS33" s="77">
        <f t="shared" si="8"/>
        <v>0</v>
      </c>
      <c r="AT33" s="76">
        <f t="shared" si="16"/>
        <v>3</v>
      </c>
      <c r="AU33" s="78">
        <f t="shared" si="9"/>
        <v>3</v>
      </c>
      <c r="AV33" s="5">
        <f t="shared" si="10"/>
        <v>639</v>
      </c>
      <c r="AW33" s="104">
        <f t="shared" si="17"/>
        <v>0</v>
      </c>
    </row>
    <row r="34" spans="1:49" s="69" customFormat="1" ht="24.75" customHeight="1" x14ac:dyDescent="0.2">
      <c r="A34" s="84"/>
      <c r="B34" s="480" t="s">
        <v>281</v>
      </c>
      <c r="C34" s="84"/>
      <c r="D34" s="84"/>
      <c r="E34" s="84"/>
      <c r="F34" s="84"/>
      <c r="G34" s="554">
        <f>20-COUNTBLANK(B14:B33)</f>
        <v>1</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9917</v>
      </c>
      <c r="Z34" s="904"/>
      <c r="AA34" s="558">
        <f t="shared" ref="AA34:AG34" si="18">SUM(AA14:AA33)</f>
        <v>0</v>
      </c>
      <c r="AB34" s="568">
        <f t="shared" si="18"/>
        <v>0</v>
      </c>
      <c r="AC34" s="569">
        <f t="shared" si="18"/>
        <v>0</v>
      </c>
      <c r="AD34" s="569">
        <f t="shared" si="18"/>
        <v>0</v>
      </c>
      <c r="AE34" s="570">
        <f t="shared" si="18"/>
        <v>15.999548263233466</v>
      </c>
      <c r="AF34" s="571">
        <f t="shared" si="18"/>
        <v>15.999548263233466</v>
      </c>
      <c r="AG34" s="89">
        <f t="shared" si="18"/>
        <v>0</v>
      </c>
      <c r="AH34" s="90"/>
      <c r="AI34" s="90"/>
      <c r="AJ34" s="90"/>
      <c r="AK34" s="90"/>
      <c r="AL34" s="91"/>
      <c r="AM34" s="91"/>
      <c r="AN34" s="91"/>
      <c r="AO34" s="68"/>
      <c r="AS34" s="70"/>
      <c r="AW34" s="104">
        <f>SUM(AW14:AW33)</f>
        <v>9917</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306.7113402061841</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1664" priority="6" stopIfTrue="1">
      <formula>B14=""</formula>
    </cfRule>
  </conditionalFormatting>
  <conditionalFormatting sqref="AE14:AE33">
    <cfRule type="expression" dxfId="1663" priority="7" stopIfTrue="1">
      <formula>AND((OR(S14,V14,Y14)&lt;&gt;0),AE14=0)</formula>
    </cfRule>
    <cfRule type="expression" dxfId="1662" priority="8" stopIfTrue="1">
      <formula>AND((OR(S14,V14,Y14)&lt;&gt;0),AE14&lt;&gt;0)</formula>
    </cfRule>
  </conditionalFormatting>
  <conditionalFormatting sqref="Q14:R33">
    <cfRule type="expression" dxfId="1661" priority="9" stopIfTrue="1">
      <formula>B14=""</formula>
    </cfRule>
  </conditionalFormatting>
  <conditionalFormatting sqref="AC14:AC33">
    <cfRule type="expression" dxfId="1660" priority="10" stopIfTrue="1">
      <formula>(AD14+AC14)&gt;=0</formula>
    </cfRule>
  </conditionalFormatting>
  <conditionalFormatting sqref="AI14:AJ33">
    <cfRule type="expression" dxfId="1659" priority="11" stopIfTrue="1">
      <formula>IF(AI14&lt;&gt;ROUND(S14*$AF$1+V14+Y14,2),1)</formula>
    </cfRule>
    <cfRule type="cellIs" dxfId="1658" priority="12" stopIfTrue="1" operator="equal">
      <formula>0</formula>
    </cfRule>
  </conditionalFormatting>
  <conditionalFormatting sqref="Y25:Z33">
    <cfRule type="expression" dxfId="1657" priority="13" stopIfTrue="1">
      <formula>IF((AND($Y25=0,$S25=0,$V25=0,$AE25&lt;&gt;0)),"истина")</formula>
    </cfRule>
    <cfRule type="expression" dxfId="1656" priority="14" stopIfTrue="1">
      <formula>($V25+$Y25)&lt;&gt;$AI25</formula>
    </cfRule>
  </conditionalFormatting>
  <conditionalFormatting sqref="S15:U33">
    <cfRule type="expression" dxfId="1655" priority="15" stopIfTrue="1">
      <formula>IF((AND($S15=0,$V15=0,$Y15=0,$AE15&lt;&gt;0)),"истина")</formula>
    </cfRule>
    <cfRule type="cellIs" dxfId="1654" priority="16" stopIfTrue="1" operator="lessThan">
      <formula>0</formula>
    </cfRule>
  </conditionalFormatting>
  <conditionalFormatting sqref="V25:X33">
    <cfRule type="expression" dxfId="1653" priority="17" stopIfTrue="1">
      <formula>IF((AND($V25=0,$Y25=0,$S25=0,$AE25&lt;&gt;0)),"истина")</formula>
    </cfRule>
    <cfRule type="expression" dxfId="1652" priority="18" stopIfTrue="1">
      <formula>($V25+$Y25)&lt;&gt;$AI25</formula>
    </cfRule>
    <cfRule type="cellIs" dxfId="1651" priority="19" stopIfTrue="1" operator="lessThan">
      <formula>0</formula>
    </cfRule>
  </conditionalFormatting>
  <conditionalFormatting sqref="I10:J10">
    <cfRule type="cellIs" dxfId="1650" priority="20" stopIfTrue="1" operator="notEqual">
      <formula>$A$10</formula>
    </cfRule>
    <cfRule type="cellIs" dxfId="1649" priority="21" stopIfTrue="1" operator="equal">
      <formula>0</formula>
    </cfRule>
  </conditionalFormatting>
  <conditionalFormatting sqref="D10:E10 AK13:AL13 AH14:AH33 AM14:AN33">
    <cfRule type="cellIs" dxfId="1648" priority="22" stopIfTrue="1" operator="equal">
      <formula>0</formula>
    </cfRule>
  </conditionalFormatting>
  <conditionalFormatting sqref="AH3:AN3 AH1:AN1">
    <cfRule type="cellIs" dxfId="1647" priority="23" stopIfTrue="1" operator="equal">
      <formula>0</formula>
    </cfRule>
  </conditionalFormatting>
  <conditionalFormatting sqref="S34:AG34 AF14:AF33">
    <cfRule type="cellIs" dxfId="1646" priority="24" stopIfTrue="1" operator="equal">
      <formula>0</formula>
    </cfRule>
  </conditionalFormatting>
  <conditionalFormatting sqref="S14:U14">
    <cfRule type="expression" dxfId="1645" priority="25" stopIfTrue="1">
      <formula>IF((AND($S$14=0,$V$14=0,$Y$14=0,$AE$14&lt;&gt;0)),"истина")</formula>
    </cfRule>
    <cfRule type="cellIs" dxfId="1644" priority="26" stopIfTrue="1" operator="lessThan">
      <formula>0</formula>
    </cfRule>
  </conditionalFormatting>
  <conditionalFormatting sqref="G34 D8:E9 AK14:AL33">
    <cfRule type="cellIs" dxfId="1643" priority="27" stopIfTrue="1" operator="equal">
      <formula>0</formula>
    </cfRule>
  </conditionalFormatting>
  <conditionalFormatting sqref="AL8:AL9">
    <cfRule type="cellIs" dxfId="1642" priority="28" stopIfTrue="1" operator="equal">
      <formula>0</formula>
    </cfRule>
  </conditionalFormatting>
  <conditionalFormatting sqref="AM8:AN8">
    <cfRule type="expression" dxfId="1641" priority="29" stopIfTrue="1">
      <formula>$AL$8=0</formula>
    </cfRule>
  </conditionalFormatting>
  <conditionalFormatting sqref="AM9:AN9">
    <cfRule type="expression" dxfId="1640" priority="30" stopIfTrue="1">
      <formula>$AL$9=0</formula>
    </cfRule>
  </conditionalFormatting>
  <conditionalFormatting sqref="A8:C8">
    <cfRule type="expression" dxfId="1639" priority="31" stopIfTrue="1">
      <formula>$D$8=0</formula>
    </cfRule>
    <cfRule type="cellIs" dxfId="1638" priority="32" stopIfTrue="1" operator="equal">
      <formula>0</formula>
    </cfRule>
  </conditionalFormatting>
  <conditionalFormatting sqref="A9:C9">
    <cfRule type="expression" dxfId="1637" priority="33" stopIfTrue="1">
      <formula>$D$9=0</formula>
    </cfRule>
    <cfRule type="cellIs" dxfId="1636" priority="34" stopIfTrue="1" operator="equal">
      <formula>0</formula>
    </cfRule>
  </conditionalFormatting>
  <conditionalFormatting sqref="F9">
    <cfRule type="expression" dxfId="1635" priority="35" stopIfTrue="1">
      <formula>$D$9=0</formula>
    </cfRule>
  </conditionalFormatting>
  <conditionalFormatting sqref="F8">
    <cfRule type="expression" dxfId="1634" priority="36" stopIfTrue="1">
      <formula>$D$8=0</formula>
    </cfRule>
  </conditionalFormatting>
  <conditionalFormatting sqref="G8:AK9 BA7:CE8">
    <cfRule type="cellIs" dxfId="1633" priority="37" stopIfTrue="1" operator="equal">
      <formula>""</formula>
    </cfRule>
  </conditionalFormatting>
  <conditionalFormatting sqref="Y14:Z24">
    <cfRule type="expression" dxfId="1632" priority="1" stopIfTrue="1">
      <formula>IF((AND($Y14=0,$S14=0,$V14=0,$AE14&lt;&gt;0)),"истина")</formula>
    </cfRule>
    <cfRule type="expression" dxfId="1631" priority="2" stopIfTrue="1">
      <formula>($V14+$Y14)&lt;&gt;$AI14</formula>
    </cfRule>
  </conditionalFormatting>
  <conditionalFormatting sqref="V14:X24">
    <cfRule type="expression" dxfId="1630" priority="3" stopIfTrue="1">
      <formula>IF((AND($V14=0,$Y14=0,$S14=0,$AE14&lt;&gt;0)),"истина")</formula>
    </cfRule>
    <cfRule type="expression" dxfId="1629" priority="4" stopIfTrue="1">
      <formula>($V14+$Y14)&lt;&gt;$AI14</formula>
    </cfRule>
    <cfRule type="cellIs" dxfId="1628"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7585"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67586"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67587"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67588"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67589"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67590"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67591"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67592"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67593"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67594"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67595"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67596"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67597"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67598"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67599"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67600"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67601"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17">
    <pageSetUpPr fitToPage="1"/>
  </sheetPr>
  <dimension ref="A1:CE147"/>
  <sheetViews>
    <sheetView showGridLines="0" topLeftCell="C3" zoomScale="120" zoomScaleNormal="120" workbookViewId="0">
      <selection activeCell="M18" sqref="M18:N18"/>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c r="B1" s="969"/>
      <c r="C1" s="969"/>
      <c r="D1" s="555"/>
      <c r="E1" s="966"/>
      <c r="F1" s="966"/>
      <c r="G1" s="966"/>
      <c r="H1" s="966"/>
      <c r="J1" s="970"/>
      <c r="K1" s="970"/>
      <c r="L1" s="970"/>
      <c r="M1" s="970"/>
      <c r="N1" s="970"/>
      <c r="O1" s="970"/>
      <c r="P1" s="3"/>
      <c r="Q1" s="3"/>
      <c r="R1" s="964"/>
      <c r="S1" s="964"/>
      <c r="T1" s="964"/>
      <c r="U1" s="964"/>
      <c r="V1" s="964"/>
      <c r="W1" s="964"/>
      <c r="Y1" s="971"/>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c r="AH2" s="859" t="s">
        <v>12</v>
      </c>
      <c r="AI2" s="859"/>
      <c r="AJ2" s="859"/>
      <c r="AK2" s="859"/>
      <c r="AL2" s="859"/>
      <c r="AM2" s="859"/>
      <c r="AN2" s="859"/>
      <c r="AO2" s="14" t="b">
        <v>0</v>
      </c>
      <c r="AP2" s="15" t="b">
        <v>0</v>
      </c>
      <c r="AQ2" s="15" t="b">
        <v>0</v>
      </c>
      <c r="AR2" s="15" t="b">
        <v>0</v>
      </c>
      <c r="AS2" s="15" t="b">
        <v>0</v>
      </c>
      <c r="AT2" s="15" t="b">
        <v>0</v>
      </c>
      <c r="AU2" s="15" t="b">
        <v>0</v>
      </c>
      <c r="AV2" s="15">
        <f>COUNTIF(AO2:AU2,TRUE)</f>
        <v>0</v>
      </c>
    </row>
    <row r="3" spans="1:83" ht="12.75" customHeight="1" x14ac:dyDescent="0.2">
      <c r="A3" s="972" t="s">
        <v>303</v>
      </c>
      <c r="B3" s="972"/>
      <c r="C3" s="972"/>
      <c r="D3" s="555"/>
      <c r="E3" s="964"/>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f>IF(AO2=TRUE,"M",0)</f>
        <v>0</v>
      </c>
      <c r="AP3" s="19">
        <f>IF(AP2=TRUE,"Tu",0)</f>
        <v>0</v>
      </c>
      <c r="AQ3" s="19">
        <f>IF(AQ2=TRUE,"W",0)</f>
        <v>0</v>
      </c>
      <c r="AR3" s="19">
        <f>IF(AR2=TRUE,"Th",0)</f>
        <v>0</v>
      </c>
      <c r="AS3" s="19">
        <f>IF(AS2=TRUE,"F",0)</f>
        <v>0</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
      </c>
      <c r="BC7" s="33" t="str">
        <f>IF($I$7=$AO$3,"X","")&amp;IF($I$7=$AP$3,"X","")&amp;IF($I$7=$AQ$3,"X","")&amp;IF($I$7=$AR$3,"X","")&amp;IF($I$7=$AS$3,"X","")&amp;IF($I$7=$AT$3,"X","")&amp;IF($I$7=$AU$3,"X","")</f>
        <v/>
      </c>
      <c r="BD7" s="33" t="str">
        <f>IF($J$7=$AO$3,"X","")&amp;IF($J$7=$AP$3,"X","")&amp;IF($J$7=$AQ$3,"X","")&amp;IF($J$7=$AR$3,"X","")&amp;IF($J$7=$AS$3,"X","")&amp;IF($J$7=$AT$3,"X","")&amp;IF($J$7=$AU$3,"X","")</f>
        <v/>
      </c>
      <c r="BE7" s="33" t="str">
        <f>IF($K$7=$AO$3,"X","")&amp;IF($K$7=$AP$3,"X","")&amp;IF($K$7=$AQ$3,"X","")&amp;IF($K$7=$AR$3,"X","")&amp;IF($K$7=$AS$3,"X","")&amp;IF($K$7=$AT$3,"X","")&amp;IF($K$7=$AU$3,"X","")</f>
        <v/>
      </c>
      <c r="BF7" s="33" t="str">
        <f>IF($L$7=$AO$3,"X","")&amp;IF($L$7=$AP$3,"X","")&amp;IF($L$7=$AQ$3,"X","")&amp;IF($L$7=$AR$3,"X","")&amp;IF($L$7=$AS$3,"X","")&amp;IF($L$7=$AT$3,"X","")&amp;IF($L$7=$AU$3,"X","")</f>
        <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
      </c>
      <c r="BJ7" s="33" t="str">
        <f>IF($P$7=$AO$3,"X","")&amp;IF($P$7=$AP$3,"X","")&amp;IF($P$7=$AQ$3,"X","")&amp;IF($P$7=$AR$3,"X","")&amp;IF($P$7=$AS$3,"X","")&amp;IF($P$7=$AT$3,"X","")&amp;IF($P$7=$AU$3,"X","")</f>
        <v/>
      </c>
      <c r="BK7" s="33" t="str">
        <f>IF($Q$7=$AO$3,"X","")&amp;IF($Q$7=$AP$3,"X","")&amp;IF($Q$7=$AQ$3,"X","")&amp;IF($Q$7=$AR$3,"X","")&amp;IF($Q$7=$AS$3,"X","")&amp;IF($Q$7=$AT$3,"X","")&amp;IF($Q$7=$AU$3,"X","")</f>
        <v/>
      </c>
      <c r="BL7" s="33" t="str">
        <f>IF($R$7=$AO$3,"X","")&amp;IF($R$7=$AP$3,"X","")&amp;IF($R$7=$AQ$3,"X","")&amp;IF($R$7=$AR$3,"X","")&amp;IF($R$7=$AS$3,"X","")&amp;IF($R$7=$AT$3,"X","")&amp;IF($R$7=$AU$3,"X","")</f>
        <v/>
      </c>
      <c r="BM7" s="33" t="str">
        <f>IF($S$7=$AO$3,"X","")&amp;IF($S$7=$AP$3,"X","")&amp;IF($S$7=$AQ$3,"X","")&amp;IF($S$7=$AR$3,"X","")&amp;IF($S$7=$AS$3,"X","")&amp;IF($S$7=$AT$3,"X","")&amp;IF($S$7=$AU$3,"X","")</f>
        <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
      </c>
      <c r="BQ7" s="33" t="str">
        <f>IF($W$7=$AO$3,"X","")&amp;IF($W$7=$AP$3,"X","")&amp;IF($W$7=$AQ$3,"X","")&amp;IF($W$7=$AR$3,"X","")&amp;IF($W$7=$AS$3,"X","")&amp;IF($W$7=$AT$3,"X","")&amp;IF($W$7=$AU$3,"X","")</f>
        <v/>
      </c>
      <c r="BR7" s="33" t="str">
        <f>IF($X$7=$AO$3,"X","")&amp;IF($X$7=$AP$3,"X","")&amp;IF($X$7=$AQ$3,"X","")&amp;IF($X$7=$AR$3,"X","")&amp;IF($X$7=$AS$3,"X","")&amp;IF($X$7=$AT$3,"X","")&amp;IF($X$7=$AU$3,"X","")</f>
        <v/>
      </c>
      <c r="BS7" s="33" t="str">
        <f>IF($Y$7=$AO$3,"X","")&amp;IF($Y$7=$AP$3,"X","")&amp;IF($Y$7=$AQ$3,"X","")&amp;IF($Y$7=$AR$3,"X","")&amp;IF($Y$7=$AS$3,"X","")&amp;IF($Y$7=$AT$3,"X","")&amp;IF($Y$7=$AU$3,"X","")</f>
        <v/>
      </c>
      <c r="BT7" s="33" t="str">
        <f>IF($Z$7=$AO$3,"X","")&amp;IF($Z$7=$AP$3,"X","")&amp;IF($Z$7=$AQ$3,"X","")&amp;IF($Z$7=$AR$3,"X","")&amp;IF($Z$7=$AS$3,"X","")&amp;IF($Z$7=$AT$3,"X","")&amp;IF($Z$7=$AU$3,"X","")</f>
        <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
      </c>
      <c r="BX7" s="33" t="str">
        <f>IF($AD$7=$AO$3,"X","")&amp;IF($AD$7=$AP$3,"X","")&amp;IF($AD$7=$AQ$3,"X","")&amp;IF($AD$7=$AR$3,"X","")&amp;IF($AD$7=$AS$3,"X","")&amp;IF($AD$7=$AT$3,"X","")&amp;IF($AD$7=$AU$3,"X","")</f>
        <v/>
      </c>
      <c r="BY7" s="33" t="str">
        <f>IF($AE$7=$AO$3,"X","")&amp;IF($AE$7=$AP$3,"X","")&amp;IF($AE$7=$AQ$3,"X","")&amp;IF($AE$7=$AR$3,"X","")&amp;IF($AE$7=$AS$3,"X","")&amp;IF($AE$7=$AT$3,"X","")&amp;IF($AE$7=$AU$3,"X","")</f>
        <v/>
      </c>
      <c r="BZ7" s="33" t="str">
        <f>IF($AF$7=$AO$3,"X","")&amp;IF($AF$7=$AP$3,"X","")&amp;IF($AF$7=$AQ$3,"X","")&amp;IF($AF$7=$AR$3,"X","")&amp;IF($AF$7=$AS$3,"X","")&amp;IF($AF$7=$AT$3,"X","")&amp;IF($AF$7=$AU$3,"X","")</f>
        <v/>
      </c>
      <c r="CA7" s="33" t="str">
        <f>IF($AG$7=$AO$3,"X","")&amp;IF($AG$7=$AP$3,"X","")&amp;IF($AG$7=$AQ$3,"X","")&amp;IF($AG$7=$AR$3,"X","")&amp;IF($AG$7=$AS$3,"X","")&amp;IF($AG$7=$AT$3,"X","")&amp;IF($AG$7=$AU$3,"X","")</f>
        <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
      </c>
      <c r="CE7" s="33" t="str">
        <f>IF($AK$7=$AO$3,"X","")&amp;IF($AK$7=$AP$3,"X","")&amp;IF($AK$7=$AQ$3,"X","")&amp;IF($AK$7=$AR$3,"X","")&amp;IF($AK$7=$AS$3,"X","")&amp;IF($AK$7=$AT$3,"X","")&amp;IF($AK$7=$AU$3,"X","")</f>
        <v/>
      </c>
    </row>
    <row r="8" spans="1:83" ht="12.75" customHeight="1" x14ac:dyDescent="0.2">
      <c r="A8" s="977">
        <f>R1</f>
        <v>0</v>
      </c>
      <c r="B8" s="977"/>
      <c r="C8" s="977"/>
      <c r="D8" s="978">
        <f>Y1*AL8</f>
        <v>0</v>
      </c>
      <c r="E8" s="978"/>
      <c r="F8" s="34" t="s">
        <v>21</v>
      </c>
      <c r="G8" s="35" t="str">
        <f>IF($G$7=$AO$3,"X","")&amp;IF($G$7=$AP$3,"X","")&amp;IF($G$7=$AQ$3,"X","")&amp;IF($G$7=$AR$3,"X","")&amp;IF($G$7=$AS$3,"X","")&amp;IF($G$7=$AT$3,"X","")&amp;IF($G$7=$AU$3,"X","")</f>
        <v/>
      </c>
      <c r="H8" s="35" t="str">
        <f>IF($H$7=$AO$3,"X","")&amp;IF($H$7=$AP$3,"X","")&amp;IF($H$7=$AQ$3,"X","")&amp;IF($H$7=$AR$3,"X","")&amp;IF($H$7=$AS$3,"X","")&amp;IF($H$7=$AT$3,"X","")&amp;IF($H$7=$AU$3,"X","")</f>
        <v/>
      </c>
      <c r="I8" s="35" t="str">
        <f>IF($I$7=$AO$3,"X","")&amp;IF($I$7=$AP$3,"X","")&amp;IF($I$7=$AQ$3,"X","")&amp;IF($I$7=$AR$3,"X","")&amp;IF($I$7=$AS$3,"X","")&amp;IF($I$7=$AT$3,"X","")&amp;IF($I$7=$AU$3,"X","")</f>
        <v/>
      </c>
      <c r="J8" s="35" t="str">
        <f>IF($J$7=$AO$3,"X","")&amp;IF($J$7=$AP$3,"X","")&amp;IF($J$7=$AQ$3,"X","")&amp;IF($J$7=$AR$3,"X","")&amp;IF($J$7=$AS$3,"X","")&amp;IF($J$7=$AT$3,"X","")&amp;IF($J$7=$AU$3,"X","")</f>
        <v/>
      </c>
      <c r="K8" s="35" t="str">
        <f>IF($K$7=$AO$3,"X","")&amp;IF($K$7=$AP$3,"X","")&amp;IF($K$7=$AQ$3,"X","")&amp;IF($K$7=$AR$3,"X","")&amp;IF($K$7=$AS$3,"X","")&amp;IF($K$7=$AT$3,"X","")&amp;IF($K$7=$AU$3,"X","")</f>
        <v/>
      </c>
      <c r="L8" s="35" t="str">
        <f>IF($L$7=$AO$3,"X","")&amp;IF($L$7=$AP$3,"X","")&amp;IF($L$7=$AQ$3,"X","")&amp;IF($L$7=$AR$3,"X","")&amp;IF($L$7=$AS$3,"X","")&amp;IF($L$7=$AT$3,"X","")&amp;IF($L$7=$AU$3,"X","")</f>
        <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
      </c>
      <c r="P8" s="35" t="str">
        <f>IF($P$7=$AO$3,"X","")&amp;IF($P$7=$AP$3,"X","")&amp;IF($P$7=$AQ$3,"X","")&amp;IF($P$7=$AR$3,"X","")&amp;IF($P$7=$AS$3,"X","")&amp;IF($P$7=$AT$3,"X","")&amp;IF($P$7=$AU$3,"X","")</f>
        <v/>
      </c>
      <c r="Q8" s="35" t="str">
        <f>IF($Q$7=$AO$3,"X","")&amp;IF($Q$7=$AP$3,"X","")&amp;IF($Q$7=$AQ$3,"X","")&amp;IF($Q$7=$AR$3,"X","")&amp;IF($Q$7=$AS$3,"X","")&amp;IF($Q$7=$AT$3,"X","")&amp;IF($Q$7=$AU$3,"X","")</f>
        <v/>
      </c>
      <c r="R8" s="35" t="str">
        <f>IF($R$7=$AO$3,"X","")&amp;IF($R$7=$AP$3,"X","")&amp;IF($R$7=$AQ$3,"X","")&amp;IF($R$7=$AR$3,"X","")&amp;IF($R$7=$AS$3,"X","")&amp;IF($R$7=$AT$3,"X","")&amp;IF($R$7=$AU$3,"X","")</f>
        <v/>
      </c>
      <c r="S8" s="35" t="str">
        <f>IF($S$7=$AO$3,"X","")&amp;IF($S$7=$AP$3,"X","")&amp;IF($S$7=$AQ$3,"X","")&amp;IF($S$7=$AR$3,"X","")&amp;IF($S$7=$AS$3,"X","")&amp;IF($S$7=$AT$3,"X","")&amp;IF($S$7=$AU$3,"X","")</f>
        <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
      </c>
      <c r="W8" s="35" t="str">
        <f>IF($W$7=$AO$3,"X","")&amp;IF($W$7=$AP$3,"X","")&amp;IF($W$7=$AQ$3,"X","")&amp;IF($W$7=$AR$3,"X","")&amp;IF($W$7=$AS$3,"X","")&amp;IF($W$7=$AT$3,"X","")&amp;IF($W$7=$AU$3,"X","")</f>
        <v/>
      </c>
      <c r="X8" s="35" t="str">
        <f>IF($X$7=$AO$3,"X","")&amp;IF($X$7=$AP$3,"X","")&amp;IF($X$7=$AQ$3,"X","")&amp;IF($X$7=$AR$3,"X","")&amp;IF($X$7=$AS$3,"X","")&amp;IF($X$7=$AT$3,"X","")&amp;IF($X$7=$AU$3,"X","")</f>
        <v/>
      </c>
      <c r="Y8" s="35" t="str">
        <f>IF($Y$7=$AO$3,"X","")&amp;IF($Y$7=$AP$3,"X","")&amp;IF($Y$7=$AQ$3,"X","")&amp;IF($Y$7=$AR$3,"X","")&amp;IF($Y$7=$AS$3,"X","")&amp;IF($Y$7=$AT$3,"X","")&amp;IF($Y$7=$AU$3,"X","")</f>
        <v/>
      </c>
      <c r="Z8" s="35" t="str">
        <f>IF($Z$7=$AO$3,"X","")&amp;IF($Z$7=$AP$3,"X","")&amp;IF($Z$7=$AQ$3,"X","")&amp;IF($Z$7=$AR$3,"X","")&amp;IF($Z$7=$AS$3,"X","")&amp;IF($Z$7=$AT$3,"X","")&amp;IF($Z$7=$AU$3,"X","")</f>
        <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
      </c>
      <c r="AD8" s="35" t="str">
        <f>IF($AD$7=$AO$3,"X","")&amp;IF($AD$7=$AP$3,"X","")&amp;IF($AD$7=$AQ$3,"X","")&amp;IF($AD$7=$AR$3,"X","")&amp;IF($AD$7=$AS$3,"X","")&amp;IF($AD$7=$AT$3,"X","")&amp;IF($AD$7=$AU$3,"X","")</f>
        <v/>
      </c>
      <c r="AE8" s="35" t="str">
        <f>IF($AE$7=$AO$3,"X","")&amp;IF($AE$7=$AP$3,"X","")&amp;IF($AE$7=$AQ$3,"X","")&amp;IF($AE$7=$AR$3,"X","")&amp;IF($AE$7=$AS$3,"X","")&amp;IF($AE$7=$AT$3,"X","")&amp;IF($AE$7=$AU$3,"X","")</f>
        <v/>
      </c>
      <c r="AF8" s="35" t="str">
        <f>IF($AF$7=$AO$3,"X","")&amp;IF($AF$7=$AP$3,"X","")&amp;IF($AF$7=$AQ$3,"X","")&amp;IF($AF$7=$AR$3,"X","")&amp;IF($AF$7=$AS$3,"X","")&amp;IF($AF$7=$AT$3,"X","")&amp;IF($AF$7=$AU$3,"X","")</f>
        <v/>
      </c>
      <c r="AG8" s="35" t="str">
        <f>IF($AG$7=$AO$3,"X","")&amp;IF($AG$7=$AP$3,"X","")&amp;IF($AG$7=$AQ$3,"X","")&amp;IF($AG$7=$AR$3,"X","")&amp;IF($AG$7=$AS$3,"X","")&amp;IF($AG$7=$AT$3,"X","")&amp;IF($AG$7=$AU$3,"X","")</f>
        <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
      </c>
      <c r="AK8" s="35" t="str">
        <f>IF($AK$7=$AO$3,"X","")&amp;IF($AK$7=$AP$3,"X","")&amp;IF($AK$7=$AQ$3,"X","")&amp;IF($AK$7=$AR$3,"X","")&amp;IF($AK$7=$AS$3,"X","")&amp;IF($AK$7=$AT$3,"X","")&amp;IF($AK$7=$AU$3,"X","")</f>
        <v/>
      </c>
      <c r="AL8" s="30">
        <f>COUNTIF(G8:AK8,"X")</f>
        <v>0</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0</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c r="C14" s="925"/>
      <c r="D14" s="925"/>
      <c r="E14" s="925"/>
      <c r="F14" s="925"/>
      <c r="G14" s="926"/>
      <c r="H14" s="927"/>
      <c r="I14" s="928"/>
      <c r="J14" s="929"/>
      <c r="K14" s="930"/>
      <c r="L14" s="931"/>
      <c r="M14" s="932"/>
      <c r="N14" s="933"/>
      <c r="O14" s="932"/>
      <c r="P14" s="933"/>
      <c r="Q14" s="934">
        <f t="shared" ref="Q14:Q33" si="2">AV14</f>
        <v>0</v>
      </c>
      <c r="R14" s="935"/>
      <c r="S14" s="936"/>
      <c r="T14" s="937"/>
      <c r="U14" s="938"/>
      <c r="V14" s="939"/>
      <c r="W14" s="940"/>
      <c r="X14" s="941"/>
      <c r="Y14" s="939"/>
      <c r="Z14" s="941"/>
      <c r="AA14" s="556"/>
      <c r="AB14" s="559"/>
      <c r="AC14" s="560" t="str">
        <f t="shared" ref="AC14:AC33" si="3">IF(B14&lt;&gt;"",-$I$10,"")</f>
        <v/>
      </c>
      <c r="AD14" s="561"/>
      <c r="AE14" s="561"/>
      <c r="AF14" s="562">
        <f t="shared" ref="AF14:AF33" si="4">SUM(AB14:AE14)</f>
        <v>0</v>
      </c>
      <c r="AG14" s="72"/>
      <c r="AH14" s="109" t="str">
        <f t="shared" ref="AH14:AH33" si="5">IF(B14&lt;&gt;"",AV14,"")</f>
        <v/>
      </c>
      <c r="AI14" s="883" t="str">
        <f>IF(B14&lt;&gt;0,ROUND(AE14*Q14,0),"")</f>
        <v/>
      </c>
      <c r="AJ14" s="883"/>
      <c r="AK14" s="900" t="str">
        <f t="shared" ref="AK14:AK33" si="6">IF(B14&lt;&gt;0,ROUND(AI14*$AF$1,2),"")</f>
        <v/>
      </c>
      <c r="AL14" s="900"/>
      <c r="AM14" s="901" t="str">
        <f t="shared" ref="AM14:AM33" si="7">IF(AND(AC14&gt;0,AC14&lt;&gt;""),"ложь","")</f>
        <v/>
      </c>
      <c r="AN14" s="901"/>
      <c r="AO14" s="73">
        <f>IF(ROUND($A$1-$A$1*M14,4)=$A$1,0,ROUND($A$1-$A$1*M14,4))</f>
        <v>0</v>
      </c>
      <c r="AP14" s="74">
        <f>IF(ROUND($A$1-$A$1*O14,4)=$A$1,0,ROUND($A$1-$A$1*O14,4))</f>
        <v>0</v>
      </c>
      <c r="AQ14" s="75">
        <f>ROUND($A$1-((M14+O14)*$A$1),4)</f>
        <v>0</v>
      </c>
      <c r="AR14" s="76">
        <f>IF(AO14&gt;0,1,0)</f>
        <v>0</v>
      </c>
      <c r="AS14" s="77">
        <f t="shared" ref="AS14:AS33" si="8">IF(AP14&gt;0,2,0)</f>
        <v>0</v>
      </c>
      <c r="AT14" s="76">
        <f>IF(AQ14&gt;0,3,0)</f>
        <v>0</v>
      </c>
      <c r="AU14" s="78">
        <f t="shared" ref="AU14:AU33" si="9">AR14+AS14+AT14</f>
        <v>0</v>
      </c>
      <c r="AV14" s="5">
        <f t="shared" ref="AV14:AV33" si="10">IF(AU14=4,AO14,0)+IF(AU14=5,AP14,0)+IF(AU14=6,AQ14,0)+IF(AU14=3,$A$1,0)</f>
        <v>0</v>
      </c>
      <c r="AW14" s="104">
        <f>ROUND(AF14*Q14,0)</f>
        <v>0</v>
      </c>
    </row>
    <row r="15" spans="1:83" s="69" customFormat="1" ht="18" customHeight="1" x14ac:dyDescent="0.2">
      <c r="A15" s="71">
        <v>2</v>
      </c>
      <c r="B15" s="924"/>
      <c r="C15" s="925"/>
      <c r="D15" s="925"/>
      <c r="E15" s="925"/>
      <c r="F15" s="925"/>
      <c r="G15" s="926"/>
      <c r="H15" s="927"/>
      <c r="I15" s="928"/>
      <c r="J15" s="929"/>
      <c r="K15" s="930"/>
      <c r="L15" s="931"/>
      <c r="M15" s="932"/>
      <c r="N15" s="933"/>
      <c r="O15" s="932"/>
      <c r="P15" s="933"/>
      <c r="Q15" s="934">
        <f t="shared" si="2"/>
        <v>0</v>
      </c>
      <c r="R15" s="935"/>
      <c r="S15" s="936"/>
      <c r="T15" s="937"/>
      <c r="U15" s="938"/>
      <c r="V15" s="939"/>
      <c r="W15" s="940"/>
      <c r="X15" s="941"/>
      <c r="Y15" s="939"/>
      <c r="Z15" s="941"/>
      <c r="AA15" s="556"/>
      <c r="AB15" s="563"/>
      <c r="AC15" s="560" t="str">
        <f t="shared" si="3"/>
        <v/>
      </c>
      <c r="AD15" s="564"/>
      <c r="AE15" s="561"/>
      <c r="AF15" s="562">
        <f t="shared" si="4"/>
        <v>0</v>
      </c>
      <c r="AG15" s="72"/>
      <c r="AH15" s="109" t="str">
        <f t="shared" si="5"/>
        <v/>
      </c>
      <c r="AI15" s="883" t="str">
        <f t="shared" ref="AI15:AI33" si="11">IF(B15&lt;&gt;0,ROUND(AE15*Q15,0),"")</f>
        <v/>
      </c>
      <c r="AJ15" s="883"/>
      <c r="AK15" s="900" t="str">
        <f t="shared" si="6"/>
        <v/>
      </c>
      <c r="AL15" s="900"/>
      <c r="AM15" s="901" t="str">
        <f t="shared" si="7"/>
        <v/>
      </c>
      <c r="AN15" s="901"/>
      <c r="AO15" s="73">
        <f t="shared" ref="AO15:AO33" si="12">IF(ROUND($A$1-$A$1*M15,4)=$A$1,0,ROUND($A$1-$A$1*M15,4))</f>
        <v>0</v>
      </c>
      <c r="AP15" s="74">
        <f t="shared" ref="AP15:AP33" si="13">IF(ROUND($A$1-$A$1*O15,4)=$A$1,0,ROUND($A$1-$A$1*O15,4))</f>
        <v>0</v>
      </c>
      <c r="AQ15" s="75">
        <f t="shared" ref="AQ15:AQ33" si="14">ROUND($A$1-((M15+O15)*$A$1),4)</f>
        <v>0</v>
      </c>
      <c r="AR15" s="76">
        <f t="shared" ref="AR15:AR33" si="15">IF(AO15&gt;0,1,0)</f>
        <v>0</v>
      </c>
      <c r="AS15" s="77">
        <f t="shared" si="8"/>
        <v>0</v>
      </c>
      <c r="AT15" s="76">
        <f t="shared" ref="AT15:AT33" si="16">IF(AQ15&gt;0,3,0)</f>
        <v>0</v>
      </c>
      <c r="AU15" s="78">
        <f t="shared" si="9"/>
        <v>0</v>
      </c>
      <c r="AV15" s="5">
        <f t="shared" si="10"/>
        <v>0</v>
      </c>
      <c r="AW15" s="104">
        <f t="shared" ref="AW15:AW33" si="17">ROUND(AF15*Q15,0)</f>
        <v>0</v>
      </c>
    </row>
    <row r="16" spans="1:83" s="69" customFormat="1" ht="18" customHeight="1" x14ac:dyDescent="0.2">
      <c r="A16" s="71">
        <v>3</v>
      </c>
      <c r="B16" s="924"/>
      <c r="C16" s="925"/>
      <c r="D16" s="925"/>
      <c r="E16" s="925"/>
      <c r="F16" s="925"/>
      <c r="G16" s="926"/>
      <c r="H16" s="927"/>
      <c r="I16" s="928"/>
      <c r="J16" s="929"/>
      <c r="K16" s="930"/>
      <c r="L16" s="931"/>
      <c r="M16" s="932"/>
      <c r="N16" s="933"/>
      <c r="O16" s="932"/>
      <c r="P16" s="933"/>
      <c r="Q16" s="934">
        <f t="shared" si="2"/>
        <v>0</v>
      </c>
      <c r="R16" s="935"/>
      <c r="S16" s="936"/>
      <c r="T16" s="937"/>
      <c r="U16" s="938"/>
      <c r="V16" s="939"/>
      <c r="W16" s="940"/>
      <c r="X16" s="941"/>
      <c r="Y16" s="939"/>
      <c r="Z16" s="941"/>
      <c r="AA16" s="556"/>
      <c r="AB16" s="563"/>
      <c r="AC16" s="560" t="str">
        <f t="shared" si="3"/>
        <v/>
      </c>
      <c r="AD16" s="564"/>
      <c r="AE16" s="561"/>
      <c r="AF16" s="562">
        <f t="shared" si="4"/>
        <v>0</v>
      </c>
      <c r="AG16" s="72"/>
      <c r="AH16" s="109" t="str">
        <f t="shared" si="5"/>
        <v/>
      </c>
      <c r="AI16" s="883" t="str">
        <f t="shared" si="11"/>
        <v/>
      </c>
      <c r="AJ16" s="883"/>
      <c r="AK16" s="900" t="str">
        <f t="shared" si="6"/>
        <v/>
      </c>
      <c r="AL16" s="900"/>
      <c r="AM16" s="901" t="str">
        <f t="shared" si="7"/>
        <v/>
      </c>
      <c r="AN16" s="901"/>
      <c r="AO16" s="73">
        <f t="shared" si="12"/>
        <v>0</v>
      </c>
      <c r="AP16" s="74">
        <f t="shared" si="13"/>
        <v>0</v>
      </c>
      <c r="AQ16" s="75">
        <f t="shared" si="14"/>
        <v>0</v>
      </c>
      <c r="AR16" s="76">
        <f t="shared" si="15"/>
        <v>0</v>
      </c>
      <c r="AS16" s="77">
        <f t="shared" si="8"/>
        <v>0</v>
      </c>
      <c r="AT16" s="76">
        <f t="shared" si="16"/>
        <v>0</v>
      </c>
      <c r="AU16" s="78">
        <f t="shared" si="9"/>
        <v>0</v>
      </c>
      <c r="AV16" s="5">
        <f t="shared" si="10"/>
        <v>0</v>
      </c>
      <c r="AW16" s="104">
        <f t="shared" si="17"/>
        <v>0</v>
      </c>
    </row>
    <row r="17" spans="1:49" s="69" customFormat="1" ht="18" customHeight="1" x14ac:dyDescent="0.2">
      <c r="A17" s="71">
        <v>4</v>
      </c>
      <c r="B17" s="924"/>
      <c r="C17" s="925"/>
      <c r="D17" s="925"/>
      <c r="E17" s="925"/>
      <c r="F17" s="925"/>
      <c r="G17" s="926"/>
      <c r="H17" s="927"/>
      <c r="I17" s="928"/>
      <c r="J17" s="929"/>
      <c r="K17" s="930"/>
      <c r="L17" s="931"/>
      <c r="M17" s="932"/>
      <c r="N17" s="933"/>
      <c r="O17" s="932"/>
      <c r="P17" s="933"/>
      <c r="Q17" s="934">
        <f t="shared" si="2"/>
        <v>0</v>
      </c>
      <c r="R17" s="935"/>
      <c r="S17" s="936"/>
      <c r="T17" s="937"/>
      <c r="U17" s="938"/>
      <c r="V17" s="939"/>
      <c r="W17" s="940"/>
      <c r="X17" s="941"/>
      <c r="Y17" s="939"/>
      <c r="Z17" s="941"/>
      <c r="AA17" s="556"/>
      <c r="AB17" s="563"/>
      <c r="AC17" s="560" t="str">
        <f t="shared" si="3"/>
        <v/>
      </c>
      <c r="AD17" s="564"/>
      <c r="AE17" s="561"/>
      <c r="AF17" s="562">
        <f t="shared" si="4"/>
        <v>0</v>
      </c>
      <c r="AG17" s="72"/>
      <c r="AH17" s="109" t="str">
        <f t="shared" si="5"/>
        <v/>
      </c>
      <c r="AI17" s="883" t="str">
        <f t="shared" si="11"/>
        <v/>
      </c>
      <c r="AJ17" s="883"/>
      <c r="AK17" s="900" t="str">
        <f t="shared" si="6"/>
        <v/>
      </c>
      <c r="AL17" s="900"/>
      <c r="AM17" s="901" t="str">
        <f t="shared" si="7"/>
        <v/>
      </c>
      <c r="AN17" s="901"/>
      <c r="AO17" s="73">
        <f t="shared" si="12"/>
        <v>0</v>
      </c>
      <c r="AP17" s="74">
        <f t="shared" si="13"/>
        <v>0</v>
      </c>
      <c r="AQ17" s="75">
        <f t="shared" si="14"/>
        <v>0</v>
      </c>
      <c r="AR17" s="76">
        <f t="shared" si="15"/>
        <v>0</v>
      </c>
      <c r="AS17" s="77">
        <f t="shared" si="8"/>
        <v>0</v>
      </c>
      <c r="AT17" s="76">
        <f t="shared" si="16"/>
        <v>0</v>
      </c>
      <c r="AU17" s="78">
        <f t="shared" si="9"/>
        <v>0</v>
      </c>
      <c r="AV17" s="5">
        <f t="shared" si="10"/>
        <v>0</v>
      </c>
      <c r="AW17" s="104">
        <f t="shared" si="17"/>
        <v>0</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0</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0</v>
      </c>
      <c r="AR18" s="76">
        <f t="shared" si="15"/>
        <v>0</v>
      </c>
      <c r="AS18" s="77">
        <f t="shared" si="8"/>
        <v>0</v>
      </c>
      <c r="AT18" s="76">
        <f t="shared" si="16"/>
        <v>0</v>
      </c>
      <c r="AU18" s="78">
        <f t="shared" si="9"/>
        <v>0</v>
      </c>
      <c r="AV18" s="5">
        <f t="shared" si="10"/>
        <v>0</v>
      </c>
      <c r="AW18" s="104">
        <f t="shared" si="17"/>
        <v>0</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0</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0</v>
      </c>
      <c r="AR19" s="76">
        <f t="shared" si="15"/>
        <v>0</v>
      </c>
      <c r="AS19" s="77">
        <f t="shared" si="8"/>
        <v>0</v>
      </c>
      <c r="AT19" s="76">
        <f t="shared" si="16"/>
        <v>0</v>
      </c>
      <c r="AU19" s="78">
        <f t="shared" si="9"/>
        <v>0</v>
      </c>
      <c r="AV19" s="5">
        <f t="shared" si="10"/>
        <v>0</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0</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0</v>
      </c>
      <c r="AR20" s="76">
        <f t="shared" si="15"/>
        <v>0</v>
      </c>
      <c r="AS20" s="77">
        <f t="shared" si="8"/>
        <v>0</v>
      </c>
      <c r="AT20" s="76">
        <f t="shared" si="16"/>
        <v>0</v>
      </c>
      <c r="AU20" s="78">
        <f t="shared" si="9"/>
        <v>0</v>
      </c>
      <c r="AV20" s="5">
        <f t="shared" si="10"/>
        <v>0</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0</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0</v>
      </c>
      <c r="AR21" s="76">
        <f t="shared" si="15"/>
        <v>0</v>
      </c>
      <c r="AS21" s="77">
        <f t="shared" si="8"/>
        <v>0</v>
      </c>
      <c r="AT21" s="76">
        <f t="shared" si="16"/>
        <v>0</v>
      </c>
      <c r="AU21" s="78">
        <f t="shared" si="9"/>
        <v>0</v>
      </c>
      <c r="AV21" s="5">
        <f t="shared" si="10"/>
        <v>0</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0</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0</v>
      </c>
      <c r="AR22" s="76">
        <f t="shared" si="15"/>
        <v>0</v>
      </c>
      <c r="AS22" s="77">
        <f t="shared" si="8"/>
        <v>0</v>
      </c>
      <c r="AT22" s="76">
        <f t="shared" si="16"/>
        <v>0</v>
      </c>
      <c r="AU22" s="78">
        <f t="shared" si="9"/>
        <v>0</v>
      </c>
      <c r="AV22" s="5">
        <f t="shared" si="10"/>
        <v>0</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0</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0</v>
      </c>
      <c r="AR23" s="76">
        <f t="shared" si="15"/>
        <v>0</v>
      </c>
      <c r="AS23" s="77">
        <f t="shared" si="8"/>
        <v>0</v>
      </c>
      <c r="AT23" s="76">
        <f t="shared" si="16"/>
        <v>0</v>
      </c>
      <c r="AU23" s="78">
        <f t="shared" si="9"/>
        <v>0</v>
      </c>
      <c r="AV23" s="5">
        <f t="shared" si="10"/>
        <v>0</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0</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0</v>
      </c>
      <c r="AR24" s="76">
        <f t="shared" si="15"/>
        <v>0</v>
      </c>
      <c r="AS24" s="77">
        <f t="shared" si="8"/>
        <v>0</v>
      </c>
      <c r="AT24" s="76">
        <f t="shared" si="16"/>
        <v>0</v>
      </c>
      <c r="AU24" s="78">
        <f t="shared" si="9"/>
        <v>0</v>
      </c>
      <c r="AV24" s="5">
        <f t="shared" si="10"/>
        <v>0</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0</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0</v>
      </c>
      <c r="AR25" s="76">
        <f t="shared" si="15"/>
        <v>0</v>
      </c>
      <c r="AS25" s="77">
        <f t="shared" si="8"/>
        <v>0</v>
      </c>
      <c r="AT25" s="76">
        <f t="shared" si="16"/>
        <v>0</v>
      </c>
      <c r="AU25" s="78">
        <f t="shared" si="9"/>
        <v>0</v>
      </c>
      <c r="AV25" s="5">
        <f t="shared" si="10"/>
        <v>0</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0</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0</v>
      </c>
      <c r="AR26" s="76">
        <f t="shared" si="15"/>
        <v>0</v>
      </c>
      <c r="AS26" s="77">
        <f t="shared" si="8"/>
        <v>0</v>
      </c>
      <c r="AT26" s="76">
        <f t="shared" si="16"/>
        <v>0</v>
      </c>
      <c r="AU26" s="78">
        <f t="shared" si="9"/>
        <v>0</v>
      </c>
      <c r="AV26" s="5">
        <f t="shared" si="10"/>
        <v>0</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0</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0</v>
      </c>
      <c r="AR27" s="76">
        <f t="shared" si="15"/>
        <v>0</v>
      </c>
      <c r="AS27" s="77">
        <f t="shared" si="8"/>
        <v>0</v>
      </c>
      <c r="AT27" s="76">
        <f t="shared" si="16"/>
        <v>0</v>
      </c>
      <c r="AU27" s="78">
        <f t="shared" si="9"/>
        <v>0</v>
      </c>
      <c r="AV27" s="5">
        <f t="shared" si="10"/>
        <v>0</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0</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0</v>
      </c>
      <c r="AR28" s="76">
        <f t="shared" si="15"/>
        <v>0</v>
      </c>
      <c r="AS28" s="77">
        <f t="shared" si="8"/>
        <v>0</v>
      </c>
      <c r="AT28" s="76">
        <f t="shared" si="16"/>
        <v>0</v>
      </c>
      <c r="AU28" s="78">
        <f t="shared" si="9"/>
        <v>0</v>
      </c>
      <c r="AV28" s="5">
        <f t="shared" si="10"/>
        <v>0</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0</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0</v>
      </c>
      <c r="AR29" s="76">
        <f t="shared" si="15"/>
        <v>0</v>
      </c>
      <c r="AS29" s="77">
        <f t="shared" si="8"/>
        <v>0</v>
      </c>
      <c r="AT29" s="76">
        <f t="shared" si="16"/>
        <v>0</v>
      </c>
      <c r="AU29" s="78">
        <f t="shared" si="9"/>
        <v>0</v>
      </c>
      <c r="AV29" s="5">
        <f t="shared" si="10"/>
        <v>0</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0</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0</v>
      </c>
      <c r="AR30" s="76">
        <f t="shared" si="15"/>
        <v>0</v>
      </c>
      <c r="AS30" s="77">
        <f t="shared" si="8"/>
        <v>0</v>
      </c>
      <c r="AT30" s="76">
        <f t="shared" si="16"/>
        <v>0</v>
      </c>
      <c r="AU30" s="78">
        <f t="shared" si="9"/>
        <v>0</v>
      </c>
      <c r="AV30" s="5">
        <f t="shared" si="10"/>
        <v>0</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0</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0</v>
      </c>
      <c r="AR31" s="76">
        <f t="shared" si="15"/>
        <v>0</v>
      </c>
      <c r="AS31" s="77">
        <f t="shared" si="8"/>
        <v>0</v>
      </c>
      <c r="AT31" s="76">
        <f t="shared" si="16"/>
        <v>0</v>
      </c>
      <c r="AU31" s="78">
        <f t="shared" si="9"/>
        <v>0</v>
      </c>
      <c r="AV31" s="5">
        <f t="shared" si="10"/>
        <v>0</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0</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0</v>
      </c>
      <c r="AR32" s="76">
        <f t="shared" si="15"/>
        <v>0</v>
      </c>
      <c r="AS32" s="77">
        <f t="shared" si="8"/>
        <v>0</v>
      </c>
      <c r="AT32" s="76">
        <f t="shared" si="16"/>
        <v>0</v>
      </c>
      <c r="AU32" s="78">
        <f t="shared" si="9"/>
        <v>0</v>
      </c>
      <c r="AV32" s="5">
        <f t="shared" si="10"/>
        <v>0</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0</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0</v>
      </c>
      <c r="AR33" s="76">
        <f t="shared" si="15"/>
        <v>0</v>
      </c>
      <c r="AS33" s="77">
        <f t="shared" si="8"/>
        <v>0</v>
      </c>
      <c r="AT33" s="76">
        <f t="shared" si="16"/>
        <v>0</v>
      </c>
      <c r="AU33" s="78">
        <f t="shared" si="9"/>
        <v>0</v>
      </c>
      <c r="AV33" s="5">
        <f t="shared" si="10"/>
        <v>0</v>
      </c>
      <c r="AW33" s="104">
        <f t="shared" si="17"/>
        <v>0</v>
      </c>
    </row>
    <row r="34" spans="1:49" s="69" customFormat="1" ht="24.75" customHeight="1" x14ac:dyDescent="0.2">
      <c r="A34" s="84"/>
      <c r="B34" s="480" t="s">
        <v>281</v>
      </c>
      <c r="C34" s="84"/>
      <c r="D34" s="84"/>
      <c r="E34" s="84"/>
      <c r="F34" s="84"/>
      <c r="G34" s="554">
        <f>20-COUNTBLANK(B14:B33)</f>
        <v>0</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0</v>
      </c>
      <c r="Z34" s="904"/>
      <c r="AA34" s="558">
        <f t="shared" ref="AA34:AG34" si="18">SUM(AA14:AA33)</f>
        <v>0</v>
      </c>
      <c r="AB34" s="568">
        <f t="shared" si="18"/>
        <v>0</v>
      </c>
      <c r="AC34" s="569">
        <f t="shared" si="18"/>
        <v>0</v>
      </c>
      <c r="AD34" s="569">
        <f t="shared" si="18"/>
        <v>0</v>
      </c>
      <c r="AE34" s="570">
        <f t="shared" si="18"/>
        <v>0</v>
      </c>
      <c r="AF34" s="571">
        <f t="shared" si="18"/>
        <v>0</v>
      </c>
      <c r="AG34" s="89">
        <f t="shared" si="18"/>
        <v>0</v>
      </c>
      <c r="AH34" s="90"/>
      <c r="AI34" s="90"/>
      <c r="AJ34" s="90"/>
      <c r="AK34" s="90"/>
      <c r="AL34" s="91"/>
      <c r="AM34" s="91"/>
      <c r="AN34" s="91"/>
      <c r="AO34" s="68"/>
      <c r="AS34" s="70"/>
      <c r="AW34" s="104">
        <f>SUM(AW14:AW33)</f>
        <v>0</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0</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1627" priority="6" stopIfTrue="1">
      <formula>B14=""</formula>
    </cfRule>
  </conditionalFormatting>
  <conditionalFormatting sqref="AE14:AE33">
    <cfRule type="expression" dxfId="1626" priority="7" stopIfTrue="1">
      <formula>AND((OR(S14,V14,Y14)&lt;&gt;0),AE14=0)</formula>
    </cfRule>
    <cfRule type="expression" dxfId="1625" priority="8" stopIfTrue="1">
      <formula>AND((OR(S14,V14,Y14)&lt;&gt;0),AE14&lt;&gt;0)</formula>
    </cfRule>
  </conditionalFormatting>
  <conditionalFormatting sqref="Q14:R33">
    <cfRule type="expression" dxfId="1624" priority="9" stopIfTrue="1">
      <formula>B14=""</formula>
    </cfRule>
  </conditionalFormatting>
  <conditionalFormatting sqref="AC14:AC33">
    <cfRule type="expression" dxfId="1623" priority="10" stopIfTrue="1">
      <formula>(AD14+AC14)&gt;=0</formula>
    </cfRule>
  </conditionalFormatting>
  <conditionalFormatting sqref="AI14:AJ33">
    <cfRule type="expression" dxfId="1622" priority="11" stopIfTrue="1">
      <formula>IF(AI14&lt;&gt;ROUND(S14*$AF$1+V14+Y14,2),1)</formula>
    </cfRule>
    <cfRule type="cellIs" dxfId="1621" priority="12" stopIfTrue="1" operator="equal">
      <formula>0</formula>
    </cfRule>
  </conditionalFormatting>
  <conditionalFormatting sqref="Y25:Z33">
    <cfRule type="expression" dxfId="1620" priority="13" stopIfTrue="1">
      <formula>IF((AND($Y25=0,$S25=0,$V25=0,$AE25&lt;&gt;0)),"истина")</formula>
    </cfRule>
    <cfRule type="expression" dxfId="1619" priority="14" stopIfTrue="1">
      <formula>($V25+$Y25)&lt;&gt;$AI25</formula>
    </cfRule>
  </conditionalFormatting>
  <conditionalFormatting sqref="S15:U33">
    <cfRule type="expression" dxfId="1618" priority="15" stopIfTrue="1">
      <formula>IF((AND($S15=0,$V15=0,$Y15=0,$AE15&lt;&gt;0)),"истина")</formula>
    </cfRule>
    <cfRule type="cellIs" dxfId="1617" priority="16" stopIfTrue="1" operator="lessThan">
      <formula>0</formula>
    </cfRule>
  </conditionalFormatting>
  <conditionalFormatting sqref="V25:X33">
    <cfRule type="expression" dxfId="1616" priority="17" stopIfTrue="1">
      <formula>IF((AND($V25=0,$Y25=0,$S25=0,$AE25&lt;&gt;0)),"истина")</formula>
    </cfRule>
    <cfRule type="expression" dxfId="1615" priority="18" stopIfTrue="1">
      <formula>($V25+$Y25)&lt;&gt;$AI25</formula>
    </cfRule>
    <cfRule type="cellIs" dxfId="1614" priority="19" stopIfTrue="1" operator="lessThan">
      <formula>0</formula>
    </cfRule>
  </conditionalFormatting>
  <conditionalFormatting sqref="I10:J10">
    <cfRule type="cellIs" dxfId="1613" priority="20" stopIfTrue="1" operator="notEqual">
      <formula>$A$10</formula>
    </cfRule>
    <cfRule type="cellIs" dxfId="1612" priority="21" stopIfTrue="1" operator="equal">
      <formula>0</formula>
    </cfRule>
  </conditionalFormatting>
  <conditionalFormatting sqref="D10:E10 AK13:AL13 AH14:AH33 AM14:AN33">
    <cfRule type="cellIs" dxfId="1611" priority="22" stopIfTrue="1" operator="equal">
      <formula>0</formula>
    </cfRule>
  </conditionalFormatting>
  <conditionalFormatting sqref="AH3:AN3 AH1:AN1">
    <cfRule type="cellIs" dxfId="1610" priority="23" stopIfTrue="1" operator="equal">
      <formula>0</formula>
    </cfRule>
  </conditionalFormatting>
  <conditionalFormatting sqref="S34:AG34 AF14:AF33">
    <cfRule type="cellIs" dxfId="1609" priority="24" stopIfTrue="1" operator="equal">
      <formula>0</formula>
    </cfRule>
  </conditionalFormatting>
  <conditionalFormatting sqref="S14:U14">
    <cfRule type="expression" dxfId="1608" priority="25" stopIfTrue="1">
      <formula>IF((AND($S$14=0,$V$14=0,$Y$14=0,$AE$14&lt;&gt;0)),"истина")</formula>
    </cfRule>
    <cfRule type="cellIs" dxfId="1607" priority="26" stopIfTrue="1" operator="lessThan">
      <formula>0</formula>
    </cfRule>
  </conditionalFormatting>
  <conditionalFormatting sqref="G34 D8:E9 AK14:AL33">
    <cfRule type="cellIs" dxfId="1606" priority="27" stopIfTrue="1" operator="equal">
      <formula>0</formula>
    </cfRule>
  </conditionalFormatting>
  <conditionalFormatting sqref="AL8:AL9">
    <cfRule type="cellIs" dxfId="1605" priority="28" stopIfTrue="1" operator="equal">
      <formula>0</formula>
    </cfRule>
  </conditionalFormatting>
  <conditionalFormatting sqref="AM8:AN8">
    <cfRule type="expression" dxfId="1604" priority="29" stopIfTrue="1">
      <formula>$AL$8=0</formula>
    </cfRule>
  </conditionalFormatting>
  <conditionalFormatting sqref="AM9:AN9">
    <cfRule type="expression" dxfId="1603" priority="30" stopIfTrue="1">
      <formula>$AL$9=0</formula>
    </cfRule>
  </conditionalFormatting>
  <conditionalFormatting sqref="A8:C8">
    <cfRule type="expression" dxfId="1602" priority="31" stopIfTrue="1">
      <formula>$D$8=0</formula>
    </cfRule>
    <cfRule type="cellIs" dxfId="1601" priority="32" stopIfTrue="1" operator="equal">
      <formula>0</formula>
    </cfRule>
  </conditionalFormatting>
  <conditionalFormatting sqref="A9:C9">
    <cfRule type="expression" dxfId="1600" priority="33" stopIfTrue="1">
      <formula>$D$9=0</formula>
    </cfRule>
    <cfRule type="cellIs" dxfId="1599" priority="34" stopIfTrue="1" operator="equal">
      <formula>0</formula>
    </cfRule>
  </conditionalFormatting>
  <conditionalFormatting sqref="F9">
    <cfRule type="expression" dxfId="1598" priority="35" stopIfTrue="1">
      <formula>$D$9=0</formula>
    </cfRule>
  </conditionalFormatting>
  <conditionalFormatting sqref="F8">
    <cfRule type="expression" dxfId="1597" priority="36" stopIfTrue="1">
      <formula>$D$8=0</formula>
    </cfRule>
  </conditionalFormatting>
  <conditionalFormatting sqref="G8:AK9 BA7:CE8">
    <cfRule type="cellIs" dxfId="1596" priority="37" stopIfTrue="1" operator="equal">
      <formula>""</formula>
    </cfRule>
  </conditionalFormatting>
  <conditionalFormatting sqref="Y14:Z24">
    <cfRule type="expression" dxfId="1595" priority="1" stopIfTrue="1">
      <formula>IF((AND($Y14=0,$S14=0,$V14=0,$AE14&lt;&gt;0)),"истина")</formula>
    </cfRule>
    <cfRule type="expression" dxfId="1594" priority="2" stopIfTrue="1">
      <formula>($V14+$Y14)&lt;&gt;$AI14</formula>
    </cfRule>
  </conditionalFormatting>
  <conditionalFormatting sqref="V14:X24">
    <cfRule type="expression" dxfId="1593" priority="3" stopIfTrue="1">
      <formula>IF((AND($V14=0,$Y14=0,$S14=0,$AE14&lt;&gt;0)),"истина")</formula>
    </cfRule>
    <cfRule type="expression" dxfId="1592" priority="4" stopIfTrue="1">
      <formula>($V14+$Y14)&lt;&gt;$AI14</formula>
    </cfRule>
    <cfRule type="cellIs" dxfId="1591"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8609"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68610"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68611"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68612"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68613"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68614"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68615"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68616"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68617"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68618"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68619"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68620"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68621"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68622"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68623"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68624"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68625"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18">
    <pageSetUpPr fitToPage="1"/>
  </sheetPr>
  <dimension ref="A1:CE147"/>
  <sheetViews>
    <sheetView showGridLines="0" topLeftCell="C3" zoomScale="120" zoomScaleNormal="120" workbookViewId="0">
      <selection activeCell="M18" sqref="M18:N18"/>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c r="B1" s="969"/>
      <c r="C1" s="969"/>
      <c r="D1" s="555"/>
      <c r="E1" s="966"/>
      <c r="F1" s="966"/>
      <c r="G1" s="966"/>
      <c r="H1" s="966"/>
      <c r="J1" s="970"/>
      <c r="K1" s="970"/>
      <c r="L1" s="970"/>
      <c r="M1" s="970"/>
      <c r="N1" s="970"/>
      <c r="O1" s="970"/>
      <c r="P1" s="3"/>
      <c r="Q1" s="3"/>
      <c r="R1" s="964"/>
      <c r="S1" s="964"/>
      <c r="T1" s="964"/>
      <c r="U1" s="964"/>
      <c r="V1" s="964"/>
      <c r="W1" s="964"/>
      <c r="Y1" s="971"/>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c r="AH2" s="859" t="s">
        <v>12</v>
      </c>
      <c r="AI2" s="859"/>
      <c r="AJ2" s="859"/>
      <c r="AK2" s="859"/>
      <c r="AL2" s="859"/>
      <c r="AM2" s="859"/>
      <c r="AN2" s="859"/>
      <c r="AO2" s="14" t="b">
        <v>0</v>
      </c>
      <c r="AP2" s="15" t="b">
        <v>0</v>
      </c>
      <c r="AQ2" s="15" t="b">
        <v>0</v>
      </c>
      <c r="AR2" s="15" t="b">
        <v>0</v>
      </c>
      <c r="AS2" s="15" t="b">
        <v>0</v>
      </c>
      <c r="AT2" s="15" t="b">
        <v>0</v>
      </c>
      <c r="AU2" s="15" t="b">
        <v>0</v>
      </c>
      <c r="AV2" s="15">
        <f>COUNTIF(AO2:AU2,TRUE)</f>
        <v>0</v>
      </c>
    </row>
    <row r="3" spans="1:83" ht="12.75" customHeight="1" x14ac:dyDescent="0.2">
      <c r="A3" s="972" t="s">
        <v>304</v>
      </c>
      <c r="B3" s="972"/>
      <c r="C3" s="972"/>
      <c r="D3" s="555"/>
      <c r="E3" s="964"/>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f>IF(AO2=TRUE,"M",0)</f>
        <v>0</v>
      </c>
      <c r="AP3" s="19">
        <f>IF(AP2=TRUE,"Tu",0)</f>
        <v>0</v>
      </c>
      <c r="AQ3" s="19">
        <f>IF(AQ2=TRUE,"W",0)</f>
        <v>0</v>
      </c>
      <c r="AR3" s="19">
        <f>IF(AR2=TRUE,"Th",0)</f>
        <v>0</v>
      </c>
      <c r="AS3" s="19">
        <f>IF(AS2=TRUE,"F",0)</f>
        <v>0</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
      </c>
      <c r="BC7" s="33" t="str">
        <f>IF($I$7=$AO$3,"X","")&amp;IF($I$7=$AP$3,"X","")&amp;IF($I$7=$AQ$3,"X","")&amp;IF($I$7=$AR$3,"X","")&amp;IF($I$7=$AS$3,"X","")&amp;IF($I$7=$AT$3,"X","")&amp;IF($I$7=$AU$3,"X","")</f>
        <v/>
      </c>
      <c r="BD7" s="33" t="str">
        <f>IF($J$7=$AO$3,"X","")&amp;IF($J$7=$AP$3,"X","")&amp;IF($J$7=$AQ$3,"X","")&amp;IF($J$7=$AR$3,"X","")&amp;IF($J$7=$AS$3,"X","")&amp;IF($J$7=$AT$3,"X","")&amp;IF($J$7=$AU$3,"X","")</f>
        <v/>
      </c>
      <c r="BE7" s="33" t="str">
        <f>IF($K$7=$AO$3,"X","")&amp;IF($K$7=$AP$3,"X","")&amp;IF($K$7=$AQ$3,"X","")&amp;IF($K$7=$AR$3,"X","")&amp;IF($K$7=$AS$3,"X","")&amp;IF($K$7=$AT$3,"X","")&amp;IF($K$7=$AU$3,"X","")</f>
        <v/>
      </c>
      <c r="BF7" s="33" t="str">
        <f>IF($L$7=$AO$3,"X","")&amp;IF($L$7=$AP$3,"X","")&amp;IF($L$7=$AQ$3,"X","")&amp;IF($L$7=$AR$3,"X","")&amp;IF($L$7=$AS$3,"X","")&amp;IF($L$7=$AT$3,"X","")&amp;IF($L$7=$AU$3,"X","")</f>
        <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
      </c>
      <c r="BJ7" s="33" t="str">
        <f>IF($P$7=$AO$3,"X","")&amp;IF($P$7=$AP$3,"X","")&amp;IF($P$7=$AQ$3,"X","")&amp;IF($P$7=$AR$3,"X","")&amp;IF($P$7=$AS$3,"X","")&amp;IF($P$7=$AT$3,"X","")&amp;IF($P$7=$AU$3,"X","")</f>
        <v/>
      </c>
      <c r="BK7" s="33" t="str">
        <f>IF($Q$7=$AO$3,"X","")&amp;IF($Q$7=$AP$3,"X","")&amp;IF($Q$7=$AQ$3,"X","")&amp;IF($Q$7=$AR$3,"X","")&amp;IF($Q$7=$AS$3,"X","")&amp;IF($Q$7=$AT$3,"X","")&amp;IF($Q$7=$AU$3,"X","")</f>
        <v/>
      </c>
      <c r="BL7" s="33" t="str">
        <f>IF($R$7=$AO$3,"X","")&amp;IF($R$7=$AP$3,"X","")&amp;IF($R$7=$AQ$3,"X","")&amp;IF($R$7=$AR$3,"X","")&amp;IF($R$7=$AS$3,"X","")&amp;IF($R$7=$AT$3,"X","")&amp;IF($R$7=$AU$3,"X","")</f>
        <v/>
      </c>
      <c r="BM7" s="33" t="str">
        <f>IF($S$7=$AO$3,"X","")&amp;IF($S$7=$AP$3,"X","")&amp;IF($S$7=$AQ$3,"X","")&amp;IF($S$7=$AR$3,"X","")&amp;IF($S$7=$AS$3,"X","")&amp;IF($S$7=$AT$3,"X","")&amp;IF($S$7=$AU$3,"X","")</f>
        <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
      </c>
      <c r="BQ7" s="33" t="str">
        <f>IF($W$7=$AO$3,"X","")&amp;IF($W$7=$AP$3,"X","")&amp;IF($W$7=$AQ$3,"X","")&amp;IF($W$7=$AR$3,"X","")&amp;IF($W$7=$AS$3,"X","")&amp;IF($W$7=$AT$3,"X","")&amp;IF($W$7=$AU$3,"X","")</f>
        <v/>
      </c>
      <c r="BR7" s="33" t="str">
        <f>IF($X$7=$AO$3,"X","")&amp;IF($X$7=$AP$3,"X","")&amp;IF($X$7=$AQ$3,"X","")&amp;IF($X$7=$AR$3,"X","")&amp;IF($X$7=$AS$3,"X","")&amp;IF($X$7=$AT$3,"X","")&amp;IF($X$7=$AU$3,"X","")</f>
        <v/>
      </c>
      <c r="BS7" s="33" t="str">
        <f>IF($Y$7=$AO$3,"X","")&amp;IF($Y$7=$AP$3,"X","")&amp;IF($Y$7=$AQ$3,"X","")&amp;IF($Y$7=$AR$3,"X","")&amp;IF($Y$7=$AS$3,"X","")&amp;IF($Y$7=$AT$3,"X","")&amp;IF($Y$7=$AU$3,"X","")</f>
        <v/>
      </c>
      <c r="BT7" s="33" t="str">
        <f>IF($Z$7=$AO$3,"X","")&amp;IF($Z$7=$AP$3,"X","")&amp;IF($Z$7=$AQ$3,"X","")&amp;IF($Z$7=$AR$3,"X","")&amp;IF($Z$7=$AS$3,"X","")&amp;IF($Z$7=$AT$3,"X","")&amp;IF($Z$7=$AU$3,"X","")</f>
        <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
      </c>
      <c r="BX7" s="33" t="str">
        <f>IF($AD$7=$AO$3,"X","")&amp;IF($AD$7=$AP$3,"X","")&amp;IF($AD$7=$AQ$3,"X","")&amp;IF($AD$7=$AR$3,"X","")&amp;IF($AD$7=$AS$3,"X","")&amp;IF($AD$7=$AT$3,"X","")&amp;IF($AD$7=$AU$3,"X","")</f>
        <v/>
      </c>
      <c r="BY7" s="33" t="str">
        <f>IF($AE$7=$AO$3,"X","")&amp;IF($AE$7=$AP$3,"X","")&amp;IF($AE$7=$AQ$3,"X","")&amp;IF($AE$7=$AR$3,"X","")&amp;IF($AE$7=$AS$3,"X","")&amp;IF($AE$7=$AT$3,"X","")&amp;IF($AE$7=$AU$3,"X","")</f>
        <v/>
      </c>
      <c r="BZ7" s="33" t="str">
        <f>IF($AF$7=$AO$3,"X","")&amp;IF($AF$7=$AP$3,"X","")&amp;IF($AF$7=$AQ$3,"X","")&amp;IF($AF$7=$AR$3,"X","")&amp;IF($AF$7=$AS$3,"X","")&amp;IF($AF$7=$AT$3,"X","")&amp;IF($AF$7=$AU$3,"X","")</f>
        <v/>
      </c>
      <c r="CA7" s="33" t="str">
        <f>IF($AG$7=$AO$3,"X","")&amp;IF($AG$7=$AP$3,"X","")&amp;IF($AG$7=$AQ$3,"X","")&amp;IF($AG$7=$AR$3,"X","")&amp;IF($AG$7=$AS$3,"X","")&amp;IF($AG$7=$AT$3,"X","")&amp;IF($AG$7=$AU$3,"X","")</f>
        <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
      </c>
      <c r="CE7" s="33" t="str">
        <f>IF($AK$7=$AO$3,"X","")&amp;IF($AK$7=$AP$3,"X","")&amp;IF($AK$7=$AQ$3,"X","")&amp;IF($AK$7=$AR$3,"X","")&amp;IF($AK$7=$AS$3,"X","")&amp;IF($AK$7=$AT$3,"X","")&amp;IF($AK$7=$AU$3,"X","")</f>
        <v/>
      </c>
    </row>
    <row r="8" spans="1:83" ht="12.75" customHeight="1" x14ac:dyDescent="0.2">
      <c r="A8" s="977">
        <f>R1</f>
        <v>0</v>
      </c>
      <c r="B8" s="977"/>
      <c r="C8" s="977"/>
      <c r="D8" s="978">
        <f>Y1*AL8</f>
        <v>0</v>
      </c>
      <c r="E8" s="978"/>
      <c r="F8" s="34" t="s">
        <v>21</v>
      </c>
      <c r="G8" s="35" t="str">
        <f>IF($G$7=$AO$3,"X","")&amp;IF($G$7=$AP$3,"X","")&amp;IF($G$7=$AQ$3,"X","")&amp;IF($G$7=$AR$3,"X","")&amp;IF($G$7=$AS$3,"X","")&amp;IF($G$7=$AT$3,"X","")&amp;IF($G$7=$AU$3,"X","")</f>
        <v/>
      </c>
      <c r="H8" s="35" t="str">
        <f>IF($H$7=$AO$3,"X","")&amp;IF($H$7=$AP$3,"X","")&amp;IF($H$7=$AQ$3,"X","")&amp;IF($H$7=$AR$3,"X","")&amp;IF($H$7=$AS$3,"X","")&amp;IF($H$7=$AT$3,"X","")&amp;IF($H$7=$AU$3,"X","")</f>
        <v/>
      </c>
      <c r="I8" s="35" t="str">
        <f>IF($I$7=$AO$3,"X","")&amp;IF($I$7=$AP$3,"X","")&amp;IF($I$7=$AQ$3,"X","")&amp;IF($I$7=$AR$3,"X","")&amp;IF($I$7=$AS$3,"X","")&amp;IF($I$7=$AT$3,"X","")&amp;IF($I$7=$AU$3,"X","")</f>
        <v/>
      </c>
      <c r="J8" s="35" t="str">
        <f>IF($J$7=$AO$3,"X","")&amp;IF($J$7=$AP$3,"X","")&amp;IF($J$7=$AQ$3,"X","")&amp;IF($J$7=$AR$3,"X","")&amp;IF($J$7=$AS$3,"X","")&amp;IF($J$7=$AT$3,"X","")&amp;IF($J$7=$AU$3,"X","")</f>
        <v/>
      </c>
      <c r="K8" s="35" t="str">
        <f>IF($K$7=$AO$3,"X","")&amp;IF($K$7=$AP$3,"X","")&amp;IF($K$7=$AQ$3,"X","")&amp;IF($K$7=$AR$3,"X","")&amp;IF($K$7=$AS$3,"X","")&amp;IF($K$7=$AT$3,"X","")&amp;IF($K$7=$AU$3,"X","")</f>
        <v/>
      </c>
      <c r="L8" s="35" t="str">
        <f>IF($L$7=$AO$3,"X","")&amp;IF($L$7=$AP$3,"X","")&amp;IF($L$7=$AQ$3,"X","")&amp;IF($L$7=$AR$3,"X","")&amp;IF($L$7=$AS$3,"X","")&amp;IF($L$7=$AT$3,"X","")&amp;IF($L$7=$AU$3,"X","")</f>
        <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
      </c>
      <c r="P8" s="35" t="str">
        <f>IF($P$7=$AO$3,"X","")&amp;IF($P$7=$AP$3,"X","")&amp;IF($P$7=$AQ$3,"X","")&amp;IF($P$7=$AR$3,"X","")&amp;IF($P$7=$AS$3,"X","")&amp;IF($P$7=$AT$3,"X","")&amp;IF($P$7=$AU$3,"X","")</f>
        <v/>
      </c>
      <c r="Q8" s="35" t="str">
        <f>IF($Q$7=$AO$3,"X","")&amp;IF($Q$7=$AP$3,"X","")&amp;IF($Q$7=$AQ$3,"X","")&amp;IF($Q$7=$AR$3,"X","")&amp;IF($Q$7=$AS$3,"X","")&amp;IF($Q$7=$AT$3,"X","")&amp;IF($Q$7=$AU$3,"X","")</f>
        <v/>
      </c>
      <c r="R8" s="35" t="str">
        <f>IF($R$7=$AO$3,"X","")&amp;IF($R$7=$AP$3,"X","")&amp;IF($R$7=$AQ$3,"X","")&amp;IF($R$7=$AR$3,"X","")&amp;IF($R$7=$AS$3,"X","")&amp;IF($R$7=$AT$3,"X","")&amp;IF($R$7=$AU$3,"X","")</f>
        <v/>
      </c>
      <c r="S8" s="35" t="str">
        <f>IF($S$7=$AO$3,"X","")&amp;IF($S$7=$AP$3,"X","")&amp;IF($S$7=$AQ$3,"X","")&amp;IF($S$7=$AR$3,"X","")&amp;IF($S$7=$AS$3,"X","")&amp;IF($S$7=$AT$3,"X","")&amp;IF($S$7=$AU$3,"X","")</f>
        <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
      </c>
      <c r="W8" s="35" t="str">
        <f>IF($W$7=$AO$3,"X","")&amp;IF($W$7=$AP$3,"X","")&amp;IF($W$7=$AQ$3,"X","")&amp;IF($W$7=$AR$3,"X","")&amp;IF($W$7=$AS$3,"X","")&amp;IF($W$7=$AT$3,"X","")&amp;IF($W$7=$AU$3,"X","")</f>
        <v/>
      </c>
      <c r="X8" s="35" t="str">
        <f>IF($X$7=$AO$3,"X","")&amp;IF($X$7=$AP$3,"X","")&amp;IF($X$7=$AQ$3,"X","")&amp;IF($X$7=$AR$3,"X","")&amp;IF($X$7=$AS$3,"X","")&amp;IF($X$7=$AT$3,"X","")&amp;IF($X$7=$AU$3,"X","")</f>
        <v/>
      </c>
      <c r="Y8" s="35" t="str">
        <f>IF($Y$7=$AO$3,"X","")&amp;IF($Y$7=$AP$3,"X","")&amp;IF($Y$7=$AQ$3,"X","")&amp;IF($Y$7=$AR$3,"X","")&amp;IF($Y$7=$AS$3,"X","")&amp;IF($Y$7=$AT$3,"X","")&amp;IF($Y$7=$AU$3,"X","")</f>
        <v/>
      </c>
      <c r="Z8" s="35" t="str">
        <f>IF($Z$7=$AO$3,"X","")&amp;IF($Z$7=$AP$3,"X","")&amp;IF($Z$7=$AQ$3,"X","")&amp;IF($Z$7=$AR$3,"X","")&amp;IF($Z$7=$AS$3,"X","")&amp;IF($Z$7=$AT$3,"X","")&amp;IF($Z$7=$AU$3,"X","")</f>
        <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
      </c>
      <c r="AD8" s="35" t="str">
        <f>IF($AD$7=$AO$3,"X","")&amp;IF($AD$7=$AP$3,"X","")&amp;IF($AD$7=$AQ$3,"X","")&amp;IF($AD$7=$AR$3,"X","")&amp;IF($AD$7=$AS$3,"X","")&amp;IF($AD$7=$AT$3,"X","")&amp;IF($AD$7=$AU$3,"X","")</f>
        <v/>
      </c>
      <c r="AE8" s="35" t="str">
        <f>IF($AE$7=$AO$3,"X","")&amp;IF($AE$7=$AP$3,"X","")&amp;IF($AE$7=$AQ$3,"X","")&amp;IF($AE$7=$AR$3,"X","")&amp;IF($AE$7=$AS$3,"X","")&amp;IF($AE$7=$AT$3,"X","")&amp;IF($AE$7=$AU$3,"X","")</f>
        <v/>
      </c>
      <c r="AF8" s="35" t="str">
        <f>IF($AF$7=$AO$3,"X","")&amp;IF($AF$7=$AP$3,"X","")&amp;IF($AF$7=$AQ$3,"X","")&amp;IF($AF$7=$AR$3,"X","")&amp;IF($AF$7=$AS$3,"X","")&amp;IF($AF$7=$AT$3,"X","")&amp;IF($AF$7=$AU$3,"X","")</f>
        <v/>
      </c>
      <c r="AG8" s="35" t="str">
        <f>IF($AG$7=$AO$3,"X","")&amp;IF($AG$7=$AP$3,"X","")&amp;IF($AG$7=$AQ$3,"X","")&amp;IF($AG$7=$AR$3,"X","")&amp;IF($AG$7=$AS$3,"X","")&amp;IF($AG$7=$AT$3,"X","")&amp;IF($AG$7=$AU$3,"X","")</f>
        <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
      </c>
      <c r="AK8" s="35" t="str">
        <f>IF($AK$7=$AO$3,"X","")&amp;IF($AK$7=$AP$3,"X","")&amp;IF($AK$7=$AQ$3,"X","")&amp;IF($AK$7=$AR$3,"X","")&amp;IF($AK$7=$AS$3,"X","")&amp;IF($AK$7=$AT$3,"X","")&amp;IF($AK$7=$AU$3,"X","")</f>
        <v/>
      </c>
      <c r="AL8" s="30">
        <f>COUNTIF(G8:AK8,"X")</f>
        <v>0</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0</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c r="C14" s="925"/>
      <c r="D14" s="925"/>
      <c r="E14" s="925"/>
      <c r="F14" s="925"/>
      <c r="G14" s="926"/>
      <c r="H14" s="927"/>
      <c r="I14" s="928"/>
      <c r="J14" s="929"/>
      <c r="K14" s="930"/>
      <c r="L14" s="931"/>
      <c r="M14" s="932"/>
      <c r="N14" s="933"/>
      <c r="O14" s="932"/>
      <c r="P14" s="933"/>
      <c r="Q14" s="934">
        <f t="shared" ref="Q14:Q33" si="2">AV14</f>
        <v>0</v>
      </c>
      <c r="R14" s="935"/>
      <c r="S14" s="936"/>
      <c r="T14" s="937"/>
      <c r="U14" s="938"/>
      <c r="V14" s="939"/>
      <c r="W14" s="940"/>
      <c r="X14" s="941"/>
      <c r="Y14" s="939"/>
      <c r="Z14" s="941"/>
      <c r="AA14" s="556"/>
      <c r="AB14" s="559"/>
      <c r="AC14" s="560" t="str">
        <f t="shared" ref="AC14:AC33" si="3">IF(B14&lt;&gt;"",-$I$10,"")</f>
        <v/>
      </c>
      <c r="AD14" s="561"/>
      <c r="AE14" s="561"/>
      <c r="AF14" s="562">
        <f t="shared" ref="AF14:AF33" si="4">SUM(AB14:AE14)</f>
        <v>0</v>
      </c>
      <c r="AG14" s="72"/>
      <c r="AH14" s="109" t="str">
        <f t="shared" ref="AH14:AH33" si="5">IF(B14&lt;&gt;"",AV14,"")</f>
        <v/>
      </c>
      <c r="AI14" s="883" t="str">
        <f>IF(B14&lt;&gt;0,ROUND(AE14*Q14,0),"")</f>
        <v/>
      </c>
      <c r="AJ14" s="883"/>
      <c r="AK14" s="900" t="str">
        <f t="shared" ref="AK14:AK33" si="6">IF(B14&lt;&gt;0,ROUND(AI14*$AF$1,2),"")</f>
        <v/>
      </c>
      <c r="AL14" s="900"/>
      <c r="AM14" s="901" t="str">
        <f t="shared" ref="AM14:AM33" si="7">IF(AND(AC14&gt;0,AC14&lt;&gt;""),"ложь","")</f>
        <v/>
      </c>
      <c r="AN14" s="901"/>
      <c r="AO14" s="73">
        <f>IF(ROUND($A$1-$A$1*M14,4)=$A$1,0,ROUND($A$1-$A$1*M14,4))</f>
        <v>0</v>
      </c>
      <c r="AP14" s="74">
        <f>IF(ROUND($A$1-$A$1*O14,4)=$A$1,0,ROUND($A$1-$A$1*O14,4))</f>
        <v>0</v>
      </c>
      <c r="AQ14" s="75">
        <f>ROUND($A$1-((M14+O14)*$A$1),4)</f>
        <v>0</v>
      </c>
      <c r="AR14" s="76">
        <f>IF(AO14&gt;0,1,0)</f>
        <v>0</v>
      </c>
      <c r="AS14" s="77">
        <f t="shared" ref="AS14:AS33" si="8">IF(AP14&gt;0,2,0)</f>
        <v>0</v>
      </c>
      <c r="AT14" s="76">
        <f>IF(AQ14&gt;0,3,0)</f>
        <v>0</v>
      </c>
      <c r="AU14" s="78">
        <f t="shared" ref="AU14:AU33" si="9">AR14+AS14+AT14</f>
        <v>0</v>
      </c>
      <c r="AV14" s="5">
        <f t="shared" ref="AV14:AV33" si="10">IF(AU14=4,AO14,0)+IF(AU14=5,AP14,0)+IF(AU14=6,AQ14,0)+IF(AU14=3,$A$1,0)</f>
        <v>0</v>
      </c>
      <c r="AW14" s="104">
        <f>ROUND(AF14*Q14,0)</f>
        <v>0</v>
      </c>
    </row>
    <row r="15" spans="1:83" s="69" customFormat="1" ht="18" customHeight="1" x14ac:dyDescent="0.2">
      <c r="A15" s="71">
        <v>2</v>
      </c>
      <c r="B15" s="924"/>
      <c r="C15" s="925"/>
      <c r="D15" s="925"/>
      <c r="E15" s="925"/>
      <c r="F15" s="925"/>
      <c r="G15" s="926"/>
      <c r="H15" s="927"/>
      <c r="I15" s="928"/>
      <c r="J15" s="929"/>
      <c r="K15" s="930"/>
      <c r="L15" s="931"/>
      <c r="M15" s="932"/>
      <c r="N15" s="933"/>
      <c r="O15" s="932"/>
      <c r="P15" s="933"/>
      <c r="Q15" s="934">
        <f t="shared" si="2"/>
        <v>0</v>
      </c>
      <c r="R15" s="935"/>
      <c r="S15" s="936"/>
      <c r="T15" s="937"/>
      <c r="U15" s="938"/>
      <c r="V15" s="939"/>
      <c r="W15" s="940"/>
      <c r="X15" s="941"/>
      <c r="Y15" s="939"/>
      <c r="Z15" s="941"/>
      <c r="AA15" s="556"/>
      <c r="AB15" s="563"/>
      <c r="AC15" s="560" t="str">
        <f t="shared" si="3"/>
        <v/>
      </c>
      <c r="AD15" s="564"/>
      <c r="AE15" s="561"/>
      <c r="AF15" s="562">
        <f t="shared" si="4"/>
        <v>0</v>
      </c>
      <c r="AG15" s="72"/>
      <c r="AH15" s="109" t="str">
        <f t="shared" si="5"/>
        <v/>
      </c>
      <c r="AI15" s="883" t="str">
        <f t="shared" ref="AI15:AI33" si="11">IF(B15&lt;&gt;0,ROUND(AE15*Q15,0),"")</f>
        <v/>
      </c>
      <c r="AJ15" s="883"/>
      <c r="AK15" s="900" t="str">
        <f t="shared" si="6"/>
        <v/>
      </c>
      <c r="AL15" s="900"/>
      <c r="AM15" s="901" t="str">
        <f t="shared" si="7"/>
        <v/>
      </c>
      <c r="AN15" s="901"/>
      <c r="AO15" s="73">
        <f t="shared" ref="AO15:AO33" si="12">IF(ROUND($A$1-$A$1*M15,4)=$A$1,0,ROUND($A$1-$A$1*M15,4))</f>
        <v>0</v>
      </c>
      <c r="AP15" s="74">
        <f t="shared" ref="AP15:AP33" si="13">IF(ROUND($A$1-$A$1*O15,4)=$A$1,0,ROUND($A$1-$A$1*O15,4))</f>
        <v>0</v>
      </c>
      <c r="AQ15" s="75">
        <f t="shared" ref="AQ15:AQ33" si="14">ROUND($A$1-((M15+O15)*$A$1),4)</f>
        <v>0</v>
      </c>
      <c r="AR15" s="76">
        <f t="shared" ref="AR15:AR33" si="15">IF(AO15&gt;0,1,0)</f>
        <v>0</v>
      </c>
      <c r="AS15" s="77">
        <f t="shared" si="8"/>
        <v>0</v>
      </c>
      <c r="AT15" s="76">
        <f t="shared" ref="AT15:AT33" si="16">IF(AQ15&gt;0,3,0)</f>
        <v>0</v>
      </c>
      <c r="AU15" s="78">
        <f t="shared" si="9"/>
        <v>0</v>
      </c>
      <c r="AV15" s="5">
        <f t="shared" si="10"/>
        <v>0</v>
      </c>
      <c r="AW15" s="104">
        <f t="shared" ref="AW15:AW33" si="17">ROUND(AF15*Q15,0)</f>
        <v>0</v>
      </c>
    </row>
    <row r="16" spans="1:83" s="69" customFormat="1" ht="18" customHeight="1" x14ac:dyDescent="0.2">
      <c r="A16" s="71">
        <v>3</v>
      </c>
      <c r="B16" s="924"/>
      <c r="C16" s="925"/>
      <c r="D16" s="925"/>
      <c r="E16" s="925"/>
      <c r="F16" s="925"/>
      <c r="G16" s="926"/>
      <c r="H16" s="927"/>
      <c r="I16" s="928"/>
      <c r="J16" s="929"/>
      <c r="K16" s="930"/>
      <c r="L16" s="931"/>
      <c r="M16" s="932"/>
      <c r="N16" s="933"/>
      <c r="O16" s="932"/>
      <c r="P16" s="933"/>
      <c r="Q16" s="934">
        <f t="shared" si="2"/>
        <v>0</v>
      </c>
      <c r="R16" s="935"/>
      <c r="S16" s="936"/>
      <c r="T16" s="937"/>
      <c r="U16" s="938"/>
      <c r="V16" s="939"/>
      <c r="W16" s="940"/>
      <c r="X16" s="941"/>
      <c r="Y16" s="939"/>
      <c r="Z16" s="941"/>
      <c r="AA16" s="556"/>
      <c r="AB16" s="563"/>
      <c r="AC16" s="560" t="str">
        <f t="shared" si="3"/>
        <v/>
      </c>
      <c r="AD16" s="564"/>
      <c r="AE16" s="561"/>
      <c r="AF16" s="562">
        <f t="shared" si="4"/>
        <v>0</v>
      </c>
      <c r="AG16" s="72"/>
      <c r="AH16" s="109" t="str">
        <f t="shared" si="5"/>
        <v/>
      </c>
      <c r="AI16" s="883" t="str">
        <f t="shared" si="11"/>
        <v/>
      </c>
      <c r="AJ16" s="883"/>
      <c r="AK16" s="900" t="str">
        <f t="shared" si="6"/>
        <v/>
      </c>
      <c r="AL16" s="900"/>
      <c r="AM16" s="901" t="str">
        <f t="shared" si="7"/>
        <v/>
      </c>
      <c r="AN16" s="901"/>
      <c r="AO16" s="73">
        <f t="shared" si="12"/>
        <v>0</v>
      </c>
      <c r="AP16" s="74">
        <f t="shared" si="13"/>
        <v>0</v>
      </c>
      <c r="AQ16" s="75">
        <f t="shared" si="14"/>
        <v>0</v>
      </c>
      <c r="AR16" s="76">
        <f t="shared" si="15"/>
        <v>0</v>
      </c>
      <c r="AS16" s="77">
        <f t="shared" si="8"/>
        <v>0</v>
      </c>
      <c r="AT16" s="76">
        <f t="shared" si="16"/>
        <v>0</v>
      </c>
      <c r="AU16" s="78">
        <f t="shared" si="9"/>
        <v>0</v>
      </c>
      <c r="AV16" s="5">
        <f t="shared" si="10"/>
        <v>0</v>
      </c>
      <c r="AW16" s="104">
        <f t="shared" si="17"/>
        <v>0</v>
      </c>
    </row>
    <row r="17" spans="1:49" s="69" customFormat="1" ht="18" customHeight="1" x14ac:dyDescent="0.2">
      <c r="A17" s="71">
        <v>4</v>
      </c>
      <c r="B17" s="924"/>
      <c r="C17" s="925"/>
      <c r="D17" s="925"/>
      <c r="E17" s="925"/>
      <c r="F17" s="925"/>
      <c r="G17" s="926"/>
      <c r="H17" s="927"/>
      <c r="I17" s="928"/>
      <c r="J17" s="929"/>
      <c r="K17" s="930"/>
      <c r="L17" s="931"/>
      <c r="M17" s="932"/>
      <c r="N17" s="933"/>
      <c r="O17" s="932"/>
      <c r="P17" s="933"/>
      <c r="Q17" s="934">
        <f t="shared" si="2"/>
        <v>0</v>
      </c>
      <c r="R17" s="935"/>
      <c r="S17" s="936"/>
      <c r="T17" s="937"/>
      <c r="U17" s="938"/>
      <c r="V17" s="939"/>
      <c r="W17" s="940"/>
      <c r="X17" s="941"/>
      <c r="Y17" s="939"/>
      <c r="Z17" s="941"/>
      <c r="AA17" s="556"/>
      <c r="AB17" s="563"/>
      <c r="AC17" s="560" t="str">
        <f t="shared" si="3"/>
        <v/>
      </c>
      <c r="AD17" s="564"/>
      <c r="AE17" s="561"/>
      <c r="AF17" s="562">
        <f t="shared" si="4"/>
        <v>0</v>
      </c>
      <c r="AG17" s="72"/>
      <c r="AH17" s="109" t="str">
        <f t="shared" si="5"/>
        <v/>
      </c>
      <c r="AI17" s="883" t="str">
        <f t="shared" si="11"/>
        <v/>
      </c>
      <c r="AJ17" s="883"/>
      <c r="AK17" s="900" t="str">
        <f t="shared" si="6"/>
        <v/>
      </c>
      <c r="AL17" s="900"/>
      <c r="AM17" s="901" t="str">
        <f t="shared" si="7"/>
        <v/>
      </c>
      <c r="AN17" s="901"/>
      <c r="AO17" s="73">
        <f t="shared" si="12"/>
        <v>0</v>
      </c>
      <c r="AP17" s="74">
        <f t="shared" si="13"/>
        <v>0</v>
      </c>
      <c r="AQ17" s="75">
        <f t="shared" si="14"/>
        <v>0</v>
      </c>
      <c r="AR17" s="76">
        <f t="shared" si="15"/>
        <v>0</v>
      </c>
      <c r="AS17" s="77">
        <f t="shared" si="8"/>
        <v>0</v>
      </c>
      <c r="AT17" s="76">
        <f t="shared" si="16"/>
        <v>0</v>
      </c>
      <c r="AU17" s="78">
        <f t="shared" si="9"/>
        <v>0</v>
      </c>
      <c r="AV17" s="5">
        <f t="shared" si="10"/>
        <v>0</v>
      </c>
      <c r="AW17" s="104">
        <f t="shared" si="17"/>
        <v>0</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0</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0</v>
      </c>
      <c r="AR18" s="76">
        <f t="shared" si="15"/>
        <v>0</v>
      </c>
      <c r="AS18" s="77">
        <f t="shared" si="8"/>
        <v>0</v>
      </c>
      <c r="AT18" s="76">
        <f t="shared" si="16"/>
        <v>0</v>
      </c>
      <c r="AU18" s="78">
        <f t="shared" si="9"/>
        <v>0</v>
      </c>
      <c r="AV18" s="5">
        <f t="shared" si="10"/>
        <v>0</v>
      </c>
      <c r="AW18" s="104">
        <f t="shared" si="17"/>
        <v>0</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0</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0</v>
      </c>
      <c r="AR19" s="76">
        <f t="shared" si="15"/>
        <v>0</v>
      </c>
      <c r="AS19" s="77">
        <f t="shared" si="8"/>
        <v>0</v>
      </c>
      <c r="AT19" s="76">
        <f t="shared" si="16"/>
        <v>0</v>
      </c>
      <c r="AU19" s="78">
        <f t="shared" si="9"/>
        <v>0</v>
      </c>
      <c r="AV19" s="5">
        <f t="shared" si="10"/>
        <v>0</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0</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0</v>
      </c>
      <c r="AR20" s="76">
        <f t="shared" si="15"/>
        <v>0</v>
      </c>
      <c r="AS20" s="77">
        <f t="shared" si="8"/>
        <v>0</v>
      </c>
      <c r="AT20" s="76">
        <f t="shared" si="16"/>
        <v>0</v>
      </c>
      <c r="AU20" s="78">
        <f t="shared" si="9"/>
        <v>0</v>
      </c>
      <c r="AV20" s="5">
        <f t="shared" si="10"/>
        <v>0</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0</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0</v>
      </c>
      <c r="AR21" s="76">
        <f t="shared" si="15"/>
        <v>0</v>
      </c>
      <c r="AS21" s="77">
        <f t="shared" si="8"/>
        <v>0</v>
      </c>
      <c r="AT21" s="76">
        <f t="shared" si="16"/>
        <v>0</v>
      </c>
      <c r="AU21" s="78">
        <f t="shared" si="9"/>
        <v>0</v>
      </c>
      <c r="AV21" s="5">
        <f t="shared" si="10"/>
        <v>0</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0</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0</v>
      </c>
      <c r="AR22" s="76">
        <f t="shared" si="15"/>
        <v>0</v>
      </c>
      <c r="AS22" s="77">
        <f t="shared" si="8"/>
        <v>0</v>
      </c>
      <c r="AT22" s="76">
        <f t="shared" si="16"/>
        <v>0</v>
      </c>
      <c r="AU22" s="78">
        <f t="shared" si="9"/>
        <v>0</v>
      </c>
      <c r="AV22" s="5">
        <f t="shared" si="10"/>
        <v>0</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0</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0</v>
      </c>
      <c r="AR23" s="76">
        <f t="shared" si="15"/>
        <v>0</v>
      </c>
      <c r="AS23" s="77">
        <f t="shared" si="8"/>
        <v>0</v>
      </c>
      <c r="AT23" s="76">
        <f t="shared" si="16"/>
        <v>0</v>
      </c>
      <c r="AU23" s="78">
        <f t="shared" si="9"/>
        <v>0</v>
      </c>
      <c r="AV23" s="5">
        <f t="shared" si="10"/>
        <v>0</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0</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0</v>
      </c>
      <c r="AR24" s="76">
        <f t="shared" si="15"/>
        <v>0</v>
      </c>
      <c r="AS24" s="77">
        <f t="shared" si="8"/>
        <v>0</v>
      </c>
      <c r="AT24" s="76">
        <f t="shared" si="16"/>
        <v>0</v>
      </c>
      <c r="AU24" s="78">
        <f t="shared" si="9"/>
        <v>0</v>
      </c>
      <c r="AV24" s="5">
        <f t="shared" si="10"/>
        <v>0</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0</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0</v>
      </c>
      <c r="AR25" s="76">
        <f t="shared" si="15"/>
        <v>0</v>
      </c>
      <c r="AS25" s="77">
        <f t="shared" si="8"/>
        <v>0</v>
      </c>
      <c r="AT25" s="76">
        <f t="shared" si="16"/>
        <v>0</v>
      </c>
      <c r="AU25" s="78">
        <f t="shared" si="9"/>
        <v>0</v>
      </c>
      <c r="AV25" s="5">
        <f t="shared" si="10"/>
        <v>0</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0</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0</v>
      </c>
      <c r="AR26" s="76">
        <f t="shared" si="15"/>
        <v>0</v>
      </c>
      <c r="AS26" s="77">
        <f t="shared" si="8"/>
        <v>0</v>
      </c>
      <c r="AT26" s="76">
        <f t="shared" si="16"/>
        <v>0</v>
      </c>
      <c r="AU26" s="78">
        <f t="shared" si="9"/>
        <v>0</v>
      </c>
      <c r="AV26" s="5">
        <f t="shared" si="10"/>
        <v>0</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0</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0</v>
      </c>
      <c r="AR27" s="76">
        <f t="shared" si="15"/>
        <v>0</v>
      </c>
      <c r="AS27" s="77">
        <f t="shared" si="8"/>
        <v>0</v>
      </c>
      <c r="AT27" s="76">
        <f t="shared" si="16"/>
        <v>0</v>
      </c>
      <c r="AU27" s="78">
        <f t="shared" si="9"/>
        <v>0</v>
      </c>
      <c r="AV27" s="5">
        <f t="shared" si="10"/>
        <v>0</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0</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0</v>
      </c>
      <c r="AR28" s="76">
        <f t="shared" si="15"/>
        <v>0</v>
      </c>
      <c r="AS28" s="77">
        <f t="shared" si="8"/>
        <v>0</v>
      </c>
      <c r="AT28" s="76">
        <f t="shared" si="16"/>
        <v>0</v>
      </c>
      <c r="AU28" s="78">
        <f t="shared" si="9"/>
        <v>0</v>
      </c>
      <c r="AV28" s="5">
        <f t="shared" si="10"/>
        <v>0</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0</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0</v>
      </c>
      <c r="AR29" s="76">
        <f t="shared" si="15"/>
        <v>0</v>
      </c>
      <c r="AS29" s="77">
        <f t="shared" si="8"/>
        <v>0</v>
      </c>
      <c r="AT29" s="76">
        <f t="shared" si="16"/>
        <v>0</v>
      </c>
      <c r="AU29" s="78">
        <f t="shared" si="9"/>
        <v>0</v>
      </c>
      <c r="AV29" s="5">
        <f t="shared" si="10"/>
        <v>0</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0</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0</v>
      </c>
      <c r="AR30" s="76">
        <f t="shared" si="15"/>
        <v>0</v>
      </c>
      <c r="AS30" s="77">
        <f t="shared" si="8"/>
        <v>0</v>
      </c>
      <c r="AT30" s="76">
        <f t="shared" si="16"/>
        <v>0</v>
      </c>
      <c r="AU30" s="78">
        <f t="shared" si="9"/>
        <v>0</v>
      </c>
      <c r="AV30" s="5">
        <f t="shared" si="10"/>
        <v>0</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0</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0</v>
      </c>
      <c r="AR31" s="76">
        <f t="shared" si="15"/>
        <v>0</v>
      </c>
      <c r="AS31" s="77">
        <f t="shared" si="8"/>
        <v>0</v>
      </c>
      <c r="AT31" s="76">
        <f t="shared" si="16"/>
        <v>0</v>
      </c>
      <c r="AU31" s="78">
        <f t="shared" si="9"/>
        <v>0</v>
      </c>
      <c r="AV31" s="5">
        <f t="shared" si="10"/>
        <v>0</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0</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0</v>
      </c>
      <c r="AR32" s="76">
        <f t="shared" si="15"/>
        <v>0</v>
      </c>
      <c r="AS32" s="77">
        <f t="shared" si="8"/>
        <v>0</v>
      </c>
      <c r="AT32" s="76">
        <f t="shared" si="16"/>
        <v>0</v>
      </c>
      <c r="AU32" s="78">
        <f t="shared" si="9"/>
        <v>0</v>
      </c>
      <c r="AV32" s="5">
        <f t="shared" si="10"/>
        <v>0</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0</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0</v>
      </c>
      <c r="AR33" s="76">
        <f t="shared" si="15"/>
        <v>0</v>
      </c>
      <c r="AS33" s="77">
        <f t="shared" si="8"/>
        <v>0</v>
      </c>
      <c r="AT33" s="76">
        <f t="shared" si="16"/>
        <v>0</v>
      </c>
      <c r="AU33" s="78">
        <f t="shared" si="9"/>
        <v>0</v>
      </c>
      <c r="AV33" s="5">
        <f t="shared" si="10"/>
        <v>0</v>
      </c>
      <c r="AW33" s="104">
        <f t="shared" si="17"/>
        <v>0</v>
      </c>
    </row>
    <row r="34" spans="1:49" s="69" customFormat="1" ht="24.75" customHeight="1" x14ac:dyDescent="0.2">
      <c r="A34" s="84"/>
      <c r="B34" s="480" t="s">
        <v>281</v>
      </c>
      <c r="C34" s="84"/>
      <c r="D34" s="84"/>
      <c r="E34" s="84"/>
      <c r="F34" s="84"/>
      <c r="G34" s="554">
        <f>20-COUNTBLANK(B14:B33)</f>
        <v>0</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0</v>
      </c>
      <c r="Z34" s="904"/>
      <c r="AA34" s="558">
        <f t="shared" ref="AA34:AG34" si="18">SUM(AA14:AA33)</f>
        <v>0</v>
      </c>
      <c r="AB34" s="568">
        <f t="shared" si="18"/>
        <v>0</v>
      </c>
      <c r="AC34" s="569">
        <f t="shared" si="18"/>
        <v>0</v>
      </c>
      <c r="AD34" s="569">
        <f t="shared" si="18"/>
        <v>0</v>
      </c>
      <c r="AE34" s="570">
        <f t="shared" si="18"/>
        <v>0</v>
      </c>
      <c r="AF34" s="571">
        <f t="shared" si="18"/>
        <v>0</v>
      </c>
      <c r="AG34" s="89">
        <f t="shared" si="18"/>
        <v>0</v>
      </c>
      <c r="AH34" s="90"/>
      <c r="AI34" s="90"/>
      <c r="AJ34" s="90"/>
      <c r="AK34" s="90"/>
      <c r="AL34" s="91"/>
      <c r="AM34" s="91"/>
      <c r="AN34" s="91"/>
      <c r="AO34" s="68"/>
      <c r="AS34" s="70"/>
      <c r="AW34" s="104">
        <f>SUM(AW14:AW33)</f>
        <v>0</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0</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1590" priority="6" stopIfTrue="1">
      <formula>B14=""</formula>
    </cfRule>
  </conditionalFormatting>
  <conditionalFormatting sqref="AE14:AE33">
    <cfRule type="expression" dxfId="1589" priority="7" stopIfTrue="1">
      <formula>AND((OR(S14,V14,Y14)&lt;&gt;0),AE14=0)</formula>
    </cfRule>
    <cfRule type="expression" dxfId="1588" priority="8" stopIfTrue="1">
      <formula>AND((OR(S14,V14,Y14)&lt;&gt;0),AE14&lt;&gt;0)</formula>
    </cfRule>
  </conditionalFormatting>
  <conditionalFormatting sqref="Q14:R33">
    <cfRule type="expression" dxfId="1587" priority="9" stopIfTrue="1">
      <formula>B14=""</formula>
    </cfRule>
  </conditionalFormatting>
  <conditionalFormatting sqref="AC14:AC33">
    <cfRule type="expression" dxfId="1586" priority="10" stopIfTrue="1">
      <formula>(AD14+AC14)&gt;=0</formula>
    </cfRule>
  </conditionalFormatting>
  <conditionalFormatting sqref="AI14:AJ33">
    <cfRule type="expression" dxfId="1585" priority="11" stopIfTrue="1">
      <formula>IF(AI14&lt;&gt;ROUND(S14*$AF$1+V14+Y14,2),1)</formula>
    </cfRule>
    <cfRule type="cellIs" dxfId="1584" priority="12" stopIfTrue="1" operator="equal">
      <formula>0</formula>
    </cfRule>
  </conditionalFormatting>
  <conditionalFormatting sqref="Y25:Z33">
    <cfRule type="expression" dxfId="1583" priority="13" stopIfTrue="1">
      <formula>IF((AND($Y25=0,$S25=0,$V25=0,$AE25&lt;&gt;0)),"истина")</formula>
    </cfRule>
    <cfRule type="expression" dxfId="1582" priority="14" stopIfTrue="1">
      <formula>($V25+$Y25)&lt;&gt;$AI25</formula>
    </cfRule>
  </conditionalFormatting>
  <conditionalFormatting sqref="S15:U33">
    <cfRule type="expression" dxfId="1581" priority="15" stopIfTrue="1">
      <formula>IF((AND($S15=0,$V15=0,$Y15=0,$AE15&lt;&gt;0)),"истина")</formula>
    </cfRule>
    <cfRule type="cellIs" dxfId="1580" priority="16" stopIfTrue="1" operator="lessThan">
      <formula>0</formula>
    </cfRule>
  </conditionalFormatting>
  <conditionalFormatting sqref="V25:X33">
    <cfRule type="expression" dxfId="1579" priority="17" stopIfTrue="1">
      <formula>IF((AND($V25=0,$Y25=0,$S25=0,$AE25&lt;&gt;0)),"истина")</formula>
    </cfRule>
    <cfRule type="expression" dxfId="1578" priority="18" stopIfTrue="1">
      <formula>($V25+$Y25)&lt;&gt;$AI25</formula>
    </cfRule>
    <cfRule type="cellIs" dxfId="1577" priority="19" stopIfTrue="1" operator="lessThan">
      <formula>0</formula>
    </cfRule>
  </conditionalFormatting>
  <conditionalFormatting sqref="I10:J10">
    <cfRule type="cellIs" dxfId="1576" priority="20" stopIfTrue="1" operator="notEqual">
      <formula>$A$10</formula>
    </cfRule>
    <cfRule type="cellIs" dxfId="1575" priority="21" stopIfTrue="1" operator="equal">
      <formula>0</formula>
    </cfRule>
  </conditionalFormatting>
  <conditionalFormatting sqref="D10:E10 AK13:AL13 AH14:AH33 AM14:AN33">
    <cfRule type="cellIs" dxfId="1574" priority="22" stopIfTrue="1" operator="equal">
      <formula>0</formula>
    </cfRule>
  </conditionalFormatting>
  <conditionalFormatting sqref="AH3:AN3 AH1:AN1">
    <cfRule type="cellIs" dxfId="1573" priority="23" stopIfTrue="1" operator="equal">
      <formula>0</formula>
    </cfRule>
  </conditionalFormatting>
  <conditionalFormatting sqref="S34:AG34 AF14:AF33">
    <cfRule type="cellIs" dxfId="1572" priority="24" stopIfTrue="1" operator="equal">
      <formula>0</formula>
    </cfRule>
  </conditionalFormatting>
  <conditionalFormatting sqref="S14:U14">
    <cfRule type="expression" dxfId="1571" priority="25" stopIfTrue="1">
      <formula>IF((AND($S$14=0,$V$14=0,$Y$14=0,$AE$14&lt;&gt;0)),"истина")</formula>
    </cfRule>
    <cfRule type="cellIs" dxfId="1570" priority="26" stopIfTrue="1" operator="lessThan">
      <formula>0</formula>
    </cfRule>
  </conditionalFormatting>
  <conditionalFormatting sqref="G34 D8:E9 AK14:AL33">
    <cfRule type="cellIs" dxfId="1569" priority="27" stopIfTrue="1" operator="equal">
      <formula>0</formula>
    </cfRule>
  </conditionalFormatting>
  <conditionalFormatting sqref="AL8:AL9">
    <cfRule type="cellIs" dxfId="1568" priority="28" stopIfTrue="1" operator="equal">
      <formula>0</formula>
    </cfRule>
  </conditionalFormatting>
  <conditionalFormatting sqref="AM8:AN8">
    <cfRule type="expression" dxfId="1567" priority="29" stopIfTrue="1">
      <formula>$AL$8=0</formula>
    </cfRule>
  </conditionalFormatting>
  <conditionalFormatting sqref="AM9:AN9">
    <cfRule type="expression" dxfId="1566" priority="30" stopIfTrue="1">
      <formula>$AL$9=0</formula>
    </cfRule>
  </conditionalFormatting>
  <conditionalFormatting sqref="A8:C8">
    <cfRule type="expression" dxfId="1565" priority="31" stopIfTrue="1">
      <formula>$D$8=0</formula>
    </cfRule>
    <cfRule type="cellIs" dxfId="1564" priority="32" stopIfTrue="1" operator="equal">
      <formula>0</formula>
    </cfRule>
  </conditionalFormatting>
  <conditionalFormatting sqref="A9:C9">
    <cfRule type="expression" dxfId="1563" priority="33" stopIfTrue="1">
      <formula>$D$9=0</formula>
    </cfRule>
    <cfRule type="cellIs" dxfId="1562" priority="34" stopIfTrue="1" operator="equal">
      <formula>0</formula>
    </cfRule>
  </conditionalFormatting>
  <conditionalFormatting sqref="F9">
    <cfRule type="expression" dxfId="1561" priority="35" stopIfTrue="1">
      <formula>$D$9=0</formula>
    </cfRule>
  </conditionalFormatting>
  <conditionalFormatting sqref="F8">
    <cfRule type="expression" dxfId="1560" priority="36" stopIfTrue="1">
      <formula>$D$8=0</formula>
    </cfRule>
  </conditionalFormatting>
  <conditionalFormatting sqref="G8:AK9 BA7:CE8">
    <cfRule type="cellIs" dxfId="1559" priority="37" stopIfTrue="1" operator="equal">
      <formula>""</formula>
    </cfRule>
  </conditionalFormatting>
  <conditionalFormatting sqref="Y14:Z24">
    <cfRule type="expression" dxfId="1558" priority="1" stopIfTrue="1">
      <formula>IF((AND($Y14=0,$S14=0,$V14=0,$AE14&lt;&gt;0)),"истина")</formula>
    </cfRule>
    <cfRule type="expression" dxfId="1557" priority="2" stopIfTrue="1">
      <formula>($V14+$Y14)&lt;&gt;$AI14</formula>
    </cfRule>
  </conditionalFormatting>
  <conditionalFormatting sqref="V14:X24">
    <cfRule type="expression" dxfId="1556" priority="3" stopIfTrue="1">
      <formula>IF((AND($V14=0,$Y14=0,$S14=0,$AE14&lt;&gt;0)),"истина")</formula>
    </cfRule>
    <cfRule type="expression" dxfId="1555" priority="4" stopIfTrue="1">
      <formula>($V14+$Y14)&lt;&gt;$AI14</formula>
    </cfRule>
    <cfRule type="cellIs" dxfId="1554"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9633"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69634"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69635"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69636"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69637"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69638"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69639"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69640"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69641"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69642"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69643"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69644"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69645"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69646"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69647"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69648"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69649"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19">
    <pageSetUpPr fitToPage="1"/>
  </sheetPr>
  <dimension ref="A1:CE147"/>
  <sheetViews>
    <sheetView showGridLines="0" topLeftCell="C3" zoomScale="120" zoomScaleNormal="120" workbookViewId="0">
      <selection activeCell="M18" sqref="M18:N18"/>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c r="B1" s="969"/>
      <c r="C1" s="969"/>
      <c r="D1" s="555"/>
      <c r="E1" s="966"/>
      <c r="F1" s="966"/>
      <c r="G1" s="966"/>
      <c r="H1" s="966"/>
      <c r="J1" s="970"/>
      <c r="K1" s="970"/>
      <c r="L1" s="970"/>
      <c r="M1" s="970"/>
      <c r="N1" s="970"/>
      <c r="O1" s="970"/>
      <c r="P1" s="3"/>
      <c r="Q1" s="3"/>
      <c r="R1" s="964"/>
      <c r="S1" s="964"/>
      <c r="T1" s="964"/>
      <c r="U1" s="964"/>
      <c r="V1" s="964"/>
      <c r="W1" s="964"/>
      <c r="Y1" s="971"/>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c r="AH2" s="859" t="s">
        <v>12</v>
      </c>
      <c r="AI2" s="859"/>
      <c r="AJ2" s="859"/>
      <c r="AK2" s="859"/>
      <c r="AL2" s="859"/>
      <c r="AM2" s="859"/>
      <c r="AN2" s="859"/>
      <c r="AO2" s="14" t="b">
        <v>0</v>
      </c>
      <c r="AP2" s="15" t="b">
        <v>0</v>
      </c>
      <c r="AQ2" s="15" t="b">
        <v>0</v>
      </c>
      <c r="AR2" s="15" t="b">
        <v>0</v>
      </c>
      <c r="AS2" s="15" t="b">
        <v>0</v>
      </c>
      <c r="AT2" s="15" t="b">
        <v>0</v>
      </c>
      <c r="AU2" s="15" t="b">
        <v>0</v>
      </c>
      <c r="AV2" s="15">
        <f>COUNTIF(AO2:AU2,TRUE)</f>
        <v>0</v>
      </c>
    </row>
    <row r="3" spans="1:83" ht="12.75" customHeight="1" x14ac:dyDescent="0.2">
      <c r="A3" s="972" t="s">
        <v>305</v>
      </c>
      <c r="B3" s="972"/>
      <c r="C3" s="972"/>
      <c r="D3" s="555"/>
      <c r="E3" s="964"/>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f>IF(AO2=TRUE,"M",0)</f>
        <v>0</v>
      </c>
      <c r="AP3" s="19">
        <f>IF(AP2=TRUE,"Tu",0)</f>
        <v>0</v>
      </c>
      <c r="AQ3" s="19">
        <f>IF(AQ2=TRUE,"W",0)</f>
        <v>0</v>
      </c>
      <c r="AR3" s="19">
        <f>IF(AR2=TRUE,"Th",0)</f>
        <v>0</v>
      </c>
      <c r="AS3" s="19">
        <f>IF(AS2=TRUE,"F",0)</f>
        <v>0</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
      </c>
      <c r="BC7" s="33" t="str">
        <f>IF($I$7=$AO$3,"X","")&amp;IF($I$7=$AP$3,"X","")&amp;IF($I$7=$AQ$3,"X","")&amp;IF($I$7=$AR$3,"X","")&amp;IF($I$7=$AS$3,"X","")&amp;IF($I$7=$AT$3,"X","")&amp;IF($I$7=$AU$3,"X","")</f>
        <v/>
      </c>
      <c r="BD7" s="33" t="str">
        <f>IF($J$7=$AO$3,"X","")&amp;IF($J$7=$AP$3,"X","")&amp;IF($J$7=$AQ$3,"X","")&amp;IF($J$7=$AR$3,"X","")&amp;IF($J$7=$AS$3,"X","")&amp;IF($J$7=$AT$3,"X","")&amp;IF($J$7=$AU$3,"X","")</f>
        <v/>
      </c>
      <c r="BE7" s="33" t="str">
        <f>IF($K$7=$AO$3,"X","")&amp;IF($K$7=$AP$3,"X","")&amp;IF($K$7=$AQ$3,"X","")&amp;IF($K$7=$AR$3,"X","")&amp;IF($K$7=$AS$3,"X","")&amp;IF($K$7=$AT$3,"X","")&amp;IF($K$7=$AU$3,"X","")</f>
        <v/>
      </c>
      <c r="BF7" s="33" t="str">
        <f>IF($L$7=$AO$3,"X","")&amp;IF($L$7=$AP$3,"X","")&amp;IF($L$7=$AQ$3,"X","")&amp;IF($L$7=$AR$3,"X","")&amp;IF($L$7=$AS$3,"X","")&amp;IF($L$7=$AT$3,"X","")&amp;IF($L$7=$AU$3,"X","")</f>
        <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
      </c>
      <c r="BJ7" s="33" t="str">
        <f>IF($P$7=$AO$3,"X","")&amp;IF($P$7=$AP$3,"X","")&amp;IF($P$7=$AQ$3,"X","")&amp;IF($P$7=$AR$3,"X","")&amp;IF($P$7=$AS$3,"X","")&amp;IF($P$7=$AT$3,"X","")&amp;IF($P$7=$AU$3,"X","")</f>
        <v/>
      </c>
      <c r="BK7" s="33" t="str">
        <f>IF($Q$7=$AO$3,"X","")&amp;IF($Q$7=$AP$3,"X","")&amp;IF($Q$7=$AQ$3,"X","")&amp;IF($Q$7=$AR$3,"X","")&amp;IF($Q$7=$AS$3,"X","")&amp;IF($Q$7=$AT$3,"X","")&amp;IF($Q$7=$AU$3,"X","")</f>
        <v/>
      </c>
      <c r="BL7" s="33" t="str">
        <f>IF($R$7=$AO$3,"X","")&amp;IF($R$7=$AP$3,"X","")&amp;IF($R$7=$AQ$3,"X","")&amp;IF($R$7=$AR$3,"X","")&amp;IF($R$7=$AS$3,"X","")&amp;IF($R$7=$AT$3,"X","")&amp;IF($R$7=$AU$3,"X","")</f>
        <v/>
      </c>
      <c r="BM7" s="33" t="str">
        <f>IF($S$7=$AO$3,"X","")&amp;IF($S$7=$AP$3,"X","")&amp;IF($S$7=$AQ$3,"X","")&amp;IF($S$7=$AR$3,"X","")&amp;IF($S$7=$AS$3,"X","")&amp;IF($S$7=$AT$3,"X","")&amp;IF($S$7=$AU$3,"X","")</f>
        <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
      </c>
      <c r="BQ7" s="33" t="str">
        <f>IF($W$7=$AO$3,"X","")&amp;IF($W$7=$AP$3,"X","")&amp;IF($W$7=$AQ$3,"X","")&amp;IF($W$7=$AR$3,"X","")&amp;IF($W$7=$AS$3,"X","")&amp;IF($W$7=$AT$3,"X","")&amp;IF($W$7=$AU$3,"X","")</f>
        <v/>
      </c>
      <c r="BR7" s="33" t="str">
        <f>IF($X$7=$AO$3,"X","")&amp;IF($X$7=$AP$3,"X","")&amp;IF($X$7=$AQ$3,"X","")&amp;IF($X$7=$AR$3,"X","")&amp;IF($X$7=$AS$3,"X","")&amp;IF($X$7=$AT$3,"X","")&amp;IF($X$7=$AU$3,"X","")</f>
        <v/>
      </c>
      <c r="BS7" s="33" t="str">
        <f>IF($Y$7=$AO$3,"X","")&amp;IF($Y$7=$AP$3,"X","")&amp;IF($Y$7=$AQ$3,"X","")&amp;IF($Y$7=$AR$3,"X","")&amp;IF($Y$7=$AS$3,"X","")&amp;IF($Y$7=$AT$3,"X","")&amp;IF($Y$7=$AU$3,"X","")</f>
        <v/>
      </c>
      <c r="BT7" s="33" t="str">
        <f>IF($Z$7=$AO$3,"X","")&amp;IF($Z$7=$AP$3,"X","")&amp;IF($Z$7=$AQ$3,"X","")&amp;IF($Z$7=$AR$3,"X","")&amp;IF($Z$7=$AS$3,"X","")&amp;IF($Z$7=$AT$3,"X","")&amp;IF($Z$7=$AU$3,"X","")</f>
        <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
      </c>
      <c r="BX7" s="33" t="str">
        <f>IF($AD$7=$AO$3,"X","")&amp;IF($AD$7=$AP$3,"X","")&amp;IF($AD$7=$AQ$3,"X","")&amp;IF($AD$7=$AR$3,"X","")&amp;IF($AD$7=$AS$3,"X","")&amp;IF($AD$7=$AT$3,"X","")&amp;IF($AD$7=$AU$3,"X","")</f>
        <v/>
      </c>
      <c r="BY7" s="33" t="str">
        <f>IF($AE$7=$AO$3,"X","")&amp;IF($AE$7=$AP$3,"X","")&amp;IF($AE$7=$AQ$3,"X","")&amp;IF($AE$7=$AR$3,"X","")&amp;IF($AE$7=$AS$3,"X","")&amp;IF($AE$7=$AT$3,"X","")&amp;IF($AE$7=$AU$3,"X","")</f>
        <v/>
      </c>
      <c r="BZ7" s="33" t="str">
        <f>IF($AF$7=$AO$3,"X","")&amp;IF($AF$7=$AP$3,"X","")&amp;IF($AF$7=$AQ$3,"X","")&amp;IF($AF$7=$AR$3,"X","")&amp;IF($AF$7=$AS$3,"X","")&amp;IF($AF$7=$AT$3,"X","")&amp;IF($AF$7=$AU$3,"X","")</f>
        <v/>
      </c>
      <c r="CA7" s="33" t="str">
        <f>IF($AG$7=$AO$3,"X","")&amp;IF($AG$7=$AP$3,"X","")&amp;IF($AG$7=$AQ$3,"X","")&amp;IF($AG$7=$AR$3,"X","")&amp;IF($AG$7=$AS$3,"X","")&amp;IF($AG$7=$AT$3,"X","")&amp;IF($AG$7=$AU$3,"X","")</f>
        <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
      </c>
      <c r="CE7" s="33" t="str">
        <f>IF($AK$7=$AO$3,"X","")&amp;IF($AK$7=$AP$3,"X","")&amp;IF($AK$7=$AQ$3,"X","")&amp;IF($AK$7=$AR$3,"X","")&amp;IF($AK$7=$AS$3,"X","")&amp;IF($AK$7=$AT$3,"X","")&amp;IF($AK$7=$AU$3,"X","")</f>
        <v/>
      </c>
    </row>
    <row r="8" spans="1:83" ht="12.75" customHeight="1" x14ac:dyDescent="0.2">
      <c r="A8" s="977">
        <f>R1</f>
        <v>0</v>
      </c>
      <c r="B8" s="977"/>
      <c r="C8" s="977"/>
      <c r="D8" s="978">
        <f>Y1*AL8</f>
        <v>0</v>
      </c>
      <c r="E8" s="978"/>
      <c r="F8" s="34" t="s">
        <v>21</v>
      </c>
      <c r="G8" s="35" t="str">
        <f>IF($G$7=$AO$3,"X","")&amp;IF($G$7=$AP$3,"X","")&amp;IF($G$7=$AQ$3,"X","")&amp;IF($G$7=$AR$3,"X","")&amp;IF($G$7=$AS$3,"X","")&amp;IF($G$7=$AT$3,"X","")&amp;IF($G$7=$AU$3,"X","")</f>
        <v/>
      </c>
      <c r="H8" s="35" t="str">
        <f>IF($H$7=$AO$3,"X","")&amp;IF($H$7=$AP$3,"X","")&amp;IF($H$7=$AQ$3,"X","")&amp;IF($H$7=$AR$3,"X","")&amp;IF($H$7=$AS$3,"X","")&amp;IF($H$7=$AT$3,"X","")&amp;IF($H$7=$AU$3,"X","")</f>
        <v/>
      </c>
      <c r="I8" s="35" t="str">
        <f>IF($I$7=$AO$3,"X","")&amp;IF($I$7=$AP$3,"X","")&amp;IF($I$7=$AQ$3,"X","")&amp;IF($I$7=$AR$3,"X","")&amp;IF($I$7=$AS$3,"X","")&amp;IF($I$7=$AT$3,"X","")&amp;IF($I$7=$AU$3,"X","")</f>
        <v/>
      </c>
      <c r="J8" s="35" t="str">
        <f>IF($J$7=$AO$3,"X","")&amp;IF($J$7=$AP$3,"X","")&amp;IF($J$7=$AQ$3,"X","")&amp;IF($J$7=$AR$3,"X","")&amp;IF($J$7=$AS$3,"X","")&amp;IF($J$7=$AT$3,"X","")&amp;IF($J$7=$AU$3,"X","")</f>
        <v/>
      </c>
      <c r="K8" s="35" t="str">
        <f>IF($K$7=$AO$3,"X","")&amp;IF($K$7=$AP$3,"X","")&amp;IF($K$7=$AQ$3,"X","")&amp;IF($K$7=$AR$3,"X","")&amp;IF($K$7=$AS$3,"X","")&amp;IF($K$7=$AT$3,"X","")&amp;IF($K$7=$AU$3,"X","")</f>
        <v/>
      </c>
      <c r="L8" s="35" t="str">
        <f>IF($L$7=$AO$3,"X","")&amp;IF($L$7=$AP$3,"X","")&amp;IF($L$7=$AQ$3,"X","")&amp;IF($L$7=$AR$3,"X","")&amp;IF($L$7=$AS$3,"X","")&amp;IF($L$7=$AT$3,"X","")&amp;IF($L$7=$AU$3,"X","")</f>
        <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
      </c>
      <c r="P8" s="35" t="str">
        <f>IF($P$7=$AO$3,"X","")&amp;IF($P$7=$AP$3,"X","")&amp;IF($P$7=$AQ$3,"X","")&amp;IF($P$7=$AR$3,"X","")&amp;IF($P$7=$AS$3,"X","")&amp;IF($P$7=$AT$3,"X","")&amp;IF($P$7=$AU$3,"X","")</f>
        <v/>
      </c>
      <c r="Q8" s="35" t="str">
        <f>IF($Q$7=$AO$3,"X","")&amp;IF($Q$7=$AP$3,"X","")&amp;IF($Q$7=$AQ$3,"X","")&amp;IF($Q$7=$AR$3,"X","")&amp;IF($Q$7=$AS$3,"X","")&amp;IF($Q$7=$AT$3,"X","")&amp;IF($Q$7=$AU$3,"X","")</f>
        <v/>
      </c>
      <c r="R8" s="35" t="str">
        <f>IF($R$7=$AO$3,"X","")&amp;IF($R$7=$AP$3,"X","")&amp;IF($R$7=$AQ$3,"X","")&amp;IF($R$7=$AR$3,"X","")&amp;IF($R$7=$AS$3,"X","")&amp;IF($R$7=$AT$3,"X","")&amp;IF($R$7=$AU$3,"X","")</f>
        <v/>
      </c>
      <c r="S8" s="35" t="str">
        <f>IF($S$7=$AO$3,"X","")&amp;IF($S$7=$AP$3,"X","")&amp;IF($S$7=$AQ$3,"X","")&amp;IF($S$7=$AR$3,"X","")&amp;IF($S$7=$AS$3,"X","")&amp;IF($S$7=$AT$3,"X","")&amp;IF($S$7=$AU$3,"X","")</f>
        <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
      </c>
      <c r="W8" s="35" t="str">
        <f>IF($W$7=$AO$3,"X","")&amp;IF($W$7=$AP$3,"X","")&amp;IF($W$7=$AQ$3,"X","")&amp;IF($W$7=$AR$3,"X","")&amp;IF($W$7=$AS$3,"X","")&amp;IF($W$7=$AT$3,"X","")&amp;IF($W$7=$AU$3,"X","")</f>
        <v/>
      </c>
      <c r="X8" s="35" t="str">
        <f>IF($X$7=$AO$3,"X","")&amp;IF($X$7=$AP$3,"X","")&amp;IF($X$7=$AQ$3,"X","")&amp;IF($X$7=$AR$3,"X","")&amp;IF($X$7=$AS$3,"X","")&amp;IF($X$7=$AT$3,"X","")&amp;IF($X$7=$AU$3,"X","")</f>
        <v/>
      </c>
      <c r="Y8" s="35" t="str">
        <f>IF($Y$7=$AO$3,"X","")&amp;IF($Y$7=$AP$3,"X","")&amp;IF($Y$7=$AQ$3,"X","")&amp;IF($Y$7=$AR$3,"X","")&amp;IF($Y$7=$AS$3,"X","")&amp;IF($Y$7=$AT$3,"X","")&amp;IF($Y$7=$AU$3,"X","")</f>
        <v/>
      </c>
      <c r="Z8" s="35" t="str">
        <f>IF($Z$7=$AO$3,"X","")&amp;IF($Z$7=$AP$3,"X","")&amp;IF($Z$7=$AQ$3,"X","")&amp;IF($Z$7=$AR$3,"X","")&amp;IF($Z$7=$AS$3,"X","")&amp;IF($Z$7=$AT$3,"X","")&amp;IF($Z$7=$AU$3,"X","")</f>
        <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
      </c>
      <c r="AD8" s="35" t="str">
        <f>IF($AD$7=$AO$3,"X","")&amp;IF($AD$7=$AP$3,"X","")&amp;IF($AD$7=$AQ$3,"X","")&amp;IF($AD$7=$AR$3,"X","")&amp;IF($AD$7=$AS$3,"X","")&amp;IF($AD$7=$AT$3,"X","")&amp;IF($AD$7=$AU$3,"X","")</f>
        <v/>
      </c>
      <c r="AE8" s="35" t="str">
        <f>IF($AE$7=$AO$3,"X","")&amp;IF($AE$7=$AP$3,"X","")&amp;IF($AE$7=$AQ$3,"X","")&amp;IF($AE$7=$AR$3,"X","")&amp;IF($AE$7=$AS$3,"X","")&amp;IF($AE$7=$AT$3,"X","")&amp;IF($AE$7=$AU$3,"X","")</f>
        <v/>
      </c>
      <c r="AF8" s="35" t="str">
        <f>IF($AF$7=$AO$3,"X","")&amp;IF($AF$7=$AP$3,"X","")&amp;IF($AF$7=$AQ$3,"X","")&amp;IF($AF$7=$AR$3,"X","")&amp;IF($AF$7=$AS$3,"X","")&amp;IF($AF$7=$AT$3,"X","")&amp;IF($AF$7=$AU$3,"X","")</f>
        <v/>
      </c>
      <c r="AG8" s="35" t="str">
        <f>IF($AG$7=$AO$3,"X","")&amp;IF($AG$7=$AP$3,"X","")&amp;IF($AG$7=$AQ$3,"X","")&amp;IF($AG$7=$AR$3,"X","")&amp;IF($AG$7=$AS$3,"X","")&amp;IF($AG$7=$AT$3,"X","")&amp;IF($AG$7=$AU$3,"X","")</f>
        <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
      </c>
      <c r="AK8" s="35" t="str">
        <f>IF($AK$7=$AO$3,"X","")&amp;IF($AK$7=$AP$3,"X","")&amp;IF($AK$7=$AQ$3,"X","")&amp;IF($AK$7=$AR$3,"X","")&amp;IF($AK$7=$AS$3,"X","")&amp;IF($AK$7=$AT$3,"X","")&amp;IF($AK$7=$AU$3,"X","")</f>
        <v/>
      </c>
      <c r="AL8" s="30">
        <f>COUNTIF(G8:AK8,"X")</f>
        <v>0</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0</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c r="C14" s="925"/>
      <c r="D14" s="925"/>
      <c r="E14" s="925"/>
      <c r="F14" s="925"/>
      <c r="G14" s="926"/>
      <c r="H14" s="927"/>
      <c r="I14" s="928"/>
      <c r="J14" s="929"/>
      <c r="K14" s="930"/>
      <c r="L14" s="931"/>
      <c r="M14" s="932"/>
      <c r="N14" s="933"/>
      <c r="O14" s="932"/>
      <c r="P14" s="933"/>
      <c r="Q14" s="934">
        <f t="shared" ref="Q14:Q33" si="2">AV14</f>
        <v>0</v>
      </c>
      <c r="R14" s="935"/>
      <c r="S14" s="936"/>
      <c r="T14" s="937"/>
      <c r="U14" s="938"/>
      <c r="V14" s="939"/>
      <c r="W14" s="940"/>
      <c r="X14" s="941"/>
      <c r="Y14" s="939"/>
      <c r="Z14" s="941"/>
      <c r="AA14" s="556"/>
      <c r="AB14" s="559"/>
      <c r="AC14" s="560" t="str">
        <f t="shared" ref="AC14:AC33" si="3">IF(B14&lt;&gt;"",-$I$10,"")</f>
        <v/>
      </c>
      <c r="AD14" s="561"/>
      <c r="AE14" s="561"/>
      <c r="AF14" s="562">
        <f t="shared" ref="AF14:AF33" si="4">SUM(AB14:AE14)</f>
        <v>0</v>
      </c>
      <c r="AG14" s="72"/>
      <c r="AH14" s="109" t="str">
        <f t="shared" ref="AH14:AH33" si="5">IF(B14&lt;&gt;"",AV14,"")</f>
        <v/>
      </c>
      <c r="AI14" s="883" t="str">
        <f>IF(B14&lt;&gt;0,ROUND(AE14*Q14,0),"")</f>
        <v/>
      </c>
      <c r="AJ14" s="883"/>
      <c r="AK14" s="900" t="str">
        <f t="shared" ref="AK14:AK33" si="6">IF(B14&lt;&gt;0,ROUND(AI14*$AF$1,2),"")</f>
        <v/>
      </c>
      <c r="AL14" s="900"/>
      <c r="AM14" s="901" t="str">
        <f t="shared" ref="AM14:AM33" si="7">IF(AND(AC14&gt;0,AC14&lt;&gt;""),"ложь","")</f>
        <v/>
      </c>
      <c r="AN14" s="901"/>
      <c r="AO14" s="73">
        <f>IF(ROUND($A$1-$A$1*M14,4)=$A$1,0,ROUND($A$1-$A$1*M14,4))</f>
        <v>0</v>
      </c>
      <c r="AP14" s="74">
        <f>IF(ROUND($A$1-$A$1*O14,4)=$A$1,0,ROUND($A$1-$A$1*O14,4))</f>
        <v>0</v>
      </c>
      <c r="AQ14" s="75">
        <f>ROUND($A$1-((M14+O14)*$A$1),4)</f>
        <v>0</v>
      </c>
      <c r="AR14" s="76">
        <f>IF(AO14&gt;0,1,0)</f>
        <v>0</v>
      </c>
      <c r="AS14" s="77">
        <f t="shared" ref="AS14:AS33" si="8">IF(AP14&gt;0,2,0)</f>
        <v>0</v>
      </c>
      <c r="AT14" s="76">
        <f>IF(AQ14&gt;0,3,0)</f>
        <v>0</v>
      </c>
      <c r="AU14" s="78">
        <f t="shared" ref="AU14:AU33" si="9">AR14+AS14+AT14</f>
        <v>0</v>
      </c>
      <c r="AV14" s="5">
        <f t="shared" ref="AV14:AV33" si="10">IF(AU14=4,AO14,0)+IF(AU14=5,AP14,0)+IF(AU14=6,AQ14,0)+IF(AU14=3,$A$1,0)</f>
        <v>0</v>
      </c>
      <c r="AW14" s="104">
        <f>ROUND(AF14*Q14,0)</f>
        <v>0</v>
      </c>
    </row>
    <row r="15" spans="1:83" s="69" customFormat="1" ht="18" customHeight="1" x14ac:dyDescent="0.2">
      <c r="A15" s="71">
        <v>2</v>
      </c>
      <c r="B15" s="924"/>
      <c r="C15" s="925"/>
      <c r="D15" s="925"/>
      <c r="E15" s="925"/>
      <c r="F15" s="925"/>
      <c r="G15" s="926"/>
      <c r="H15" s="927"/>
      <c r="I15" s="928"/>
      <c r="J15" s="929"/>
      <c r="K15" s="930"/>
      <c r="L15" s="931"/>
      <c r="M15" s="932"/>
      <c r="N15" s="933"/>
      <c r="O15" s="932"/>
      <c r="P15" s="933"/>
      <c r="Q15" s="934">
        <f t="shared" si="2"/>
        <v>0</v>
      </c>
      <c r="R15" s="935"/>
      <c r="S15" s="936"/>
      <c r="T15" s="937"/>
      <c r="U15" s="938"/>
      <c r="V15" s="939"/>
      <c r="W15" s="940"/>
      <c r="X15" s="941"/>
      <c r="Y15" s="939"/>
      <c r="Z15" s="941"/>
      <c r="AA15" s="556"/>
      <c r="AB15" s="563"/>
      <c r="AC15" s="560" t="str">
        <f t="shared" si="3"/>
        <v/>
      </c>
      <c r="AD15" s="564"/>
      <c r="AE15" s="561"/>
      <c r="AF15" s="562">
        <f t="shared" si="4"/>
        <v>0</v>
      </c>
      <c r="AG15" s="72"/>
      <c r="AH15" s="109" t="str">
        <f t="shared" si="5"/>
        <v/>
      </c>
      <c r="AI15" s="883" t="str">
        <f t="shared" ref="AI15:AI33" si="11">IF(B15&lt;&gt;0,ROUND(AE15*Q15,0),"")</f>
        <v/>
      </c>
      <c r="AJ15" s="883"/>
      <c r="AK15" s="900" t="str">
        <f t="shared" si="6"/>
        <v/>
      </c>
      <c r="AL15" s="900"/>
      <c r="AM15" s="901" t="str">
        <f t="shared" si="7"/>
        <v/>
      </c>
      <c r="AN15" s="901"/>
      <c r="AO15" s="73">
        <f t="shared" ref="AO15:AO33" si="12">IF(ROUND($A$1-$A$1*M15,4)=$A$1,0,ROUND($A$1-$A$1*M15,4))</f>
        <v>0</v>
      </c>
      <c r="AP15" s="74">
        <f t="shared" ref="AP15:AP33" si="13">IF(ROUND($A$1-$A$1*O15,4)=$A$1,0,ROUND($A$1-$A$1*O15,4))</f>
        <v>0</v>
      </c>
      <c r="AQ15" s="75">
        <f t="shared" ref="AQ15:AQ33" si="14">ROUND($A$1-((M15+O15)*$A$1),4)</f>
        <v>0</v>
      </c>
      <c r="AR15" s="76">
        <f t="shared" ref="AR15:AR33" si="15">IF(AO15&gt;0,1,0)</f>
        <v>0</v>
      </c>
      <c r="AS15" s="77">
        <f t="shared" si="8"/>
        <v>0</v>
      </c>
      <c r="AT15" s="76">
        <f t="shared" ref="AT15:AT33" si="16">IF(AQ15&gt;0,3,0)</f>
        <v>0</v>
      </c>
      <c r="AU15" s="78">
        <f t="shared" si="9"/>
        <v>0</v>
      </c>
      <c r="AV15" s="5">
        <f t="shared" si="10"/>
        <v>0</v>
      </c>
      <c r="AW15" s="104">
        <f t="shared" ref="AW15:AW33" si="17">ROUND(AF15*Q15,0)</f>
        <v>0</v>
      </c>
    </row>
    <row r="16" spans="1:83" s="69" customFormat="1" ht="18" customHeight="1" x14ac:dyDescent="0.2">
      <c r="A16" s="71">
        <v>3</v>
      </c>
      <c r="B16" s="924"/>
      <c r="C16" s="925"/>
      <c r="D16" s="925"/>
      <c r="E16" s="925"/>
      <c r="F16" s="925"/>
      <c r="G16" s="926"/>
      <c r="H16" s="927"/>
      <c r="I16" s="928"/>
      <c r="J16" s="929"/>
      <c r="K16" s="930"/>
      <c r="L16" s="931"/>
      <c r="M16" s="932"/>
      <c r="N16" s="933"/>
      <c r="O16" s="932"/>
      <c r="P16" s="933"/>
      <c r="Q16" s="934">
        <f t="shared" si="2"/>
        <v>0</v>
      </c>
      <c r="R16" s="935"/>
      <c r="S16" s="936"/>
      <c r="T16" s="937"/>
      <c r="U16" s="938"/>
      <c r="V16" s="939"/>
      <c r="W16" s="940"/>
      <c r="X16" s="941"/>
      <c r="Y16" s="939"/>
      <c r="Z16" s="941"/>
      <c r="AA16" s="556"/>
      <c r="AB16" s="563"/>
      <c r="AC16" s="560" t="str">
        <f t="shared" si="3"/>
        <v/>
      </c>
      <c r="AD16" s="564"/>
      <c r="AE16" s="561"/>
      <c r="AF16" s="562">
        <f t="shared" si="4"/>
        <v>0</v>
      </c>
      <c r="AG16" s="72"/>
      <c r="AH16" s="109" t="str">
        <f t="shared" si="5"/>
        <v/>
      </c>
      <c r="AI16" s="883" t="str">
        <f t="shared" si="11"/>
        <v/>
      </c>
      <c r="AJ16" s="883"/>
      <c r="AK16" s="900" t="str">
        <f t="shared" si="6"/>
        <v/>
      </c>
      <c r="AL16" s="900"/>
      <c r="AM16" s="901" t="str">
        <f t="shared" si="7"/>
        <v/>
      </c>
      <c r="AN16" s="901"/>
      <c r="AO16" s="73">
        <f t="shared" si="12"/>
        <v>0</v>
      </c>
      <c r="AP16" s="74">
        <f t="shared" si="13"/>
        <v>0</v>
      </c>
      <c r="AQ16" s="75">
        <f t="shared" si="14"/>
        <v>0</v>
      </c>
      <c r="AR16" s="76">
        <f t="shared" si="15"/>
        <v>0</v>
      </c>
      <c r="AS16" s="77">
        <f t="shared" si="8"/>
        <v>0</v>
      </c>
      <c r="AT16" s="76">
        <f t="shared" si="16"/>
        <v>0</v>
      </c>
      <c r="AU16" s="78">
        <f t="shared" si="9"/>
        <v>0</v>
      </c>
      <c r="AV16" s="5">
        <f t="shared" si="10"/>
        <v>0</v>
      </c>
      <c r="AW16" s="104">
        <f t="shared" si="17"/>
        <v>0</v>
      </c>
    </row>
    <row r="17" spans="1:49" s="69" customFormat="1" ht="18" customHeight="1" x14ac:dyDescent="0.2">
      <c r="A17" s="71">
        <v>4</v>
      </c>
      <c r="B17" s="924"/>
      <c r="C17" s="925"/>
      <c r="D17" s="925"/>
      <c r="E17" s="925"/>
      <c r="F17" s="925"/>
      <c r="G17" s="926"/>
      <c r="H17" s="927"/>
      <c r="I17" s="928"/>
      <c r="J17" s="929"/>
      <c r="K17" s="930"/>
      <c r="L17" s="931"/>
      <c r="M17" s="932"/>
      <c r="N17" s="933"/>
      <c r="O17" s="932"/>
      <c r="P17" s="933"/>
      <c r="Q17" s="934">
        <f t="shared" si="2"/>
        <v>0</v>
      </c>
      <c r="R17" s="935"/>
      <c r="S17" s="936"/>
      <c r="T17" s="937"/>
      <c r="U17" s="938"/>
      <c r="V17" s="939"/>
      <c r="W17" s="940"/>
      <c r="X17" s="941"/>
      <c r="Y17" s="939"/>
      <c r="Z17" s="941"/>
      <c r="AA17" s="556"/>
      <c r="AB17" s="563"/>
      <c r="AC17" s="560" t="str">
        <f t="shared" si="3"/>
        <v/>
      </c>
      <c r="AD17" s="564"/>
      <c r="AE17" s="561"/>
      <c r="AF17" s="562">
        <f t="shared" si="4"/>
        <v>0</v>
      </c>
      <c r="AG17" s="72"/>
      <c r="AH17" s="109" t="str">
        <f t="shared" si="5"/>
        <v/>
      </c>
      <c r="AI17" s="883" t="str">
        <f t="shared" si="11"/>
        <v/>
      </c>
      <c r="AJ17" s="883"/>
      <c r="AK17" s="900" t="str">
        <f t="shared" si="6"/>
        <v/>
      </c>
      <c r="AL17" s="900"/>
      <c r="AM17" s="901" t="str">
        <f t="shared" si="7"/>
        <v/>
      </c>
      <c r="AN17" s="901"/>
      <c r="AO17" s="73">
        <f t="shared" si="12"/>
        <v>0</v>
      </c>
      <c r="AP17" s="74">
        <f t="shared" si="13"/>
        <v>0</v>
      </c>
      <c r="AQ17" s="75">
        <f t="shared" si="14"/>
        <v>0</v>
      </c>
      <c r="AR17" s="76">
        <f t="shared" si="15"/>
        <v>0</v>
      </c>
      <c r="AS17" s="77">
        <f t="shared" si="8"/>
        <v>0</v>
      </c>
      <c r="AT17" s="76">
        <f t="shared" si="16"/>
        <v>0</v>
      </c>
      <c r="AU17" s="78">
        <f t="shared" si="9"/>
        <v>0</v>
      </c>
      <c r="AV17" s="5">
        <f t="shared" si="10"/>
        <v>0</v>
      </c>
      <c r="AW17" s="104">
        <f t="shared" si="17"/>
        <v>0</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0</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0</v>
      </c>
      <c r="AR18" s="76">
        <f t="shared" si="15"/>
        <v>0</v>
      </c>
      <c r="AS18" s="77">
        <f t="shared" si="8"/>
        <v>0</v>
      </c>
      <c r="AT18" s="76">
        <f t="shared" si="16"/>
        <v>0</v>
      </c>
      <c r="AU18" s="78">
        <f t="shared" si="9"/>
        <v>0</v>
      </c>
      <c r="AV18" s="5">
        <f t="shared" si="10"/>
        <v>0</v>
      </c>
      <c r="AW18" s="104">
        <f t="shared" si="17"/>
        <v>0</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0</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0</v>
      </c>
      <c r="AR19" s="76">
        <f t="shared" si="15"/>
        <v>0</v>
      </c>
      <c r="AS19" s="77">
        <f t="shared" si="8"/>
        <v>0</v>
      </c>
      <c r="AT19" s="76">
        <f t="shared" si="16"/>
        <v>0</v>
      </c>
      <c r="AU19" s="78">
        <f t="shared" si="9"/>
        <v>0</v>
      </c>
      <c r="AV19" s="5">
        <f t="shared" si="10"/>
        <v>0</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0</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0</v>
      </c>
      <c r="AR20" s="76">
        <f t="shared" si="15"/>
        <v>0</v>
      </c>
      <c r="AS20" s="77">
        <f t="shared" si="8"/>
        <v>0</v>
      </c>
      <c r="AT20" s="76">
        <f t="shared" si="16"/>
        <v>0</v>
      </c>
      <c r="AU20" s="78">
        <f t="shared" si="9"/>
        <v>0</v>
      </c>
      <c r="AV20" s="5">
        <f t="shared" si="10"/>
        <v>0</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0</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0</v>
      </c>
      <c r="AR21" s="76">
        <f t="shared" si="15"/>
        <v>0</v>
      </c>
      <c r="AS21" s="77">
        <f t="shared" si="8"/>
        <v>0</v>
      </c>
      <c r="AT21" s="76">
        <f t="shared" si="16"/>
        <v>0</v>
      </c>
      <c r="AU21" s="78">
        <f t="shared" si="9"/>
        <v>0</v>
      </c>
      <c r="AV21" s="5">
        <f t="shared" si="10"/>
        <v>0</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0</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0</v>
      </c>
      <c r="AR22" s="76">
        <f t="shared" si="15"/>
        <v>0</v>
      </c>
      <c r="AS22" s="77">
        <f t="shared" si="8"/>
        <v>0</v>
      </c>
      <c r="AT22" s="76">
        <f t="shared" si="16"/>
        <v>0</v>
      </c>
      <c r="AU22" s="78">
        <f t="shared" si="9"/>
        <v>0</v>
      </c>
      <c r="AV22" s="5">
        <f t="shared" si="10"/>
        <v>0</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0</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0</v>
      </c>
      <c r="AR23" s="76">
        <f t="shared" si="15"/>
        <v>0</v>
      </c>
      <c r="AS23" s="77">
        <f t="shared" si="8"/>
        <v>0</v>
      </c>
      <c r="AT23" s="76">
        <f t="shared" si="16"/>
        <v>0</v>
      </c>
      <c r="AU23" s="78">
        <f t="shared" si="9"/>
        <v>0</v>
      </c>
      <c r="AV23" s="5">
        <f t="shared" si="10"/>
        <v>0</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0</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0</v>
      </c>
      <c r="AR24" s="76">
        <f t="shared" si="15"/>
        <v>0</v>
      </c>
      <c r="AS24" s="77">
        <f t="shared" si="8"/>
        <v>0</v>
      </c>
      <c r="AT24" s="76">
        <f t="shared" si="16"/>
        <v>0</v>
      </c>
      <c r="AU24" s="78">
        <f t="shared" si="9"/>
        <v>0</v>
      </c>
      <c r="AV24" s="5">
        <f t="shared" si="10"/>
        <v>0</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0</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0</v>
      </c>
      <c r="AR25" s="76">
        <f t="shared" si="15"/>
        <v>0</v>
      </c>
      <c r="AS25" s="77">
        <f t="shared" si="8"/>
        <v>0</v>
      </c>
      <c r="AT25" s="76">
        <f t="shared" si="16"/>
        <v>0</v>
      </c>
      <c r="AU25" s="78">
        <f t="shared" si="9"/>
        <v>0</v>
      </c>
      <c r="AV25" s="5">
        <f t="shared" si="10"/>
        <v>0</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0</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0</v>
      </c>
      <c r="AR26" s="76">
        <f t="shared" si="15"/>
        <v>0</v>
      </c>
      <c r="AS26" s="77">
        <f t="shared" si="8"/>
        <v>0</v>
      </c>
      <c r="AT26" s="76">
        <f t="shared" si="16"/>
        <v>0</v>
      </c>
      <c r="AU26" s="78">
        <f t="shared" si="9"/>
        <v>0</v>
      </c>
      <c r="AV26" s="5">
        <f t="shared" si="10"/>
        <v>0</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0</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0</v>
      </c>
      <c r="AR27" s="76">
        <f t="shared" si="15"/>
        <v>0</v>
      </c>
      <c r="AS27" s="77">
        <f t="shared" si="8"/>
        <v>0</v>
      </c>
      <c r="AT27" s="76">
        <f t="shared" si="16"/>
        <v>0</v>
      </c>
      <c r="AU27" s="78">
        <f t="shared" si="9"/>
        <v>0</v>
      </c>
      <c r="AV27" s="5">
        <f t="shared" si="10"/>
        <v>0</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0</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0</v>
      </c>
      <c r="AR28" s="76">
        <f t="shared" si="15"/>
        <v>0</v>
      </c>
      <c r="AS28" s="77">
        <f t="shared" si="8"/>
        <v>0</v>
      </c>
      <c r="AT28" s="76">
        <f t="shared" si="16"/>
        <v>0</v>
      </c>
      <c r="AU28" s="78">
        <f t="shared" si="9"/>
        <v>0</v>
      </c>
      <c r="AV28" s="5">
        <f t="shared" si="10"/>
        <v>0</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0</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0</v>
      </c>
      <c r="AR29" s="76">
        <f t="shared" si="15"/>
        <v>0</v>
      </c>
      <c r="AS29" s="77">
        <f t="shared" si="8"/>
        <v>0</v>
      </c>
      <c r="AT29" s="76">
        <f t="shared" si="16"/>
        <v>0</v>
      </c>
      <c r="AU29" s="78">
        <f t="shared" si="9"/>
        <v>0</v>
      </c>
      <c r="AV29" s="5">
        <f t="shared" si="10"/>
        <v>0</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0</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0</v>
      </c>
      <c r="AR30" s="76">
        <f t="shared" si="15"/>
        <v>0</v>
      </c>
      <c r="AS30" s="77">
        <f t="shared" si="8"/>
        <v>0</v>
      </c>
      <c r="AT30" s="76">
        <f t="shared" si="16"/>
        <v>0</v>
      </c>
      <c r="AU30" s="78">
        <f t="shared" si="9"/>
        <v>0</v>
      </c>
      <c r="AV30" s="5">
        <f t="shared" si="10"/>
        <v>0</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0</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0</v>
      </c>
      <c r="AR31" s="76">
        <f t="shared" si="15"/>
        <v>0</v>
      </c>
      <c r="AS31" s="77">
        <f t="shared" si="8"/>
        <v>0</v>
      </c>
      <c r="AT31" s="76">
        <f t="shared" si="16"/>
        <v>0</v>
      </c>
      <c r="AU31" s="78">
        <f t="shared" si="9"/>
        <v>0</v>
      </c>
      <c r="AV31" s="5">
        <f t="shared" si="10"/>
        <v>0</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0</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0</v>
      </c>
      <c r="AR32" s="76">
        <f t="shared" si="15"/>
        <v>0</v>
      </c>
      <c r="AS32" s="77">
        <f t="shared" si="8"/>
        <v>0</v>
      </c>
      <c r="AT32" s="76">
        <f t="shared" si="16"/>
        <v>0</v>
      </c>
      <c r="AU32" s="78">
        <f t="shared" si="9"/>
        <v>0</v>
      </c>
      <c r="AV32" s="5">
        <f t="shared" si="10"/>
        <v>0</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0</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0</v>
      </c>
      <c r="AR33" s="76">
        <f t="shared" si="15"/>
        <v>0</v>
      </c>
      <c r="AS33" s="77">
        <f t="shared" si="8"/>
        <v>0</v>
      </c>
      <c r="AT33" s="76">
        <f t="shared" si="16"/>
        <v>0</v>
      </c>
      <c r="AU33" s="78">
        <f t="shared" si="9"/>
        <v>0</v>
      </c>
      <c r="AV33" s="5">
        <f t="shared" si="10"/>
        <v>0</v>
      </c>
      <c r="AW33" s="104">
        <f t="shared" si="17"/>
        <v>0</v>
      </c>
    </row>
    <row r="34" spans="1:49" s="69" customFormat="1" ht="24.75" customHeight="1" x14ac:dyDescent="0.2">
      <c r="A34" s="84"/>
      <c r="B34" s="480" t="s">
        <v>281</v>
      </c>
      <c r="C34" s="84"/>
      <c r="D34" s="84"/>
      <c r="E34" s="84"/>
      <c r="F34" s="84"/>
      <c r="G34" s="554">
        <f>20-COUNTBLANK(B14:B33)</f>
        <v>0</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0</v>
      </c>
      <c r="Z34" s="904"/>
      <c r="AA34" s="558">
        <f t="shared" ref="AA34:AG34" si="18">SUM(AA14:AA33)</f>
        <v>0</v>
      </c>
      <c r="AB34" s="568">
        <f t="shared" si="18"/>
        <v>0</v>
      </c>
      <c r="AC34" s="569">
        <f t="shared" si="18"/>
        <v>0</v>
      </c>
      <c r="AD34" s="569">
        <f t="shared" si="18"/>
        <v>0</v>
      </c>
      <c r="AE34" s="570">
        <f t="shared" si="18"/>
        <v>0</v>
      </c>
      <c r="AF34" s="571">
        <f t="shared" si="18"/>
        <v>0</v>
      </c>
      <c r="AG34" s="89">
        <f t="shared" si="18"/>
        <v>0</v>
      </c>
      <c r="AH34" s="90"/>
      <c r="AI34" s="90"/>
      <c r="AJ34" s="90"/>
      <c r="AK34" s="90"/>
      <c r="AL34" s="91"/>
      <c r="AM34" s="91"/>
      <c r="AN34" s="91"/>
      <c r="AO34" s="68"/>
      <c r="AS34" s="70"/>
      <c r="AW34" s="104">
        <f>SUM(AW14:AW33)</f>
        <v>0</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0</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1553" priority="6" stopIfTrue="1">
      <formula>B14=""</formula>
    </cfRule>
  </conditionalFormatting>
  <conditionalFormatting sqref="AE14:AE33">
    <cfRule type="expression" dxfId="1552" priority="7" stopIfTrue="1">
      <formula>AND((OR(S14,V14,Y14)&lt;&gt;0),AE14=0)</formula>
    </cfRule>
    <cfRule type="expression" dxfId="1551" priority="8" stopIfTrue="1">
      <formula>AND((OR(S14,V14,Y14)&lt;&gt;0),AE14&lt;&gt;0)</formula>
    </cfRule>
  </conditionalFormatting>
  <conditionalFormatting sqref="Q14:R33">
    <cfRule type="expression" dxfId="1550" priority="9" stopIfTrue="1">
      <formula>B14=""</formula>
    </cfRule>
  </conditionalFormatting>
  <conditionalFormatting sqref="AC14:AC33">
    <cfRule type="expression" dxfId="1549" priority="10" stopIfTrue="1">
      <formula>(AD14+AC14)&gt;=0</formula>
    </cfRule>
  </conditionalFormatting>
  <conditionalFormatting sqref="AI14:AJ33">
    <cfRule type="expression" dxfId="1548" priority="11" stopIfTrue="1">
      <formula>IF(AI14&lt;&gt;ROUND(S14*$AF$1+V14+Y14,2),1)</formula>
    </cfRule>
    <cfRule type="cellIs" dxfId="1547" priority="12" stopIfTrue="1" operator="equal">
      <formula>0</formula>
    </cfRule>
  </conditionalFormatting>
  <conditionalFormatting sqref="Y25:Z33">
    <cfRule type="expression" dxfId="1546" priority="13" stopIfTrue="1">
      <formula>IF((AND($Y25=0,$S25=0,$V25=0,$AE25&lt;&gt;0)),"истина")</formula>
    </cfRule>
    <cfRule type="expression" dxfId="1545" priority="14" stopIfTrue="1">
      <formula>($V25+$Y25)&lt;&gt;$AI25</formula>
    </cfRule>
  </conditionalFormatting>
  <conditionalFormatting sqref="S15:U33">
    <cfRule type="expression" dxfId="1544" priority="15" stopIfTrue="1">
      <formula>IF((AND($S15=0,$V15=0,$Y15=0,$AE15&lt;&gt;0)),"истина")</formula>
    </cfRule>
    <cfRule type="cellIs" dxfId="1543" priority="16" stopIfTrue="1" operator="lessThan">
      <formula>0</formula>
    </cfRule>
  </conditionalFormatting>
  <conditionalFormatting sqref="V25:X33">
    <cfRule type="expression" dxfId="1542" priority="17" stopIfTrue="1">
      <formula>IF((AND($V25=0,$Y25=0,$S25=0,$AE25&lt;&gt;0)),"истина")</formula>
    </cfRule>
    <cfRule type="expression" dxfId="1541" priority="18" stopIfTrue="1">
      <formula>($V25+$Y25)&lt;&gt;$AI25</formula>
    </cfRule>
    <cfRule type="cellIs" dxfId="1540" priority="19" stopIfTrue="1" operator="lessThan">
      <formula>0</formula>
    </cfRule>
  </conditionalFormatting>
  <conditionalFormatting sqref="I10:J10">
    <cfRule type="cellIs" dxfId="1539" priority="20" stopIfTrue="1" operator="notEqual">
      <formula>$A$10</formula>
    </cfRule>
    <cfRule type="cellIs" dxfId="1538" priority="21" stopIfTrue="1" operator="equal">
      <formula>0</formula>
    </cfRule>
  </conditionalFormatting>
  <conditionalFormatting sqref="D10:E10 AK13:AL13 AH14:AH33 AM14:AN33">
    <cfRule type="cellIs" dxfId="1537" priority="22" stopIfTrue="1" operator="equal">
      <formula>0</formula>
    </cfRule>
  </conditionalFormatting>
  <conditionalFormatting sqref="AH3:AN3 AH1:AN1">
    <cfRule type="cellIs" dxfId="1536" priority="23" stopIfTrue="1" operator="equal">
      <formula>0</formula>
    </cfRule>
  </conditionalFormatting>
  <conditionalFormatting sqref="S34:AG34 AF14:AF33">
    <cfRule type="cellIs" dxfId="1535" priority="24" stopIfTrue="1" operator="equal">
      <formula>0</formula>
    </cfRule>
  </conditionalFormatting>
  <conditionalFormatting sqref="S14:U14">
    <cfRule type="expression" dxfId="1534" priority="25" stopIfTrue="1">
      <formula>IF((AND($S$14=0,$V$14=0,$Y$14=0,$AE$14&lt;&gt;0)),"истина")</formula>
    </cfRule>
    <cfRule type="cellIs" dxfId="1533" priority="26" stopIfTrue="1" operator="lessThan">
      <formula>0</formula>
    </cfRule>
  </conditionalFormatting>
  <conditionalFormatting sqref="G34 D8:E9 AK14:AL33">
    <cfRule type="cellIs" dxfId="1532" priority="27" stopIfTrue="1" operator="equal">
      <formula>0</formula>
    </cfRule>
  </conditionalFormatting>
  <conditionalFormatting sqref="AL8:AL9">
    <cfRule type="cellIs" dxfId="1531" priority="28" stopIfTrue="1" operator="equal">
      <formula>0</formula>
    </cfRule>
  </conditionalFormatting>
  <conditionalFormatting sqref="AM8:AN8">
    <cfRule type="expression" dxfId="1530" priority="29" stopIfTrue="1">
      <formula>$AL$8=0</formula>
    </cfRule>
  </conditionalFormatting>
  <conditionalFormatting sqref="AM9:AN9">
    <cfRule type="expression" dxfId="1529" priority="30" stopIfTrue="1">
      <formula>$AL$9=0</formula>
    </cfRule>
  </conditionalFormatting>
  <conditionalFormatting sqref="A8:C8">
    <cfRule type="expression" dxfId="1528" priority="31" stopIfTrue="1">
      <formula>$D$8=0</formula>
    </cfRule>
    <cfRule type="cellIs" dxfId="1527" priority="32" stopIfTrue="1" operator="equal">
      <formula>0</formula>
    </cfRule>
  </conditionalFormatting>
  <conditionalFormatting sqref="A9:C9">
    <cfRule type="expression" dxfId="1526" priority="33" stopIfTrue="1">
      <formula>$D$9=0</formula>
    </cfRule>
    <cfRule type="cellIs" dxfId="1525" priority="34" stopIfTrue="1" operator="equal">
      <formula>0</formula>
    </cfRule>
  </conditionalFormatting>
  <conditionalFormatting sqref="F9">
    <cfRule type="expression" dxfId="1524" priority="35" stopIfTrue="1">
      <formula>$D$9=0</formula>
    </cfRule>
  </conditionalFormatting>
  <conditionalFormatting sqref="F8">
    <cfRule type="expression" dxfId="1523" priority="36" stopIfTrue="1">
      <formula>$D$8=0</formula>
    </cfRule>
  </conditionalFormatting>
  <conditionalFormatting sqref="G8:AK9 BA7:CE8">
    <cfRule type="cellIs" dxfId="1522" priority="37" stopIfTrue="1" operator="equal">
      <formula>""</formula>
    </cfRule>
  </conditionalFormatting>
  <conditionalFormatting sqref="Y14:Z24">
    <cfRule type="expression" dxfId="1521" priority="1" stopIfTrue="1">
      <formula>IF((AND($Y14=0,$S14=0,$V14=0,$AE14&lt;&gt;0)),"истина")</formula>
    </cfRule>
    <cfRule type="expression" dxfId="1520" priority="2" stopIfTrue="1">
      <formula>($V14+$Y14)&lt;&gt;$AI14</formula>
    </cfRule>
  </conditionalFormatting>
  <conditionalFormatting sqref="V14:X24">
    <cfRule type="expression" dxfId="1519" priority="3" stopIfTrue="1">
      <formula>IF((AND($V14=0,$Y14=0,$S14=0,$AE14&lt;&gt;0)),"истина")</formula>
    </cfRule>
    <cfRule type="expression" dxfId="1518" priority="4" stopIfTrue="1">
      <formula>($V14+$Y14)&lt;&gt;$AI14</formula>
    </cfRule>
    <cfRule type="cellIs" dxfId="1517"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0657"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70658"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70659"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70660"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70661"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70662"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70663"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70664"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70665"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70666"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70667"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70668"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70669"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70670"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70671"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70672"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70673"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20">
    <pageSetUpPr fitToPage="1"/>
  </sheetPr>
  <dimension ref="A1:CE147"/>
  <sheetViews>
    <sheetView showGridLines="0" topLeftCell="C3" zoomScale="120" zoomScaleNormal="120" workbookViewId="0">
      <selection activeCell="M18" sqref="M18:N18"/>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c r="B1" s="969"/>
      <c r="C1" s="969"/>
      <c r="D1" s="555"/>
      <c r="E1" s="966"/>
      <c r="F1" s="966"/>
      <c r="G1" s="966"/>
      <c r="H1" s="966"/>
      <c r="J1" s="970"/>
      <c r="K1" s="970"/>
      <c r="L1" s="970"/>
      <c r="M1" s="970"/>
      <c r="N1" s="970"/>
      <c r="O1" s="970"/>
      <c r="P1" s="3"/>
      <c r="Q1" s="3"/>
      <c r="R1" s="964"/>
      <c r="S1" s="964"/>
      <c r="T1" s="964"/>
      <c r="U1" s="964"/>
      <c r="V1" s="964"/>
      <c r="W1" s="964"/>
      <c r="Y1" s="971"/>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c r="AH2" s="859" t="s">
        <v>12</v>
      </c>
      <c r="AI2" s="859"/>
      <c r="AJ2" s="859"/>
      <c r="AK2" s="859"/>
      <c r="AL2" s="859"/>
      <c r="AM2" s="859"/>
      <c r="AN2" s="859"/>
      <c r="AO2" s="14" t="b">
        <v>0</v>
      </c>
      <c r="AP2" s="15" t="b">
        <v>0</v>
      </c>
      <c r="AQ2" s="15" t="b">
        <v>0</v>
      </c>
      <c r="AR2" s="15" t="b">
        <v>0</v>
      </c>
      <c r="AS2" s="15" t="b">
        <v>0</v>
      </c>
      <c r="AT2" s="15" t="b">
        <v>0</v>
      </c>
      <c r="AU2" s="15" t="b">
        <v>0</v>
      </c>
      <c r="AV2" s="15">
        <f>COUNTIF(AO2:AU2,TRUE)</f>
        <v>0</v>
      </c>
    </row>
    <row r="3" spans="1:83" ht="12.75" customHeight="1" x14ac:dyDescent="0.2">
      <c r="A3" s="972" t="s">
        <v>306</v>
      </c>
      <c r="B3" s="972"/>
      <c r="C3" s="972"/>
      <c r="D3" s="555"/>
      <c r="E3" s="964"/>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f>IF(AO2=TRUE,"M",0)</f>
        <v>0</v>
      </c>
      <c r="AP3" s="19">
        <f>IF(AP2=TRUE,"Tu",0)</f>
        <v>0</v>
      </c>
      <c r="AQ3" s="19">
        <f>IF(AQ2=TRUE,"W",0)</f>
        <v>0</v>
      </c>
      <c r="AR3" s="19">
        <f>IF(AR2=TRUE,"Th",0)</f>
        <v>0</v>
      </c>
      <c r="AS3" s="19">
        <f>IF(AS2=TRUE,"F",0)</f>
        <v>0</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
      </c>
      <c r="BC7" s="33" t="str">
        <f>IF($I$7=$AO$3,"X","")&amp;IF($I$7=$AP$3,"X","")&amp;IF($I$7=$AQ$3,"X","")&amp;IF($I$7=$AR$3,"X","")&amp;IF($I$7=$AS$3,"X","")&amp;IF($I$7=$AT$3,"X","")&amp;IF($I$7=$AU$3,"X","")</f>
        <v/>
      </c>
      <c r="BD7" s="33" t="str">
        <f>IF($J$7=$AO$3,"X","")&amp;IF($J$7=$AP$3,"X","")&amp;IF($J$7=$AQ$3,"X","")&amp;IF($J$7=$AR$3,"X","")&amp;IF($J$7=$AS$3,"X","")&amp;IF($J$7=$AT$3,"X","")&amp;IF($J$7=$AU$3,"X","")</f>
        <v/>
      </c>
      <c r="BE7" s="33" t="str">
        <f>IF($K$7=$AO$3,"X","")&amp;IF($K$7=$AP$3,"X","")&amp;IF($K$7=$AQ$3,"X","")&amp;IF($K$7=$AR$3,"X","")&amp;IF($K$7=$AS$3,"X","")&amp;IF($K$7=$AT$3,"X","")&amp;IF($K$7=$AU$3,"X","")</f>
        <v/>
      </c>
      <c r="BF7" s="33" t="str">
        <f>IF($L$7=$AO$3,"X","")&amp;IF($L$7=$AP$3,"X","")&amp;IF($L$7=$AQ$3,"X","")&amp;IF($L$7=$AR$3,"X","")&amp;IF($L$7=$AS$3,"X","")&amp;IF($L$7=$AT$3,"X","")&amp;IF($L$7=$AU$3,"X","")</f>
        <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
      </c>
      <c r="BJ7" s="33" t="str">
        <f>IF($P$7=$AO$3,"X","")&amp;IF($P$7=$AP$3,"X","")&amp;IF($P$7=$AQ$3,"X","")&amp;IF($P$7=$AR$3,"X","")&amp;IF($P$7=$AS$3,"X","")&amp;IF($P$7=$AT$3,"X","")&amp;IF($P$7=$AU$3,"X","")</f>
        <v/>
      </c>
      <c r="BK7" s="33" t="str">
        <f>IF($Q$7=$AO$3,"X","")&amp;IF($Q$7=$AP$3,"X","")&amp;IF($Q$7=$AQ$3,"X","")&amp;IF($Q$7=$AR$3,"X","")&amp;IF($Q$7=$AS$3,"X","")&amp;IF($Q$7=$AT$3,"X","")&amp;IF($Q$7=$AU$3,"X","")</f>
        <v/>
      </c>
      <c r="BL7" s="33" t="str">
        <f>IF($R$7=$AO$3,"X","")&amp;IF($R$7=$AP$3,"X","")&amp;IF($R$7=$AQ$3,"X","")&amp;IF($R$7=$AR$3,"X","")&amp;IF($R$7=$AS$3,"X","")&amp;IF($R$7=$AT$3,"X","")&amp;IF($R$7=$AU$3,"X","")</f>
        <v/>
      </c>
      <c r="BM7" s="33" t="str">
        <f>IF($S$7=$AO$3,"X","")&amp;IF($S$7=$AP$3,"X","")&amp;IF($S$7=$AQ$3,"X","")&amp;IF($S$7=$AR$3,"X","")&amp;IF($S$7=$AS$3,"X","")&amp;IF($S$7=$AT$3,"X","")&amp;IF($S$7=$AU$3,"X","")</f>
        <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
      </c>
      <c r="BQ7" s="33" t="str">
        <f>IF($W$7=$AO$3,"X","")&amp;IF($W$7=$AP$3,"X","")&amp;IF($W$7=$AQ$3,"X","")&amp;IF($W$7=$AR$3,"X","")&amp;IF($W$7=$AS$3,"X","")&amp;IF($W$7=$AT$3,"X","")&amp;IF($W$7=$AU$3,"X","")</f>
        <v/>
      </c>
      <c r="BR7" s="33" t="str">
        <f>IF($X$7=$AO$3,"X","")&amp;IF($X$7=$AP$3,"X","")&amp;IF($X$7=$AQ$3,"X","")&amp;IF($X$7=$AR$3,"X","")&amp;IF($X$7=$AS$3,"X","")&amp;IF($X$7=$AT$3,"X","")&amp;IF($X$7=$AU$3,"X","")</f>
        <v/>
      </c>
      <c r="BS7" s="33" t="str">
        <f>IF($Y$7=$AO$3,"X","")&amp;IF($Y$7=$AP$3,"X","")&amp;IF($Y$7=$AQ$3,"X","")&amp;IF($Y$7=$AR$3,"X","")&amp;IF($Y$7=$AS$3,"X","")&amp;IF($Y$7=$AT$3,"X","")&amp;IF($Y$7=$AU$3,"X","")</f>
        <v/>
      </c>
      <c r="BT7" s="33" t="str">
        <f>IF($Z$7=$AO$3,"X","")&amp;IF($Z$7=$AP$3,"X","")&amp;IF($Z$7=$AQ$3,"X","")&amp;IF($Z$7=$AR$3,"X","")&amp;IF($Z$7=$AS$3,"X","")&amp;IF($Z$7=$AT$3,"X","")&amp;IF($Z$7=$AU$3,"X","")</f>
        <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
      </c>
      <c r="BX7" s="33" t="str">
        <f>IF($AD$7=$AO$3,"X","")&amp;IF($AD$7=$AP$3,"X","")&amp;IF($AD$7=$AQ$3,"X","")&amp;IF($AD$7=$AR$3,"X","")&amp;IF($AD$7=$AS$3,"X","")&amp;IF($AD$7=$AT$3,"X","")&amp;IF($AD$7=$AU$3,"X","")</f>
        <v/>
      </c>
      <c r="BY7" s="33" t="str">
        <f>IF($AE$7=$AO$3,"X","")&amp;IF($AE$7=$AP$3,"X","")&amp;IF($AE$7=$AQ$3,"X","")&amp;IF($AE$7=$AR$3,"X","")&amp;IF($AE$7=$AS$3,"X","")&amp;IF($AE$7=$AT$3,"X","")&amp;IF($AE$7=$AU$3,"X","")</f>
        <v/>
      </c>
      <c r="BZ7" s="33" t="str">
        <f>IF($AF$7=$AO$3,"X","")&amp;IF($AF$7=$AP$3,"X","")&amp;IF($AF$7=$AQ$3,"X","")&amp;IF($AF$7=$AR$3,"X","")&amp;IF($AF$7=$AS$3,"X","")&amp;IF($AF$7=$AT$3,"X","")&amp;IF($AF$7=$AU$3,"X","")</f>
        <v/>
      </c>
      <c r="CA7" s="33" t="str">
        <f>IF($AG$7=$AO$3,"X","")&amp;IF($AG$7=$AP$3,"X","")&amp;IF($AG$7=$AQ$3,"X","")&amp;IF($AG$7=$AR$3,"X","")&amp;IF($AG$7=$AS$3,"X","")&amp;IF($AG$7=$AT$3,"X","")&amp;IF($AG$7=$AU$3,"X","")</f>
        <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
      </c>
      <c r="CE7" s="33" t="str">
        <f>IF($AK$7=$AO$3,"X","")&amp;IF($AK$7=$AP$3,"X","")&amp;IF($AK$7=$AQ$3,"X","")&amp;IF($AK$7=$AR$3,"X","")&amp;IF($AK$7=$AS$3,"X","")&amp;IF($AK$7=$AT$3,"X","")&amp;IF($AK$7=$AU$3,"X","")</f>
        <v/>
      </c>
    </row>
    <row r="8" spans="1:83" ht="12.75" customHeight="1" x14ac:dyDescent="0.2">
      <c r="A8" s="977">
        <f>R1</f>
        <v>0</v>
      </c>
      <c r="B8" s="977"/>
      <c r="C8" s="977"/>
      <c r="D8" s="978">
        <f>Y1*AL8</f>
        <v>0</v>
      </c>
      <c r="E8" s="978"/>
      <c r="F8" s="34" t="s">
        <v>21</v>
      </c>
      <c r="G8" s="35" t="str">
        <f>IF($G$7=$AO$3,"X","")&amp;IF($G$7=$AP$3,"X","")&amp;IF($G$7=$AQ$3,"X","")&amp;IF($G$7=$AR$3,"X","")&amp;IF($G$7=$AS$3,"X","")&amp;IF($G$7=$AT$3,"X","")&amp;IF($G$7=$AU$3,"X","")</f>
        <v/>
      </c>
      <c r="H8" s="35" t="str">
        <f>IF($H$7=$AO$3,"X","")&amp;IF($H$7=$AP$3,"X","")&amp;IF($H$7=$AQ$3,"X","")&amp;IF($H$7=$AR$3,"X","")&amp;IF($H$7=$AS$3,"X","")&amp;IF($H$7=$AT$3,"X","")&amp;IF($H$7=$AU$3,"X","")</f>
        <v/>
      </c>
      <c r="I8" s="35" t="str">
        <f>IF($I$7=$AO$3,"X","")&amp;IF($I$7=$AP$3,"X","")&amp;IF($I$7=$AQ$3,"X","")&amp;IF($I$7=$AR$3,"X","")&amp;IF($I$7=$AS$3,"X","")&amp;IF($I$7=$AT$3,"X","")&amp;IF($I$7=$AU$3,"X","")</f>
        <v/>
      </c>
      <c r="J8" s="35" t="str">
        <f>IF($J$7=$AO$3,"X","")&amp;IF($J$7=$AP$3,"X","")&amp;IF($J$7=$AQ$3,"X","")&amp;IF($J$7=$AR$3,"X","")&amp;IF($J$7=$AS$3,"X","")&amp;IF($J$7=$AT$3,"X","")&amp;IF($J$7=$AU$3,"X","")</f>
        <v/>
      </c>
      <c r="K8" s="35" t="str">
        <f>IF($K$7=$AO$3,"X","")&amp;IF($K$7=$AP$3,"X","")&amp;IF($K$7=$AQ$3,"X","")&amp;IF($K$7=$AR$3,"X","")&amp;IF($K$7=$AS$3,"X","")&amp;IF($K$7=$AT$3,"X","")&amp;IF($K$7=$AU$3,"X","")</f>
        <v/>
      </c>
      <c r="L8" s="35" t="str">
        <f>IF($L$7=$AO$3,"X","")&amp;IF($L$7=$AP$3,"X","")&amp;IF($L$7=$AQ$3,"X","")&amp;IF($L$7=$AR$3,"X","")&amp;IF($L$7=$AS$3,"X","")&amp;IF($L$7=$AT$3,"X","")&amp;IF($L$7=$AU$3,"X","")</f>
        <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
      </c>
      <c r="P8" s="35" t="str">
        <f>IF($P$7=$AO$3,"X","")&amp;IF($P$7=$AP$3,"X","")&amp;IF($P$7=$AQ$3,"X","")&amp;IF($P$7=$AR$3,"X","")&amp;IF($P$7=$AS$3,"X","")&amp;IF($P$7=$AT$3,"X","")&amp;IF($P$7=$AU$3,"X","")</f>
        <v/>
      </c>
      <c r="Q8" s="35" t="str">
        <f>IF($Q$7=$AO$3,"X","")&amp;IF($Q$7=$AP$3,"X","")&amp;IF($Q$7=$AQ$3,"X","")&amp;IF($Q$7=$AR$3,"X","")&amp;IF($Q$7=$AS$3,"X","")&amp;IF($Q$7=$AT$3,"X","")&amp;IF($Q$7=$AU$3,"X","")</f>
        <v/>
      </c>
      <c r="R8" s="35" t="str">
        <f>IF($R$7=$AO$3,"X","")&amp;IF($R$7=$AP$3,"X","")&amp;IF($R$7=$AQ$3,"X","")&amp;IF($R$7=$AR$3,"X","")&amp;IF($R$7=$AS$3,"X","")&amp;IF($R$7=$AT$3,"X","")&amp;IF($R$7=$AU$3,"X","")</f>
        <v/>
      </c>
      <c r="S8" s="35" t="str">
        <f>IF($S$7=$AO$3,"X","")&amp;IF($S$7=$AP$3,"X","")&amp;IF($S$7=$AQ$3,"X","")&amp;IF($S$7=$AR$3,"X","")&amp;IF($S$7=$AS$3,"X","")&amp;IF($S$7=$AT$3,"X","")&amp;IF($S$7=$AU$3,"X","")</f>
        <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
      </c>
      <c r="W8" s="35" t="str">
        <f>IF($W$7=$AO$3,"X","")&amp;IF($W$7=$AP$3,"X","")&amp;IF($W$7=$AQ$3,"X","")&amp;IF($W$7=$AR$3,"X","")&amp;IF($W$7=$AS$3,"X","")&amp;IF($W$7=$AT$3,"X","")&amp;IF($W$7=$AU$3,"X","")</f>
        <v/>
      </c>
      <c r="X8" s="35" t="str">
        <f>IF($X$7=$AO$3,"X","")&amp;IF($X$7=$AP$3,"X","")&amp;IF($X$7=$AQ$3,"X","")&amp;IF($X$7=$AR$3,"X","")&amp;IF($X$7=$AS$3,"X","")&amp;IF($X$7=$AT$3,"X","")&amp;IF($X$7=$AU$3,"X","")</f>
        <v/>
      </c>
      <c r="Y8" s="35" t="str">
        <f>IF($Y$7=$AO$3,"X","")&amp;IF($Y$7=$AP$3,"X","")&amp;IF($Y$7=$AQ$3,"X","")&amp;IF($Y$7=$AR$3,"X","")&amp;IF($Y$7=$AS$3,"X","")&amp;IF($Y$7=$AT$3,"X","")&amp;IF($Y$7=$AU$3,"X","")</f>
        <v/>
      </c>
      <c r="Z8" s="35" t="str">
        <f>IF($Z$7=$AO$3,"X","")&amp;IF($Z$7=$AP$3,"X","")&amp;IF($Z$7=$AQ$3,"X","")&amp;IF($Z$7=$AR$3,"X","")&amp;IF($Z$7=$AS$3,"X","")&amp;IF($Z$7=$AT$3,"X","")&amp;IF($Z$7=$AU$3,"X","")</f>
        <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
      </c>
      <c r="AD8" s="35" t="str">
        <f>IF($AD$7=$AO$3,"X","")&amp;IF($AD$7=$AP$3,"X","")&amp;IF($AD$7=$AQ$3,"X","")&amp;IF($AD$7=$AR$3,"X","")&amp;IF($AD$7=$AS$3,"X","")&amp;IF($AD$7=$AT$3,"X","")&amp;IF($AD$7=$AU$3,"X","")</f>
        <v/>
      </c>
      <c r="AE8" s="35" t="str">
        <f>IF($AE$7=$AO$3,"X","")&amp;IF($AE$7=$AP$3,"X","")&amp;IF($AE$7=$AQ$3,"X","")&amp;IF($AE$7=$AR$3,"X","")&amp;IF($AE$7=$AS$3,"X","")&amp;IF($AE$7=$AT$3,"X","")&amp;IF($AE$7=$AU$3,"X","")</f>
        <v/>
      </c>
      <c r="AF8" s="35" t="str">
        <f>IF($AF$7=$AO$3,"X","")&amp;IF($AF$7=$AP$3,"X","")&amp;IF($AF$7=$AQ$3,"X","")&amp;IF($AF$7=$AR$3,"X","")&amp;IF($AF$7=$AS$3,"X","")&amp;IF($AF$7=$AT$3,"X","")&amp;IF($AF$7=$AU$3,"X","")</f>
        <v/>
      </c>
      <c r="AG8" s="35" t="str">
        <f>IF($AG$7=$AO$3,"X","")&amp;IF($AG$7=$AP$3,"X","")&amp;IF($AG$7=$AQ$3,"X","")&amp;IF($AG$7=$AR$3,"X","")&amp;IF($AG$7=$AS$3,"X","")&amp;IF($AG$7=$AT$3,"X","")&amp;IF($AG$7=$AU$3,"X","")</f>
        <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
      </c>
      <c r="AK8" s="35" t="str">
        <f>IF($AK$7=$AO$3,"X","")&amp;IF($AK$7=$AP$3,"X","")&amp;IF($AK$7=$AQ$3,"X","")&amp;IF($AK$7=$AR$3,"X","")&amp;IF($AK$7=$AS$3,"X","")&amp;IF($AK$7=$AT$3,"X","")&amp;IF($AK$7=$AU$3,"X","")</f>
        <v/>
      </c>
      <c r="AL8" s="30">
        <f>COUNTIF(G8:AK8,"X")</f>
        <v>0</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0</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c r="C14" s="925"/>
      <c r="D14" s="925"/>
      <c r="E14" s="925"/>
      <c r="F14" s="925"/>
      <c r="G14" s="926"/>
      <c r="H14" s="927"/>
      <c r="I14" s="928"/>
      <c r="J14" s="929"/>
      <c r="K14" s="930"/>
      <c r="L14" s="931"/>
      <c r="M14" s="932"/>
      <c r="N14" s="933"/>
      <c r="O14" s="932"/>
      <c r="P14" s="933"/>
      <c r="Q14" s="934">
        <f t="shared" ref="Q14:Q33" si="2">AV14</f>
        <v>0</v>
      </c>
      <c r="R14" s="935"/>
      <c r="S14" s="936"/>
      <c r="T14" s="937"/>
      <c r="U14" s="938"/>
      <c r="V14" s="939"/>
      <c r="W14" s="940"/>
      <c r="X14" s="941"/>
      <c r="Y14" s="939"/>
      <c r="Z14" s="941"/>
      <c r="AA14" s="556"/>
      <c r="AB14" s="559"/>
      <c r="AC14" s="560" t="str">
        <f t="shared" ref="AC14:AC33" si="3">IF(B14&lt;&gt;"",-$I$10,"")</f>
        <v/>
      </c>
      <c r="AD14" s="561"/>
      <c r="AE14" s="561"/>
      <c r="AF14" s="562">
        <f t="shared" ref="AF14:AF33" si="4">SUM(AB14:AE14)</f>
        <v>0</v>
      </c>
      <c r="AG14" s="72"/>
      <c r="AH14" s="109" t="str">
        <f t="shared" ref="AH14:AH33" si="5">IF(B14&lt;&gt;"",AV14,"")</f>
        <v/>
      </c>
      <c r="AI14" s="883" t="str">
        <f>IF(B14&lt;&gt;0,ROUND(AE14*Q14,0),"")</f>
        <v/>
      </c>
      <c r="AJ14" s="883"/>
      <c r="AK14" s="900" t="str">
        <f t="shared" ref="AK14:AK33" si="6">IF(B14&lt;&gt;0,ROUND(AI14*$AF$1,2),"")</f>
        <v/>
      </c>
      <c r="AL14" s="900"/>
      <c r="AM14" s="901" t="str">
        <f t="shared" ref="AM14:AM33" si="7">IF(AND(AC14&gt;0,AC14&lt;&gt;""),"ложь","")</f>
        <v/>
      </c>
      <c r="AN14" s="901"/>
      <c r="AO14" s="73">
        <f>IF(ROUND($A$1-$A$1*M14,4)=$A$1,0,ROUND($A$1-$A$1*M14,4))</f>
        <v>0</v>
      </c>
      <c r="AP14" s="74">
        <f>IF(ROUND($A$1-$A$1*O14,4)=$A$1,0,ROUND($A$1-$A$1*O14,4))</f>
        <v>0</v>
      </c>
      <c r="AQ14" s="75">
        <f>ROUND($A$1-((M14+O14)*$A$1),4)</f>
        <v>0</v>
      </c>
      <c r="AR14" s="76">
        <f>IF(AO14&gt;0,1,0)</f>
        <v>0</v>
      </c>
      <c r="AS14" s="77">
        <f t="shared" ref="AS14:AS33" si="8">IF(AP14&gt;0,2,0)</f>
        <v>0</v>
      </c>
      <c r="AT14" s="76">
        <f>IF(AQ14&gt;0,3,0)</f>
        <v>0</v>
      </c>
      <c r="AU14" s="78">
        <f t="shared" ref="AU14:AU33" si="9">AR14+AS14+AT14</f>
        <v>0</v>
      </c>
      <c r="AV14" s="5">
        <f t="shared" ref="AV14:AV33" si="10">IF(AU14=4,AO14,0)+IF(AU14=5,AP14,0)+IF(AU14=6,AQ14,0)+IF(AU14=3,$A$1,0)</f>
        <v>0</v>
      </c>
      <c r="AW14" s="104">
        <f>ROUND(AF14*Q14,0)</f>
        <v>0</v>
      </c>
    </row>
    <row r="15" spans="1:83" s="69" customFormat="1" ht="18" customHeight="1" x14ac:dyDescent="0.2">
      <c r="A15" s="71">
        <v>2</v>
      </c>
      <c r="B15" s="924"/>
      <c r="C15" s="925"/>
      <c r="D15" s="925"/>
      <c r="E15" s="925"/>
      <c r="F15" s="925"/>
      <c r="G15" s="926"/>
      <c r="H15" s="927"/>
      <c r="I15" s="928"/>
      <c r="J15" s="929"/>
      <c r="K15" s="930"/>
      <c r="L15" s="931"/>
      <c r="M15" s="932"/>
      <c r="N15" s="933"/>
      <c r="O15" s="932"/>
      <c r="P15" s="933"/>
      <c r="Q15" s="934">
        <f t="shared" si="2"/>
        <v>0</v>
      </c>
      <c r="R15" s="935"/>
      <c r="S15" s="936"/>
      <c r="T15" s="937"/>
      <c r="U15" s="938"/>
      <c r="V15" s="939"/>
      <c r="W15" s="940"/>
      <c r="X15" s="941"/>
      <c r="Y15" s="939"/>
      <c r="Z15" s="941"/>
      <c r="AA15" s="556"/>
      <c r="AB15" s="563"/>
      <c r="AC15" s="560" t="str">
        <f t="shared" si="3"/>
        <v/>
      </c>
      <c r="AD15" s="564"/>
      <c r="AE15" s="561"/>
      <c r="AF15" s="562">
        <f t="shared" si="4"/>
        <v>0</v>
      </c>
      <c r="AG15" s="72"/>
      <c r="AH15" s="109" t="str">
        <f t="shared" si="5"/>
        <v/>
      </c>
      <c r="AI15" s="883" t="str">
        <f t="shared" ref="AI15:AI33" si="11">IF(B15&lt;&gt;0,ROUND(AE15*Q15,0),"")</f>
        <v/>
      </c>
      <c r="AJ15" s="883"/>
      <c r="AK15" s="900" t="str">
        <f t="shared" si="6"/>
        <v/>
      </c>
      <c r="AL15" s="900"/>
      <c r="AM15" s="901" t="str">
        <f t="shared" si="7"/>
        <v/>
      </c>
      <c r="AN15" s="901"/>
      <c r="AO15" s="73">
        <f t="shared" ref="AO15:AO33" si="12">IF(ROUND($A$1-$A$1*M15,4)=$A$1,0,ROUND($A$1-$A$1*M15,4))</f>
        <v>0</v>
      </c>
      <c r="AP15" s="74">
        <f t="shared" ref="AP15:AP33" si="13">IF(ROUND($A$1-$A$1*O15,4)=$A$1,0,ROUND($A$1-$A$1*O15,4))</f>
        <v>0</v>
      </c>
      <c r="AQ15" s="75">
        <f t="shared" ref="AQ15:AQ33" si="14">ROUND($A$1-((M15+O15)*$A$1),4)</f>
        <v>0</v>
      </c>
      <c r="AR15" s="76">
        <f t="shared" ref="AR15:AR33" si="15">IF(AO15&gt;0,1,0)</f>
        <v>0</v>
      </c>
      <c r="AS15" s="77">
        <f t="shared" si="8"/>
        <v>0</v>
      </c>
      <c r="AT15" s="76">
        <f t="shared" ref="AT15:AT33" si="16">IF(AQ15&gt;0,3,0)</f>
        <v>0</v>
      </c>
      <c r="AU15" s="78">
        <f t="shared" si="9"/>
        <v>0</v>
      </c>
      <c r="AV15" s="5">
        <f t="shared" si="10"/>
        <v>0</v>
      </c>
      <c r="AW15" s="104">
        <f t="shared" ref="AW15:AW33" si="17">ROUND(AF15*Q15,0)</f>
        <v>0</v>
      </c>
    </row>
    <row r="16" spans="1:83" s="69" customFormat="1" ht="18" customHeight="1" x14ac:dyDescent="0.2">
      <c r="A16" s="71">
        <v>3</v>
      </c>
      <c r="B16" s="924"/>
      <c r="C16" s="925"/>
      <c r="D16" s="925"/>
      <c r="E16" s="925"/>
      <c r="F16" s="925"/>
      <c r="G16" s="926"/>
      <c r="H16" s="927"/>
      <c r="I16" s="928"/>
      <c r="J16" s="929"/>
      <c r="K16" s="930"/>
      <c r="L16" s="931"/>
      <c r="M16" s="932"/>
      <c r="N16" s="933"/>
      <c r="O16" s="932"/>
      <c r="P16" s="933"/>
      <c r="Q16" s="934">
        <f t="shared" si="2"/>
        <v>0</v>
      </c>
      <c r="R16" s="935"/>
      <c r="S16" s="936"/>
      <c r="T16" s="937"/>
      <c r="U16" s="938"/>
      <c r="V16" s="939"/>
      <c r="W16" s="940"/>
      <c r="X16" s="941"/>
      <c r="Y16" s="939"/>
      <c r="Z16" s="941"/>
      <c r="AA16" s="556"/>
      <c r="AB16" s="563"/>
      <c r="AC16" s="560" t="str">
        <f t="shared" si="3"/>
        <v/>
      </c>
      <c r="AD16" s="564"/>
      <c r="AE16" s="561"/>
      <c r="AF16" s="562">
        <f t="shared" si="4"/>
        <v>0</v>
      </c>
      <c r="AG16" s="72"/>
      <c r="AH16" s="109" t="str">
        <f t="shared" si="5"/>
        <v/>
      </c>
      <c r="AI16" s="883" t="str">
        <f t="shared" si="11"/>
        <v/>
      </c>
      <c r="AJ16" s="883"/>
      <c r="AK16" s="900" t="str">
        <f t="shared" si="6"/>
        <v/>
      </c>
      <c r="AL16" s="900"/>
      <c r="AM16" s="901" t="str">
        <f t="shared" si="7"/>
        <v/>
      </c>
      <c r="AN16" s="901"/>
      <c r="AO16" s="73">
        <f t="shared" si="12"/>
        <v>0</v>
      </c>
      <c r="AP16" s="74">
        <f t="shared" si="13"/>
        <v>0</v>
      </c>
      <c r="AQ16" s="75">
        <f t="shared" si="14"/>
        <v>0</v>
      </c>
      <c r="AR16" s="76">
        <f t="shared" si="15"/>
        <v>0</v>
      </c>
      <c r="AS16" s="77">
        <f t="shared" si="8"/>
        <v>0</v>
      </c>
      <c r="AT16" s="76">
        <f t="shared" si="16"/>
        <v>0</v>
      </c>
      <c r="AU16" s="78">
        <f t="shared" si="9"/>
        <v>0</v>
      </c>
      <c r="AV16" s="5">
        <f t="shared" si="10"/>
        <v>0</v>
      </c>
      <c r="AW16" s="104">
        <f t="shared" si="17"/>
        <v>0</v>
      </c>
    </row>
    <row r="17" spans="1:49" s="69" customFormat="1" ht="18" customHeight="1" x14ac:dyDescent="0.2">
      <c r="A17" s="71">
        <v>4</v>
      </c>
      <c r="B17" s="924"/>
      <c r="C17" s="925"/>
      <c r="D17" s="925"/>
      <c r="E17" s="925"/>
      <c r="F17" s="925"/>
      <c r="G17" s="926"/>
      <c r="H17" s="927"/>
      <c r="I17" s="928"/>
      <c r="J17" s="929"/>
      <c r="K17" s="930"/>
      <c r="L17" s="931"/>
      <c r="M17" s="932"/>
      <c r="N17" s="933"/>
      <c r="O17" s="932"/>
      <c r="P17" s="933"/>
      <c r="Q17" s="934">
        <f t="shared" si="2"/>
        <v>0</v>
      </c>
      <c r="R17" s="935"/>
      <c r="S17" s="936"/>
      <c r="T17" s="937"/>
      <c r="U17" s="938"/>
      <c r="V17" s="939"/>
      <c r="W17" s="940"/>
      <c r="X17" s="941"/>
      <c r="Y17" s="939"/>
      <c r="Z17" s="941"/>
      <c r="AA17" s="556"/>
      <c r="AB17" s="563"/>
      <c r="AC17" s="560" t="str">
        <f t="shared" si="3"/>
        <v/>
      </c>
      <c r="AD17" s="564"/>
      <c r="AE17" s="561"/>
      <c r="AF17" s="562">
        <f t="shared" si="4"/>
        <v>0</v>
      </c>
      <c r="AG17" s="72"/>
      <c r="AH17" s="109" t="str">
        <f t="shared" si="5"/>
        <v/>
      </c>
      <c r="AI17" s="883" t="str">
        <f t="shared" si="11"/>
        <v/>
      </c>
      <c r="AJ17" s="883"/>
      <c r="AK17" s="900" t="str">
        <f t="shared" si="6"/>
        <v/>
      </c>
      <c r="AL17" s="900"/>
      <c r="AM17" s="901" t="str">
        <f t="shared" si="7"/>
        <v/>
      </c>
      <c r="AN17" s="901"/>
      <c r="AO17" s="73">
        <f t="shared" si="12"/>
        <v>0</v>
      </c>
      <c r="AP17" s="74">
        <f t="shared" si="13"/>
        <v>0</v>
      </c>
      <c r="AQ17" s="75">
        <f t="shared" si="14"/>
        <v>0</v>
      </c>
      <c r="AR17" s="76">
        <f t="shared" si="15"/>
        <v>0</v>
      </c>
      <c r="AS17" s="77">
        <f t="shared" si="8"/>
        <v>0</v>
      </c>
      <c r="AT17" s="76">
        <f t="shared" si="16"/>
        <v>0</v>
      </c>
      <c r="AU17" s="78">
        <f t="shared" si="9"/>
        <v>0</v>
      </c>
      <c r="AV17" s="5">
        <f t="shared" si="10"/>
        <v>0</v>
      </c>
      <c r="AW17" s="104">
        <f t="shared" si="17"/>
        <v>0</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0</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0</v>
      </c>
      <c r="AR18" s="76">
        <f t="shared" si="15"/>
        <v>0</v>
      </c>
      <c r="AS18" s="77">
        <f t="shared" si="8"/>
        <v>0</v>
      </c>
      <c r="AT18" s="76">
        <f t="shared" si="16"/>
        <v>0</v>
      </c>
      <c r="AU18" s="78">
        <f t="shared" si="9"/>
        <v>0</v>
      </c>
      <c r="AV18" s="5">
        <f t="shared" si="10"/>
        <v>0</v>
      </c>
      <c r="AW18" s="104">
        <f t="shared" si="17"/>
        <v>0</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0</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0</v>
      </c>
      <c r="AR19" s="76">
        <f t="shared" si="15"/>
        <v>0</v>
      </c>
      <c r="AS19" s="77">
        <f t="shared" si="8"/>
        <v>0</v>
      </c>
      <c r="AT19" s="76">
        <f t="shared" si="16"/>
        <v>0</v>
      </c>
      <c r="AU19" s="78">
        <f t="shared" si="9"/>
        <v>0</v>
      </c>
      <c r="AV19" s="5">
        <f t="shared" si="10"/>
        <v>0</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0</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0</v>
      </c>
      <c r="AR20" s="76">
        <f t="shared" si="15"/>
        <v>0</v>
      </c>
      <c r="AS20" s="77">
        <f t="shared" si="8"/>
        <v>0</v>
      </c>
      <c r="AT20" s="76">
        <f t="shared" si="16"/>
        <v>0</v>
      </c>
      <c r="AU20" s="78">
        <f t="shared" si="9"/>
        <v>0</v>
      </c>
      <c r="AV20" s="5">
        <f t="shared" si="10"/>
        <v>0</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0</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0</v>
      </c>
      <c r="AR21" s="76">
        <f t="shared" si="15"/>
        <v>0</v>
      </c>
      <c r="AS21" s="77">
        <f t="shared" si="8"/>
        <v>0</v>
      </c>
      <c r="AT21" s="76">
        <f t="shared" si="16"/>
        <v>0</v>
      </c>
      <c r="AU21" s="78">
        <f t="shared" si="9"/>
        <v>0</v>
      </c>
      <c r="AV21" s="5">
        <f t="shared" si="10"/>
        <v>0</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0</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0</v>
      </c>
      <c r="AR22" s="76">
        <f t="shared" si="15"/>
        <v>0</v>
      </c>
      <c r="AS22" s="77">
        <f t="shared" si="8"/>
        <v>0</v>
      </c>
      <c r="AT22" s="76">
        <f t="shared" si="16"/>
        <v>0</v>
      </c>
      <c r="AU22" s="78">
        <f t="shared" si="9"/>
        <v>0</v>
      </c>
      <c r="AV22" s="5">
        <f t="shared" si="10"/>
        <v>0</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0</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0</v>
      </c>
      <c r="AR23" s="76">
        <f t="shared" si="15"/>
        <v>0</v>
      </c>
      <c r="AS23" s="77">
        <f t="shared" si="8"/>
        <v>0</v>
      </c>
      <c r="AT23" s="76">
        <f t="shared" si="16"/>
        <v>0</v>
      </c>
      <c r="AU23" s="78">
        <f t="shared" si="9"/>
        <v>0</v>
      </c>
      <c r="AV23" s="5">
        <f t="shared" si="10"/>
        <v>0</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0</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0</v>
      </c>
      <c r="AR24" s="76">
        <f t="shared" si="15"/>
        <v>0</v>
      </c>
      <c r="AS24" s="77">
        <f t="shared" si="8"/>
        <v>0</v>
      </c>
      <c r="AT24" s="76">
        <f t="shared" si="16"/>
        <v>0</v>
      </c>
      <c r="AU24" s="78">
        <f t="shared" si="9"/>
        <v>0</v>
      </c>
      <c r="AV24" s="5">
        <f t="shared" si="10"/>
        <v>0</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0</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0</v>
      </c>
      <c r="AR25" s="76">
        <f t="shared" si="15"/>
        <v>0</v>
      </c>
      <c r="AS25" s="77">
        <f t="shared" si="8"/>
        <v>0</v>
      </c>
      <c r="AT25" s="76">
        <f t="shared" si="16"/>
        <v>0</v>
      </c>
      <c r="AU25" s="78">
        <f t="shared" si="9"/>
        <v>0</v>
      </c>
      <c r="AV25" s="5">
        <f t="shared" si="10"/>
        <v>0</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0</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0</v>
      </c>
      <c r="AR26" s="76">
        <f t="shared" si="15"/>
        <v>0</v>
      </c>
      <c r="AS26" s="77">
        <f t="shared" si="8"/>
        <v>0</v>
      </c>
      <c r="AT26" s="76">
        <f t="shared" si="16"/>
        <v>0</v>
      </c>
      <c r="AU26" s="78">
        <f t="shared" si="9"/>
        <v>0</v>
      </c>
      <c r="AV26" s="5">
        <f t="shared" si="10"/>
        <v>0</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0</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0</v>
      </c>
      <c r="AR27" s="76">
        <f t="shared" si="15"/>
        <v>0</v>
      </c>
      <c r="AS27" s="77">
        <f t="shared" si="8"/>
        <v>0</v>
      </c>
      <c r="AT27" s="76">
        <f t="shared" si="16"/>
        <v>0</v>
      </c>
      <c r="AU27" s="78">
        <f t="shared" si="9"/>
        <v>0</v>
      </c>
      <c r="AV27" s="5">
        <f t="shared" si="10"/>
        <v>0</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0</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0</v>
      </c>
      <c r="AR28" s="76">
        <f t="shared" si="15"/>
        <v>0</v>
      </c>
      <c r="AS28" s="77">
        <f t="shared" si="8"/>
        <v>0</v>
      </c>
      <c r="AT28" s="76">
        <f t="shared" si="16"/>
        <v>0</v>
      </c>
      <c r="AU28" s="78">
        <f t="shared" si="9"/>
        <v>0</v>
      </c>
      <c r="AV28" s="5">
        <f t="shared" si="10"/>
        <v>0</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0</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0</v>
      </c>
      <c r="AR29" s="76">
        <f t="shared" si="15"/>
        <v>0</v>
      </c>
      <c r="AS29" s="77">
        <f t="shared" si="8"/>
        <v>0</v>
      </c>
      <c r="AT29" s="76">
        <f t="shared" si="16"/>
        <v>0</v>
      </c>
      <c r="AU29" s="78">
        <f t="shared" si="9"/>
        <v>0</v>
      </c>
      <c r="AV29" s="5">
        <f t="shared" si="10"/>
        <v>0</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0</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0</v>
      </c>
      <c r="AR30" s="76">
        <f t="shared" si="15"/>
        <v>0</v>
      </c>
      <c r="AS30" s="77">
        <f t="shared" si="8"/>
        <v>0</v>
      </c>
      <c r="AT30" s="76">
        <f t="shared" si="16"/>
        <v>0</v>
      </c>
      <c r="AU30" s="78">
        <f t="shared" si="9"/>
        <v>0</v>
      </c>
      <c r="AV30" s="5">
        <f t="shared" si="10"/>
        <v>0</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0</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0</v>
      </c>
      <c r="AR31" s="76">
        <f t="shared" si="15"/>
        <v>0</v>
      </c>
      <c r="AS31" s="77">
        <f t="shared" si="8"/>
        <v>0</v>
      </c>
      <c r="AT31" s="76">
        <f t="shared" si="16"/>
        <v>0</v>
      </c>
      <c r="AU31" s="78">
        <f t="shared" si="9"/>
        <v>0</v>
      </c>
      <c r="AV31" s="5">
        <f t="shared" si="10"/>
        <v>0</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0</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0</v>
      </c>
      <c r="AR32" s="76">
        <f t="shared" si="15"/>
        <v>0</v>
      </c>
      <c r="AS32" s="77">
        <f t="shared" si="8"/>
        <v>0</v>
      </c>
      <c r="AT32" s="76">
        <f t="shared" si="16"/>
        <v>0</v>
      </c>
      <c r="AU32" s="78">
        <f t="shared" si="9"/>
        <v>0</v>
      </c>
      <c r="AV32" s="5">
        <f t="shared" si="10"/>
        <v>0</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0</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0</v>
      </c>
      <c r="AR33" s="76">
        <f t="shared" si="15"/>
        <v>0</v>
      </c>
      <c r="AS33" s="77">
        <f t="shared" si="8"/>
        <v>0</v>
      </c>
      <c r="AT33" s="76">
        <f t="shared" si="16"/>
        <v>0</v>
      </c>
      <c r="AU33" s="78">
        <f t="shared" si="9"/>
        <v>0</v>
      </c>
      <c r="AV33" s="5">
        <f t="shared" si="10"/>
        <v>0</v>
      </c>
      <c r="AW33" s="104">
        <f t="shared" si="17"/>
        <v>0</v>
      </c>
    </row>
    <row r="34" spans="1:49" s="69" customFormat="1" ht="24.75" customHeight="1" x14ac:dyDescent="0.2">
      <c r="A34" s="84"/>
      <c r="B34" s="480" t="s">
        <v>281</v>
      </c>
      <c r="C34" s="84"/>
      <c r="D34" s="84"/>
      <c r="E34" s="84"/>
      <c r="F34" s="84"/>
      <c r="G34" s="554">
        <f>20-COUNTBLANK(B14:B33)</f>
        <v>0</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0</v>
      </c>
      <c r="Z34" s="904"/>
      <c r="AA34" s="558">
        <f t="shared" ref="AA34:AG34" si="18">SUM(AA14:AA33)</f>
        <v>0</v>
      </c>
      <c r="AB34" s="568">
        <f t="shared" si="18"/>
        <v>0</v>
      </c>
      <c r="AC34" s="569">
        <f t="shared" si="18"/>
        <v>0</v>
      </c>
      <c r="AD34" s="569">
        <f t="shared" si="18"/>
        <v>0</v>
      </c>
      <c r="AE34" s="570">
        <f t="shared" si="18"/>
        <v>0</v>
      </c>
      <c r="AF34" s="571">
        <f t="shared" si="18"/>
        <v>0</v>
      </c>
      <c r="AG34" s="89">
        <f t="shared" si="18"/>
        <v>0</v>
      </c>
      <c r="AH34" s="90"/>
      <c r="AI34" s="90"/>
      <c r="AJ34" s="90"/>
      <c r="AK34" s="90"/>
      <c r="AL34" s="91"/>
      <c r="AM34" s="91"/>
      <c r="AN34" s="91"/>
      <c r="AO34" s="68"/>
      <c r="AS34" s="70"/>
      <c r="AW34" s="104">
        <f>SUM(AW14:AW33)</f>
        <v>0</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0</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1516" priority="6" stopIfTrue="1">
      <formula>B14=""</formula>
    </cfRule>
  </conditionalFormatting>
  <conditionalFormatting sqref="AE14:AE33">
    <cfRule type="expression" dxfId="1515" priority="7" stopIfTrue="1">
      <formula>AND((OR(S14,V14,Y14)&lt;&gt;0),AE14=0)</formula>
    </cfRule>
    <cfRule type="expression" dxfId="1514" priority="8" stopIfTrue="1">
      <formula>AND((OR(S14,V14,Y14)&lt;&gt;0),AE14&lt;&gt;0)</formula>
    </cfRule>
  </conditionalFormatting>
  <conditionalFormatting sqref="Q14:R33">
    <cfRule type="expression" dxfId="1513" priority="9" stopIfTrue="1">
      <formula>B14=""</formula>
    </cfRule>
  </conditionalFormatting>
  <conditionalFormatting sqref="AC14:AC33">
    <cfRule type="expression" dxfId="1512" priority="10" stopIfTrue="1">
      <formula>(AD14+AC14)&gt;=0</formula>
    </cfRule>
  </conditionalFormatting>
  <conditionalFormatting sqref="AI14:AJ33">
    <cfRule type="expression" dxfId="1511" priority="11" stopIfTrue="1">
      <formula>IF(AI14&lt;&gt;ROUND(S14*$AF$1+V14+Y14,2),1)</formula>
    </cfRule>
    <cfRule type="cellIs" dxfId="1510" priority="12" stopIfTrue="1" operator="equal">
      <formula>0</formula>
    </cfRule>
  </conditionalFormatting>
  <conditionalFormatting sqref="Y25:Z33">
    <cfRule type="expression" dxfId="1509" priority="13" stopIfTrue="1">
      <formula>IF((AND($Y25=0,$S25=0,$V25=0,$AE25&lt;&gt;0)),"истина")</formula>
    </cfRule>
    <cfRule type="expression" dxfId="1508" priority="14" stopIfTrue="1">
      <formula>($V25+$Y25)&lt;&gt;$AI25</formula>
    </cfRule>
  </conditionalFormatting>
  <conditionalFormatting sqref="S15:U33">
    <cfRule type="expression" dxfId="1507" priority="15" stopIfTrue="1">
      <formula>IF((AND($S15=0,$V15=0,$Y15=0,$AE15&lt;&gt;0)),"истина")</formula>
    </cfRule>
    <cfRule type="cellIs" dxfId="1506" priority="16" stopIfTrue="1" operator="lessThan">
      <formula>0</formula>
    </cfRule>
  </conditionalFormatting>
  <conditionalFormatting sqref="V25:X33">
    <cfRule type="expression" dxfId="1505" priority="17" stopIfTrue="1">
      <formula>IF((AND($V25=0,$Y25=0,$S25=0,$AE25&lt;&gt;0)),"истина")</formula>
    </cfRule>
    <cfRule type="expression" dxfId="1504" priority="18" stopIfTrue="1">
      <formula>($V25+$Y25)&lt;&gt;$AI25</formula>
    </cfRule>
    <cfRule type="cellIs" dxfId="1503" priority="19" stopIfTrue="1" operator="lessThan">
      <formula>0</formula>
    </cfRule>
  </conditionalFormatting>
  <conditionalFormatting sqref="I10:J10">
    <cfRule type="cellIs" dxfId="1502" priority="20" stopIfTrue="1" operator="notEqual">
      <formula>$A$10</formula>
    </cfRule>
    <cfRule type="cellIs" dxfId="1501" priority="21" stopIfTrue="1" operator="equal">
      <formula>0</formula>
    </cfRule>
  </conditionalFormatting>
  <conditionalFormatting sqref="D10:E10 AK13:AL13 AH14:AH33 AM14:AN33">
    <cfRule type="cellIs" dxfId="1500" priority="22" stopIfTrue="1" operator="equal">
      <formula>0</formula>
    </cfRule>
  </conditionalFormatting>
  <conditionalFormatting sqref="AH3:AN3 AH1:AN1">
    <cfRule type="cellIs" dxfId="1499" priority="23" stopIfTrue="1" operator="equal">
      <formula>0</formula>
    </cfRule>
  </conditionalFormatting>
  <conditionalFormatting sqref="S34:AG34 AF14:AF33">
    <cfRule type="cellIs" dxfId="1498" priority="24" stopIfTrue="1" operator="equal">
      <formula>0</formula>
    </cfRule>
  </conditionalFormatting>
  <conditionalFormatting sqref="S14:U14">
    <cfRule type="expression" dxfId="1497" priority="25" stopIfTrue="1">
      <formula>IF((AND($S$14=0,$V$14=0,$Y$14=0,$AE$14&lt;&gt;0)),"истина")</formula>
    </cfRule>
    <cfRule type="cellIs" dxfId="1496" priority="26" stopIfTrue="1" operator="lessThan">
      <formula>0</formula>
    </cfRule>
  </conditionalFormatting>
  <conditionalFormatting sqref="G34 D8:E9 AK14:AL33">
    <cfRule type="cellIs" dxfId="1495" priority="27" stopIfTrue="1" operator="equal">
      <formula>0</formula>
    </cfRule>
  </conditionalFormatting>
  <conditionalFormatting sqref="AL8:AL9">
    <cfRule type="cellIs" dxfId="1494" priority="28" stopIfTrue="1" operator="equal">
      <formula>0</formula>
    </cfRule>
  </conditionalFormatting>
  <conditionalFormatting sqref="AM8:AN8">
    <cfRule type="expression" dxfId="1493" priority="29" stopIfTrue="1">
      <formula>$AL$8=0</formula>
    </cfRule>
  </conditionalFormatting>
  <conditionalFormatting sqref="AM9:AN9">
    <cfRule type="expression" dxfId="1492" priority="30" stopIfTrue="1">
      <formula>$AL$9=0</formula>
    </cfRule>
  </conditionalFormatting>
  <conditionalFormatting sqref="A8:C8">
    <cfRule type="expression" dxfId="1491" priority="31" stopIfTrue="1">
      <formula>$D$8=0</formula>
    </cfRule>
    <cfRule type="cellIs" dxfId="1490" priority="32" stopIfTrue="1" operator="equal">
      <formula>0</formula>
    </cfRule>
  </conditionalFormatting>
  <conditionalFormatting sqref="A9:C9">
    <cfRule type="expression" dxfId="1489" priority="33" stopIfTrue="1">
      <formula>$D$9=0</formula>
    </cfRule>
    <cfRule type="cellIs" dxfId="1488" priority="34" stopIfTrue="1" operator="equal">
      <formula>0</formula>
    </cfRule>
  </conditionalFormatting>
  <conditionalFormatting sqref="F9">
    <cfRule type="expression" dxfId="1487" priority="35" stopIfTrue="1">
      <formula>$D$9=0</formula>
    </cfRule>
  </conditionalFormatting>
  <conditionalFormatting sqref="F8">
    <cfRule type="expression" dxfId="1486" priority="36" stopIfTrue="1">
      <formula>$D$8=0</formula>
    </cfRule>
  </conditionalFormatting>
  <conditionalFormatting sqref="G8:AK9 BA7:CE8">
    <cfRule type="cellIs" dxfId="1485" priority="37" stopIfTrue="1" operator="equal">
      <formula>""</formula>
    </cfRule>
  </conditionalFormatting>
  <conditionalFormatting sqref="Y14:Z24">
    <cfRule type="expression" dxfId="1484" priority="1" stopIfTrue="1">
      <formula>IF((AND($Y14=0,$S14=0,$V14=0,$AE14&lt;&gt;0)),"истина")</formula>
    </cfRule>
    <cfRule type="expression" dxfId="1483" priority="2" stopIfTrue="1">
      <formula>($V14+$Y14)&lt;&gt;$AI14</formula>
    </cfRule>
  </conditionalFormatting>
  <conditionalFormatting sqref="V14:X24">
    <cfRule type="expression" dxfId="1482" priority="3" stopIfTrue="1">
      <formula>IF((AND($V14=0,$Y14=0,$S14=0,$AE14&lt;&gt;0)),"истина")</formula>
    </cfRule>
    <cfRule type="expression" dxfId="1481" priority="4" stopIfTrue="1">
      <formula>($V14+$Y14)&lt;&gt;$AI14</formula>
    </cfRule>
    <cfRule type="cellIs" dxfId="1480"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681"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71682"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71683"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71684"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71685"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71686"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71687"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71688"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71689"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71690"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71691"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71692"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71693"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71694"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71695"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71696"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71697"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21">
    <pageSetUpPr fitToPage="1"/>
  </sheetPr>
  <dimension ref="A1:CE147"/>
  <sheetViews>
    <sheetView showGridLines="0" topLeftCell="C3" zoomScale="120" zoomScaleNormal="120" workbookViewId="0">
      <selection activeCell="M18" sqref="M18:N18"/>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c r="B1" s="969"/>
      <c r="C1" s="969"/>
      <c r="D1" s="555"/>
      <c r="E1" s="966"/>
      <c r="F1" s="966"/>
      <c r="G1" s="966"/>
      <c r="H1" s="966"/>
      <c r="J1" s="970"/>
      <c r="K1" s="970"/>
      <c r="L1" s="970"/>
      <c r="M1" s="970"/>
      <c r="N1" s="970"/>
      <c r="O1" s="970"/>
      <c r="P1" s="3"/>
      <c r="Q1" s="3"/>
      <c r="R1" s="964"/>
      <c r="S1" s="964"/>
      <c r="T1" s="964"/>
      <c r="U1" s="964"/>
      <c r="V1" s="964"/>
      <c r="W1" s="964"/>
      <c r="Y1" s="971"/>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c r="AH2" s="859" t="s">
        <v>12</v>
      </c>
      <c r="AI2" s="859"/>
      <c r="AJ2" s="859"/>
      <c r="AK2" s="859"/>
      <c r="AL2" s="859"/>
      <c r="AM2" s="859"/>
      <c r="AN2" s="859"/>
      <c r="AO2" s="14" t="b">
        <v>0</v>
      </c>
      <c r="AP2" s="15" t="b">
        <v>0</v>
      </c>
      <c r="AQ2" s="15" t="b">
        <v>0</v>
      </c>
      <c r="AR2" s="15" t="b">
        <v>0</v>
      </c>
      <c r="AS2" s="15" t="b">
        <v>0</v>
      </c>
      <c r="AT2" s="15" t="b">
        <v>0</v>
      </c>
      <c r="AU2" s="15" t="b">
        <v>0</v>
      </c>
      <c r="AV2" s="15">
        <f>COUNTIF(AO2:AU2,TRUE)</f>
        <v>0</v>
      </c>
    </row>
    <row r="3" spans="1:83" ht="12.75" customHeight="1" x14ac:dyDescent="0.2">
      <c r="A3" s="972" t="s">
        <v>307</v>
      </c>
      <c r="B3" s="972"/>
      <c r="C3" s="972"/>
      <c r="D3" s="555"/>
      <c r="E3" s="964"/>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f>IF(AO2=TRUE,"M",0)</f>
        <v>0</v>
      </c>
      <c r="AP3" s="19">
        <f>IF(AP2=TRUE,"Tu",0)</f>
        <v>0</v>
      </c>
      <c r="AQ3" s="19">
        <f>IF(AQ2=TRUE,"W",0)</f>
        <v>0</v>
      </c>
      <c r="AR3" s="19">
        <f>IF(AR2=TRUE,"Th",0)</f>
        <v>0</v>
      </c>
      <c r="AS3" s="19">
        <f>IF(AS2=TRUE,"F",0)</f>
        <v>0</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
      </c>
      <c r="BC7" s="33" t="str">
        <f>IF($I$7=$AO$3,"X","")&amp;IF($I$7=$AP$3,"X","")&amp;IF($I$7=$AQ$3,"X","")&amp;IF($I$7=$AR$3,"X","")&amp;IF($I$7=$AS$3,"X","")&amp;IF($I$7=$AT$3,"X","")&amp;IF($I$7=$AU$3,"X","")</f>
        <v/>
      </c>
      <c r="BD7" s="33" t="str">
        <f>IF($J$7=$AO$3,"X","")&amp;IF($J$7=$AP$3,"X","")&amp;IF($J$7=$AQ$3,"X","")&amp;IF($J$7=$AR$3,"X","")&amp;IF($J$7=$AS$3,"X","")&amp;IF($J$7=$AT$3,"X","")&amp;IF($J$7=$AU$3,"X","")</f>
        <v/>
      </c>
      <c r="BE7" s="33" t="str">
        <f>IF($K$7=$AO$3,"X","")&amp;IF($K$7=$AP$3,"X","")&amp;IF($K$7=$AQ$3,"X","")&amp;IF($K$7=$AR$3,"X","")&amp;IF($K$7=$AS$3,"X","")&amp;IF($K$7=$AT$3,"X","")&amp;IF($K$7=$AU$3,"X","")</f>
        <v/>
      </c>
      <c r="BF7" s="33" t="str">
        <f>IF($L$7=$AO$3,"X","")&amp;IF($L$7=$AP$3,"X","")&amp;IF($L$7=$AQ$3,"X","")&amp;IF($L$7=$AR$3,"X","")&amp;IF($L$7=$AS$3,"X","")&amp;IF($L$7=$AT$3,"X","")&amp;IF($L$7=$AU$3,"X","")</f>
        <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
      </c>
      <c r="BJ7" s="33" t="str">
        <f>IF($P$7=$AO$3,"X","")&amp;IF($P$7=$AP$3,"X","")&amp;IF($P$7=$AQ$3,"X","")&amp;IF($P$7=$AR$3,"X","")&amp;IF($P$7=$AS$3,"X","")&amp;IF($P$7=$AT$3,"X","")&amp;IF($P$7=$AU$3,"X","")</f>
        <v/>
      </c>
      <c r="BK7" s="33" t="str">
        <f>IF($Q$7=$AO$3,"X","")&amp;IF($Q$7=$AP$3,"X","")&amp;IF($Q$7=$AQ$3,"X","")&amp;IF($Q$7=$AR$3,"X","")&amp;IF($Q$7=$AS$3,"X","")&amp;IF($Q$7=$AT$3,"X","")&amp;IF($Q$7=$AU$3,"X","")</f>
        <v/>
      </c>
      <c r="BL7" s="33" t="str">
        <f>IF($R$7=$AO$3,"X","")&amp;IF($R$7=$AP$3,"X","")&amp;IF($R$7=$AQ$3,"X","")&amp;IF($R$7=$AR$3,"X","")&amp;IF($R$7=$AS$3,"X","")&amp;IF($R$7=$AT$3,"X","")&amp;IF($R$7=$AU$3,"X","")</f>
        <v/>
      </c>
      <c r="BM7" s="33" t="str">
        <f>IF($S$7=$AO$3,"X","")&amp;IF($S$7=$AP$3,"X","")&amp;IF($S$7=$AQ$3,"X","")&amp;IF($S$7=$AR$3,"X","")&amp;IF($S$7=$AS$3,"X","")&amp;IF($S$7=$AT$3,"X","")&amp;IF($S$7=$AU$3,"X","")</f>
        <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
      </c>
      <c r="BQ7" s="33" t="str">
        <f>IF($W$7=$AO$3,"X","")&amp;IF($W$7=$AP$3,"X","")&amp;IF($W$7=$AQ$3,"X","")&amp;IF($W$7=$AR$3,"X","")&amp;IF($W$7=$AS$3,"X","")&amp;IF($W$7=$AT$3,"X","")&amp;IF($W$7=$AU$3,"X","")</f>
        <v/>
      </c>
      <c r="BR7" s="33" t="str">
        <f>IF($X$7=$AO$3,"X","")&amp;IF($X$7=$AP$3,"X","")&amp;IF($X$7=$AQ$3,"X","")&amp;IF($X$7=$AR$3,"X","")&amp;IF($X$7=$AS$3,"X","")&amp;IF($X$7=$AT$3,"X","")&amp;IF($X$7=$AU$3,"X","")</f>
        <v/>
      </c>
      <c r="BS7" s="33" t="str">
        <f>IF($Y$7=$AO$3,"X","")&amp;IF($Y$7=$AP$3,"X","")&amp;IF($Y$7=$AQ$3,"X","")&amp;IF($Y$7=$AR$3,"X","")&amp;IF($Y$7=$AS$3,"X","")&amp;IF($Y$7=$AT$3,"X","")&amp;IF($Y$7=$AU$3,"X","")</f>
        <v/>
      </c>
      <c r="BT7" s="33" t="str">
        <f>IF($Z$7=$AO$3,"X","")&amp;IF($Z$7=$AP$3,"X","")&amp;IF($Z$7=$AQ$3,"X","")&amp;IF($Z$7=$AR$3,"X","")&amp;IF($Z$7=$AS$3,"X","")&amp;IF($Z$7=$AT$3,"X","")&amp;IF($Z$7=$AU$3,"X","")</f>
        <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
      </c>
      <c r="BX7" s="33" t="str">
        <f>IF($AD$7=$AO$3,"X","")&amp;IF($AD$7=$AP$3,"X","")&amp;IF($AD$7=$AQ$3,"X","")&amp;IF($AD$7=$AR$3,"X","")&amp;IF($AD$7=$AS$3,"X","")&amp;IF($AD$7=$AT$3,"X","")&amp;IF($AD$7=$AU$3,"X","")</f>
        <v/>
      </c>
      <c r="BY7" s="33" t="str">
        <f>IF($AE$7=$AO$3,"X","")&amp;IF($AE$7=$AP$3,"X","")&amp;IF($AE$7=$AQ$3,"X","")&amp;IF($AE$7=$AR$3,"X","")&amp;IF($AE$7=$AS$3,"X","")&amp;IF($AE$7=$AT$3,"X","")&amp;IF($AE$7=$AU$3,"X","")</f>
        <v/>
      </c>
      <c r="BZ7" s="33" t="str">
        <f>IF($AF$7=$AO$3,"X","")&amp;IF($AF$7=$AP$3,"X","")&amp;IF($AF$7=$AQ$3,"X","")&amp;IF($AF$7=$AR$3,"X","")&amp;IF($AF$7=$AS$3,"X","")&amp;IF($AF$7=$AT$3,"X","")&amp;IF($AF$7=$AU$3,"X","")</f>
        <v/>
      </c>
      <c r="CA7" s="33" t="str">
        <f>IF($AG$7=$AO$3,"X","")&amp;IF($AG$7=$AP$3,"X","")&amp;IF($AG$7=$AQ$3,"X","")&amp;IF($AG$7=$AR$3,"X","")&amp;IF($AG$7=$AS$3,"X","")&amp;IF($AG$7=$AT$3,"X","")&amp;IF($AG$7=$AU$3,"X","")</f>
        <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
      </c>
      <c r="CE7" s="33" t="str">
        <f>IF($AK$7=$AO$3,"X","")&amp;IF($AK$7=$AP$3,"X","")&amp;IF($AK$7=$AQ$3,"X","")&amp;IF($AK$7=$AR$3,"X","")&amp;IF($AK$7=$AS$3,"X","")&amp;IF($AK$7=$AT$3,"X","")&amp;IF($AK$7=$AU$3,"X","")</f>
        <v/>
      </c>
    </row>
    <row r="8" spans="1:83" ht="12.75" customHeight="1" x14ac:dyDescent="0.2">
      <c r="A8" s="977">
        <f>R1</f>
        <v>0</v>
      </c>
      <c r="B8" s="977"/>
      <c r="C8" s="977"/>
      <c r="D8" s="978">
        <f>Y1*AL8</f>
        <v>0</v>
      </c>
      <c r="E8" s="978"/>
      <c r="F8" s="34" t="s">
        <v>21</v>
      </c>
      <c r="G8" s="35" t="str">
        <f>IF($G$7=$AO$3,"X","")&amp;IF($G$7=$AP$3,"X","")&amp;IF($G$7=$AQ$3,"X","")&amp;IF($G$7=$AR$3,"X","")&amp;IF($G$7=$AS$3,"X","")&amp;IF($G$7=$AT$3,"X","")&amp;IF($G$7=$AU$3,"X","")</f>
        <v/>
      </c>
      <c r="H8" s="35" t="str">
        <f>IF($H$7=$AO$3,"X","")&amp;IF($H$7=$AP$3,"X","")&amp;IF($H$7=$AQ$3,"X","")&amp;IF($H$7=$AR$3,"X","")&amp;IF($H$7=$AS$3,"X","")&amp;IF($H$7=$AT$3,"X","")&amp;IF($H$7=$AU$3,"X","")</f>
        <v/>
      </c>
      <c r="I8" s="35" t="str">
        <f>IF($I$7=$AO$3,"X","")&amp;IF($I$7=$AP$3,"X","")&amp;IF($I$7=$AQ$3,"X","")&amp;IF($I$7=$AR$3,"X","")&amp;IF($I$7=$AS$3,"X","")&amp;IF($I$7=$AT$3,"X","")&amp;IF($I$7=$AU$3,"X","")</f>
        <v/>
      </c>
      <c r="J8" s="35" t="str">
        <f>IF($J$7=$AO$3,"X","")&amp;IF($J$7=$AP$3,"X","")&amp;IF($J$7=$AQ$3,"X","")&amp;IF($J$7=$AR$3,"X","")&amp;IF($J$7=$AS$3,"X","")&amp;IF($J$7=$AT$3,"X","")&amp;IF($J$7=$AU$3,"X","")</f>
        <v/>
      </c>
      <c r="K8" s="35" t="str">
        <f>IF($K$7=$AO$3,"X","")&amp;IF($K$7=$AP$3,"X","")&amp;IF($K$7=$AQ$3,"X","")&amp;IF($K$7=$AR$3,"X","")&amp;IF($K$7=$AS$3,"X","")&amp;IF($K$7=$AT$3,"X","")&amp;IF($K$7=$AU$3,"X","")</f>
        <v/>
      </c>
      <c r="L8" s="35" t="str">
        <f>IF($L$7=$AO$3,"X","")&amp;IF($L$7=$AP$3,"X","")&amp;IF($L$7=$AQ$3,"X","")&amp;IF($L$7=$AR$3,"X","")&amp;IF($L$7=$AS$3,"X","")&amp;IF($L$7=$AT$3,"X","")&amp;IF($L$7=$AU$3,"X","")</f>
        <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
      </c>
      <c r="P8" s="35" t="str">
        <f>IF($P$7=$AO$3,"X","")&amp;IF($P$7=$AP$3,"X","")&amp;IF($P$7=$AQ$3,"X","")&amp;IF($P$7=$AR$3,"X","")&amp;IF($P$7=$AS$3,"X","")&amp;IF($P$7=$AT$3,"X","")&amp;IF($P$7=$AU$3,"X","")</f>
        <v/>
      </c>
      <c r="Q8" s="35" t="str">
        <f>IF($Q$7=$AO$3,"X","")&amp;IF($Q$7=$AP$3,"X","")&amp;IF($Q$7=$AQ$3,"X","")&amp;IF($Q$7=$AR$3,"X","")&amp;IF($Q$7=$AS$3,"X","")&amp;IF($Q$7=$AT$3,"X","")&amp;IF($Q$7=$AU$3,"X","")</f>
        <v/>
      </c>
      <c r="R8" s="35" t="str">
        <f>IF($R$7=$AO$3,"X","")&amp;IF($R$7=$AP$3,"X","")&amp;IF($R$7=$AQ$3,"X","")&amp;IF($R$7=$AR$3,"X","")&amp;IF($R$7=$AS$3,"X","")&amp;IF($R$7=$AT$3,"X","")&amp;IF($R$7=$AU$3,"X","")</f>
        <v/>
      </c>
      <c r="S8" s="35" t="str">
        <f>IF($S$7=$AO$3,"X","")&amp;IF($S$7=$AP$3,"X","")&amp;IF($S$7=$AQ$3,"X","")&amp;IF($S$7=$AR$3,"X","")&amp;IF($S$7=$AS$3,"X","")&amp;IF($S$7=$AT$3,"X","")&amp;IF($S$7=$AU$3,"X","")</f>
        <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
      </c>
      <c r="W8" s="35" t="str">
        <f>IF($W$7=$AO$3,"X","")&amp;IF($W$7=$AP$3,"X","")&amp;IF($W$7=$AQ$3,"X","")&amp;IF($W$7=$AR$3,"X","")&amp;IF($W$7=$AS$3,"X","")&amp;IF($W$7=$AT$3,"X","")&amp;IF($W$7=$AU$3,"X","")</f>
        <v/>
      </c>
      <c r="X8" s="35" t="str">
        <f>IF($X$7=$AO$3,"X","")&amp;IF($X$7=$AP$3,"X","")&amp;IF($X$7=$AQ$3,"X","")&amp;IF($X$7=$AR$3,"X","")&amp;IF($X$7=$AS$3,"X","")&amp;IF($X$7=$AT$3,"X","")&amp;IF($X$7=$AU$3,"X","")</f>
        <v/>
      </c>
      <c r="Y8" s="35" t="str">
        <f>IF($Y$7=$AO$3,"X","")&amp;IF($Y$7=$AP$3,"X","")&amp;IF($Y$7=$AQ$3,"X","")&amp;IF($Y$7=$AR$3,"X","")&amp;IF($Y$7=$AS$3,"X","")&amp;IF($Y$7=$AT$3,"X","")&amp;IF($Y$7=$AU$3,"X","")</f>
        <v/>
      </c>
      <c r="Z8" s="35" t="str">
        <f>IF($Z$7=$AO$3,"X","")&amp;IF($Z$7=$AP$3,"X","")&amp;IF($Z$7=$AQ$3,"X","")&amp;IF($Z$7=$AR$3,"X","")&amp;IF($Z$7=$AS$3,"X","")&amp;IF($Z$7=$AT$3,"X","")&amp;IF($Z$7=$AU$3,"X","")</f>
        <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
      </c>
      <c r="AD8" s="35" t="str">
        <f>IF($AD$7=$AO$3,"X","")&amp;IF($AD$7=$AP$3,"X","")&amp;IF($AD$7=$AQ$3,"X","")&amp;IF($AD$7=$AR$3,"X","")&amp;IF($AD$7=$AS$3,"X","")&amp;IF($AD$7=$AT$3,"X","")&amp;IF($AD$7=$AU$3,"X","")</f>
        <v/>
      </c>
      <c r="AE8" s="35" t="str">
        <f>IF($AE$7=$AO$3,"X","")&amp;IF($AE$7=$AP$3,"X","")&amp;IF($AE$7=$AQ$3,"X","")&amp;IF($AE$7=$AR$3,"X","")&amp;IF($AE$7=$AS$3,"X","")&amp;IF($AE$7=$AT$3,"X","")&amp;IF($AE$7=$AU$3,"X","")</f>
        <v/>
      </c>
      <c r="AF8" s="35" t="str">
        <f>IF($AF$7=$AO$3,"X","")&amp;IF($AF$7=$AP$3,"X","")&amp;IF($AF$7=$AQ$3,"X","")&amp;IF($AF$7=$AR$3,"X","")&amp;IF($AF$7=$AS$3,"X","")&amp;IF($AF$7=$AT$3,"X","")&amp;IF($AF$7=$AU$3,"X","")</f>
        <v/>
      </c>
      <c r="AG8" s="35" t="str">
        <f>IF($AG$7=$AO$3,"X","")&amp;IF($AG$7=$AP$3,"X","")&amp;IF($AG$7=$AQ$3,"X","")&amp;IF($AG$7=$AR$3,"X","")&amp;IF($AG$7=$AS$3,"X","")&amp;IF($AG$7=$AT$3,"X","")&amp;IF($AG$7=$AU$3,"X","")</f>
        <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
      </c>
      <c r="AK8" s="35" t="str">
        <f>IF($AK$7=$AO$3,"X","")&amp;IF($AK$7=$AP$3,"X","")&amp;IF($AK$7=$AQ$3,"X","")&amp;IF($AK$7=$AR$3,"X","")&amp;IF($AK$7=$AS$3,"X","")&amp;IF($AK$7=$AT$3,"X","")&amp;IF($AK$7=$AU$3,"X","")</f>
        <v/>
      </c>
      <c r="AL8" s="30">
        <f>COUNTIF(G8:AK8,"X")</f>
        <v>0</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0</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c r="C14" s="925"/>
      <c r="D14" s="925"/>
      <c r="E14" s="925"/>
      <c r="F14" s="925"/>
      <c r="G14" s="926"/>
      <c r="H14" s="927"/>
      <c r="I14" s="928"/>
      <c r="J14" s="929"/>
      <c r="K14" s="930"/>
      <c r="L14" s="931"/>
      <c r="M14" s="932"/>
      <c r="N14" s="933"/>
      <c r="O14" s="932"/>
      <c r="P14" s="933"/>
      <c r="Q14" s="934">
        <f t="shared" ref="Q14:Q33" si="2">AV14</f>
        <v>0</v>
      </c>
      <c r="R14" s="935"/>
      <c r="S14" s="936"/>
      <c r="T14" s="937"/>
      <c r="U14" s="938"/>
      <c r="V14" s="939"/>
      <c r="W14" s="940"/>
      <c r="X14" s="941"/>
      <c r="Y14" s="939"/>
      <c r="Z14" s="941"/>
      <c r="AA14" s="556"/>
      <c r="AB14" s="559"/>
      <c r="AC14" s="560" t="str">
        <f t="shared" ref="AC14:AC33" si="3">IF(B14&lt;&gt;"",-$I$10,"")</f>
        <v/>
      </c>
      <c r="AD14" s="561"/>
      <c r="AE14" s="561"/>
      <c r="AF14" s="562">
        <f t="shared" ref="AF14:AF33" si="4">SUM(AB14:AE14)</f>
        <v>0</v>
      </c>
      <c r="AG14" s="72"/>
      <c r="AH14" s="109" t="str">
        <f t="shared" ref="AH14:AH33" si="5">IF(B14&lt;&gt;"",AV14,"")</f>
        <v/>
      </c>
      <c r="AI14" s="883" t="str">
        <f>IF(B14&lt;&gt;0,ROUND(AE14*Q14,0),"")</f>
        <v/>
      </c>
      <c r="AJ14" s="883"/>
      <c r="AK14" s="900" t="str">
        <f t="shared" ref="AK14:AK33" si="6">IF(B14&lt;&gt;0,ROUND(AI14*$AF$1,2),"")</f>
        <v/>
      </c>
      <c r="AL14" s="900"/>
      <c r="AM14" s="901" t="str">
        <f t="shared" ref="AM14:AM33" si="7">IF(AND(AC14&gt;0,AC14&lt;&gt;""),"ложь","")</f>
        <v/>
      </c>
      <c r="AN14" s="901"/>
      <c r="AO14" s="73">
        <f>IF(ROUND($A$1-$A$1*M14,4)=$A$1,0,ROUND($A$1-$A$1*M14,4))</f>
        <v>0</v>
      </c>
      <c r="AP14" s="74">
        <f>IF(ROUND($A$1-$A$1*O14,4)=$A$1,0,ROUND($A$1-$A$1*O14,4))</f>
        <v>0</v>
      </c>
      <c r="AQ14" s="75">
        <f>ROUND($A$1-((M14+O14)*$A$1),4)</f>
        <v>0</v>
      </c>
      <c r="AR14" s="76">
        <f>IF(AO14&gt;0,1,0)</f>
        <v>0</v>
      </c>
      <c r="AS14" s="77">
        <f t="shared" ref="AS14:AS33" si="8">IF(AP14&gt;0,2,0)</f>
        <v>0</v>
      </c>
      <c r="AT14" s="76">
        <f>IF(AQ14&gt;0,3,0)</f>
        <v>0</v>
      </c>
      <c r="AU14" s="78">
        <f t="shared" ref="AU14:AU33" si="9">AR14+AS14+AT14</f>
        <v>0</v>
      </c>
      <c r="AV14" s="5">
        <f t="shared" ref="AV14:AV33" si="10">IF(AU14=4,AO14,0)+IF(AU14=5,AP14,0)+IF(AU14=6,AQ14,0)+IF(AU14=3,$A$1,0)</f>
        <v>0</v>
      </c>
      <c r="AW14" s="104">
        <f>ROUND(AF14*Q14,0)</f>
        <v>0</v>
      </c>
    </row>
    <row r="15" spans="1:83" s="69" customFormat="1" ht="18" customHeight="1" x14ac:dyDescent="0.2">
      <c r="A15" s="71">
        <v>2</v>
      </c>
      <c r="B15" s="924"/>
      <c r="C15" s="925"/>
      <c r="D15" s="925"/>
      <c r="E15" s="925"/>
      <c r="F15" s="925"/>
      <c r="G15" s="926"/>
      <c r="H15" s="927"/>
      <c r="I15" s="928"/>
      <c r="J15" s="929"/>
      <c r="K15" s="930"/>
      <c r="L15" s="931"/>
      <c r="M15" s="932"/>
      <c r="N15" s="933"/>
      <c r="O15" s="932"/>
      <c r="P15" s="933"/>
      <c r="Q15" s="934">
        <f t="shared" si="2"/>
        <v>0</v>
      </c>
      <c r="R15" s="935"/>
      <c r="S15" s="936"/>
      <c r="T15" s="937"/>
      <c r="U15" s="938"/>
      <c r="V15" s="939"/>
      <c r="W15" s="940"/>
      <c r="X15" s="941"/>
      <c r="Y15" s="939"/>
      <c r="Z15" s="941"/>
      <c r="AA15" s="556"/>
      <c r="AB15" s="563"/>
      <c r="AC15" s="560" t="str">
        <f t="shared" si="3"/>
        <v/>
      </c>
      <c r="AD15" s="564"/>
      <c r="AE15" s="561"/>
      <c r="AF15" s="562">
        <f t="shared" si="4"/>
        <v>0</v>
      </c>
      <c r="AG15" s="72"/>
      <c r="AH15" s="109" t="str">
        <f t="shared" si="5"/>
        <v/>
      </c>
      <c r="AI15" s="883" t="str">
        <f t="shared" ref="AI15:AI33" si="11">IF(B15&lt;&gt;0,ROUND(AE15*Q15,0),"")</f>
        <v/>
      </c>
      <c r="AJ15" s="883"/>
      <c r="AK15" s="900" t="str">
        <f t="shared" si="6"/>
        <v/>
      </c>
      <c r="AL15" s="900"/>
      <c r="AM15" s="901" t="str">
        <f t="shared" si="7"/>
        <v/>
      </c>
      <c r="AN15" s="901"/>
      <c r="AO15" s="73">
        <f t="shared" ref="AO15:AO33" si="12">IF(ROUND($A$1-$A$1*M15,4)=$A$1,0,ROUND($A$1-$A$1*M15,4))</f>
        <v>0</v>
      </c>
      <c r="AP15" s="74">
        <f t="shared" ref="AP15:AP33" si="13">IF(ROUND($A$1-$A$1*O15,4)=$A$1,0,ROUND($A$1-$A$1*O15,4))</f>
        <v>0</v>
      </c>
      <c r="AQ15" s="75">
        <f t="shared" ref="AQ15:AQ33" si="14">ROUND($A$1-((M15+O15)*$A$1),4)</f>
        <v>0</v>
      </c>
      <c r="AR15" s="76">
        <f t="shared" ref="AR15:AR33" si="15">IF(AO15&gt;0,1,0)</f>
        <v>0</v>
      </c>
      <c r="AS15" s="77">
        <f t="shared" si="8"/>
        <v>0</v>
      </c>
      <c r="AT15" s="76">
        <f t="shared" ref="AT15:AT33" si="16">IF(AQ15&gt;0,3,0)</f>
        <v>0</v>
      </c>
      <c r="AU15" s="78">
        <f t="shared" si="9"/>
        <v>0</v>
      </c>
      <c r="AV15" s="5">
        <f t="shared" si="10"/>
        <v>0</v>
      </c>
      <c r="AW15" s="104">
        <f t="shared" ref="AW15:AW33" si="17">ROUND(AF15*Q15,0)</f>
        <v>0</v>
      </c>
    </row>
    <row r="16" spans="1:83" s="69" customFormat="1" ht="18" customHeight="1" x14ac:dyDescent="0.2">
      <c r="A16" s="71">
        <v>3</v>
      </c>
      <c r="B16" s="924"/>
      <c r="C16" s="925"/>
      <c r="D16" s="925"/>
      <c r="E16" s="925"/>
      <c r="F16" s="925"/>
      <c r="G16" s="926"/>
      <c r="H16" s="927"/>
      <c r="I16" s="928"/>
      <c r="J16" s="929"/>
      <c r="K16" s="930"/>
      <c r="L16" s="931"/>
      <c r="M16" s="932"/>
      <c r="N16" s="933"/>
      <c r="O16" s="932"/>
      <c r="P16" s="933"/>
      <c r="Q16" s="934">
        <f t="shared" si="2"/>
        <v>0</v>
      </c>
      <c r="R16" s="935"/>
      <c r="S16" s="936"/>
      <c r="T16" s="937"/>
      <c r="U16" s="938"/>
      <c r="V16" s="939"/>
      <c r="W16" s="940"/>
      <c r="X16" s="941"/>
      <c r="Y16" s="939"/>
      <c r="Z16" s="941"/>
      <c r="AA16" s="556"/>
      <c r="AB16" s="563"/>
      <c r="AC16" s="560" t="str">
        <f t="shared" si="3"/>
        <v/>
      </c>
      <c r="AD16" s="564"/>
      <c r="AE16" s="561"/>
      <c r="AF16" s="562">
        <f t="shared" si="4"/>
        <v>0</v>
      </c>
      <c r="AG16" s="72"/>
      <c r="AH16" s="109" t="str">
        <f t="shared" si="5"/>
        <v/>
      </c>
      <c r="AI16" s="883" t="str">
        <f t="shared" si="11"/>
        <v/>
      </c>
      <c r="AJ16" s="883"/>
      <c r="AK16" s="900" t="str">
        <f t="shared" si="6"/>
        <v/>
      </c>
      <c r="AL16" s="900"/>
      <c r="AM16" s="901" t="str">
        <f t="shared" si="7"/>
        <v/>
      </c>
      <c r="AN16" s="901"/>
      <c r="AO16" s="73">
        <f t="shared" si="12"/>
        <v>0</v>
      </c>
      <c r="AP16" s="74">
        <f t="shared" si="13"/>
        <v>0</v>
      </c>
      <c r="AQ16" s="75">
        <f t="shared" si="14"/>
        <v>0</v>
      </c>
      <c r="AR16" s="76">
        <f t="shared" si="15"/>
        <v>0</v>
      </c>
      <c r="AS16" s="77">
        <f t="shared" si="8"/>
        <v>0</v>
      </c>
      <c r="AT16" s="76">
        <f t="shared" si="16"/>
        <v>0</v>
      </c>
      <c r="AU16" s="78">
        <f t="shared" si="9"/>
        <v>0</v>
      </c>
      <c r="AV16" s="5">
        <f t="shared" si="10"/>
        <v>0</v>
      </c>
      <c r="AW16" s="104">
        <f t="shared" si="17"/>
        <v>0</v>
      </c>
    </row>
    <row r="17" spans="1:49" s="69" customFormat="1" ht="18" customHeight="1" x14ac:dyDescent="0.2">
      <c r="A17" s="71">
        <v>4</v>
      </c>
      <c r="B17" s="924"/>
      <c r="C17" s="925"/>
      <c r="D17" s="925"/>
      <c r="E17" s="925"/>
      <c r="F17" s="925"/>
      <c r="G17" s="926"/>
      <c r="H17" s="927"/>
      <c r="I17" s="928"/>
      <c r="J17" s="929"/>
      <c r="K17" s="930"/>
      <c r="L17" s="931"/>
      <c r="M17" s="932"/>
      <c r="N17" s="933"/>
      <c r="O17" s="932"/>
      <c r="P17" s="933"/>
      <c r="Q17" s="934">
        <f t="shared" si="2"/>
        <v>0</v>
      </c>
      <c r="R17" s="935"/>
      <c r="S17" s="936"/>
      <c r="T17" s="937"/>
      <c r="U17" s="938"/>
      <c r="V17" s="939"/>
      <c r="W17" s="940"/>
      <c r="X17" s="941"/>
      <c r="Y17" s="939"/>
      <c r="Z17" s="941"/>
      <c r="AA17" s="556"/>
      <c r="AB17" s="563"/>
      <c r="AC17" s="560" t="str">
        <f t="shared" si="3"/>
        <v/>
      </c>
      <c r="AD17" s="564"/>
      <c r="AE17" s="561"/>
      <c r="AF17" s="562">
        <f t="shared" si="4"/>
        <v>0</v>
      </c>
      <c r="AG17" s="72"/>
      <c r="AH17" s="109" t="str">
        <f t="shared" si="5"/>
        <v/>
      </c>
      <c r="AI17" s="883" t="str">
        <f t="shared" si="11"/>
        <v/>
      </c>
      <c r="AJ17" s="883"/>
      <c r="AK17" s="900" t="str">
        <f t="shared" si="6"/>
        <v/>
      </c>
      <c r="AL17" s="900"/>
      <c r="AM17" s="901" t="str">
        <f t="shared" si="7"/>
        <v/>
      </c>
      <c r="AN17" s="901"/>
      <c r="AO17" s="73">
        <f t="shared" si="12"/>
        <v>0</v>
      </c>
      <c r="AP17" s="74">
        <f t="shared" si="13"/>
        <v>0</v>
      </c>
      <c r="AQ17" s="75">
        <f t="shared" si="14"/>
        <v>0</v>
      </c>
      <c r="AR17" s="76">
        <f t="shared" si="15"/>
        <v>0</v>
      </c>
      <c r="AS17" s="77">
        <f t="shared" si="8"/>
        <v>0</v>
      </c>
      <c r="AT17" s="76">
        <f t="shared" si="16"/>
        <v>0</v>
      </c>
      <c r="AU17" s="78">
        <f t="shared" si="9"/>
        <v>0</v>
      </c>
      <c r="AV17" s="5">
        <f t="shared" si="10"/>
        <v>0</v>
      </c>
      <c r="AW17" s="104">
        <f t="shared" si="17"/>
        <v>0</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0</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0</v>
      </c>
      <c r="AR18" s="76">
        <f t="shared" si="15"/>
        <v>0</v>
      </c>
      <c r="AS18" s="77">
        <f t="shared" si="8"/>
        <v>0</v>
      </c>
      <c r="AT18" s="76">
        <f t="shared" si="16"/>
        <v>0</v>
      </c>
      <c r="AU18" s="78">
        <f t="shared" si="9"/>
        <v>0</v>
      </c>
      <c r="AV18" s="5">
        <f t="shared" si="10"/>
        <v>0</v>
      </c>
      <c r="AW18" s="104">
        <f t="shared" si="17"/>
        <v>0</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0</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0</v>
      </c>
      <c r="AR19" s="76">
        <f t="shared" si="15"/>
        <v>0</v>
      </c>
      <c r="AS19" s="77">
        <f t="shared" si="8"/>
        <v>0</v>
      </c>
      <c r="AT19" s="76">
        <f t="shared" si="16"/>
        <v>0</v>
      </c>
      <c r="AU19" s="78">
        <f t="shared" si="9"/>
        <v>0</v>
      </c>
      <c r="AV19" s="5">
        <f t="shared" si="10"/>
        <v>0</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0</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0</v>
      </c>
      <c r="AR20" s="76">
        <f t="shared" si="15"/>
        <v>0</v>
      </c>
      <c r="AS20" s="77">
        <f t="shared" si="8"/>
        <v>0</v>
      </c>
      <c r="AT20" s="76">
        <f t="shared" si="16"/>
        <v>0</v>
      </c>
      <c r="AU20" s="78">
        <f t="shared" si="9"/>
        <v>0</v>
      </c>
      <c r="AV20" s="5">
        <f t="shared" si="10"/>
        <v>0</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0</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0</v>
      </c>
      <c r="AR21" s="76">
        <f t="shared" si="15"/>
        <v>0</v>
      </c>
      <c r="AS21" s="77">
        <f t="shared" si="8"/>
        <v>0</v>
      </c>
      <c r="AT21" s="76">
        <f t="shared" si="16"/>
        <v>0</v>
      </c>
      <c r="AU21" s="78">
        <f t="shared" si="9"/>
        <v>0</v>
      </c>
      <c r="AV21" s="5">
        <f t="shared" si="10"/>
        <v>0</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0</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0</v>
      </c>
      <c r="AR22" s="76">
        <f t="shared" si="15"/>
        <v>0</v>
      </c>
      <c r="AS22" s="77">
        <f t="shared" si="8"/>
        <v>0</v>
      </c>
      <c r="AT22" s="76">
        <f t="shared" si="16"/>
        <v>0</v>
      </c>
      <c r="AU22" s="78">
        <f t="shared" si="9"/>
        <v>0</v>
      </c>
      <c r="AV22" s="5">
        <f t="shared" si="10"/>
        <v>0</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0</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0</v>
      </c>
      <c r="AR23" s="76">
        <f t="shared" si="15"/>
        <v>0</v>
      </c>
      <c r="AS23" s="77">
        <f t="shared" si="8"/>
        <v>0</v>
      </c>
      <c r="AT23" s="76">
        <f t="shared" si="16"/>
        <v>0</v>
      </c>
      <c r="AU23" s="78">
        <f t="shared" si="9"/>
        <v>0</v>
      </c>
      <c r="AV23" s="5">
        <f t="shared" si="10"/>
        <v>0</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0</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0</v>
      </c>
      <c r="AR24" s="76">
        <f t="shared" si="15"/>
        <v>0</v>
      </c>
      <c r="AS24" s="77">
        <f t="shared" si="8"/>
        <v>0</v>
      </c>
      <c r="AT24" s="76">
        <f t="shared" si="16"/>
        <v>0</v>
      </c>
      <c r="AU24" s="78">
        <f t="shared" si="9"/>
        <v>0</v>
      </c>
      <c r="AV24" s="5">
        <f t="shared" si="10"/>
        <v>0</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0</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0</v>
      </c>
      <c r="AR25" s="76">
        <f t="shared" si="15"/>
        <v>0</v>
      </c>
      <c r="AS25" s="77">
        <f t="shared" si="8"/>
        <v>0</v>
      </c>
      <c r="AT25" s="76">
        <f t="shared" si="16"/>
        <v>0</v>
      </c>
      <c r="AU25" s="78">
        <f t="shared" si="9"/>
        <v>0</v>
      </c>
      <c r="AV25" s="5">
        <f t="shared" si="10"/>
        <v>0</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0</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0</v>
      </c>
      <c r="AR26" s="76">
        <f t="shared" si="15"/>
        <v>0</v>
      </c>
      <c r="AS26" s="77">
        <f t="shared" si="8"/>
        <v>0</v>
      </c>
      <c r="AT26" s="76">
        <f t="shared" si="16"/>
        <v>0</v>
      </c>
      <c r="AU26" s="78">
        <f t="shared" si="9"/>
        <v>0</v>
      </c>
      <c r="AV26" s="5">
        <f t="shared" si="10"/>
        <v>0</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0</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0</v>
      </c>
      <c r="AR27" s="76">
        <f t="shared" si="15"/>
        <v>0</v>
      </c>
      <c r="AS27" s="77">
        <f t="shared" si="8"/>
        <v>0</v>
      </c>
      <c r="AT27" s="76">
        <f t="shared" si="16"/>
        <v>0</v>
      </c>
      <c r="AU27" s="78">
        <f t="shared" si="9"/>
        <v>0</v>
      </c>
      <c r="AV27" s="5">
        <f t="shared" si="10"/>
        <v>0</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0</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0</v>
      </c>
      <c r="AR28" s="76">
        <f t="shared" si="15"/>
        <v>0</v>
      </c>
      <c r="AS28" s="77">
        <f t="shared" si="8"/>
        <v>0</v>
      </c>
      <c r="AT28" s="76">
        <f t="shared" si="16"/>
        <v>0</v>
      </c>
      <c r="AU28" s="78">
        <f t="shared" si="9"/>
        <v>0</v>
      </c>
      <c r="AV28" s="5">
        <f t="shared" si="10"/>
        <v>0</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0</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0</v>
      </c>
      <c r="AR29" s="76">
        <f t="shared" si="15"/>
        <v>0</v>
      </c>
      <c r="AS29" s="77">
        <f t="shared" si="8"/>
        <v>0</v>
      </c>
      <c r="AT29" s="76">
        <f t="shared" si="16"/>
        <v>0</v>
      </c>
      <c r="AU29" s="78">
        <f t="shared" si="9"/>
        <v>0</v>
      </c>
      <c r="AV29" s="5">
        <f t="shared" si="10"/>
        <v>0</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0</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0</v>
      </c>
      <c r="AR30" s="76">
        <f t="shared" si="15"/>
        <v>0</v>
      </c>
      <c r="AS30" s="77">
        <f t="shared" si="8"/>
        <v>0</v>
      </c>
      <c r="AT30" s="76">
        <f t="shared" si="16"/>
        <v>0</v>
      </c>
      <c r="AU30" s="78">
        <f t="shared" si="9"/>
        <v>0</v>
      </c>
      <c r="AV30" s="5">
        <f t="shared" si="10"/>
        <v>0</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0</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0</v>
      </c>
      <c r="AR31" s="76">
        <f t="shared" si="15"/>
        <v>0</v>
      </c>
      <c r="AS31" s="77">
        <f t="shared" si="8"/>
        <v>0</v>
      </c>
      <c r="AT31" s="76">
        <f t="shared" si="16"/>
        <v>0</v>
      </c>
      <c r="AU31" s="78">
        <f t="shared" si="9"/>
        <v>0</v>
      </c>
      <c r="AV31" s="5">
        <f t="shared" si="10"/>
        <v>0</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0</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0</v>
      </c>
      <c r="AR32" s="76">
        <f t="shared" si="15"/>
        <v>0</v>
      </c>
      <c r="AS32" s="77">
        <f t="shared" si="8"/>
        <v>0</v>
      </c>
      <c r="AT32" s="76">
        <f t="shared" si="16"/>
        <v>0</v>
      </c>
      <c r="AU32" s="78">
        <f t="shared" si="9"/>
        <v>0</v>
      </c>
      <c r="AV32" s="5">
        <f t="shared" si="10"/>
        <v>0</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0</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0</v>
      </c>
      <c r="AR33" s="76">
        <f t="shared" si="15"/>
        <v>0</v>
      </c>
      <c r="AS33" s="77">
        <f t="shared" si="8"/>
        <v>0</v>
      </c>
      <c r="AT33" s="76">
        <f t="shared" si="16"/>
        <v>0</v>
      </c>
      <c r="AU33" s="78">
        <f t="shared" si="9"/>
        <v>0</v>
      </c>
      <c r="AV33" s="5">
        <f t="shared" si="10"/>
        <v>0</v>
      </c>
      <c r="AW33" s="104">
        <f t="shared" si="17"/>
        <v>0</v>
      </c>
    </row>
    <row r="34" spans="1:49" s="69" customFormat="1" ht="24.75" customHeight="1" x14ac:dyDescent="0.2">
      <c r="A34" s="84"/>
      <c r="B34" s="480" t="s">
        <v>281</v>
      </c>
      <c r="C34" s="84"/>
      <c r="D34" s="84"/>
      <c r="E34" s="84"/>
      <c r="F34" s="84"/>
      <c r="G34" s="554">
        <f>20-COUNTBLANK(B14:B33)</f>
        <v>0</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0</v>
      </c>
      <c r="Z34" s="904"/>
      <c r="AA34" s="558">
        <f t="shared" ref="AA34:AG34" si="18">SUM(AA14:AA33)</f>
        <v>0</v>
      </c>
      <c r="AB34" s="568">
        <f t="shared" si="18"/>
        <v>0</v>
      </c>
      <c r="AC34" s="569">
        <f t="shared" si="18"/>
        <v>0</v>
      </c>
      <c r="AD34" s="569">
        <f t="shared" si="18"/>
        <v>0</v>
      </c>
      <c r="AE34" s="570">
        <f t="shared" si="18"/>
        <v>0</v>
      </c>
      <c r="AF34" s="571">
        <f t="shared" si="18"/>
        <v>0</v>
      </c>
      <c r="AG34" s="89">
        <f t="shared" si="18"/>
        <v>0</v>
      </c>
      <c r="AH34" s="90"/>
      <c r="AI34" s="90"/>
      <c r="AJ34" s="90"/>
      <c r="AK34" s="90"/>
      <c r="AL34" s="91"/>
      <c r="AM34" s="91"/>
      <c r="AN34" s="91"/>
      <c r="AO34" s="68"/>
      <c r="AS34" s="70"/>
      <c r="AW34" s="104">
        <f>SUM(AW14:AW33)</f>
        <v>0</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0</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1479" priority="6" stopIfTrue="1">
      <formula>B14=""</formula>
    </cfRule>
  </conditionalFormatting>
  <conditionalFormatting sqref="AE14:AE33">
    <cfRule type="expression" dxfId="1478" priority="7" stopIfTrue="1">
      <formula>AND((OR(S14,V14,Y14)&lt;&gt;0),AE14=0)</formula>
    </cfRule>
    <cfRule type="expression" dxfId="1477" priority="8" stopIfTrue="1">
      <formula>AND((OR(S14,V14,Y14)&lt;&gt;0),AE14&lt;&gt;0)</formula>
    </cfRule>
  </conditionalFormatting>
  <conditionalFormatting sqref="Q14:R33">
    <cfRule type="expression" dxfId="1476" priority="9" stopIfTrue="1">
      <formula>B14=""</formula>
    </cfRule>
  </conditionalFormatting>
  <conditionalFormatting sqref="AC14:AC33">
    <cfRule type="expression" dxfId="1475" priority="10" stopIfTrue="1">
      <formula>(AD14+AC14)&gt;=0</formula>
    </cfRule>
  </conditionalFormatting>
  <conditionalFormatting sqref="AI14:AJ33">
    <cfRule type="expression" dxfId="1474" priority="11" stopIfTrue="1">
      <formula>IF(AI14&lt;&gt;ROUND(S14*$AF$1+V14+Y14,2),1)</formula>
    </cfRule>
    <cfRule type="cellIs" dxfId="1473" priority="12" stopIfTrue="1" operator="equal">
      <formula>0</formula>
    </cfRule>
  </conditionalFormatting>
  <conditionalFormatting sqref="Y25:Z33">
    <cfRule type="expression" dxfId="1472" priority="13" stopIfTrue="1">
      <formula>IF((AND($Y25=0,$S25=0,$V25=0,$AE25&lt;&gt;0)),"истина")</formula>
    </cfRule>
    <cfRule type="expression" dxfId="1471" priority="14" stopIfTrue="1">
      <formula>($V25+$Y25)&lt;&gt;$AI25</formula>
    </cfRule>
  </conditionalFormatting>
  <conditionalFormatting sqref="S15:U33">
    <cfRule type="expression" dxfId="1470" priority="15" stopIfTrue="1">
      <formula>IF((AND($S15=0,$V15=0,$Y15=0,$AE15&lt;&gt;0)),"истина")</formula>
    </cfRule>
    <cfRule type="cellIs" dxfId="1469" priority="16" stopIfTrue="1" operator="lessThan">
      <formula>0</formula>
    </cfRule>
  </conditionalFormatting>
  <conditionalFormatting sqref="V25:X33">
    <cfRule type="expression" dxfId="1468" priority="17" stopIfTrue="1">
      <formula>IF((AND($V25=0,$Y25=0,$S25=0,$AE25&lt;&gt;0)),"истина")</formula>
    </cfRule>
    <cfRule type="expression" dxfId="1467" priority="18" stopIfTrue="1">
      <formula>($V25+$Y25)&lt;&gt;$AI25</formula>
    </cfRule>
    <cfRule type="cellIs" dxfId="1466" priority="19" stopIfTrue="1" operator="lessThan">
      <formula>0</formula>
    </cfRule>
  </conditionalFormatting>
  <conditionalFormatting sqref="I10:J10">
    <cfRule type="cellIs" dxfId="1465" priority="20" stopIfTrue="1" operator="notEqual">
      <formula>$A$10</formula>
    </cfRule>
    <cfRule type="cellIs" dxfId="1464" priority="21" stopIfTrue="1" operator="equal">
      <formula>0</formula>
    </cfRule>
  </conditionalFormatting>
  <conditionalFormatting sqref="D10:E10 AK13:AL13 AH14:AH33 AM14:AN33">
    <cfRule type="cellIs" dxfId="1463" priority="22" stopIfTrue="1" operator="equal">
      <formula>0</formula>
    </cfRule>
  </conditionalFormatting>
  <conditionalFormatting sqref="AH3:AN3 AH1:AN1">
    <cfRule type="cellIs" dxfId="1462" priority="23" stopIfTrue="1" operator="equal">
      <formula>0</formula>
    </cfRule>
  </conditionalFormatting>
  <conditionalFormatting sqref="S34:AG34 AF14:AF33">
    <cfRule type="cellIs" dxfId="1461" priority="24" stopIfTrue="1" operator="equal">
      <formula>0</formula>
    </cfRule>
  </conditionalFormatting>
  <conditionalFormatting sqref="S14:U14">
    <cfRule type="expression" dxfId="1460" priority="25" stopIfTrue="1">
      <formula>IF((AND($S$14=0,$V$14=0,$Y$14=0,$AE$14&lt;&gt;0)),"истина")</formula>
    </cfRule>
    <cfRule type="cellIs" dxfId="1459" priority="26" stopIfTrue="1" operator="lessThan">
      <formula>0</formula>
    </cfRule>
  </conditionalFormatting>
  <conditionalFormatting sqref="G34 D8:E9 AK14:AL33">
    <cfRule type="cellIs" dxfId="1458" priority="27" stopIfTrue="1" operator="equal">
      <formula>0</formula>
    </cfRule>
  </conditionalFormatting>
  <conditionalFormatting sqref="AL8:AL9">
    <cfRule type="cellIs" dxfId="1457" priority="28" stopIfTrue="1" operator="equal">
      <formula>0</formula>
    </cfRule>
  </conditionalFormatting>
  <conditionalFormatting sqref="AM8:AN8">
    <cfRule type="expression" dxfId="1456" priority="29" stopIfTrue="1">
      <formula>$AL$8=0</formula>
    </cfRule>
  </conditionalFormatting>
  <conditionalFormatting sqref="AM9:AN9">
    <cfRule type="expression" dxfId="1455" priority="30" stopIfTrue="1">
      <formula>$AL$9=0</formula>
    </cfRule>
  </conditionalFormatting>
  <conditionalFormatting sqref="A8:C8">
    <cfRule type="expression" dxfId="1454" priority="31" stopIfTrue="1">
      <formula>$D$8=0</formula>
    </cfRule>
    <cfRule type="cellIs" dxfId="1453" priority="32" stopIfTrue="1" operator="equal">
      <formula>0</formula>
    </cfRule>
  </conditionalFormatting>
  <conditionalFormatting sqref="A9:C9">
    <cfRule type="expression" dxfId="1452" priority="33" stopIfTrue="1">
      <formula>$D$9=0</formula>
    </cfRule>
    <cfRule type="cellIs" dxfId="1451" priority="34" stopIfTrue="1" operator="equal">
      <formula>0</formula>
    </cfRule>
  </conditionalFormatting>
  <conditionalFormatting sqref="F9">
    <cfRule type="expression" dxfId="1450" priority="35" stopIfTrue="1">
      <formula>$D$9=0</formula>
    </cfRule>
  </conditionalFormatting>
  <conditionalFormatting sqref="F8">
    <cfRule type="expression" dxfId="1449" priority="36" stopIfTrue="1">
      <formula>$D$8=0</formula>
    </cfRule>
  </conditionalFormatting>
  <conditionalFormatting sqref="G8:AK9 BA7:CE8">
    <cfRule type="cellIs" dxfId="1448" priority="37" stopIfTrue="1" operator="equal">
      <formula>""</formula>
    </cfRule>
  </conditionalFormatting>
  <conditionalFormatting sqref="Y14:Z24">
    <cfRule type="expression" dxfId="1447" priority="1" stopIfTrue="1">
      <formula>IF((AND($Y14=0,$S14=0,$V14=0,$AE14&lt;&gt;0)),"истина")</formula>
    </cfRule>
    <cfRule type="expression" dxfId="1446" priority="2" stopIfTrue="1">
      <formula>($V14+$Y14)&lt;&gt;$AI14</formula>
    </cfRule>
  </conditionalFormatting>
  <conditionalFormatting sqref="V14:X24">
    <cfRule type="expression" dxfId="1445" priority="3" stopIfTrue="1">
      <formula>IF((AND($V14=0,$Y14=0,$S14=0,$AE14&lt;&gt;0)),"истина")</formula>
    </cfRule>
    <cfRule type="expression" dxfId="1444" priority="4" stopIfTrue="1">
      <formula>($V14+$Y14)&lt;&gt;$AI14</formula>
    </cfRule>
    <cfRule type="cellIs" dxfId="1443"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2705"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72706"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72707"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72708"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72709"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72710"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72711"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72712"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72713"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72714"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72715"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72716"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72717"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72718"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72719"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72720"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72721"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22">
    <pageSetUpPr fitToPage="1"/>
  </sheetPr>
  <dimension ref="A1:CE147"/>
  <sheetViews>
    <sheetView showGridLines="0" topLeftCell="C3" zoomScale="120" zoomScaleNormal="120" workbookViewId="0">
      <selection activeCell="M18" sqref="M18:N18"/>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c r="B1" s="969"/>
      <c r="C1" s="969"/>
      <c r="D1" s="555"/>
      <c r="E1" s="966"/>
      <c r="F1" s="966"/>
      <c r="G1" s="966"/>
      <c r="H1" s="966"/>
      <c r="J1" s="970"/>
      <c r="K1" s="970"/>
      <c r="L1" s="970"/>
      <c r="M1" s="970"/>
      <c r="N1" s="970"/>
      <c r="O1" s="970"/>
      <c r="P1" s="3"/>
      <c r="Q1" s="3"/>
      <c r="R1" s="964"/>
      <c r="S1" s="964"/>
      <c r="T1" s="964"/>
      <c r="U1" s="964"/>
      <c r="V1" s="964"/>
      <c r="W1" s="964"/>
      <c r="Y1" s="971"/>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c r="AH2" s="859" t="s">
        <v>12</v>
      </c>
      <c r="AI2" s="859"/>
      <c r="AJ2" s="859"/>
      <c r="AK2" s="859"/>
      <c r="AL2" s="859"/>
      <c r="AM2" s="859"/>
      <c r="AN2" s="859"/>
      <c r="AO2" s="14" t="b">
        <v>0</v>
      </c>
      <c r="AP2" s="15" t="b">
        <v>0</v>
      </c>
      <c r="AQ2" s="15" t="b">
        <v>0</v>
      </c>
      <c r="AR2" s="15" t="b">
        <v>0</v>
      </c>
      <c r="AS2" s="15" t="b">
        <v>0</v>
      </c>
      <c r="AT2" s="15" t="b">
        <v>0</v>
      </c>
      <c r="AU2" s="15" t="b">
        <v>0</v>
      </c>
      <c r="AV2" s="15">
        <f>COUNTIF(AO2:AU2,TRUE)</f>
        <v>0</v>
      </c>
    </row>
    <row r="3" spans="1:83" ht="12.75" customHeight="1" x14ac:dyDescent="0.2">
      <c r="A3" s="972" t="s">
        <v>308</v>
      </c>
      <c r="B3" s="972"/>
      <c r="C3" s="972"/>
      <c r="D3" s="555"/>
      <c r="E3" s="964"/>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f>IF(AO2=TRUE,"M",0)</f>
        <v>0</v>
      </c>
      <c r="AP3" s="19">
        <f>IF(AP2=TRUE,"Tu",0)</f>
        <v>0</v>
      </c>
      <c r="AQ3" s="19">
        <f>IF(AQ2=TRUE,"W",0)</f>
        <v>0</v>
      </c>
      <c r="AR3" s="19">
        <f>IF(AR2=TRUE,"Th",0)</f>
        <v>0</v>
      </c>
      <c r="AS3" s="19">
        <f>IF(AS2=TRUE,"F",0)</f>
        <v>0</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
      </c>
      <c r="BC7" s="33" t="str">
        <f>IF($I$7=$AO$3,"X","")&amp;IF($I$7=$AP$3,"X","")&amp;IF($I$7=$AQ$3,"X","")&amp;IF($I$7=$AR$3,"X","")&amp;IF($I$7=$AS$3,"X","")&amp;IF($I$7=$AT$3,"X","")&amp;IF($I$7=$AU$3,"X","")</f>
        <v/>
      </c>
      <c r="BD7" s="33" t="str">
        <f>IF($J$7=$AO$3,"X","")&amp;IF($J$7=$AP$3,"X","")&amp;IF($J$7=$AQ$3,"X","")&amp;IF($J$7=$AR$3,"X","")&amp;IF($J$7=$AS$3,"X","")&amp;IF($J$7=$AT$3,"X","")&amp;IF($J$7=$AU$3,"X","")</f>
        <v/>
      </c>
      <c r="BE7" s="33" t="str">
        <f>IF($K$7=$AO$3,"X","")&amp;IF($K$7=$AP$3,"X","")&amp;IF($K$7=$AQ$3,"X","")&amp;IF($K$7=$AR$3,"X","")&amp;IF($K$7=$AS$3,"X","")&amp;IF($K$7=$AT$3,"X","")&amp;IF($K$7=$AU$3,"X","")</f>
        <v/>
      </c>
      <c r="BF7" s="33" t="str">
        <f>IF($L$7=$AO$3,"X","")&amp;IF($L$7=$AP$3,"X","")&amp;IF($L$7=$AQ$3,"X","")&amp;IF($L$7=$AR$3,"X","")&amp;IF($L$7=$AS$3,"X","")&amp;IF($L$7=$AT$3,"X","")&amp;IF($L$7=$AU$3,"X","")</f>
        <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
      </c>
      <c r="BJ7" s="33" t="str">
        <f>IF($P$7=$AO$3,"X","")&amp;IF($P$7=$AP$3,"X","")&amp;IF($P$7=$AQ$3,"X","")&amp;IF($P$7=$AR$3,"X","")&amp;IF($P$7=$AS$3,"X","")&amp;IF($P$7=$AT$3,"X","")&amp;IF($P$7=$AU$3,"X","")</f>
        <v/>
      </c>
      <c r="BK7" s="33" t="str">
        <f>IF($Q$7=$AO$3,"X","")&amp;IF($Q$7=$AP$3,"X","")&amp;IF($Q$7=$AQ$3,"X","")&amp;IF($Q$7=$AR$3,"X","")&amp;IF($Q$7=$AS$3,"X","")&amp;IF($Q$7=$AT$3,"X","")&amp;IF($Q$7=$AU$3,"X","")</f>
        <v/>
      </c>
      <c r="BL7" s="33" t="str">
        <f>IF($R$7=$AO$3,"X","")&amp;IF($R$7=$AP$3,"X","")&amp;IF($R$7=$AQ$3,"X","")&amp;IF($R$7=$AR$3,"X","")&amp;IF($R$7=$AS$3,"X","")&amp;IF($R$7=$AT$3,"X","")&amp;IF($R$7=$AU$3,"X","")</f>
        <v/>
      </c>
      <c r="BM7" s="33" t="str">
        <f>IF($S$7=$AO$3,"X","")&amp;IF($S$7=$AP$3,"X","")&amp;IF($S$7=$AQ$3,"X","")&amp;IF($S$7=$AR$3,"X","")&amp;IF($S$7=$AS$3,"X","")&amp;IF($S$7=$AT$3,"X","")&amp;IF($S$7=$AU$3,"X","")</f>
        <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
      </c>
      <c r="BQ7" s="33" t="str">
        <f>IF($W$7=$AO$3,"X","")&amp;IF($W$7=$AP$3,"X","")&amp;IF($W$7=$AQ$3,"X","")&amp;IF($W$7=$AR$3,"X","")&amp;IF($W$7=$AS$3,"X","")&amp;IF($W$7=$AT$3,"X","")&amp;IF($W$7=$AU$3,"X","")</f>
        <v/>
      </c>
      <c r="BR7" s="33" t="str">
        <f>IF($X$7=$AO$3,"X","")&amp;IF($X$7=$AP$3,"X","")&amp;IF($X$7=$AQ$3,"X","")&amp;IF($X$7=$AR$3,"X","")&amp;IF($X$7=$AS$3,"X","")&amp;IF($X$7=$AT$3,"X","")&amp;IF($X$7=$AU$3,"X","")</f>
        <v/>
      </c>
      <c r="BS7" s="33" t="str">
        <f>IF($Y$7=$AO$3,"X","")&amp;IF($Y$7=$AP$3,"X","")&amp;IF($Y$7=$AQ$3,"X","")&amp;IF($Y$7=$AR$3,"X","")&amp;IF($Y$7=$AS$3,"X","")&amp;IF($Y$7=$AT$3,"X","")&amp;IF($Y$7=$AU$3,"X","")</f>
        <v/>
      </c>
      <c r="BT7" s="33" t="str">
        <f>IF($Z$7=$AO$3,"X","")&amp;IF($Z$7=$AP$3,"X","")&amp;IF($Z$7=$AQ$3,"X","")&amp;IF($Z$7=$AR$3,"X","")&amp;IF($Z$7=$AS$3,"X","")&amp;IF($Z$7=$AT$3,"X","")&amp;IF($Z$7=$AU$3,"X","")</f>
        <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
      </c>
      <c r="BX7" s="33" t="str">
        <f>IF($AD$7=$AO$3,"X","")&amp;IF($AD$7=$AP$3,"X","")&amp;IF($AD$7=$AQ$3,"X","")&amp;IF($AD$7=$AR$3,"X","")&amp;IF($AD$7=$AS$3,"X","")&amp;IF($AD$7=$AT$3,"X","")&amp;IF($AD$7=$AU$3,"X","")</f>
        <v/>
      </c>
      <c r="BY7" s="33" t="str">
        <f>IF($AE$7=$AO$3,"X","")&amp;IF($AE$7=$AP$3,"X","")&amp;IF($AE$7=$AQ$3,"X","")&amp;IF($AE$7=$AR$3,"X","")&amp;IF($AE$7=$AS$3,"X","")&amp;IF($AE$7=$AT$3,"X","")&amp;IF($AE$7=$AU$3,"X","")</f>
        <v/>
      </c>
      <c r="BZ7" s="33" t="str">
        <f>IF($AF$7=$AO$3,"X","")&amp;IF($AF$7=$AP$3,"X","")&amp;IF($AF$7=$AQ$3,"X","")&amp;IF($AF$7=$AR$3,"X","")&amp;IF($AF$7=$AS$3,"X","")&amp;IF($AF$7=$AT$3,"X","")&amp;IF($AF$7=$AU$3,"X","")</f>
        <v/>
      </c>
      <c r="CA7" s="33" t="str">
        <f>IF($AG$7=$AO$3,"X","")&amp;IF($AG$7=$AP$3,"X","")&amp;IF($AG$7=$AQ$3,"X","")&amp;IF($AG$7=$AR$3,"X","")&amp;IF($AG$7=$AS$3,"X","")&amp;IF($AG$7=$AT$3,"X","")&amp;IF($AG$7=$AU$3,"X","")</f>
        <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
      </c>
      <c r="CE7" s="33" t="str">
        <f>IF($AK$7=$AO$3,"X","")&amp;IF($AK$7=$AP$3,"X","")&amp;IF($AK$7=$AQ$3,"X","")&amp;IF($AK$7=$AR$3,"X","")&amp;IF($AK$7=$AS$3,"X","")&amp;IF($AK$7=$AT$3,"X","")&amp;IF($AK$7=$AU$3,"X","")</f>
        <v/>
      </c>
    </row>
    <row r="8" spans="1:83" ht="12.75" customHeight="1" x14ac:dyDescent="0.2">
      <c r="A8" s="977">
        <f>R1</f>
        <v>0</v>
      </c>
      <c r="B8" s="977"/>
      <c r="C8" s="977"/>
      <c r="D8" s="978">
        <f>Y1*AL8</f>
        <v>0</v>
      </c>
      <c r="E8" s="978"/>
      <c r="F8" s="34" t="s">
        <v>21</v>
      </c>
      <c r="G8" s="35" t="str">
        <f>IF($G$7=$AO$3,"X","")&amp;IF($G$7=$AP$3,"X","")&amp;IF($G$7=$AQ$3,"X","")&amp;IF($G$7=$AR$3,"X","")&amp;IF($G$7=$AS$3,"X","")&amp;IF($G$7=$AT$3,"X","")&amp;IF($G$7=$AU$3,"X","")</f>
        <v/>
      </c>
      <c r="H8" s="35" t="str">
        <f>IF($H$7=$AO$3,"X","")&amp;IF($H$7=$AP$3,"X","")&amp;IF($H$7=$AQ$3,"X","")&amp;IF($H$7=$AR$3,"X","")&amp;IF($H$7=$AS$3,"X","")&amp;IF($H$7=$AT$3,"X","")&amp;IF($H$7=$AU$3,"X","")</f>
        <v/>
      </c>
      <c r="I8" s="35" t="str">
        <f>IF($I$7=$AO$3,"X","")&amp;IF($I$7=$AP$3,"X","")&amp;IF($I$7=$AQ$3,"X","")&amp;IF($I$7=$AR$3,"X","")&amp;IF($I$7=$AS$3,"X","")&amp;IF($I$7=$AT$3,"X","")&amp;IF($I$7=$AU$3,"X","")</f>
        <v/>
      </c>
      <c r="J8" s="35" t="str">
        <f>IF($J$7=$AO$3,"X","")&amp;IF($J$7=$AP$3,"X","")&amp;IF($J$7=$AQ$3,"X","")&amp;IF($J$7=$AR$3,"X","")&amp;IF($J$7=$AS$3,"X","")&amp;IF($J$7=$AT$3,"X","")&amp;IF($J$7=$AU$3,"X","")</f>
        <v/>
      </c>
      <c r="K8" s="35" t="str">
        <f>IF($K$7=$AO$3,"X","")&amp;IF($K$7=$AP$3,"X","")&amp;IF($K$7=$AQ$3,"X","")&amp;IF($K$7=$AR$3,"X","")&amp;IF($K$7=$AS$3,"X","")&amp;IF($K$7=$AT$3,"X","")&amp;IF($K$7=$AU$3,"X","")</f>
        <v/>
      </c>
      <c r="L8" s="35" t="str">
        <f>IF($L$7=$AO$3,"X","")&amp;IF($L$7=$AP$3,"X","")&amp;IF($L$7=$AQ$3,"X","")&amp;IF($L$7=$AR$3,"X","")&amp;IF($L$7=$AS$3,"X","")&amp;IF($L$7=$AT$3,"X","")&amp;IF($L$7=$AU$3,"X","")</f>
        <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
      </c>
      <c r="P8" s="35" t="str">
        <f>IF($P$7=$AO$3,"X","")&amp;IF($P$7=$AP$3,"X","")&amp;IF($P$7=$AQ$3,"X","")&amp;IF($P$7=$AR$3,"X","")&amp;IF($P$7=$AS$3,"X","")&amp;IF($P$7=$AT$3,"X","")&amp;IF($P$7=$AU$3,"X","")</f>
        <v/>
      </c>
      <c r="Q8" s="35" t="str">
        <f>IF($Q$7=$AO$3,"X","")&amp;IF($Q$7=$AP$3,"X","")&amp;IF($Q$7=$AQ$3,"X","")&amp;IF($Q$7=$AR$3,"X","")&amp;IF($Q$7=$AS$3,"X","")&amp;IF($Q$7=$AT$3,"X","")&amp;IF($Q$7=$AU$3,"X","")</f>
        <v/>
      </c>
      <c r="R8" s="35" t="str">
        <f>IF($R$7=$AO$3,"X","")&amp;IF($R$7=$AP$3,"X","")&amp;IF($R$7=$AQ$3,"X","")&amp;IF($R$7=$AR$3,"X","")&amp;IF($R$7=$AS$3,"X","")&amp;IF($R$7=$AT$3,"X","")&amp;IF($R$7=$AU$3,"X","")</f>
        <v/>
      </c>
      <c r="S8" s="35" t="str">
        <f>IF($S$7=$AO$3,"X","")&amp;IF($S$7=$AP$3,"X","")&amp;IF($S$7=$AQ$3,"X","")&amp;IF($S$7=$AR$3,"X","")&amp;IF($S$7=$AS$3,"X","")&amp;IF($S$7=$AT$3,"X","")&amp;IF($S$7=$AU$3,"X","")</f>
        <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
      </c>
      <c r="W8" s="35" t="str">
        <f>IF($W$7=$AO$3,"X","")&amp;IF($W$7=$AP$3,"X","")&amp;IF($W$7=$AQ$3,"X","")&amp;IF($W$7=$AR$3,"X","")&amp;IF($W$7=$AS$3,"X","")&amp;IF($W$7=$AT$3,"X","")&amp;IF($W$7=$AU$3,"X","")</f>
        <v/>
      </c>
      <c r="X8" s="35" t="str">
        <f>IF($X$7=$AO$3,"X","")&amp;IF($X$7=$AP$3,"X","")&amp;IF($X$7=$AQ$3,"X","")&amp;IF($X$7=$AR$3,"X","")&amp;IF($X$7=$AS$3,"X","")&amp;IF($X$7=$AT$3,"X","")&amp;IF($X$7=$AU$3,"X","")</f>
        <v/>
      </c>
      <c r="Y8" s="35" t="str">
        <f>IF($Y$7=$AO$3,"X","")&amp;IF($Y$7=$AP$3,"X","")&amp;IF($Y$7=$AQ$3,"X","")&amp;IF($Y$7=$AR$3,"X","")&amp;IF($Y$7=$AS$3,"X","")&amp;IF($Y$7=$AT$3,"X","")&amp;IF($Y$7=$AU$3,"X","")</f>
        <v/>
      </c>
      <c r="Z8" s="35" t="str">
        <f>IF($Z$7=$AO$3,"X","")&amp;IF($Z$7=$AP$3,"X","")&amp;IF($Z$7=$AQ$3,"X","")&amp;IF($Z$7=$AR$3,"X","")&amp;IF($Z$7=$AS$3,"X","")&amp;IF($Z$7=$AT$3,"X","")&amp;IF($Z$7=$AU$3,"X","")</f>
        <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
      </c>
      <c r="AD8" s="35" t="str">
        <f>IF($AD$7=$AO$3,"X","")&amp;IF($AD$7=$AP$3,"X","")&amp;IF($AD$7=$AQ$3,"X","")&amp;IF($AD$7=$AR$3,"X","")&amp;IF($AD$7=$AS$3,"X","")&amp;IF($AD$7=$AT$3,"X","")&amp;IF($AD$7=$AU$3,"X","")</f>
        <v/>
      </c>
      <c r="AE8" s="35" t="str">
        <f>IF($AE$7=$AO$3,"X","")&amp;IF($AE$7=$AP$3,"X","")&amp;IF($AE$7=$AQ$3,"X","")&amp;IF($AE$7=$AR$3,"X","")&amp;IF($AE$7=$AS$3,"X","")&amp;IF($AE$7=$AT$3,"X","")&amp;IF($AE$7=$AU$3,"X","")</f>
        <v/>
      </c>
      <c r="AF8" s="35" t="str">
        <f>IF($AF$7=$AO$3,"X","")&amp;IF($AF$7=$AP$3,"X","")&amp;IF($AF$7=$AQ$3,"X","")&amp;IF($AF$7=$AR$3,"X","")&amp;IF($AF$7=$AS$3,"X","")&amp;IF($AF$7=$AT$3,"X","")&amp;IF($AF$7=$AU$3,"X","")</f>
        <v/>
      </c>
      <c r="AG8" s="35" t="str">
        <f>IF($AG$7=$AO$3,"X","")&amp;IF($AG$7=$AP$3,"X","")&amp;IF($AG$7=$AQ$3,"X","")&amp;IF($AG$7=$AR$3,"X","")&amp;IF($AG$7=$AS$3,"X","")&amp;IF($AG$7=$AT$3,"X","")&amp;IF($AG$7=$AU$3,"X","")</f>
        <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
      </c>
      <c r="AK8" s="35" t="str">
        <f>IF($AK$7=$AO$3,"X","")&amp;IF($AK$7=$AP$3,"X","")&amp;IF($AK$7=$AQ$3,"X","")&amp;IF($AK$7=$AR$3,"X","")&amp;IF($AK$7=$AS$3,"X","")&amp;IF($AK$7=$AT$3,"X","")&amp;IF($AK$7=$AU$3,"X","")</f>
        <v/>
      </c>
      <c r="AL8" s="30">
        <f>COUNTIF(G8:AK8,"X")</f>
        <v>0</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0</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c r="C14" s="925"/>
      <c r="D14" s="925"/>
      <c r="E14" s="925"/>
      <c r="F14" s="925"/>
      <c r="G14" s="926"/>
      <c r="H14" s="927"/>
      <c r="I14" s="928"/>
      <c r="J14" s="929"/>
      <c r="K14" s="930"/>
      <c r="L14" s="931"/>
      <c r="M14" s="932"/>
      <c r="N14" s="933"/>
      <c r="O14" s="932"/>
      <c r="P14" s="933"/>
      <c r="Q14" s="934">
        <f t="shared" ref="Q14:Q33" si="2">AV14</f>
        <v>0</v>
      </c>
      <c r="R14" s="935"/>
      <c r="S14" s="936"/>
      <c r="T14" s="937"/>
      <c r="U14" s="938"/>
      <c r="V14" s="939"/>
      <c r="W14" s="940"/>
      <c r="X14" s="941"/>
      <c r="Y14" s="939"/>
      <c r="Z14" s="941"/>
      <c r="AA14" s="556"/>
      <c r="AB14" s="559"/>
      <c r="AC14" s="560" t="str">
        <f t="shared" ref="AC14:AC33" si="3">IF(B14&lt;&gt;"",-$I$10,"")</f>
        <v/>
      </c>
      <c r="AD14" s="561"/>
      <c r="AE14" s="561"/>
      <c r="AF14" s="562">
        <f t="shared" ref="AF14:AF33" si="4">SUM(AB14:AE14)</f>
        <v>0</v>
      </c>
      <c r="AG14" s="72"/>
      <c r="AH14" s="109" t="str">
        <f t="shared" ref="AH14:AH33" si="5">IF(B14&lt;&gt;"",AV14,"")</f>
        <v/>
      </c>
      <c r="AI14" s="883" t="str">
        <f>IF(B14&lt;&gt;0,ROUND(AE14*Q14,0),"")</f>
        <v/>
      </c>
      <c r="AJ14" s="883"/>
      <c r="AK14" s="900" t="str">
        <f t="shared" ref="AK14:AK33" si="6">IF(B14&lt;&gt;0,ROUND(AI14*$AF$1,2),"")</f>
        <v/>
      </c>
      <c r="AL14" s="900"/>
      <c r="AM14" s="901" t="str">
        <f t="shared" ref="AM14:AM33" si="7">IF(AND(AC14&gt;0,AC14&lt;&gt;""),"ложь","")</f>
        <v/>
      </c>
      <c r="AN14" s="901"/>
      <c r="AO14" s="73">
        <f>IF(ROUND($A$1-$A$1*M14,4)=$A$1,0,ROUND($A$1-$A$1*M14,4))</f>
        <v>0</v>
      </c>
      <c r="AP14" s="74">
        <f>IF(ROUND($A$1-$A$1*O14,4)=$A$1,0,ROUND($A$1-$A$1*O14,4))</f>
        <v>0</v>
      </c>
      <c r="AQ14" s="75">
        <f>ROUND($A$1-((M14+O14)*$A$1),4)</f>
        <v>0</v>
      </c>
      <c r="AR14" s="76">
        <f>IF(AO14&gt;0,1,0)</f>
        <v>0</v>
      </c>
      <c r="AS14" s="77">
        <f t="shared" ref="AS14:AS33" si="8">IF(AP14&gt;0,2,0)</f>
        <v>0</v>
      </c>
      <c r="AT14" s="76">
        <f>IF(AQ14&gt;0,3,0)</f>
        <v>0</v>
      </c>
      <c r="AU14" s="78">
        <f t="shared" ref="AU14:AU33" si="9">AR14+AS14+AT14</f>
        <v>0</v>
      </c>
      <c r="AV14" s="5">
        <f t="shared" ref="AV14:AV33" si="10">IF(AU14=4,AO14,0)+IF(AU14=5,AP14,0)+IF(AU14=6,AQ14,0)+IF(AU14=3,$A$1,0)</f>
        <v>0</v>
      </c>
      <c r="AW14" s="104">
        <f>ROUND(AF14*Q14,0)</f>
        <v>0</v>
      </c>
    </row>
    <row r="15" spans="1:83" s="69" customFormat="1" ht="18" customHeight="1" x14ac:dyDescent="0.2">
      <c r="A15" s="71">
        <v>2</v>
      </c>
      <c r="B15" s="924"/>
      <c r="C15" s="925"/>
      <c r="D15" s="925"/>
      <c r="E15" s="925"/>
      <c r="F15" s="925"/>
      <c r="G15" s="926"/>
      <c r="H15" s="927"/>
      <c r="I15" s="928"/>
      <c r="J15" s="929"/>
      <c r="K15" s="930"/>
      <c r="L15" s="931"/>
      <c r="M15" s="932"/>
      <c r="N15" s="933"/>
      <c r="O15" s="932"/>
      <c r="P15" s="933"/>
      <c r="Q15" s="934">
        <f t="shared" si="2"/>
        <v>0</v>
      </c>
      <c r="R15" s="935"/>
      <c r="S15" s="936"/>
      <c r="T15" s="937"/>
      <c r="U15" s="938"/>
      <c r="V15" s="939"/>
      <c r="W15" s="940"/>
      <c r="X15" s="941"/>
      <c r="Y15" s="939"/>
      <c r="Z15" s="941"/>
      <c r="AA15" s="556"/>
      <c r="AB15" s="563"/>
      <c r="AC15" s="560" t="str">
        <f t="shared" si="3"/>
        <v/>
      </c>
      <c r="AD15" s="564"/>
      <c r="AE15" s="561"/>
      <c r="AF15" s="562">
        <f t="shared" si="4"/>
        <v>0</v>
      </c>
      <c r="AG15" s="72"/>
      <c r="AH15" s="109" t="str">
        <f t="shared" si="5"/>
        <v/>
      </c>
      <c r="AI15" s="883" t="str">
        <f t="shared" ref="AI15:AI33" si="11">IF(B15&lt;&gt;0,ROUND(AE15*Q15,0),"")</f>
        <v/>
      </c>
      <c r="AJ15" s="883"/>
      <c r="AK15" s="900" t="str">
        <f t="shared" si="6"/>
        <v/>
      </c>
      <c r="AL15" s="900"/>
      <c r="AM15" s="901" t="str">
        <f t="shared" si="7"/>
        <v/>
      </c>
      <c r="AN15" s="901"/>
      <c r="AO15" s="73">
        <f t="shared" ref="AO15:AO33" si="12">IF(ROUND($A$1-$A$1*M15,4)=$A$1,0,ROUND($A$1-$A$1*M15,4))</f>
        <v>0</v>
      </c>
      <c r="AP15" s="74">
        <f t="shared" ref="AP15:AP33" si="13">IF(ROUND($A$1-$A$1*O15,4)=$A$1,0,ROUND($A$1-$A$1*O15,4))</f>
        <v>0</v>
      </c>
      <c r="AQ15" s="75">
        <f t="shared" ref="AQ15:AQ33" si="14">ROUND($A$1-((M15+O15)*$A$1),4)</f>
        <v>0</v>
      </c>
      <c r="AR15" s="76">
        <f t="shared" ref="AR15:AR33" si="15">IF(AO15&gt;0,1,0)</f>
        <v>0</v>
      </c>
      <c r="AS15" s="77">
        <f t="shared" si="8"/>
        <v>0</v>
      </c>
      <c r="AT15" s="76">
        <f t="shared" ref="AT15:AT33" si="16">IF(AQ15&gt;0,3,0)</f>
        <v>0</v>
      </c>
      <c r="AU15" s="78">
        <f t="shared" si="9"/>
        <v>0</v>
      </c>
      <c r="AV15" s="5">
        <f t="shared" si="10"/>
        <v>0</v>
      </c>
      <c r="AW15" s="104">
        <f t="shared" ref="AW15:AW33" si="17">ROUND(AF15*Q15,0)</f>
        <v>0</v>
      </c>
    </row>
    <row r="16" spans="1:83" s="69" customFormat="1" ht="18" customHeight="1" x14ac:dyDescent="0.2">
      <c r="A16" s="71">
        <v>3</v>
      </c>
      <c r="B16" s="924"/>
      <c r="C16" s="925"/>
      <c r="D16" s="925"/>
      <c r="E16" s="925"/>
      <c r="F16" s="925"/>
      <c r="G16" s="926"/>
      <c r="H16" s="927"/>
      <c r="I16" s="928"/>
      <c r="J16" s="929"/>
      <c r="K16" s="930"/>
      <c r="L16" s="931"/>
      <c r="M16" s="932"/>
      <c r="N16" s="933"/>
      <c r="O16" s="932"/>
      <c r="P16" s="933"/>
      <c r="Q16" s="934">
        <f t="shared" si="2"/>
        <v>0</v>
      </c>
      <c r="R16" s="935"/>
      <c r="S16" s="936"/>
      <c r="T16" s="937"/>
      <c r="U16" s="938"/>
      <c r="V16" s="939"/>
      <c r="W16" s="940"/>
      <c r="X16" s="941"/>
      <c r="Y16" s="939"/>
      <c r="Z16" s="941"/>
      <c r="AA16" s="556"/>
      <c r="AB16" s="563"/>
      <c r="AC16" s="560" t="str">
        <f t="shared" si="3"/>
        <v/>
      </c>
      <c r="AD16" s="564"/>
      <c r="AE16" s="561"/>
      <c r="AF16" s="562">
        <f t="shared" si="4"/>
        <v>0</v>
      </c>
      <c r="AG16" s="72"/>
      <c r="AH16" s="109" t="str">
        <f t="shared" si="5"/>
        <v/>
      </c>
      <c r="AI16" s="883" t="str">
        <f t="shared" si="11"/>
        <v/>
      </c>
      <c r="AJ16" s="883"/>
      <c r="AK16" s="900" t="str">
        <f t="shared" si="6"/>
        <v/>
      </c>
      <c r="AL16" s="900"/>
      <c r="AM16" s="901" t="str">
        <f t="shared" si="7"/>
        <v/>
      </c>
      <c r="AN16" s="901"/>
      <c r="AO16" s="73">
        <f t="shared" si="12"/>
        <v>0</v>
      </c>
      <c r="AP16" s="74">
        <f t="shared" si="13"/>
        <v>0</v>
      </c>
      <c r="AQ16" s="75">
        <f t="shared" si="14"/>
        <v>0</v>
      </c>
      <c r="AR16" s="76">
        <f t="shared" si="15"/>
        <v>0</v>
      </c>
      <c r="AS16" s="77">
        <f t="shared" si="8"/>
        <v>0</v>
      </c>
      <c r="AT16" s="76">
        <f t="shared" si="16"/>
        <v>0</v>
      </c>
      <c r="AU16" s="78">
        <f t="shared" si="9"/>
        <v>0</v>
      </c>
      <c r="AV16" s="5">
        <f t="shared" si="10"/>
        <v>0</v>
      </c>
      <c r="AW16" s="104">
        <f t="shared" si="17"/>
        <v>0</v>
      </c>
    </row>
    <row r="17" spans="1:49" s="69" customFormat="1" ht="18" customHeight="1" x14ac:dyDescent="0.2">
      <c r="A17" s="71">
        <v>4</v>
      </c>
      <c r="B17" s="924"/>
      <c r="C17" s="925"/>
      <c r="D17" s="925"/>
      <c r="E17" s="925"/>
      <c r="F17" s="925"/>
      <c r="G17" s="926"/>
      <c r="H17" s="927"/>
      <c r="I17" s="928"/>
      <c r="J17" s="929"/>
      <c r="K17" s="930"/>
      <c r="L17" s="931"/>
      <c r="M17" s="932"/>
      <c r="N17" s="933"/>
      <c r="O17" s="932"/>
      <c r="P17" s="933"/>
      <c r="Q17" s="934">
        <f t="shared" si="2"/>
        <v>0</v>
      </c>
      <c r="R17" s="935"/>
      <c r="S17" s="936"/>
      <c r="T17" s="937"/>
      <c r="U17" s="938"/>
      <c r="V17" s="939"/>
      <c r="W17" s="940"/>
      <c r="X17" s="941"/>
      <c r="Y17" s="939"/>
      <c r="Z17" s="941"/>
      <c r="AA17" s="556"/>
      <c r="AB17" s="563"/>
      <c r="AC17" s="560" t="str">
        <f t="shared" si="3"/>
        <v/>
      </c>
      <c r="AD17" s="564"/>
      <c r="AE17" s="561"/>
      <c r="AF17" s="562">
        <f t="shared" si="4"/>
        <v>0</v>
      </c>
      <c r="AG17" s="72"/>
      <c r="AH17" s="109" t="str">
        <f t="shared" si="5"/>
        <v/>
      </c>
      <c r="AI17" s="883" t="str">
        <f t="shared" si="11"/>
        <v/>
      </c>
      <c r="AJ17" s="883"/>
      <c r="AK17" s="900" t="str">
        <f t="shared" si="6"/>
        <v/>
      </c>
      <c r="AL17" s="900"/>
      <c r="AM17" s="901" t="str">
        <f t="shared" si="7"/>
        <v/>
      </c>
      <c r="AN17" s="901"/>
      <c r="AO17" s="73">
        <f t="shared" si="12"/>
        <v>0</v>
      </c>
      <c r="AP17" s="74">
        <f t="shared" si="13"/>
        <v>0</v>
      </c>
      <c r="AQ17" s="75">
        <f t="shared" si="14"/>
        <v>0</v>
      </c>
      <c r="AR17" s="76">
        <f t="shared" si="15"/>
        <v>0</v>
      </c>
      <c r="AS17" s="77">
        <f t="shared" si="8"/>
        <v>0</v>
      </c>
      <c r="AT17" s="76">
        <f t="shared" si="16"/>
        <v>0</v>
      </c>
      <c r="AU17" s="78">
        <f t="shared" si="9"/>
        <v>0</v>
      </c>
      <c r="AV17" s="5">
        <f t="shared" si="10"/>
        <v>0</v>
      </c>
      <c r="AW17" s="104">
        <f t="shared" si="17"/>
        <v>0</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0</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0</v>
      </c>
      <c r="AR18" s="76">
        <f t="shared" si="15"/>
        <v>0</v>
      </c>
      <c r="AS18" s="77">
        <f t="shared" si="8"/>
        <v>0</v>
      </c>
      <c r="AT18" s="76">
        <f t="shared" si="16"/>
        <v>0</v>
      </c>
      <c r="AU18" s="78">
        <f t="shared" si="9"/>
        <v>0</v>
      </c>
      <c r="AV18" s="5">
        <f t="shared" si="10"/>
        <v>0</v>
      </c>
      <c r="AW18" s="104">
        <f t="shared" si="17"/>
        <v>0</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0</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0</v>
      </c>
      <c r="AR19" s="76">
        <f t="shared" si="15"/>
        <v>0</v>
      </c>
      <c r="AS19" s="77">
        <f t="shared" si="8"/>
        <v>0</v>
      </c>
      <c r="AT19" s="76">
        <f t="shared" si="16"/>
        <v>0</v>
      </c>
      <c r="AU19" s="78">
        <f t="shared" si="9"/>
        <v>0</v>
      </c>
      <c r="AV19" s="5">
        <f t="shared" si="10"/>
        <v>0</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0</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0</v>
      </c>
      <c r="AR20" s="76">
        <f t="shared" si="15"/>
        <v>0</v>
      </c>
      <c r="AS20" s="77">
        <f t="shared" si="8"/>
        <v>0</v>
      </c>
      <c r="AT20" s="76">
        <f t="shared" si="16"/>
        <v>0</v>
      </c>
      <c r="AU20" s="78">
        <f t="shared" si="9"/>
        <v>0</v>
      </c>
      <c r="AV20" s="5">
        <f t="shared" si="10"/>
        <v>0</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0</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0</v>
      </c>
      <c r="AR21" s="76">
        <f t="shared" si="15"/>
        <v>0</v>
      </c>
      <c r="AS21" s="77">
        <f t="shared" si="8"/>
        <v>0</v>
      </c>
      <c r="AT21" s="76">
        <f t="shared" si="16"/>
        <v>0</v>
      </c>
      <c r="AU21" s="78">
        <f t="shared" si="9"/>
        <v>0</v>
      </c>
      <c r="AV21" s="5">
        <f t="shared" si="10"/>
        <v>0</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0</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0</v>
      </c>
      <c r="AR22" s="76">
        <f t="shared" si="15"/>
        <v>0</v>
      </c>
      <c r="AS22" s="77">
        <f t="shared" si="8"/>
        <v>0</v>
      </c>
      <c r="AT22" s="76">
        <f t="shared" si="16"/>
        <v>0</v>
      </c>
      <c r="AU22" s="78">
        <f t="shared" si="9"/>
        <v>0</v>
      </c>
      <c r="AV22" s="5">
        <f t="shared" si="10"/>
        <v>0</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0</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0</v>
      </c>
      <c r="AR23" s="76">
        <f t="shared" si="15"/>
        <v>0</v>
      </c>
      <c r="AS23" s="77">
        <f t="shared" si="8"/>
        <v>0</v>
      </c>
      <c r="AT23" s="76">
        <f t="shared" si="16"/>
        <v>0</v>
      </c>
      <c r="AU23" s="78">
        <f t="shared" si="9"/>
        <v>0</v>
      </c>
      <c r="AV23" s="5">
        <f t="shared" si="10"/>
        <v>0</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0</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0</v>
      </c>
      <c r="AR24" s="76">
        <f t="shared" si="15"/>
        <v>0</v>
      </c>
      <c r="AS24" s="77">
        <f t="shared" si="8"/>
        <v>0</v>
      </c>
      <c r="AT24" s="76">
        <f t="shared" si="16"/>
        <v>0</v>
      </c>
      <c r="AU24" s="78">
        <f t="shared" si="9"/>
        <v>0</v>
      </c>
      <c r="AV24" s="5">
        <f t="shared" si="10"/>
        <v>0</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0</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0</v>
      </c>
      <c r="AR25" s="76">
        <f t="shared" si="15"/>
        <v>0</v>
      </c>
      <c r="AS25" s="77">
        <f t="shared" si="8"/>
        <v>0</v>
      </c>
      <c r="AT25" s="76">
        <f t="shared" si="16"/>
        <v>0</v>
      </c>
      <c r="AU25" s="78">
        <f t="shared" si="9"/>
        <v>0</v>
      </c>
      <c r="AV25" s="5">
        <f t="shared" si="10"/>
        <v>0</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0</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0</v>
      </c>
      <c r="AR26" s="76">
        <f t="shared" si="15"/>
        <v>0</v>
      </c>
      <c r="AS26" s="77">
        <f t="shared" si="8"/>
        <v>0</v>
      </c>
      <c r="AT26" s="76">
        <f t="shared" si="16"/>
        <v>0</v>
      </c>
      <c r="AU26" s="78">
        <f t="shared" si="9"/>
        <v>0</v>
      </c>
      <c r="AV26" s="5">
        <f t="shared" si="10"/>
        <v>0</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0</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0</v>
      </c>
      <c r="AR27" s="76">
        <f t="shared" si="15"/>
        <v>0</v>
      </c>
      <c r="AS27" s="77">
        <f t="shared" si="8"/>
        <v>0</v>
      </c>
      <c r="AT27" s="76">
        <f t="shared" si="16"/>
        <v>0</v>
      </c>
      <c r="AU27" s="78">
        <f t="shared" si="9"/>
        <v>0</v>
      </c>
      <c r="AV27" s="5">
        <f t="shared" si="10"/>
        <v>0</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0</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0</v>
      </c>
      <c r="AR28" s="76">
        <f t="shared" si="15"/>
        <v>0</v>
      </c>
      <c r="AS28" s="77">
        <f t="shared" si="8"/>
        <v>0</v>
      </c>
      <c r="AT28" s="76">
        <f t="shared" si="16"/>
        <v>0</v>
      </c>
      <c r="AU28" s="78">
        <f t="shared" si="9"/>
        <v>0</v>
      </c>
      <c r="AV28" s="5">
        <f t="shared" si="10"/>
        <v>0</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0</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0</v>
      </c>
      <c r="AR29" s="76">
        <f t="shared" si="15"/>
        <v>0</v>
      </c>
      <c r="AS29" s="77">
        <f t="shared" si="8"/>
        <v>0</v>
      </c>
      <c r="AT29" s="76">
        <f t="shared" si="16"/>
        <v>0</v>
      </c>
      <c r="AU29" s="78">
        <f t="shared" si="9"/>
        <v>0</v>
      </c>
      <c r="AV29" s="5">
        <f t="shared" si="10"/>
        <v>0</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0</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0</v>
      </c>
      <c r="AR30" s="76">
        <f t="shared" si="15"/>
        <v>0</v>
      </c>
      <c r="AS30" s="77">
        <f t="shared" si="8"/>
        <v>0</v>
      </c>
      <c r="AT30" s="76">
        <f t="shared" si="16"/>
        <v>0</v>
      </c>
      <c r="AU30" s="78">
        <f t="shared" si="9"/>
        <v>0</v>
      </c>
      <c r="AV30" s="5">
        <f t="shared" si="10"/>
        <v>0</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0</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0</v>
      </c>
      <c r="AR31" s="76">
        <f t="shared" si="15"/>
        <v>0</v>
      </c>
      <c r="AS31" s="77">
        <f t="shared" si="8"/>
        <v>0</v>
      </c>
      <c r="AT31" s="76">
        <f t="shared" si="16"/>
        <v>0</v>
      </c>
      <c r="AU31" s="78">
        <f t="shared" si="9"/>
        <v>0</v>
      </c>
      <c r="AV31" s="5">
        <f t="shared" si="10"/>
        <v>0</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0</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0</v>
      </c>
      <c r="AR32" s="76">
        <f t="shared" si="15"/>
        <v>0</v>
      </c>
      <c r="AS32" s="77">
        <f t="shared" si="8"/>
        <v>0</v>
      </c>
      <c r="AT32" s="76">
        <f t="shared" si="16"/>
        <v>0</v>
      </c>
      <c r="AU32" s="78">
        <f t="shared" si="9"/>
        <v>0</v>
      </c>
      <c r="AV32" s="5">
        <f t="shared" si="10"/>
        <v>0</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0</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0</v>
      </c>
      <c r="AR33" s="76">
        <f t="shared" si="15"/>
        <v>0</v>
      </c>
      <c r="AS33" s="77">
        <f t="shared" si="8"/>
        <v>0</v>
      </c>
      <c r="AT33" s="76">
        <f t="shared" si="16"/>
        <v>0</v>
      </c>
      <c r="AU33" s="78">
        <f t="shared" si="9"/>
        <v>0</v>
      </c>
      <c r="AV33" s="5">
        <f t="shared" si="10"/>
        <v>0</v>
      </c>
      <c r="AW33" s="104">
        <f t="shared" si="17"/>
        <v>0</v>
      </c>
    </row>
    <row r="34" spans="1:49" s="69" customFormat="1" ht="24.75" customHeight="1" x14ac:dyDescent="0.2">
      <c r="A34" s="84"/>
      <c r="B34" s="480" t="s">
        <v>281</v>
      </c>
      <c r="C34" s="84"/>
      <c r="D34" s="84"/>
      <c r="E34" s="84"/>
      <c r="F34" s="84"/>
      <c r="G34" s="554">
        <f>20-COUNTBLANK(B14:B33)</f>
        <v>0</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0</v>
      </c>
      <c r="Z34" s="904"/>
      <c r="AA34" s="558">
        <f t="shared" ref="AA34:AG34" si="18">SUM(AA14:AA33)</f>
        <v>0</v>
      </c>
      <c r="AB34" s="568">
        <f t="shared" si="18"/>
        <v>0</v>
      </c>
      <c r="AC34" s="569">
        <f t="shared" si="18"/>
        <v>0</v>
      </c>
      <c r="AD34" s="569">
        <f t="shared" si="18"/>
        <v>0</v>
      </c>
      <c r="AE34" s="570">
        <f t="shared" si="18"/>
        <v>0</v>
      </c>
      <c r="AF34" s="571">
        <f t="shared" si="18"/>
        <v>0</v>
      </c>
      <c r="AG34" s="89">
        <f t="shared" si="18"/>
        <v>0</v>
      </c>
      <c r="AH34" s="90"/>
      <c r="AI34" s="90"/>
      <c r="AJ34" s="90"/>
      <c r="AK34" s="90"/>
      <c r="AL34" s="91"/>
      <c r="AM34" s="91"/>
      <c r="AN34" s="91"/>
      <c r="AO34" s="68"/>
      <c r="AS34" s="70"/>
      <c r="AW34" s="104">
        <f>SUM(AW14:AW33)</f>
        <v>0</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0</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1442" priority="6" stopIfTrue="1">
      <formula>B14=""</formula>
    </cfRule>
  </conditionalFormatting>
  <conditionalFormatting sqref="AE14:AE33">
    <cfRule type="expression" dxfId="1441" priority="7" stopIfTrue="1">
      <formula>AND((OR(S14,V14,Y14)&lt;&gt;0),AE14=0)</formula>
    </cfRule>
    <cfRule type="expression" dxfId="1440" priority="8" stopIfTrue="1">
      <formula>AND((OR(S14,V14,Y14)&lt;&gt;0),AE14&lt;&gt;0)</formula>
    </cfRule>
  </conditionalFormatting>
  <conditionalFormatting sqref="Q14:R33">
    <cfRule type="expression" dxfId="1439" priority="9" stopIfTrue="1">
      <formula>B14=""</formula>
    </cfRule>
  </conditionalFormatting>
  <conditionalFormatting sqref="AC14:AC33">
    <cfRule type="expression" dxfId="1438" priority="10" stopIfTrue="1">
      <formula>(AD14+AC14)&gt;=0</formula>
    </cfRule>
  </conditionalFormatting>
  <conditionalFormatting sqref="AI14:AJ33">
    <cfRule type="expression" dxfId="1437" priority="11" stopIfTrue="1">
      <formula>IF(AI14&lt;&gt;ROUND(S14*$AF$1+V14+Y14,2),1)</formula>
    </cfRule>
    <cfRule type="cellIs" dxfId="1436" priority="12" stopIfTrue="1" operator="equal">
      <formula>0</formula>
    </cfRule>
  </conditionalFormatting>
  <conditionalFormatting sqref="Y25:Z33">
    <cfRule type="expression" dxfId="1435" priority="13" stopIfTrue="1">
      <formula>IF((AND($Y25=0,$S25=0,$V25=0,$AE25&lt;&gt;0)),"истина")</formula>
    </cfRule>
    <cfRule type="expression" dxfId="1434" priority="14" stopIfTrue="1">
      <formula>($V25+$Y25)&lt;&gt;$AI25</formula>
    </cfRule>
  </conditionalFormatting>
  <conditionalFormatting sqref="S15:U33">
    <cfRule type="expression" dxfId="1433" priority="15" stopIfTrue="1">
      <formula>IF((AND($S15=0,$V15=0,$Y15=0,$AE15&lt;&gt;0)),"истина")</formula>
    </cfRule>
    <cfRule type="cellIs" dxfId="1432" priority="16" stopIfTrue="1" operator="lessThan">
      <formula>0</formula>
    </cfRule>
  </conditionalFormatting>
  <conditionalFormatting sqref="V25:X33">
    <cfRule type="expression" dxfId="1431" priority="17" stopIfTrue="1">
      <formula>IF((AND($V25=0,$Y25=0,$S25=0,$AE25&lt;&gt;0)),"истина")</formula>
    </cfRule>
    <cfRule type="expression" dxfId="1430" priority="18" stopIfTrue="1">
      <formula>($V25+$Y25)&lt;&gt;$AI25</formula>
    </cfRule>
    <cfRule type="cellIs" dxfId="1429" priority="19" stopIfTrue="1" operator="lessThan">
      <formula>0</formula>
    </cfRule>
  </conditionalFormatting>
  <conditionalFormatting sqref="I10:J10">
    <cfRule type="cellIs" dxfId="1428" priority="20" stopIfTrue="1" operator="notEqual">
      <formula>$A$10</formula>
    </cfRule>
    <cfRule type="cellIs" dxfId="1427" priority="21" stopIfTrue="1" operator="equal">
      <formula>0</formula>
    </cfRule>
  </conditionalFormatting>
  <conditionalFormatting sqref="D10:E10 AK13:AL13 AH14:AH33 AM14:AN33">
    <cfRule type="cellIs" dxfId="1426" priority="22" stopIfTrue="1" operator="equal">
      <formula>0</formula>
    </cfRule>
  </conditionalFormatting>
  <conditionalFormatting sqref="AH3:AN3 AH1:AN1">
    <cfRule type="cellIs" dxfId="1425" priority="23" stopIfTrue="1" operator="equal">
      <formula>0</formula>
    </cfRule>
  </conditionalFormatting>
  <conditionalFormatting sqref="S34:AG34 AF14:AF33">
    <cfRule type="cellIs" dxfId="1424" priority="24" stopIfTrue="1" operator="equal">
      <formula>0</formula>
    </cfRule>
  </conditionalFormatting>
  <conditionalFormatting sqref="S14:U14">
    <cfRule type="expression" dxfId="1423" priority="25" stopIfTrue="1">
      <formula>IF((AND($S$14=0,$V$14=0,$Y$14=0,$AE$14&lt;&gt;0)),"истина")</formula>
    </cfRule>
    <cfRule type="cellIs" dxfId="1422" priority="26" stopIfTrue="1" operator="lessThan">
      <formula>0</formula>
    </cfRule>
  </conditionalFormatting>
  <conditionalFormatting sqref="G34 D8:E9 AK14:AL33">
    <cfRule type="cellIs" dxfId="1421" priority="27" stopIfTrue="1" operator="equal">
      <formula>0</formula>
    </cfRule>
  </conditionalFormatting>
  <conditionalFormatting sqref="AL8:AL9">
    <cfRule type="cellIs" dxfId="1420" priority="28" stopIfTrue="1" operator="equal">
      <formula>0</formula>
    </cfRule>
  </conditionalFormatting>
  <conditionalFormatting sqref="AM8:AN8">
    <cfRule type="expression" dxfId="1419" priority="29" stopIfTrue="1">
      <formula>$AL$8=0</formula>
    </cfRule>
  </conditionalFormatting>
  <conditionalFormatting sqref="AM9:AN9">
    <cfRule type="expression" dxfId="1418" priority="30" stopIfTrue="1">
      <formula>$AL$9=0</formula>
    </cfRule>
  </conditionalFormatting>
  <conditionalFormatting sqref="A8:C8">
    <cfRule type="expression" dxfId="1417" priority="31" stopIfTrue="1">
      <formula>$D$8=0</formula>
    </cfRule>
    <cfRule type="cellIs" dxfId="1416" priority="32" stopIfTrue="1" operator="equal">
      <formula>0</formula>
    </cfRule>
  </conditionalFormatting>
  <conditionalFormatting sqref="A9:C9">
    <cfRule type="expression" dxfId="1415" priority="33" stopIfTrue="1">
      <formula>$D$9=0</formula>
    </cfRule>
    <cfRule type="cellIs" dxfId="1414" priority="34" stopIfTrue="1" operator="equal">
      <formula>0</formula>
    </cfRule>
  </conditionalFormatting>
  <conditionalFormatting sqref="F9">
    <cfRule type="expression" dxfId="1413" priority="35" stopIfTrue="1">
      <formula>$D$9=0</formula>
    </cfRule>
  </conditionalFormatting>
  <conditionalFormatting sqref="F8">
    <cfRule type="expression" dxfId="1412" priority="36" stopIfTrue="1">
      <formula>$D$8=0</formula>
    </cfRule>
  </conditionalFormatting>
  <conditionalFormatting sqref="G8:AK9 BA7:CE8">
    <cfRule type="cellIs" dxfId="1411" priority="37" stopIfTrue="1" operator="equal">
      <formula>""</formula>
    </cfRule>
  </conditionalFormatting>
  <conditionalFormatting sqref="Y14:Z24">
    <cfRule type="expression" dxfId="1410" priority="1" stopIfTrue="1">
      <formula>IF((AND($Y14=0,$S14=0,$V14=0,$AE14&lt;&gt;0)),"истина")</formula>
    </cfRule>
    <cfRule type="expression" dxfId="1409" priority="2" stopIfTrue="1">
      <formula>($V14+$Y14)&lt;&gt;$AI14</formula>
    </cfRule>
  </conditionalFormatting>
  <conditionalFormatting sqref="V14:X24">
    <cfRule type="expression" dxfId="1408" priority="3" stopIfTrue="1">
      <formula>IF((AND($V14=0,$Y14=0,$S14=0,$AE14&lt;&gt;0)),"истина")</formula>
    </cfRule>
    <cfRule type="expression" dxfId="1407" priority="4" stopIfTrue="1">
      <formula>($V14+$Y14)&lt;&gt;$AI14</formula>
    </cfRule>
    <cfRule type="cellIs" dxfId="1406"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3729"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73730"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73731"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73732"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73733"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73734"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73735"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73736"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73737"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73738"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73739"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73740"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73741"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73742"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73743"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73744"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73745"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23">
    <pageSetUpPr fitToPage="1"/>
  </sheetPr>
  <dimension ref="A1:CE147"/>
  <sheetViews>
    <sheetView showGridLines="0" topLeftCell="C3" zoomScale="120" zoomScaleNormal="120" workbookViewId="0">
      <selection activeCell="M18" sqref="M18:N18"/>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c r="B1" s="969"/>
      <c r="C1" s="969"/>
      <c r="D1" s="555"/>
      <c r="E1" s="966"/>
      <c r="F1" s="966"/>
      <c r="G1" s="966"/>
      <c r="H1" s="966"/>
      <c r="J1" s="970"/>
      <c r="K1" s="970"/>
      <c r="L1" s="970"/>
      <c r="M1" s="970"/>
      <c r="N1" s="970"/>
      <c r="O1" s="970"/>
      <c r="P1" s="3"/>
      <c r="Q1" s="3"/>
      <c r="R1" s="964"/>
      <c r="S1" s="964"/>
      <c r="T1" s="964"/>
      <c r="U1" s="964"/>
      <c r="V1" s="964"/>
      <c r="W1" s="964"/>
      <c r="Y1" s="971"/>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c r="AH2" s="859" t="s">
        <v>12</v>
      </c>
      <c r="AI2" s="859"/>
      <c r="AJ2" s="859"/>
      <c r="AK2" s="859"/>
      <c r="AL2" s="859"/>
      <c r="AM2" s="859"/>
      <c r="AN2" s="859"/>
      <c r="AO2" s="14" t="b">
        <v>0</v>
      </c>
      <c r="AP2" s="15" t="b">
        <v>0</v>
      </c>
      <c r="AQ2" s="15" t="b">
        <v>0</v>
      </c>
      <c r="AR2" s="15" t="b">
        <v>0</v>
      </c>
      <c r="AS2" s="15" t="b">
        <v>0</v>
      </c>
      <c r="AT2" s="15" t="b">
        <v>0</v>
      </c>
      <c r="AU2" s="15" t="b">
        <v>0</v>
      </c>
      <c r="AV2" s="15">
        <f>COUNTIF(AO2:AU2,TRUE)</f>
        <v>0</v>
      </c>
    </row>
    <row r="3" spans="1:83" ht="12.75" customHeight="1" x14ac:dyDescent="0.2">
      <c r="A3" s="972" t="s">
        <v>309</v>
      </c>
      <c r="B3" s="972"/>
      <c r="C3" s="972"/>
      <c r="D3" s="555"/>
      <c r="E3" s="964"/>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f>IF(AO2=TRUE,"M",0)</f>
        <v>0</v>
      </c>
      <c r="AP3" s="19">
        <f>IF(AP2=TRUE,"Tu",0)</f>
        <v>0</v>
      </c>
      <c r="AQ3" s="19">
        <f>IF(AQ2=TRUE,"W",0)</f>
        <v>0</v>
      </c>
      <c r="AR3" s="19">
        <f>IF(AR2=TRUE,"Th",0)</f>
        <v>0</v>
      </c>
      <c r="AS3" s="19">
        <f>IF(AS2=TRUE,"F",0)</f>
        <v>0</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
      </c>
      <c r="BC7" s="33" t="str">
        <f>IF($I$7=$AO$3,"X","")&amp;IF($I$7=$AP$3,"X","")&amp;IF($I$7=$AQ$3,"X","")&amp;IF($I$7=$AR$3,"X","")&amp;IF($I$7=$AS$3,"X","")&amp;IF($I$7=$AT$3,"X","")&amp;IF($I$7=$AU$3,"X","")</f>
        <v/>
      </c>
      <c r="BD7" s="33" t="str">
        <f>IF($J$7=$AO$3,"X","")&amp;IF($J$7=$AP$3,"X","")&amp;IF($J$7=$AQ$3,"X","")&amp;IF($J$7=$AR$3,"X","")&amp;IF($J$7=$AS$3,"X","")&amp;IF($J$7=$AT$3,"X","")&amp;IF($J$7=$AU$3,"X","")</f>
        <v/>
      </c>
      <c r="BE7" s="33" t="str">
        <f>IF($K$7=$AO$3,"X","")&amp;IF($K$7=$AP$3,"X","")&amp;IF($K$7=$AQ$3,"X","")&amp;IF($K$7=$AR$3,"X","")&amp;IF($K$7=$AS$3,"X","")&amp;IF($K$7=$AT$3,"X","")&amp;IF($K$7=$AU$3,"X","")</f>
        <v/>
      </c>
      <c r="BF7" s="33" t="str">
        <f>IF($L$7=$AO$3,"X","")&amp;IF($L$7=$AP$3,"X","")&amp;IF($L$7=$AQ$3,"X","")&amp;IF($L$7=$AR$3,"X","")&amp;IF($L$7=$AS$3,"X","")&amp;IF($L$7=$AT$3,"X","")&amp;IF($L$7=$AU$3,"X","")</f>
        <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
      </c>
      <c r="BJ7" s="33" t="str">
        <f>IF($P$7=$AO$3,"X","")&amp;IF($P$7=$AP$3,"X","")&amp;IF($P$7=$AQ$3,"X","")&amp;IF($P$7=$AR$3,"X","")&amp;IF($P$7=$AS$3,"X","")&amp;IF($P$7=$AT$3,"X","")&amp;IF($P$7=$AU$3,"X","")</f>
        <v/>
      </c>
      <c r="BK7" s="33" t="str">
        <f>IF($Q$7=$AO$3,"X","")&amp;IF($Q$7=$AP$3,"X","")&amp;IF($Q$7=$AQ$3,"X","")&amp;IF($Q$7=$AR$3,"X","")&amp;IF($Q$7=$AS$3,"X","")&amp;IF($Q$7=$AT$3,"X","")&amp;IF($Q$7=$AU$3,"X","")</f>
        <v/>
      </c>
      <c r="BL7" s="33" t="str">
        <f>IF($R$7=$AO$3,"X","")&amp;IF($R$7=$AP$3,"X","")&amp;IF($R$7=$AQ$3,"X","")&amp;IF($R$7=$AR$3,"X","")&amp;IF($R$7=$AS$3,"X","")&amp;IF($R$7=$AT$3,"X","")&amp;IF($R$7=$AU$3,"X","")</f>
        <v/>
      </c>
      <c r="BM7" s="33" t="str">
        <f>IF($S$7=$AO$3,"X","")&amp;IF($S$7=$AP$3,"X","")&amp;IF($S$7=$AQ$3,"X","")&amp;IF($S$7=$AR$3,"X","")&amp;IF($S$7=$AS$3,"X","")&amp;IF($S$7=$AT$3,"X","")&amp;IF($S$7=$AU$3,"X","")</f>
        <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
      </c>
      <c r="BQ7" s="33" t="str">
        <f>IF($W$7=$AO$3,"X","")&amp;IF($W$7=$AP$3,"X","")&amp;IF($W$7=$AQ$3,"X","")&amp;IF($W$7=$AR$3,"X","")&amp;IF($W$7=$AS$3,"X","")&amp;IF($W$7=$AT$3,"X","")&amp;IF($W$7=$AU$3,"X","")</f>
        <v/>
      </c>
      <c r="BR7" s="33" t="str">
        <f>IF($X$7=$AO$3,"X","")&amp;IF($X$7=$AP$3,"X","")&amp;IF($X$7=$AQ$3,"X","")&amp;IF($X$7=$AR$3,"X","")&amp;IF($X$7=$AS$3,"X","")&amp;IF($X$7=$AT$3,"X","")&amp;IF($X$7=$AU$3,"X","")</f>
        <v/>
      </c>
      <c r="BS7" s="33" t="str">
        <f>IF($Y$7=$AO$3,"X","")&amp;IF($Y$7=$AP$3,"X","")&amp;IF($Y$7=$AQ$3,"X","")&amp;IF($Y$7=$AR$3,"X","")&amp;IF($Y$7=$AS$3,"X","")&amp;IF($Y$7=$AT$3,"X","")&amp;IF($Y$7=$AU$3,"X","")</f>
        <v/>
      </c>
      <c r="BT7" s="33" t="str">
        <f>IF($Z$7=$AO$3,"X","")&amp;IF($Z$7=$AP$3,"X","")&amp;IF($Z$7=$AQ$3,"X","")&amp;IF($Z$7=$AR$3,"X","")&amp;IF($Z$7=$AS$3,"X","")&amp;IF($Z$7=$AT$3,"X","")&amp;IF($Z$7=$AU$3,"X","")</f>
        <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
      </c>
      <c r="BX7" s="33" t="str">
        <f>IF($AD$7=$AO$3,"X","")&amp;IF($AD$7=$AP$3,"X","")&amp;IF($AD$7=$AQ$3,"X","")&amp;IF($AD$7=$AR$3,"X","")&amp;IF($AD$7=$AS$3,"X","")&amp;IF($AD$7=$AT$3,"X","")&amp;IF($AD$7=$AU$3,"X","")</f>
        <v/>
      </c>
      <c r="BY7" s="33" t="str">
        <f>IF($AE$7=$AO$3,"X","")&amp;IF($AE$7=$AP$3,"X","")&amp;IF($AE$7=$AQ$3,"X","")&amp;IF($AE$7=$AR$3,"X","")&amp;IF($AE$7=$AS$3,"X","")&amp;IF($AE$7=$AT$3,"X","")&amp;IF($AE$7=$AU$3,"X","")</f>
        <v/>
      </c>
      <c r="BZ7" s="33" t="str">
        <f>IF($AF$7=$AO$3,"X","")&amp;IF($AF$7=$AP$3,"X","")&amp;IF($AF$7=$AQ$3,"X","")&amp;IF($AF$7=$AR$3,"X","")&amp;IF($AF$7=$AS$3,"X","")&amp;IF($AF$7=$AT$3,"X","")&amp;IF($AF$7=$AU$3,"X","")</f>
        <v/>
      </c>
      <c r="CA7" s="33" t="str">
        <f>IF($AG$7=$AO$3,"X","")&amp;IF($AG$7=$AP$3,"X","")&amp;IF($AG$7=$AQ$3,"X","")&amp;IF($AG$7=$AR$3,"X","")&amp;IF($AG$7=$AS$3,"X","")&amp;IF($AG$7=$AT$3,"X","")&amp;IF($AG$7=$AU$3,"X","")</f>
        <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
      </c>
      <c r="CE7" s="33" t="str">
        <f>IF($AK$7=$AO$3,"X","")&amp;IF($AK$7=$AP$3,"X","")&amp;IF($AK$7=$AQ$3,"X","")&amp;IF($AK$7=$AR$3,"X","")&amp;IF($AK$7=$AS$3,"X","")&amp;IF($AK$7=$AT$3,"X","")&amp;IF($AK$7=$AU$3,"X","")</f>
        <v/>
      </c>
    </row>
    <row r="8" spans="1:83" ht="12.75" customHeight="1" x14ac:dyDescent="0.2">
      <c r="A8" s="977">
        <f>R1</f>
        <v>0</v>
      </c>
      <c r="B8" s="977"/>
      <c r="C8" s="977"/>
      <c r="D8" s="978">
        <f>Y1*AL8</f>
        <v>0</v>
      </c>
      <c r="E8" s="978"/>
      <c r="F8" s="34" t="s">
        <v>21</v>
      </c>
      <c r="G8" s="35" t="str">
        <f>IF($G$7=$AO$3,"X","")&amp;IF($G$7=$AP$3,"X","")&amp;IF($G$7=$AQ$3,"X","")&amp;IF($G$7=$AR$3,"X","")&amp;IF($G$7=$AS$3,"X","")&amp;IF($G$7=$AT$3,"X","")&amp;IF($G$7=$AU$3,"X","")</f>
        <v/>
      </c>
      <c r="H8" s="35" t="str">
        <f>IF($H$7=$AO$3,"X","")&amp;IF($H$7=$AP$3,"X","")&amp;IF($H$7=$AQ$3,"X","")&amp;IF($H$7=$AR$3,"X","")&amp;IF($H$7=$AS$3,"X","")&amp;IF($H$7=$AT$3,"X","")&amp;IF($H$7=$AU$3,"X","")</f>
        <v/>
      </c>
      <c r="I8" s="35" t="str">
        <f>IF($I$7=$AO$3,"X","")&amp;IF($I$7=$AP$3,"X","")&amp;IF($I$7=$AQ$3,"X","")&amp;IF($I$7=$AR$3,"X","")&amp;IF($I$7=$AS$3,"X","")&amp;IF($I$7=$AT$3,"X","")&amp;IF($I$7=$AU$3,"X","")</f>
        <v/>
      </c>
      <c r="J8" s="35" t="str">
        <f>IF($J$7=$AO$3,"X","")&amp;IF($J$7=$AP$3,"X","")&amp;IF($J$7=$AQ$3,"X","")&amp;IF($J$7=$AR$3,"X","")&amp;IF($J$7=$AS$3,"X","")&amp;IF($J$7=$AT$3,"X","")&amp;IF($J$7=$AU$3,"X","")</f>
        <v/>
      </c>
      <c r="K8" s="35" t="str">
        <f>IF($K$7=$AO$3,"X","")&amp;IF($K$7=$AP$3,"X","")&amp;IF($K$7=$AQ$3,"X","")&amp;IF($K$7=$AR$3,"X","")&amp;IF($K$7=$AS$3,"X","")&amp;IF($K$7=$AT$3,"X","")&amp;IF($K$7=$AU$3,"X","")</f>
        <v/>
      </c>
      <c r="L8" s="35" t="str">
        <f>IF($L$7=$AO$3,"X","")&amp;IF($L$7=$AP$3,"X","")&amp;IF($L$7=$AQ$3,"X","")&amp;IF($L$7=$AR$3,"X","")&amp;IF($L$7=$AS$3,"X","")&amp;IF($L$7=$AT$3,"X","")&amp;IF($L$7=$AU$3,"X","")</f>
        <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
      </c>
      <c r="P8" s="35" t="str">
        <f>IF($P$7=$AO$3,"X","")&amp;IF($P$7=$AP$3,"X","")&amp;IF($P$7=$AQ$3,"X","")&amp;IF($P$7=$AR$3,"X","")&amp;IF($P$7=$AS$3,"X","")&amp;IF($P$7=$AT$3,"X","")&amp;IF($P$7=$AU$3,"X","")</f>
        <v/>
      </c>
      <c r="Q8" s="35" t="str">
        <f>IF($Q$7=$AO$3,"X","")&amp;IF($Q$7=$AP$3,"X","")&amp;IF($Q$7=$AQ$3,"X","")&amp;IF($Q$7=$AR$3,"X","")&amp;IF($Q$7=$AS$3,"X","")&amp;IF($Q$7=$AT$3,"X","")&amp;IF($Q$7=$AU$3,"X","")</f>
        <v/>
      </c>
      <c r="R8" s="35" t="str">
        <f>IF($R$7=$AO$3,"X","")&amp;IF($R$7=$AP$3,"X","")&amp;IF($R$7=$AQ$3,"X","")&amp;IF($R$7=$AR$3,"X","")&amp;IF($R$7=$AS$3,"X","")&amp;IF($R$7=$AT$3,"X","")&amp;IF($R$7=$AU$3,"X","")</f>
        <v/>
      </c>
      <c r="S8" s="35" t="str">
        <f>IF($S$7=$AO$3,"X","")&amp;IF($S$7=$AP$3,"X","")&amp;IF($S$7=$AQ$3,"X","")&amp;IF($S$7=$AR$3,"X","")&amp;IF($S$7=$AS$3,"X","")&amp;IF($S$7=$AT$3,"X","")&amp;IF($S$7=$AU$3,"X","")</f>
        <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
      </c>
      <c r="W8" s="35" t="str">
        <f>IF($W$7=$AO$3,"X","")&amp;IF($W$7=$AP$3,"X","")&amp;IF($W$7=$AQ$3,"X","")&amp;IF($W$7=$AR$3,"X","")&amp;IF($W$7=$AS$3,"X","")&amp;IF($W$7=$AT$3,"X","")&amp;IF($W$7=$AU$3,"X","")</f>
        <v/>
      </c>
      <c r="X8" s="35" t="str">
        <f>IF($X$7=$AO$3,"X","")&amp;IF($X$7=$AP$3,"X","")&amp;IF($X$7=$AQ$3,"X","")&amp;IF($X$7=$AR$3,"X","")&amp;IF($X$7=$AS$3,"X","")&amp;IF($X$7=$AT$3,"X","")&amp;IF($X$7=$AU$3,"X","")</f>
        <v/>
      </c>
      <c r="Y8" s="35" t="str">
        <f>IF($Y$7=$AO$3,"X","")&amp;IF($Y$7=$AP$3,"X","")&amp;IF($Y$7=$AQ$3,"X","")&amp;IF($Y$7=$AR$3,"X","")&amp;IF($Y$7=$AS$3,"X","")&amp;IF($Y$7=$AT$3,"X","")&amp;IF($Y$7=$AU$3,"X","")</f>
        <v/>
      </c>
      <c r="Z8" s="35" t="str">
        <f>IF($Z$7=$AO$3,"X","")&amp;IF($Z$7=$AP$3,"X","")&amp;IF($Z$7=$AQ$3,"X","")&amp;IF($Z$7=$AR$3,"X","")&amp;IF($Z$7=$AS$3,"X","")&amp;IF($Z$7=$AT$3,"X","")&amp;IF($Z$7=$AU$3,"X","")</f>
        <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
      </c>
      <c r="AD8" s="35" t="str">
        <f>IF($AD$7=$AO$3,"X","")&amp;IF($AD$7=$AP$3,"X","")&amp;IF($AD$7=$AQ$3,"X","")&amp;IF($AD$7=$AR$3,"X","")&amp;IF($AD$7=$AS$3,"X","")&amp;IF($AD$7=$AT$3,"X","")&amp;IF($AD$7=$AU$3,"X","")</f>
        <v/>
      </c>
      <c r="AE8" s="35" t="str">
        <f>IF($AE$7=$AO$3,"X","")&amp;IF($AE$7=$AP$3,"X","")&amp;IF($AE$7=$AQ$3,"X","")&amp;IF($AE$7=$AR$3,"X","")&amp;IF($AE$7=$AS$3,"X","")&amp;IF($AE$7=$AT$3,"X","")&amp;IF($AE$7=$AU$3,"X","")</f>
        <v/>
      </c>
      <c r="AF8" s="35" t="str">
        <f>IF($AF$7=$AO$3,"X","")&amp;IF($AF$7=$AP$3,"X","")&amp;IF($AF$7=$AQ$3,"X","")&amp;IF($AF$7=$AR$3,"X","")&amp;IF($AF$7=$AS$3,"X","")&amp;IF($AF$7=$AT$3,"X","")&amp;IF($AF$7=$AU$3,"X","")</f>
        <v/>
      </c>
      <c r="AG8" s="35" t="str">
        <f>IF($AG$7=$AO$3,"X","")&amp;IF($AG$7=$AP$3,"X","")&amp;IF($AG$7=$AQ$3,"X","")&amp;IF($AG$7=$AR$3,"X","")&amp;IF($AG$7=$AS$3,"X","")&amp;IF($AG$7=$AT$3,"X","")&amp;IF($AG$7=$AU$3,"X","")</f>
        <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
      </c>
      <c r="AK8" s="35" t="str">
        <f>IF($AK$7=$AO$3,"X","")&amp;IF($AK$7=$AP$3,"X","")&amp;IF($AK$7=$AQ$3,"X","")&amp;IF($AK$7=$AR$3,"X","")&amp;IF($AK$7=$AS$3,"X","")&amp;IF($AK$7=$AT$3,"X","")&amp;IF($AK$7=$AU$3,"X","")</f>
        <v/>
      </c>
      <c r="AL8" s="30">
        <f>COUNTIF(G8:AK8,"X")</f>
        <v>0</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0</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c r="C14" s="925"/>
      <c r="D14" s="925"/>
      <c r="E14" s="925"/>
      <c r="F14" s="925"/>
      <c r="G14" s="926"/>
      <c r="H14" s="927"/>
      <c r="I14" s="928"/>
      <c r="J14" s="929"/>
      <c r="K14" s="930"/>
      <c r="L14" s="931"/>
      <c r="M14" s="932"/>
      <c r="N14" s="933"/>
      <c r="O14" s="932"/>
      <c r="P14" s="933"/>
      <c r="Q14" s="934">
        <f t="shared" ref="Q14:Q33" si="2">AV14</f>
        <v>0</v>
      </c>
      <c r="R14" s="935"/>
      <c r="S14" s="936"/>
      <c r="T14" s="937"/>
      <c r="U14" s="938"/>
      <c r="V14" s="939"/>
      <c r="W14" s="940"/>
      <c r="X14" s="941"/>
      <c r="Y14" s="939"/>
      <c r="Z14" s="941"/>
      <c r="AA14" s="556"/>
      <c r="AB14" s="559"/>
      <c r="AC14" s="560" t="str">
        <f t="shared" ref="AC14:AC33" si="3">IF(B14&lt;&gt;"",-$I$10,"")</f>
        <v/>
      </c>
      <c r="AD14" s="561"/>
      <c r="AE14" s="561"/>
      <c r="AF14" s="562">
        <f t="shared" ref="AF14:AF33" si="4">SUM(AB14:AE14)</f>
        <v>0</v>
      </c>
      <c r="AG14" s="72"/>
      <c r="AH14" s="109" t="str">
        <f t="shared" ref="AH14:AH33" si="5">IF(B14&lt;&gt;"",AV14,"")</f>
        <v/>
      </c>
      <c r="AI14" s="883" t="str">
        <f>IF(B14&lt;&gt;0,ROUND(AE14*Q14,0),"")</f>
        <v/>
      </c>
      <c r="AJ14" s="883"/>
      <c r="AK14" s="900" t="str">
        <f t="shared" ref="AK14:AK33" si="6">IF(B14&lt;&gt;0,ROUND(AI14*$AF$1,2),"")</f>
        <v/>
      </c>
      <c r="AL14" s="900"/>
      <c r="AM14" s="901" t="str">
        <f t="shared" ref="AM14:AM33" si="7">IF(AND(AC14&gt;0,AC14&lt;&gt;""),"ложь","")</f>
        <v/>
      </c>
      <c r="AN14" s="901"/>
      <c r="AO14" s="73">
        <f>IF(ROUND($A$1-$A$1*M14,4)=$A$1,0,ROUND($A$1-$A$1*M14,4))</f>
        <v>0</v>
      </c>
      <c r="AP14" s="74">
        <f>IF(ROUND($A$1-$A$1*O14,4)=$A$1,0,ROUND($A$1-$A$1*O14,4))</f>
        <v>0</v>
      </c>
      <c r="AQ14" s="75">
        <f>ROUND($A$1-((M14+O14)*$A$1),4)</f>
        <v>0</v>
      </c>
      <c r="AR14" s="76">
        <f>IF(AO14&gt;0,1,0)</f>
        <v>0</v>
      </c>
      <c r="AS14" s="77">
        <f t="shared" ref="AS14:AS33" si="8">IF(AP14&gt;0,2,0)</f>
        <v>0</v>
      </c>
      <c r="AT14" s="76">
        <f>IF(AQ14&gt;0,3,0)</f>
        <v>0</v>
      </c>
      <c r="AU14" s="78">
        <f t="shared" ref="AU14:AU33" si="9">AR14+AS14+AT14</f>
        <v>0</v>
      </c>
      <c r="AV14" s="5">
        <f t="shared" ref="AV14:AV33" si="10">IF(AU14=4,AO14,0)+IF(AU14=5,AP14,0)+IF(AU14=6,AQ14,0)+IF(AU14=3,$A$1,0)</f>
        <v>0</v>
      </c>
      <c r="AW14" s="104">
        <f>ROUND(AF14*Q14,0)</f>
        <v>0</v>
      </c>
    </row>
    <row r="15" spans="1:83" s="69" customFormat="1" ht="18" customHeight="1" x14ac:dyDescent="0.2">
      <c r="A15" s="71">
        <v>2</v>
      </c>
      <c r="B15" s="924"/>
      <c r="C15" s="925"/>
      <c r="D15" s="925"/>
      <c r="E15" s="925"/>
      <c r="F15" s="925"/>
      <c r="G15" s="926"/>
      <c r="H15" s="927"/>
      <c r="I15" s="928"/>
      <c r="J15" s="929"/>
      <c r="K15" s="930"/>
      <c r="L15" s="931"/>
      <c r="M15" s="932"/>
      <c r="N15" s="933"/>
      <c r="O15" s="932"/>
      <c r="P15" s="933"/>
      <c r="Q15" s="934">
        <f t="shared" si="2"/>
        <v>0</v>
      </c>
      <c r="R15" s="935"/>
      <c r="S15" s="936"/>
      <c r="T15" s="937"/>
      <c r="U15" s="938"/>
      <c r="V15" s="939"/>
      <c r="W15" s="940"/>
      <c r="X15" s="941"/>
      <c r="Y15" s="939"/>
      <c r="Z15" s="941"/>
      <c r="AA15" s="556"/>
      <c r="AB15" s="563"/>
      <c r="AC15" s="560" t="str">
        <f t="shared" si="3"/>
        <v/>
      </c>
      <c r="AD15" s="564"/>
      <c r="AE15" s="561"/>
      <c r="AF15" s="562">
        <f t="shared" si="4"/>
        <v>0</v>
      </c>
      <c r="AG15" s="72"/>
      <c r="AH15" s="109" t="str">
        <f t="shared" si="5"/>
        <v/>
      </c>
      <c r="AI15" s="883" t="str">
        <f t="shared" ref="AI15:AI33" si="11">IF(B15&lt;&gt;0,ROUND(AE15*Q15,0),"")</f>
        <v/>
      </c>
      <c r="AJ15" s="883"/>
      <c r="AK15" s="900" t="str">
        <f t="shared" si="6"/>
        <v/>
      </c>
      <c r="AL15" s="900"/>
      <c r="AM15" s="901" t="str">
        <f t="shared" si="7"/>
        <v/>
      </c>
      <c r="AN15" s="901"/>
      <c r="AO15" s="73">
        <f t="shared" ref="AO15:AO33" si="12">IF(ROUND($A$1-$A$1*M15,4)=$A$1,0,ROUND($A$1-$A$1*M15,4))</f>
        <v>0</v>
      </c>
      <c r="AP15" s="74">
        <f t="shared" ref="AP15:AP33" si="13">IF(ROUND($A$1-$A$1*O15,4)=$A$1,0,ROUND($A$1-$A$1*O15,4))</f>
        <v>0</v>
      </c>
      <c r="AQ15" s="75">
        <f t="shared" ref="AQ15:AQ33" si="14">ROUND($A$1-((M15+O15)*$A$1),4)</f>
        <v>0</v>
      </c>
      <c r="AR15" s="76">
        <f t="shared" ref="AR15:AR33" si="15">IF(AO15&gt;0,1,0)</f>
        <v>0</v>
      </c>
      <c r="AS15" s="77">
        <f t="shared" si="8"/>
        <v>0</v>
      </c>
      <c r="AT15" s="76">
        <f t="shared" ref="AT15:AT33" si="16">IF(AQ15&gt;0,3,0)</f>
        <v>0</v>
      </c>
      <c r="AU15" s="78">
        <f t="shared" si="9"/>
        <v>0</v>
      </c>
      <c r="AV15" s="5">
        <f t="shared" si="10"/>
        <v>0</v>
      </c>
      <c r="AW15" s="104">
        <f t="shared" ref="AW15:AW33" si="17">ROUND(AF15*Q15,0)</f>
        <v>0</v>
      </c>
    </row>
    <row r="16" spans="1:83" s="69" customFormat="1" ht="18" customHeight="1" x14ac:dyDescent="0.2">
      <c r="A16" s="71">
        <v>3</v>
      </c>
      <c r="B16" s="924"/>
      <c r="C16" s="925"/>
      <c r="D16" s="925"/>
      <c r="E16" s="925"/>
      <c r="F16" s="925"/>
      <c r="G16" s="926"/>
      <c r="H16" s="927"/>
      <c r="I16" s="928"/>
      <c r="J16" s="929"/>
      <c r="K16" s="930"/>
      <c r="L16" s="931"/>
      <c r="M16" s="932"/>
      <c r="N16" s="933"/>
      <c r="O16" s="932"/>
      <c r="P16" s="933"/>
      <c r="Q16" s="934">
        <f t="shared" si="2"/>
        <v>0</v>
      </c>
      <c r="R16" s="935"/>
      <c r="S16" s="936"/>
      <c r="T16" s="937"/>
      <c r="U16" s="938"/>
      <c r="V16" s="939"/>
      <c r="W16" s="940"/>
      <c r="X16" s="941"/>
      <c r="Y16" s="939"/>
      <c r="Z16" s="941"/>
      <c r="AA16" s="556"/>
      <c r="AB16" s="563"/>
      <c r="AC16" s="560" t="str">
        <f t="shared" si="3"/>
        <v/>
      </c>
      <c r="AD16" s="564"/>
      <c r="AE16" s="561"/>
      <c r="AF16" s="562">
        <f t="shared" si="4"/>
        <v>0</v>
      </c>
      <c r="AG16" s="72"/>
      <c r="AH16" s="109" t="str">
        <f t="shared" si="5"/>
        <v/>
      </c>
      <c r="AI16" s="883" t="str">
        <f t="shared" si="11"/>
        <v/>
      </c>
      <c r="AJ16" s="883"/>
      <c r="AK16" s="900" t="str">
        <f t="shared" si="6"/>
        <v/>
      </c>
      <c r="AL16" s="900"/>
      <c r="AM16" s="901" t="str">
        <f t="shared" si="7"/>
        <v/>
      </c>
      <c r="AN16" s="901"/>
      <c r="AO16" s="73">
        <f t="shared" si="12"/>
        <v>0</v>
      </c>
      <c r="AP16" s="74">
        <f t="shared" si="13"/>
        <v>0</v>
      </c>
      <c r="AQ16" s="75">
        <f t="shared" si="14"/>
        <v>0</v>
      </c>
      <c r="AR16" s="76">
        <f t="shared" si="15"/>
        <v>0</v>
      </c>
      <c r="AS16" s="77">
        <f t="shared" si="8"/>
        <v>0</v>
      </c>
      <c r="AT16" s="76">
        <f t="shared" si="16"/>
        <v>0</v>
      </c>
      <c r="AU16" s="78">
        <f t="shared" si="9"/>
        <v>0</v>
      </c>
      <c r="AV16" s="5">
        <f t="shared" si="10"/>
        <v>0</v>
      </c>
      <c r="AW16" s="104">
        <f t="shared" si="17"/>
        <v>0</v>
      </c>
    </row>
    <row r="17" spans="1:49" s="69" customFormat="1" ht="18" customHeight="1" x14ac:dyDescent="0.2">
      <c r="A17" s="71">
        <v>4</v>
      </c>
      <c r="B17" s="924"/>
      <c r="C17" s="925"/>
      <c r="D17" s="925"/>
      <c r="E17" s="925"/>
      <c r="F17" s="925"/>
      <c r="G17" s="926"/>
      <c r="H17" s="927"/>
      <c r="I17" s="928"/>
      <c r="J17" s="929"/>
      <c r="K17" s="930"/>
      <c r="L17" s="931"/>
      <c r="M17" s="932"/>
      <c r="N17" s="933"/>
      <c r="O17" s="932"/>
      <c r="P17" s="933"/>
      <c r="Q17" s="934">
        <f t="shared" si="2"/>
        <v>0</v>
      </c>
      <c r="R17" s="935"/>
      <c r="S17" s="936"/>
      <c r="T17" s="937"/>
      <c r="U17" s="938"/>
      <c r="V17" s="939"/>
      <c r="W17" s="940"/>
      <c r="X17" s="941"/>
      <c r="Y17" s="939"/>
      <c r="Z17" s="941"/>
      <c r="AA17" s="556"/>
      <c r="AB17" s="563"/>
      <c r="AC17" s="560" t="str">
        <f t="shared" si="3"/>
        <v/>
      </c>
      <c r="AD17" s="564"/>
      <c r="AE17" s="561"/>
      <c r="AF17" s="562">
        <f t="shared" si="4"/>
        <v>0</v>
      </c>
      <c r="AG17" s="72"/>
      <c r="AH17" s="109" t="str">
        <f t="shared" si="5"/>
        <v/>
      </c>
      <c r="AI17" s="883" t="str">
        <f t="shared" si="11"/>
        <v/>
      </c>
      <c r="AJ17" s="883"/>
      <c r="AK17" s="900" t="str">
        <f t="shared" si="6"/>
        <v/>
      </c>
      <c r="AL17" s="900"/>
      <c r="AM17" s="901" t="str">
        <f t="shared" si="7"/>
        <v/>
      </c>
      <c r="AN17" s="901"/>
      <c r="AO17" s="73">
        <f t="shared" si="12"/>
        <v>0</v>
      </c>
      <c r="AP17" s="74">
        <f t="shared" si="13"/>
        <v>0</v>
      </c>
      <c r="AQ17" s="75">
        <f t="shared" si="14"/>
        <v>0</v>
      </c>
      <c r="AR17" s="76">
        <f t="shared" si="15"/>
        <v>0</v>
      </c>
      <c r="AS17" s="77">
        <f t="shared" si="8"/>
        <v>0</v>
      </c>
      <c r="AT17" s="76">
        <f t="shared" si="16"/>
        <v>0</v>
      </c>
      <c r="AU17" s="78">
        <f t="shared" si="9"/>
        <v>0</v>
      </c>
      <c r="AV17" s="5">
        <f t="shared" si="10"/>
        <v>0</v>
      </c>
      <c r="AW17" s="104">
        <f t="shared" si="17"/>
        <v>0</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0</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0</v>
      </c>
      <c r="AR18" s="76">
        <f t="shared" si="15"/>
        <v>0</v>
      </c>
      <c r="AS18" s="77">
        <f t="shared" si="8"/>
        <v>0</v>
      </c>
      <c r="AT18" s="76">
        <f t="shared" si="16"/>
        <v>0</v>
      </c>
      <c r="AU18" s="78">
        <f t="shared" si="9"/>
        <v>0</v>
      </c>
      <c r="AV18" s="5">
        <f t="shared" si="10"/>
        <v>0</v>
      </c>
      <c r="AW18" s="104">
        <f t="shared" si="17"/>
        <v>0</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0</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0</v>
      </c>
      <c r="AR19" s="76">
        <f t="shared" si="15"/>
        <v>0</v>
      </c>
      <c r="AS19" s="77">
        <f t="shared" si="8"/>
        <v>0</v>
      </c>
      <c r="AT19" s="76">
        <f t="shared" si="16"/>
        <v>0</v>
      </c>
      <c r="AU19" s="78">
        <f t="shared" si="9"/>
        <v>0</v>
      </c>
      <c r="AV19" s="5">
        <f t="shared" si="10"/>
        <v>0</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0</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0</v>
      </c>
      <c r="AR20" s="76">
        <f t="shared" si="15"/>
        <v>0</v>
      </c>
      <c r="AS20" s="77">
        <f t="shared" si="8"/>
        <v>0</v>
      </c>
      <c r="AT20" s="76">
        <f t="shared" si="16"/>
        <v>0</v>
      </c>
      <c r="AU20" s="78">
        <f t="shared" si="9"/>
        <v>0</v>
      </c>
      <c r="AV20" s="5">
        <f t="shared" si="10"/>
        <v>0</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0</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0</v>
      </c>
      <c r="AR21" s="76">
        <f t="shared" si="15"/>
        <v>0</v>
      </c>
      <c r="AS21" s="77">
        <f t="shared" si="8"/>
        <v>0</v>
      </c>
      <c r="AT21" s="76">
        <f t="shared" si="16"/>
        <v>0</v>
      </c>
      <c r="AU21" s="78">
        <f t="shared" si="9"/>
        <v>0</v>
      </c>
      <c r="AV21" s="5">
        <f t="shared" si="10"/>
        <v>0</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0</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0</v>
      </c>
      <c r="AR22" s="76">
        <f t="shared" si="15"/>
        <v>0</v>
      </c>
      <c r="AS22" s="77">
        <f t="shared" si="8"/>
        <v>0</v>
      </c>
      <c r="AT22" s="76">
        <f t="shared" si="16"/>
        <v>0</v>
      </c>
      <c r="AU22" s="78">
        <f t="shared" si="9"/>
        <v>0</v>
      </c>
      <c r="AV22" s="5">
        <f t="shared" si="10"/>
        <v>0</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0</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0</v>
      </c>
      <c r="AR23" s="76">
        <f t="shared" si="15"/>
        <v>0</v>
      </c>
      <c r="AS23" s="77">
        <f t="shared" si="8"/>
        <v>0</v>
      </c>
      <c r="AT23" s="76">
        <f t="shared" si="16"/>
        <v>0</v>
      </c>
      <c r="AU23" s="78">
        <f t="shared" si="9"/>
        <v>0</v>
      </c>
      <c r="AV23" s="5">
        <f t="shared" si="10"/>
        <v>0</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0</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0</v>
      </c>
      <c r="AR24" s="76">
        <f t="shared" si="15"/>
        <v>0</v>
      </c>
      <c r="AS24" s="77">
        <f t="shared" si="8"/>
        <v>0</v>
      </c>
      <c r="AT24" s="76">
        <f t="shared" si="16"/>
        <v>0</v>
      </c>
      <c r="AU24" s="78">
        <f t="shared" si="9"/>
        <v>0</v>
      </c>
      <c r="AV24" s="5">
        <f t="shared" si="10"/>
        <v>0</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0</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0</v>
      </c>
      <c r="AR25" s="76">
        <f t="shared" si="15"/>
        <v>0</v>
      </c>
      <c r="AS25" s="77">
        <f t="shared" si="8"/>
        <v>0</v>
      </c>
      <c r="AT25" s="76">
        <f t="shared" si="16"/>
        <v>0</v>
      </c>
      <c r="AU25" s="78">
        <f t="shared" si="9"/>
        <v>0</v>
      </c>
      <c r="AV25" s="5">
        <f t="shared" si="10"/>
        <v>0</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0</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0</v>
      </c>
      <c r="AR26" s="76">
        <f t="shared" si="15"/>
        <v>0</v>
      </c>
      <c r="AS26" s="77">
        <f t="shared" si="8"/>
        <v>0</v>
      </c>
      <c r="AT26" s="76">
        <f t="shared" si="16"/>
        <v>0</v>
      </c>
      <c r="AU26" s="78">
        <f t="shared" si="9"/>
        <v>0</v>
      </c>
      <c r="AV26" s="5">
        <f t="shared" si="10"/>
        <v>0</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0</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0</v>
      </c>
      <c r="AR27" s="76">
        <f t="shared" si="15"/>
        <v>0</v>
      </c>
      <c r="AS27" s="77">
        <f t="shared" si="8"/>
        <v>0</v>
      </c>
      <c r="AT27" s="76">
        <f t="shared" si="16"/>
        <v>0</v>
      </c>
      <c r="AU27" s="78">
        <f t="shared" si="9"/>
        <v>0</v>
      </c>
      <c r="AV27" s="5">
        <f t="shared" si="10"/>
        <v>0</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0</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0</v>
      </c>
      <c r="AR28" s="76">
        <f t="shared" si="15"/>
        <v>0</v>
      </c>
      <c r="AS28" s="77">
        <f t="shared" si="8"/>
        <v>0</v>
      </c>
      <c r="AT28" s="76">
        <f t="shared" si="16"/>
        <v>0</v>
      </c>
      <c r="AU28" s="78">
        <f t="shared" si="9"/>
        <v>0</v>
      </c>
      <c r="AV28" s="5">
        <f t="shared" si="10"/>
        <v>0</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0</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0</v>
      </c>
      <c r="AR29" s="76">
        <f t="shared" si="15"/>
        <v>0</v>
      </c>
      <c r="AS29" s="77">
        <f t="shared" si="8"/>
        <v>0</v>
      </c>
      <c r="AT29" s="76">
        <f t="shared" si="16"/>
        <v>0</v>
      </c>
      <c r="AU29" s="78">
        <f t="shared" si="9"/>
        <v>0</v>
      </c>
      <c r="AV29" s="5">
        <f t="shared" si="10"/>
        <v>0</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0</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0</v>
      </c>
      <c r="AR30" s="76">
        <f t="shared" si="15"/>
        <v>0</v>
      </c>
      <c r="AS30" s="77">
        <f t="shared" si="8"/>
        <v>0</v>
      </c>
      <c r="AT30" s="76">
        <f t="shared" si="16"/>
        <v>0</v>
      </c>
      <c r="AU30" s="78">
        <f t="shared" si="9"/>
        <v>0</v>
      </c>
      <c r="AV30" s="5">
        <f t="shared" si="10"/>
        <v>0</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0</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0</v>
      </c>
      <c r="AR31" s="76">
        <f t="shared" si="15"/>
        <v>0</v>
      </c>
      <c r="AS31" s="77">
        <f t="shared" si="8"/>
        <v>0</v>
      </c>
      <c r="AT31" s="76">
        <f t="shared" si="16"/>
        <v>0</v>
      </c>
      <c r="AU31" s="78">
        <f t="shared" si="9"/>
        <v>0</v>
      </c>
      <c r="AV31" s="5">
        <f t="shared" si="10"/>
        <v>0</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0</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0</v>
      </c>
      <c r="AR32" s="76">
        <f t="shared" si="15"/>
        <v>0</v>
      </c>
      <c r="AS32" s="77">
        <f t="shared" si="8"/>
        <v>0</v>
      </c>
      <c r="AT32" s="76">
        <f t="shared" si="16"/>
        <v>0</v>
      </c>
      <c r="AU32" s="78">
        <f t="shared" si="9"/>
        <v>0</v>
      </c>
      <c r="AV32" s="5">
        <f t="shared" si="10"/>
        <v>0</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0</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0</v>
      </c>
      <c r="AR33" s="76">
        <f t="shared" si="15"/>
        <v>0</v>
      </c>
      <c r="AS33" s="77">
        <f t="shared" si="8"/>
        <v>0</v>
      </c>
      <c r="AT33" s="76">
        <f t="shared" si="16"/>
        <v>0</v>
      </c>
      <c r="AU33" s="78">
        <f t="shared" si="9"/>
        <v>0</v>
      </c>
      <c r="AV33" s="5">
        <f t="shared" si="10"/>
        <v>0</v>
      </c>
      <c r="AW33" s="104">
        <f t="shared" si="17"/>
        <v>0</v>
      </c>
    </row>
    <row r="34" spans="1:49" s="69" customFormat="1" ht="24.75" customHeight="1" x14ac:dyDescent="0.2">
      <c r="A34" s="84"/>
      <c r="B34" s="480" t="s">
        <v>281</v>
      </c>
      <c r="C34" s="84"/>
      <c r="D34" s="84"/>
      <c r="E34" s="84"/>
      <c r="F34" s="84"/>
      <c r="G34" s="554">
        <f>20-COUNTBLANK(B14:B33)</f>
        <v>0</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0</v>
      </c>
      <c r="Z34" s="904"/>
      <c r="AA34" s="558">
        <f t="shared" ref="AA34:AG34" si="18">SUM(AA14:AA33)</f>
        <v>0</v>
      </c>
      <c r="AB34" s="568">
        <f t="shared" si="18"/>
        <v>0</v>
      </c>
      <c r="AC34" s="569">
        <f t="shared" si="18"/>
        <v>0</v>
      </c>
      <c r="AD34" s="569">
        <f t="shared" si="18"/>
        <v>0</v>
      </c>
      <c r="AE34" s="570">
        <f t="shared" si="18"/>
        <v>0</v>
      </c>
      <c r="AF34" s="571">
        <f t="shared" si="18"/>
        <v>0</v>
      </c>
      <c r="AG34" s="89">
        <f t="shared" si="18"/>
        <v>0</v>
      </c>
      <c r="AH34" s="90"/>
      <c r="AI34" s="90"/>
      <c r="AJ34" s="90"/>
      <c r="AK34" s="90"/>
      <c r="AL34" s="91"/>
      <c r="AM34" s="91"/>
      <c r="AN34" s="91"/>
      <c r="AO34" s="68"/>
      <c r="AS34" s="70"/>
      <c r="AW34" s="104">
        <f>SUM(AW14:AW33)</f>
        <v>0</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0</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1405" priority="6" stopIfTrue="1">
      <formula>B14=""</formula>
    </cfRule>
  </conditionalFormatting>
  <conditionalFormatting sqref="AE14:AE33">
    <cfRule type="expression" dxfId="1404" priority="7" stopIfTrue="1">
      <formula>AND((OR(S14,V14,Y14)&lt;&gt;0),AE14=0)</formula>
    </cfRule>
    <cfRule type="expression" dxfId="1403" priority="8" stopIfTrue="1">
      <formula>AND((OR(S14,V14,Y14)&lt;&gt;0),AE14&lt;&gt;0)</formula>
    </cfRule>
  </conditionalFormatting>
  <conditionalFormatting sqref="Q14:R33">
    <cfRule type="expression" dxfId="1402" priority="9" stopIfTrue="1">
      <formula>B14=""</formula>
    </cfRule>
  </conditionalFormatting>
  <conditionalFormatting sqref="AC14:AC33">
    <cfRule type="expression" dxfId="1401" priority="10" stopIfTrue="1">
      <formula>(AD14+AC14)&gt;=0</formula>
    </cfRule>
  </conditionalFormatting>
  <conditionalFormatting sqref="AI14:AJ33">
    <cfRule type="expression" dxfId="1400" priority="11" stopIfTrue="1">
      <formula>IF(AI14&lt;&gt;ROUND(S14*$AF$1+V14+Y14,2),1)</formula>
    </cfRule>
    <cfRule type="cellIs" dxfId="1399" priority="12" stopIfTrue="1" operator="equal">
      <formula>0</formula>
    </cfRule>
  </conditionalFormatting>
  <conditionalFormatting sqref="Y25:Z33">
    <cfRule type="expression" dxfId="1398" priority="13" stopIfTrue="1">
      <formula>IF((AND($Y25=0,$S25=0,$V25=0,$AE25&lt;&gt;0)),"истина")</formula>
    </cfRule>
    <cfRule type="expression" dxfId="1397" priority="14" stopIfTrue="1">
      <formula>($V25+$Y25)&lt;&gt;$AI25</formula>
    </cfRule>
  </conditionalFormatting>
  <conditionalFormatting sqref="S15:U33">
    <cfRule type="expression" dxfId="1396" priority="15" stopIfTrue="1">
      <formula>IF((AND($S15=0,$V15=0,$Y15=0,$AE15&lt;&gt;0)),"истина")</formula>
    </cfRule>
    <cfRule type="cellIs" dxfId="1395" priority="16" stopIfTrue="1" operator="lessThan">
      <formula>0</formula>
    </cfRule>
  </conditionalFormatting>
  <conditionalFormatting sqref="V25:X33">
    <cfRule type="expression" dxfId="1394" priority="17" stopIfTrue="1">
      <formula>IF((AND($V25=0,$Y25=0,$S25=0,$AE25&lt;&gt;0)),"истина")</formula>
    </cfRule>
    <cfRule type="expression" dxfId="1393" priority="18" stopIfTrue="1">
      <formula>($V25+$Y25)&lt;&gt;$AI25</formula>
    </cfRule>
    <cfRule type="cellIs" dxfId="1392" priority="19" stopIfTrue="1" operator="lessThan">
      <formula>0</formula>
    </cfRule>
  </conditionalFormatting>
  <conditionalFormatting sqref="I10:J10">
    <cfRule type="cellIs" dxfId="1391" priority="20" stopIfTrue="1" operator="notEqual">
      <formula>$A$10</formula>
    </cfRule>
    <cfRule type="cellIs" dxfId="1390" priority="21" stopIfTrue="1" operator="equal">
      <formula>0</formula>
    </cfRule>
  </conditionalFormatting>
  <conditionalFormatting sqref="D10:E10 AK13:AL13 AH14:AH33 AM14:AN33">
    <cfRule type="cellIs" dxfId="1389" priority="22" stopIfTrue="1" operator="equal">
      <formula>0</formula>
    </cfRule>
  </conditionalFormatting>
  <conditionalFormatting sqref="AH3:AN3 AH1:AN1">
    <cfRule type="cellIs" dxfId="1388" priority="23" stopIfTrue="1" operator="equal">
      <formula>0</formula>
    </cfRule>
  </conditionalFormatting>
  <conditionalFormatting sqref="S34:AG34 AF14:AF33">
    <cfRule type="cellIs" dxfId="1387" priority="24" stopIfTrue="1" operator="equal">
      <formula>0</formula>
    </cfRule>
  </conditionalFormatting>
  <conditionalFormatting sqref="S14:U14">
    <cfRule type="expression" dxfId="1386" priority="25" stopIfTrue="1">
      <formula>IF((AND($S$14=0,$V$14=0,$Y$14=0,$AE$14&lt;&gt;0)),"истина")</formula>
    </cfRule>
    <cfRule type="cellIs" dxfId="1385" priority="26" stopIfTrue="1" operator="lessThan">
      <formula>0</formula>
    </cfRule>
  </conditionalFormatting>
  <conditionalFormatting sqref="G34 D8:E9 AK14:AL33">
    <cfRule type="cellIs" dxfId="1384" priority="27" stopIfTrue="1" operator="equal">
      <formula>0</formula>
    </cfRule>
  </conditionalFormatting>
  <conditionalFormatting sqref="AL8:AL9">
    <cfRule type="cellIs" dxfId="1383" priority="28" stopIfTrue="1" operator="equal">
      <formula>0</formula>
    </cfRule>
  </conditionalFormatting>
  <conditionalFormatting sqref="AM8:AN8">
    <cfRule type="expression" dxfId="1382" priority="29" stopIfTrue="1">
      <formula>$AL$8=0</formula>
    </cfRule>
  </conditionalFormatting>
  <conditionalFormatting sqref="AM9:AN9">
    <cfRule type="expression" dxfId="1381" priority="30" stopIfTrue="1">
      <formula>$AL$9=0</formula>
    </cfRule>
  </conditionalFormatting>
  <conditionalFormatting sqref="A8:C8">
    <cfRule type="expression" dxfId="1380" priority="31" stopIfTrue="1">
      <formula>$D$8=0</formula>
    </cfRule>
    <cfRule type="cellIs" dxfId="1379" priority="32" stopIfTrue="1" operator="equal">
      <formula>0</formula>
    </cfRule>
  </conditionalFormatting>
  <conditionalFormatting sqref="A9:C9">
    <cfRule type="expression" dxfId="1378" priority="33" stopIfTrue="1">
      <formula>$D$9=0</formula>
    </cfRule>
    <cfRule type="cellIs" dxfId="1377" priority="34" stopIfTrue="1" operator="equal">
      <formula>0</formula>
    </cfRule>
  </conditionalFormatting>
  <conditionalFormatting sqref="F9">
    <cfRule type="expression" dxfId="1376" priority="35" stopIfTrue="1">
      <formula>$D$9=0</formula>
    </cfRule>
  </conditionalFormatting>
  <conditionalFormatting sqref="F8">
    <cfRule type="expression" dxfId="1375" priority="36" stopIfTrue="1">
      <formula>$D$8=0</formula>
    </cfRule>
  </conditionalFormatting>
  <conditionalFormatting sqref="G8:AK9 BA7:CE8">
    <cfRule type="cellIs" dxfId="1374" priority="37" stopIfTrue="1" operator="equal">
      <formula>""</formula>
    </cfRule>
  </conditionalFormatting>
  <conditionalFormatting sqref="Y14:Z24">
    <cfRule type="expression" dxfId="1373" priority="1" stopIfTrue="1">
      <formula>IF((AND($Y14=0,$S14=0,$V14=0,$AE14&lt;&gt;0)),"истина")</formula>
    </cfRule>
    <cfRule type="expression" dxfId="1372" priority="2" stopIfTrue="1">
      <formula>($V14+$Y14)&lt;&gt;$AI14</formula>
    </cfRule>
  </conditionalFormatting>
  <conditionalFormatting sqref="V14:X24">
    <cfRule type="expression" dxfId="1371" priority="3" stopIfTrue="1">
      <formula>IF((AND($V14=0,$Y14=0,$S14=0,$AE14&lt;&gt;0)),"истина")</formula>
    </cfRule>
    <cfRule type="expression" dxfId="1370" priority="4" stopIfTrue="1">
      <formula>($V14+$Y14)&lt;&gt;$AI14</formula>
    </cfRule>
    <cfRule type="cellIs" dxfId="1369"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4753"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74754"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74755"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74756"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74757"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74758"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74759"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74760"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74761"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74762"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74763"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74764"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74765"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74766"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74767"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74768"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74769"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24">
    <pageSetUpPr fitToPage="1"/>
  </sheetPr>
  <dimension ref="A1:CE147"/>
  <sheetViews>
    <sheetView showGridLines="0" topLeftCell="C3" zoomScale="120" zoomScaleNormal="120" workbookViewId="0">
      <selection activeCell="M18" sqref="M18:N18"/>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c r="B1" s="969"/>
      <c r="C1" s="969"/>
      <c r="D1" s="555"/>
      <c r="E1" s="966"/>
      <c r="F1" s="966"/>
      <c r="G1" s="966"/>
      <c r="H1" s="966"/>
      <c r="J1" s="970"/>
      <c r="K1" s="970"/>
      <c r="L1" s="970"/>
      <c r="M1" s="970"/>
      <c r="N1" s="970"/>
      <c r="O1" s="970"/>
      <c r="P1" s="3"/>
      <c r="Q1" s="3"/>
      <c r="R1" s="964"/>
      <c r="S1" s="964"/>
      <c r="T1" s="964"/>
      <c r="U1" s="964"/>
      <c r="V1" s="964"/>
      <c r="W1" s="964"/>
      <c r="Y1" s="971"/>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c r="AH2" s="859" t="s">
        <v>12</v>
      </c>
      <c r="AI2" s="859"/>
      <c r="AJ2" s="859"/>
      <c r="AK2" s="859"/>
      <c r="AL2" s="859"/>
      <c r="AM2" s="859"/>
      <c r="AN2" s="859"/>
      <c r="AO2" s="14" t="b">
        <v>0</v>
      </c>
      <c r="AP2" s="15" t="b">
        <v>0</v>
      </c>
      <c r="AQ2" s="15" t="b">
        <v>0</v>
      </c>
      <c r="AR2" s="15" t="b">
        <v>0</v>
      </c>
      <c r="AS2" s="15" t="b">
        <v>0</v>
      </c>
      <c r="AT2" s="15" t="b">
        <v>0</v>
      </c>
      <c r="AU2" s="15" t="b">
        <v>0</v>
      </c>
      <c r="AV2" s="15">
        <f>COUNTIF(AO2:AU2,TRUE)</f>
        <v>0</v>
      </c>
    </row>
    <row r="3" spans="1:83" ht="12.75" customHeight="1" x14ac:dyDescent="0.2">
      <c r="A3" s="972" t="s">
        <v>310</v>
      </c>
      <c r="B3" s="972"/>
      <c r="C3" s="972"/>
      <c r="D3" s="555"/>
      <c r="E3" s="964"/>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f>IF(AO2=TRUE,"M",0)</f>
        <v>0</v>
      </c>
      <c r="AP3" s="19">
        <f>IF(AP2=TRUE,"Tu",0)</f>
        <v>0</v>
      </c>
      <c r="AQ3" s="19">
        <f>IF(AQ2=TRUE,"W",0)</f>
        <v>0</v>
      </c>
      <c r="AR3" s="19">
        <f>IF(AR2=TRUE,"Th",0)</f>
        <v>0</v>
      </c>
      <c r="AS3" s="19">
        <f>IF(AS2=TRUE,"F",0)</f>
        <v>0</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
      </c>
      <c r="BC7" s="33" t="str">
        <f>IF($I$7=$AO$3,"X","")&amp;IF($I$7=$AP$3,"X","")&amp;IF($I$7=$AQ$3,"X","")&amp;IF($I$7=$AR$3,"X","")&amp;IF($I$7=$AS$3,"X","")&amp;IF($I$7=$AT$3,"X","")&amp;IF($I$7=$AU$3,"X","")</f>
        <v/>
      </c>
      <c r="BD7" s="33" t="str">
        <f>IF($J$7=$AO$3,"X","")&amp;IF($J$7=$AP$3,"X","")&amp;IF($J$7=$AQ$3,"X","")&amp;IF($J$7=$AR$3,"X","")&amp;IF($J$7=$AS$3,"X","")&amp;IF($J$7=$AT$3,"X","")&amp;IF($J$7=$AU$3,"X","")</f>
        <v/>
      </c>
      <c r="BE7" s="33" t="str">
        <f>IF($K$7=$AO$3,"X","")&amp;IF($K$7=$AP$3,"X","")&amp;IF($K$7=$AQ$3,"X","")&amp;IF($K$7=$AR$3,"X","")&amp;IF($K$7=$AS$3,"X","")&amp;IF($K$7=$AT$3,"X","")&amp;IF($K$7=$AU$3,"X","")</f>
        <v/>
      </c>
      <c r="BF7" s="33" t="str">
        <f>IF($L$7=$AO$3,"X","")&amp;IF($L$7=$AP$3,"X","")&amp;IF($L$7=$AQ$3,"X","")&amp;IF($L$7=$AR$3,"X","")&amp;IF($L$7=$AS$3,"X","")&amp;IF($L$7=$AT$3,"X","")&amp;IF($L$7=$AU$3,"X","")</f>
        <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
      </c>
      <c r="BJ7" s="33" t="str">
        <f>IF($P$7=$AO$3,"X","")&amp;IF($P$7=$AP$3,"X","")&amp;IF($P$7=$AQ$3,"X","")&amp;IF($P$7=$AR$3,"X","")&amp;IF($P$7=$AS$3,"X","")&amp;IF($P$7=$AT$3,"X","")&amp;IF($P$7=$AU$3,"X","")</f>
        <v/>
      </c>
      <c r="BK7" s="33" t="str">
        <f>IF($Q$7=$AO$3,"X","")&amp;IF($Q$7=$AP$3,"X","")&amp;IF($Q$7=$AQ$3,"X","")&amp;IF($Q$7=$AR$3,"X","")&amp;IF($Q$7=$AS$3,"X","")&amp;IF($Q$7=$AT$3,"X","")&amp;IF($Q$7=$AU$3,"X","")</f>
        <v/>
      </c>
      <c r="BL7" s="33" t="str">
        <f>IF($R$7=$AO$3,"X","")&amp;IF($R$7=$AP$3,"X","")&amp;IF($R$7=$AQ$3,"X","")&amp;IF($R$7=$AR$3,"X","")&amp;IF($R$7=$AS$3,"X","")&amp;IF($R$7=$AT$3,"X","")&amp;IF($R$7=$AU$3,"X","")</f>
        <v/>
      </c>
      <c r="BM7" s="33" t="str">
        <f>IF($S$7=$AO$3,"X","")&amp;IF($S$7=$AP$3,"X","")&amp;IF($S$7=$AQ$3,"X","")&amp;IF($S$7=$AR$3,"X","")&amp;IF($S$7=$AS$3,"X","")&amp;IF($S$7=$AT$3,"X","")&amp;IF($S$7=$AU$3,"X","")</f>
        <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
      </c>
      <c r="BQ7" s="33" t="str">
        <f>IF($W$7=$AO$3,"X","")&amp;IF($W$7=$AP$3,"X","")&amp;IF($W$7=$AQ$3,"X","")&amp;IF($W$7=$AR$3,"X","")&amp;IF($W$7=$AS$3,"X","")&amp;IF($W$7=$AT$3,"X","")&amp;IF($W$7=$AU$3,"X","")</f>
        <v/>
      </c>
      <c r="BR7" s="33" t="str">
        <f>IF($X$7=$AO$3,"X","")&amp;IF($X$7=$AP$3,"X","")&amp;IF($X$7=$AQ$3,"X","")&amp;IF($X$7=$AR$3,"X","")&amp;IF($X$7=$AS$3,"X","")&amp;IF($X$7=$AT$3,"X","")&amp;IF($X$7=$AU$3,"X","")</f>
        <v/>
      </c>
      <c r="BS7" s="33" t="str">
        <f>IF($Y$7=$AO$3,"X","")&amp;IF($Y$7=$AP$3,"X","")&amp;IF($Y$7=$AQ$3,"X","")&amp;IF($Y$7=$AR$3,"X","")&amp;IF($Y$7=$AS$3,"X","")&amp;IF($Y$7=$AT$3,"X","")&amp;IF($Y$7=$AU$3,"X","")</f>
        <v/>
      </c>
      <c r="BT7" s="33" t="str">
        <f>IF($Z$7=$AO$3,"X","")&amp;IF($Z$7=$AP$3,"X","")&amp;IF($Z$7=$AQ$3,"X","")&amp;IF($Z$7=$AR$3,"X","")&amp;IF($Z$7=$AS$3,"X","")&amp;IF($Z$7=$AT$3,"X","")&amp;IF($Z$7=$AU$3,"X","")</f>
        <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
      </c>
      <c r="BX7" s="33" t="str">
        <f>IF($AD$7=$AO$3,"X","")&amp;IF($AD$7=$AP$3,"X","")&amp;IF($AD$7=$AQ$3,"X","")&amp;IF($AD$7=$AR$3,"X","")&amp;IF($AD$7=$AS$3,"X","")&amp;IF($AD$7=$AT$3,"X","")&amp;IF($AD$7=$AU$3,"X","")</f>
        <v/>
      </c>
      <c r="BY7" s="33" t="str">
        <f>IF($AE$7=$AO$3,"X","")&amp;IF($AE$7=$AP$3,"X","")&amp;IF($AE$7=$AQ$3,"X","")&amp;IF($AE$7=$AR$3,"X","")&amp;IF($AE$7=$AS$3,"X","")&amp;IF($AE$7=$AT$3,"X","")&amp;IF($AE$7=$AU$3,"X","")</f>
        <v/>
      </c>
      <c r="BZ7" s="33" t="str">
        <f>IF($AF$7=$AO$3,"X","")&amp;IF($AF$7=$AP$3,"X","")&amp;IF($AF$7=$AQ$3,"X","")&amp;IF($AF$7=$AR$3,"X","")&amp;IF($AF$7=$AS$3,"X","")&amp;IF($AF$7=$AT$3,"X","")&amp;IF($AF$7=$AU$3,"X","")</f>
        <v/>
      </c>
      <c r="CA7" s="33" t="str">
        <f>IF($AG$7=$AO$3,"X","")&amp;IF($AG$7=$AP$3,"X","")&amp;IF($AG$7=$AQ$3,"X","")&amp;IF($AG$7=$AR$3,"X","")&amp;IF($AG$7=$AS$3,"X","")&amp;IF($AG$7=$AT$3,"X","")&amp;IF($AG$7=$AU$3,"X","")</f>
        <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
      </c>
      <c r="CE7" s="33" t="str">
        <f>IF($AK$7=$AO$3,"X","")&amp;IF($AK$7=$AP$3,"X","")&amp;IF($AK$7=$AQ$3,"X","")&amp;IF($AK$7=$AR$3,"X","")&amp;IF($AK$7=$AS$3,"X","")&amp;IF($AK$7=$AT$3,"X","")&amp;IF($AK$7=$AU$3,"X","")</f>
        <v/>
      </c>
    </row>
    <row r="8" spans="1:83" ht="12.75" customHeight="1" x14ac:dyDescent="0.2">
      <c r="A8" s="977">
        <f>R1</f>
        <v>0</v>
      </c>
      <c r="B8" s="977"/>
      <c r="C8" s="977"/>
      <c r="D8" s="978">
        <f>Y1*AL8</f>
        <v>0</v>
      </c>
      <c r="E8" s="978"/>
      <c r="F8" s="34" t="s">
        <v>21</v>
      </c>
      <c r="G8" s="35" t="str">
        <f>IF($G$7=$AO$3,"X","")&amp;IF($G$7=$AP$3,"X","")&amp;IF($G$7=$AQ$3,"X","")&amp;IF($G$7=$AR$3,"X","")&amp;IF($G$7=$AS$3,"X","")&amp;IF($G$7=$AT$3,"X","")&amp;IF($G$7=$AU$3,"X","")</f>
        <v/>
      </c>
      <c r="H8" s="35" t="str">
        <f>IF($H$7=$AO$3,"X","")&amp;IF($H$7=$AP$3,"X","")&amp;IF($H$7=$AQ$3,"X","")&amp;IF($H$7=$AR$3,"X","")&amp;IF($H$7=$AS$3,"X","")&amp;IF($H$7=$AT$3,"X","")&amp;IF($H$7=$AU$3,"X","")</f>
        <v/>
      </c>
      <c r="I8" s="35" t="str">
        <f>IF($I$7=$AO$3,"X","")&amp;IF($I$7=$AP$3,"X","")&amp;IF($I$7=$AQ$3,"X","")&amp;IF($I$7=$AR$3,"X","")&amp;IF($I$7=$AS$3,"X","")&amp;IF($I$7=$AT$3,"X","")&amp;IF($I$7=$AU$3,"X","")</f>
        <v/>
      </c>
      <c r="J8" s="35" t="str">
        <f>IF($J$7=$AO$3,"X","")&amp;IF($J$7=$AP$3,"X","")&amp;IF($J$7=$AQ$3,"X","")&amp;IF($J$7=$AR$3,"X","")&amp;IF($J$7=$AS$3,"X","")&amp;IF($J$7=$AT$3,"X","")&amp;IF($J$7=$AU$3,"X","")</f>
        <v/>
      </c>
      <c r="K8" s="35" t="str">
        <f>IF($K$7=$AO$3,"X","")&amp;IF($K$7=$AP$3,"X","")&amp;IF($K$7=$AQ$3,"X","")&amp;IF($K$7=$AR$3,"X","")&amp;IF($K$7=$AS$3,"X","")&amp;IF($K$7=$AT$3,"X","")&amp;IF($K$7=$AU$3,"X","")</f>
        <v/>
      </c>
      <c r="L8" s="35" t="str">
        <f>IF($L$7=$AO$3,"X","")&amp;IF($L$7=$AP$3,"X","")&amp;IF($L$7=$AQ$3,"X","")&amp;IF($L$7=$AR$3,"X","")&amp;IF($L$7=$AS$3,"X","")&amp;IF($L$7=$AT$3,"X","")&amp;IF($L$7=$AU$3,"X","")</f>
        <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
      </c>
      <c r="P8" s="35" t="str">
        <f>IF($P$7=$AO$3,"X","")&amp;IF($P$7=$AP$3,"X","")&amp;IF($P$7=$AQ$3,"X","")&amp;IF($P$7=$AR$3,"X","")&amp;IF($P$7=$AS$3,"X","")&amp;IF($P$7=$AT$3,"X","")&amp;IF($P$7=$AU$3,"X","")</f>
        <v/>
      </c>
      <c r="Q8" s="35" t="str">
        <f>IF($Q$7=$AO$3,"X","")&amp;IF($Q$7=$AP$3,"X","")&amp;IF($Q$7=$AQ$3,"X","")&amp;IF($Q$7=$AR$3,"X","")&amp;IF($Q$7=$AS$3,"X","")&amp;IF($Q$7=$AT$3,"X","")&amp;IF($Q$7=$AU$3,"X","")</f>
        <v/>
      </c>
      <c r="R8" s="35" t="str">
        <f>IF($R$7=$AO$3,"X","")&amp;IF($R$7=$AP$3,"X","")&amp;IF($R$7=$AQ$3,"X","")&amp;IF($R$7=$AR$3,"X","")&amp;IF($R$7=$AS$3,"X","")&amp;IF($R$7=$AT$3,"X","")&amp;IF($R$7=$AU$3,"X","")</f>
        <v/>
      </c>
      <c r="S8" s="35" t="str">
        <f>IF($S$7=$AO$3,"X","")&amp;IF($S$7=$AP$3,"X","")&amp;IF($S$7=$AQ$3,"X","")&amp;IF($S$7=$AR$3,"X","")&amp;IF($S$7=$AS$3,"X","")&amp;IF($S$7=$AT$3,"X","")&amp;IF($S$7=$AU$3,"X","")</f>
        <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
      </c>
      <c r="W8" s="35" t="str">
        <f>IF($W$7=$AO$3,"X","")&amp;IF($W$7=$AP$3,"X","")&amp;IF($W$7=$AQ$3,"X","")&amp;IF($W$7=$AR$3,"X","")&amp;IF($W$7=$AS$3,"X","")&amp;IF($W$7=$AT$3,"X","")&amp;IF($W$7=$AU$3,"X","")</f>
        <v/>
      </c>
      <c r="X8" s="35" t="str">
        <f>IF($X$7=$AO$3,"X","")&amp;IF($X$7=$AP$3,"X","")&amp;IF($X$7=$AQ$3,"X","")&amp;IF($X$7=$AR$3,"X","")&amp;IF($X$7=$AS$3,"X","")&amp;IF($X$7=$AT$3,"X","")&amp;IF($X$7=$AU$3,"X","")</f>
        <v/>
      </c>
      <c r="Y8" s="35" t="str">
        <f>IF($Y$7=$AO$3,"X","")&amp;IF($Y$7=$AP$3,"X","")&amp;IF($Y$7=$AQ$3,"X","")&amp;IF($Y$7=$AR$3,"X","")&amp;IF($Y$7=$AS$3,"X","")&amp;IF($Y$7=$AT$3,"X","")&amp;IF($Y$7=$AU$3,"X","")</f>
        <v/>
      </c>
      <c r="Z8" s="35" t="str">
        <f>IF($Z$7=$AO$3,"X","")&amp;IF($Z$7=$AP$3,"X","")&amp;IF($Z$7=$AQ$3,"X","")&amp;IF($Z$7=$AR$3,"X","")&amp;IF($Z$7=$AS$3,"X","")&amp;IF($Z$7=$AT$3,"X","")&amp;IF($Z$7=$AU$3,"X","")</f>
        <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
      </c>
      <c r="AD8" s="35" t="str">
        <f>IF($AD$7=$AO$3,"X","")&amp;IF($AD$7=$AP$3,"X","")&amp;IF($AD$7=$AQ$3,"X","")&amp;IF($AD$7=$AR$3,"X","")&amp;IF($AD$7=$AS$3,"X","")&amp;IF($AD$7=$AT$3,"X","")&amp;IF($AD$7=$AU$3,"X","")</f>
        <v/>
      </c>
      <c r="AE8" s="35" t="str">
        <f>IF($AE$7=$AO$3,"X","")&amp;IF($AE$7=$AP$3,"X","")&amp;IF($AE$7=$AQ$3,"X","")&amp;IF($AE$7=$AR$3,"X","")&amp;IF($AE$7=$AS$3,"X","")&amp;IF($AE$7=$AT$3,"X","")&amp;IF($AE$7=$AU$3,"X","")</f>
        <v/>
      </c>
      <c r="AF8" s="35" t="str">
        <f>IF($AF$7=$AO$3,"X","")&amp;IF($AF$7=$AP$3,"X","")&amp;IF($AF$7=$AQ$3,"X","")&amp;IF($AF$7=$AR$3,"X","")&amp;IF($AF$7=$AS$3,"X","")&amp;IF($AF$7=$AT$3,"X","")&amp;IF($AF$7=$AU$3,"X","")</f>
        <v/>
      </c>
      <c r="AG8" s="35" t="str">
        <f>IF($AG$7=$AO$3,"X","")&amp;IF($AG$7=$AP$3,"X","")&amp;IF($AG$7=$AQ$3,"X","")&amp;IF($AG$7=$AR$3,"X","")&amp;IF($AG$7=$AS$3,"X","")&amp;IF($AG$7=$AT$3,"X","")&amp;IF($AG$7=$AU$3,"X","")</f>
        <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
      </c>
      <c r="AK8" s="35" t="str">
        <f>IF($AK$7=$AO$3,"X","")&amp;IF($AK$7=$AP$3,"X","")&amp;IF($AK$7=$AQ$3,"X","")&amp;IF($AK$7=$AR$3,"X","")&amp;IF($AK$7=$AS$3,"X","")&amp;IF($AK$7=$AT$3,"X","")&amp;IF($AK$7=$AU$3,"X","")</f>
        <v/>
      </c>
      <c r="AL8" s="30">
        <f>COUNTIF(G8:AK8,"X")</f>
        <v>0</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0</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c r="C14" s="925"/>
      <c r="D14" s="925"/>
      <c r="E14" s="925"/>
      <c r="F14" s="925"/>
      <c r="G14" s="926"/>
      <c r="H14" s="927"/>
      <c r="I14" s="928"/>
      <c r="J14" s="929"/>
      <c r="K14" s="930"/>
      <c r="L14" s="931"/>
      <c r="M14" s="932"/>
      <c r="N14" s="933"/>
      <c r="O14" s="932"/>
      <c r="P14" s="933"/>
      <c r="Q14" s="934">
        <f t="shared" ref="Q14:Q33" si="2">AV14</f>
        <v>0</v>
      </c>
      <c r="R14" s="935"/>
      <c r="S14" s="936"/>
      <c r="T14" s="937"/>
      <c r="U14" s="938"/>
      <c r="V14" s="939"/>
      <c r="W14" s="940"/>
      <c r="X14" s="941"/>
      <c r="Y14" s="939"/>
      <c r="Z14" s="941"/>
      <c r="AA14" s="556"/>
      <c r="AB14" s="559"/>
      <c r="AC14" s="560" t="str">
        <f t="shared" ref="AC14:AC33" si="3">IF(B14&lt;&gt;"",-$I$10,"")</f>
        <v/>
      </c>
      <c r="AD14" s="561"/>
      <c r="AE14" s="561"/>
      <c r="AF14" s="562">
        <f t="shared" ref="AF14:AF33" si="4">SUM(AB14:AE14)</f>
        <v>0</v>
      </c>
      <c r="AG14" s="72"/>
      <c r="AH14" s="109" t="str">
        <f t="shared" ref="AH14:AH33" si="5">IF(B14&lt;&gt;"",AV14,"")</f>
        <v/>
      </c>
      <c r="AI14" s="883" t="str">
        <f>IF(B14&lt;&gt;0,ROUND(AE14*Q14,0),"")</f>
        <v/>
      </c>
      <c r="AJ14" s="883"/>
      <c r="AK14" s="900" t="str">
        <f t="shared" ref="AK14:AK33" si="6">IF(B14&lt;&gt;0,ROUND(AI14*$AF$1,2),"")</f>
        <v/>
      </c>
      <c r="AL14" s="900"/>
      <c r="AM14" s="901" t="str">
        <f t="shared" ref="AM14:AM33" si="7">IF(AND(AC14&gt;0,AC14&lt;&gt;""),"ложь","")</f>
        <v/>
      </c>
      <c r="AN14" s="901"/>
      <c r="AO14" s="73">
        <f>IF(ROUND($A$1-$A$1*M14,4)=$A$1,0,ROUND($A$1-$A$1*M14,4))</f>
        <v>0</v>
      </c>
      <c r="AP14" s="74">
        <f>IF(ROUND($A$1-$A$1*O14,4)=$A$1,0,ROUND($A$1-$A$1*O14,4))</f>
        <v>0</v>
      </c>
      <c r="AQ14" s="75">
        <f>ROUND($A$1-((M14+O14)*$A$1),4)</f>
        <v>0</v>
      </c>
      <c r="AR14" s="76">
        <f>IF(AO14&gt;0,1,0)</f>
        <v>0</v>
      </c>
      <c r="AS14" s="77">
        <f t="shared" ref="AS14:AS33" si="8">IF(AP14&gt;0,2,0)</f>
        <v>0</v>
      </c>
      <c r="AT14" s="76">
        <f>IF(AQ14&gt;0,3,0)</f>
        <v>0</v>
      </c>
      <c r="AU14" s="78">
        <f t="shared" ref="AU14:AU33" si="9">AR14+AS14+AT14</f>
        <v>0</v>
      </c>
      <c r="AV14" s="5">
        <f t="shared" ref="AV14:AV33" si="10">IF(AU14=4,AO14,0)+IF(AU14=5,AP14,0)+IF(AU14=6,AQ14,0)+IF(AU14=3,$A$1,0)</f>
        <v>0</v>
      </c>
      <c r="AW14" s="104">
        <f>ROUND(AF14*Q14,0)</f>
        <v>0</v>
      </c>
    </row>
    <row r="15" spans="1:83" s="69" customFormat="1" ht="18" customHeight="1" x14ac:dyDescent="0.2">
      <c r="A15" s="71">
        <v>2</v>
      </c>
      <c r="B15" s="924"/>
      <c r="C15" s="925"/>
      <c r="D15" s="925"/>
      <c r="E15" s="925"/>
      <c r="F15" s="925"/>
      <c r="G15" s="926"/>
      <c r="H15" s="927"/>
      <c r="I15" s="928"/>
      <c r="J15" s="929"/>
      <c r="K15" s="930"/>
      <c r="L15" s="931"/>
      <c r="M15" s="932"/>
      <c r="N15" s="933"/>
      <c r="O15" s="932"/>
      <c r="P15" s="933"/>
      <c r="Q15" s="934">
        <f t="shared" si="2"/>
        <v>0</v>
      </c>
      <c r="R15" s="935"/>
      <c r="S15" s="936"/>
      <c r="T15" s="937"/>
      <c r="U15" s="938"/>
      <c r="V15" s="939"/>
      <c r="W15" s="940"/>
      <c r="X15" s="941"/>
      <c r="Y15" s="939"/>
      <c r="Z15" s="941"/>
      <c r="AA15" s="556"/>
      <c r="AB15" s="563"/>
      <c r="AC15" s="560" t="str">
        <f t="shared" si="3"/>
        <v/>
      </c>
      <c r="AD15" s="564"/>
      <c r="AE15" s="561"/>
      <c r="AF15" s="562">
        <f t="shared" si="4"/>
        <v>0</v>
      </c>
      <c r="AG15" s="72"/>
      <c r="AH15" s="109" t="str">
        <f t="shared" si="5"/>
        <v/>
      </c>
      <c r="AI15" s="883" t="str">
        <f t="shared" ref="AI15:AI33" si="11">IF(B15&lt;&gt;0,ROUND(AE15*Q15,0),"")</f>
        <v/>
      </c>
      <c r="AJ15" s="883"/>
      <c r="AK15" s="900" t="str">
        <f t="shared" si="6"/>
        <v/>
      </c>
      <c r="AL15" s="900"/>
      <c r="AM15" s="901" t="str">
        <f t="shared" si="7"/>
        <v/>
      </c>
      <c r="AN15" s="901"/>
      <c r="AO15" s="73">
        <f t="shared" ref="AO15:AO33" si="12">IF(ROUND($A$1-$A$1*M15,4)=$A$1,0,ROUND($A$1-$A$1*M15,4))</f>
        <v>0</v>
      </c>
      <c r="AP15" s="74">
        <f t="shared" ref="AP15:AP33" si="13">IF(ROUND($A$1-$A$1*O15,4)=$A$1,0,ROUND($A$1-$A$1*O15,4))</f>
        <v>0</v>
      </c>
      <c r="AQ15" s="75">
        <f t="shared" ref="AQ15:AQ33" si="14">ROUND($A$1-((M15+O15)*$A$1),4)</f>
        <v>0</v>
      </c>
      <c r="AR15" s="76">
        <f t="shared" ref="AR15:AR33" si="15">IF(AO15&gt;0,1,0)</f>
        <v>0</v>
      </c>
      <c r="AS15" s="77">
        <f t="shared" si="8"/>
        <v>0</v>
      </c>
      <c r="AT15" s="76">
        <f t="shared" ref="AT15:AT33" si="16">IF(AQ15&gt;0,3,0)</f>
        <v>0</v>
      </c>
      <c r="AU15" s="78">
        <f t="shared" si="9"/>
        <v>0</v>
      </c>
      <c r="AV15" s="5">
        <f t="shared" si="10"/>
        <v>0</v>
      </c>
      <c r="AW15" s="104">
        <f t="shared" ref="AW15:AW33" si="17">ROUND(AF15*Q15,0)</f>
        <v>0</v>
      </c>
    </row>
    <row r="16" spans="1:83" s="69" customFormat="1" ht="18" customHeight="1" x14ac:dyDescent="0.2">
      <c r="A16" s="71">
        <v>3</v>
      </c>
      <c r="B16" s="924"/>
      <c r="C16" s="925"/>
      <c r="D16" s="925"/>
      <c r="E16" s="925"/>
      <c r="F16" s="925"/>
      <c r="G16" s="926"/>
      <c r="H16" s="927"/>
      <c r="I16" s="928"/>
      <c r="J16" s="929"/>
      <c r="K16" s="930"/>
      <c r="L16" s="931"/>
      <c r="M16" s="932"/>
      <c r="N16" s="933"/>
      <c r="O16" s="932"/>
      <c r="P16" s="933"/>
      <c r="Q16" s="934">
        <f t="shared" si="2"/>
        <v>0</v>
      </c>
      <c r="R16" s="935"/>
      <c r="S16" s="936"/>
      <c r="T16" s="937"/>
      <c r="U16" s="938"/>
      <c r="V16" s="939"/>
      <c r="W16" s="940"/>
      <c r="X16" s="941"/>
      <c r="Y16" s="939"/>
      <c r="Z16" s="941"/>
      <c r="AA16" s="556"/>
      <c r="AB16" s="563"/>
      <c r="AC16" s="560" t="str">
        <f t="shared" si="3"/>
        <v/>
      </c>
      <c r="AD16" s="564"/>
      <c r="AE16" s="561"/>
      <c r="AF16" s="562">
        <f t="shared" si="4"/>
        <v>0</v>
      </c>
      <c r="AG16" s="72"/>
      <c r="AH16" s="109" t="str">
        <f t="shared" si="5"/>
        <v/>
      </c>
      <c r="AI16" s="883" t="str">
        <f t="shared" si="11"/>
        <v/>
      </c>
      <c r="AJ16" s="883"/>
      <c r="AK16" s="900" t="str">
        <f t="shared" si="6"/>
        <v/>
      </c>
      <c r="AL16" s="900"/>
      <c r="AM16" s="901" t="str">
        <f t="shared" si="7"/>
        <v/>
      </c>
      <c r="AN16" s="901"/>
      <c r="AO16" s="73">
        <f t="shared" si="12"/>
        <v>0</v>
      </c>
      <c r="AP16" s="74">
        <f t="shared" si="13"/>
        <v>0</v>
      </c>
      <c r="AQ16" s="75">
        <f t="shared" si="14"/>
        <v>0</v>
      </c>
      <c r="AR16" s="76">
        <f t="shared" si="15"/>
        <v>0</v>
      </c>
      <c r="AS16" s="77">
        <f t="shared" si="8"/>
        <v>0</v>
      </c>
      <c r="AT16" s="76">
        <f t="shared" si="16"/>
        <v>0</v>
      </c>
      <c r="AU16" s="78">
        <f t="shared" si="9"/>
        <v>0</v>
      </c>
      <c r="AV16" s="5">
        <f t="shared" si="10"/>
        <v>0</v>
      </c>
      <c r="AW16" s="104">
        <f t="shared" si="17"/>
        <v>0</v>
      </c>
    </row>
    <row r="17" spans="1:49" s="69" customFormat="1" ht="18" customHeight="1" x14ac:dyDescent="0.2">
      <c r="A17" s="71">
        <v>4</v>
      </c>
      <c r="B17" s="924"/>
      <c r="C17" s="925"/>
      <c r="D17" s="925"/>
      <c r="E17" s="925"/>
      <c r="F17" s="925"/>
      <c r="G17" s="926"/>
      <c r="H17" s="927"/>
      <c r="I17" s="928"/>
      <c r="J17" s="929"/>
      <c r="K17" s="930"/>
      <c r="L17" s="931"/>
      <c r="M17" s="932"/>
      <c r="N17" s="933"/>
      <c r="O17" s="932"/>
      <c r="P17" s="933"/>
      <c r="Q17" s="934">
        <f t="shared" si="2"/>
        <v>0</v>
      </c>
      <c r="R17" s="935"/>
      <c r="S17" s="936"/>
      <c r="T17" s="937"/>
      <c r="U17" s="938"/>
      <c r="V17" s="939"/>
      <c r="W17" s="940"/>
      <c r="X17" s="941"/>
      <c r="Y17" s="939"/>
      <c r="Z17" s="941"/>
      <c r="AA17" s="556"/>
      <c r="AB17" s="563"/>
      <c r="AC17" s="560" t="str">
        <f t="shared" si="3"/>
        <v/>
      </c>
      <c r="AD17" s="564"/>
      <c r="AE17" s="561"/>
      <c r="AF17" s="562">
        <f t="shared" si="4"/>
        <v>0</v>
      </c>
      <c r="AG17" s="72"/>
      <c r="AH17" s="109" t="str">
        <f t="shared" si="5"/>
        <v/>
      </c>
      <c r="AI17" s="883" t="str">
        <f t="shared" si="11"/>
        <v/>
      </c>
      <c r="AJ17" s="883"/>
      <c r="AK17" s="900" t="str">
        <f t="shared" si="6"/>
        <v/>
      </c>
      <c r="AL17" s="900"/>
      <c r="AM17" s="901" t="str">
        <f t="shared" si="7"/>
        <v/>
      </c>
      <c r="AN17" s="901"/>
      <c r="AO17" s="73">
        <f t="shared" si="12"/>
        <v>0</v>
      </c>
      <c r="AP17" s="74">
        <f t="shared" si="13"/>
        <v>0</v>
      </c>
      <c r="AQ17" s="75">
        <f t="shared" si="14"/>
        <v>0</v>
      </c>
      <c r="AR17" s="76">
        <f t="shared" si="15"/>
        <v>0</v>
      </c>
      <c r="AS17" s="77">
        <f t="shared" si="8"/>
        <v>0</v>
      </c>
      <c r="AT17" s="76">
        <f t="shared" si="16"/>
        <v>0</v>
      </c>
      <c r="AU17" s="78">
        <f t="shared" si="9"/>
        <v>0</v>
      </c>
      <c r="AV17" s="5">
        <f t="shared" si="10"/>
        <v>0</v>
      </c>
      <c r="AW17" s="104">
        <f t="shared" si="17"/>
        <v>0</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0</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0</v>
      </c>
      <c r="AR18" s="76">
        <f t="shared" si="15"/>
        <v>0</v>
      </c>
      <c r="AS18" s="77">
        <f t="shared" si="8"/>
        <v>0</v>
      </c>
      <c r="AT18" s="76">
        <f t="shared" si="16"/>
        <v>0</v>
      </c>
      <c r="AU18" s="78">
        <f t="shared" si="9"/>
        <v>0</v>
      </c>
      <c r="AV18" s="5">
        <f t="shared" si="10"/>
        <v>0</v>
      </c>
      <c r="AW18" s="104">
        <f t="shared" si="17"/>
        <v>0</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0</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0</v>
      </c>
      <c r="AR19" s="76">
        <f t="shared" si="15"/>
        <v>0</v>
      </c>
      <c r="AS19" s="77">
        <f t="shared" si="8"/>
        <v>0</v>
      </c>
      <c r="AT19" s="76">
        <f t="shared" si="16"/>
        <v>0</v>
      </c>
      <c r="AU19" s="78">
        <f t="shared" si="9"/>
        <v>0</v>
      </c>
      <c r="AV19" s="5">
        <f t="shared" si="10"/>
        <v>0</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0</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0</v>
      </c>
      <c r="AR20" s="76">
        <f t="shared" si="15"/>
        <v>0</v>
      </c>
      <c r="AS20" s="77">
        <f t="shared" si="8"/>
        <v>0</v>
      </c>
      <c r="AT20" s="76">
        <f t="shared" si="16"/>
        <v>0</v>
      </c>
      <c r="AU20" s="78">
        <f t="shared" si="9"/>
        <v>0</v>
      </c>
      <c r="AV20" s="5">
        <f t="shared" si="10"/>
        <v>0</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0</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0</v>
      </c>
      <c r="AR21" s="76">
        <f t="shared" si="15"/>
        <v>0</v>
      </c>
      <c r="AS21" s="77">
        <f t="shared" si="8"/>
        <v>0</v>
      </c>
      <c r="AT21" s="76">
        <f t="shared" si="16"/>
        <v>0</v>
      </c>
      <c r="AU21" s="78">
        <f t="shared" si="9"/>
        <v>0</v>
      </c>
      <c r="AV21" s="5">
        <f t="shared" si="10"/>
        <v>0</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0</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0</v>
      </c>
      <c r="AR22" s="76">
        <f t="shared" si="15"/>
        <v>0</v>
      </c>
      <c r="AS22" s="77">
        <f t="shared" si="8"/>
        <v>0</v>
      </c>
      <c r="AT22" s="76">
        <f t="shared" si="16"/>
        <v>0</v>
      </c>
      <c r="AU22" s="78">
        <f t="shared" si="9"/>
        <v>0</v>
      </c>
      <c r="AV22" s="5">
        <f t="shared" si="10"/>
        <v>0</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0</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0</v>
      </c>
      <c r="AR23" s="76">
        <f t="shared" si="15"/>
        <v>0</v>
      </c>
      <c r="AS23" s="77">
        <f t="shared" si="8"/>
        <v>0</v>
      </c>
      <c r="AT23" s="76">
        <f t="shared" si="16"/>
        <v>0</v>
      </c>
      <c r="AU23" s="78">
        <f t="shared" si="9"/>
        <v>0</v>
      </c>
      <c r="AV23" s="5">
        <f t="shared" si="10"/>
        <v>0</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0</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0</v>
      </c>
      <c r="AR24" s="76">
        <f t="shared" si="15"/>
        <v>0</v>
      </c>
      <c r="AS24" s="77">
        <f t="shared" si="8"/>
        <v>0</v>
      </c>
      <c r="AT24" s="76">
        <f t="shared" si="16"/>
        <v>0</v>
      </c>
      <c r="AU24" s="78">
        <f t="shared" si="9"/>
        <v>0</v>
      </c>
      <c r="AV24" s="5">
        <f t="shared" si="10"/>
        <v>0</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0</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0</v>
      </c>
      <c r="AR25" s="76">
        <f t="shared" si="15"/>
        <v>0</v>
      </c>
      <c r="AS25" s="77">
        <f t="shared" si="8"/>
        <v>0</v>
      </c>
      <c r="AT25" s="76">
        <f t="shared" si="16"/>
        <v>0</v>
      </c>
      <c r="AU25" s="78">
        <f t="shared" si="9"/>
        <v>0</v>
      </c>
      <c r="AV25" s="5">
        <f t="shared" si="10"/>
        <v>0</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0</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0</v>
      </c>
      <c r="AR26" s="76">
        <f t="shared" si="15"/>
        <v>0</v>
      </c>
      <c r="AS26" s="77">
        <f t="shared" si="8"/>
        <v>0</v>
      </c>
      <c r="AT26" s="76">
        <f t="shared" si="16"/>
        <v>0</v>
      </c>
      <c r="AU26" s="78">
        <f t="shared" si="9"/>
        <v>0</v>
      </c>
      <c r="AV26" s="5">
        <f t="shared" si="10"/>
        <v>0</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0</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0</v>
      </c>
      <c r="AR27" s="76">
        <f t="shared" si="15"/>
        <v>0</v>
      </c>
      <c r="AS27" s="77">
        <f t="shared" si="8"/>
        <v>0</v>
      </c>
      <c r="AT27" s="76">
        <f t="shared" si="16"/>
        <v>0</v>
      </c>
      <c r="AU27" s="78">
        <f t="shared" si="9"/>
        <v>0</v>
      </c>
      <c r="AV27" s="5">
        <f t="shared" si="10"/>
        <v>0</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0</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0</v>
      </c>
      <c r="AR28" s="76">
        <f t="shared" si="15"/>
        <v>0</v>
      </c>
      <c r="AS28" s="77">
        <f t="shared" si="8"/>
        <v>0</v>
      </c>
      <c r="AT28" s="76">
        <f t="shared" si="16"/>
        <v>0</v>
      </c>
      <c r="AU28" s="78">
        <f t="shared" si="9"/>
        <v>0</v>
      </c>
      <c r="AV28" s="5">
        <f t="shared" si="10"/>
        <v>0</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0</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0</v>
      </c>
      <c r="AR29" s="76">
        <f t="shared" si="15"/>
        <v>0</v>
      </c>
      <c r="AS29" s="77">
        <f t="shared" si="8"/>
        <v>0</v>
      </c>
      <c r="AT29" s="76">
        <f t="shared" si="16"/>
        <v>0</v>
      </c>
      <c r="AU29" s="78">
        <f t="shared" si="9"/>
        <v>0</v>
      </c>
      <c r="AV29" s="5">
        <f t="shared" si="10"/>
        <v>0</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0</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0</v>
      </c>
      <c r="AR30" s="76">
        <f t="shared" si="15"/>
        <v>0</v>
      </c>
      <c r="AS30" s="77">
        <f t="shared" si="8"/>
        <v>0</v>
      </c>
      <c r="AT30" s="76">
        <f t="shared" si="16"/>
        <v>0</v>
      </c>
      <c r="AU30" s="78">
        <f t="shared" si="9"/>
        <v>0</v>
      </c>
      <c r="AV30" s="5">
        <f t="shared" si="10"/>
        <v>0</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0</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0</v>
      </c>
      <c r="AR31" s="76">
        <f t="shared" si="15"/>
        <v>0</v>
      </c>
      <c r="AS31" s="77">
        <f t="shared" si="8"/>
        <v>0</v>
      </c>
      <c r="AT31" s="76">
        <f t="shared" si="16"/>
        <v>0</v>
      </c>
      <c r="AU31" s="78">
        <f t="shared" si="9"/>
        <v>0</v>
      </c>
      <c r="AV31" s="5">
        <f t="shared" si="10"/>
        <v>0</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0</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0</v>
      </c>
      <c r="AR32" s="76">
        <f t="shared" si="15"/>
        <v>0</v>
      </c>
      <c r="AS32" s="77">
        <f t="shared" si="8"/>
        <v>0</v>
      </c>
      <c r="AT32" s="76">
        <f t="shared" si="16"/>
        <v>0</v>
      </c>
      <c r="AU32" s="78">
        <f t="shared" si="9"/>
        <v>0</v>
      </c>
      <c r="AV32" s="5">
        <f t="shared" si="10"/>
        <v>0</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0</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0</v>
      </c>
      <c r="AR33" s="76">
        <f t="shared" si="15"/>
        <v>0</v>
      </c>
      <c r="AS33" s="77">
        <f t="shared" si="8"/>
        <v>0</v>
      </c>
      <c r="AT33" s="76">
        <f t="shared" si="16"/>
        <v>0</v>
      </c>
      <c r="AU33" s="78">
        <f t="shared" si="9"/>
        <v>0</v>
      </c>
      <c r="AV33" s="5">
        <f t="shared" si="10"/>
        <v>0</v>
      </c>
      <c r="AW33" s="104">
        <f t="shared" si="17"/>
        <v>0</v>
      </c>
    </row>
    <row r="34" spans="1:49" s="69" customFormat="1" ht="24.75" customHeight="1" x14ac:dyDescent="0.2">
      <c r="A34" s="84"/>
      <c r="B34" s="480" t="s">
        <v>281</v>
      </c>
      <c r="C34" s="84"/>
      <c r="D34" s="84"/>
      <c r="E34" s="84"/>
      <c r="F34" s="84"/>
      <c r="G34" s="554">
        <f>20-COUNTBLANK(B14:B33)</f>
        <v>0</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0</v>
      </c>
      <c r="Z34" s="904"/>
      <c r="AA34" s="558">
        <f t="shared" ref="AA34:AG34" si="18">SUM(AA14:AA33)</f>
        <v>0</v>
      </c>
      <c r="AB34" s="568">
        <f t="shared" si="18"/>
        <v>0</v>
      </c>
      <c r="AC34" s="569">
        <f t="shared" si="18"/>
        <v>0</v>
      </c>
      <c r="AD34" s="569">
        <f t="shared" si="18"/>
        <v>0</v>
      </c>
      <c r="AE34" s="570">
        <f t="shared" si="18"/>
        <v>0</v>
      </c>
      <c r="AF34" s="571">
        <f t="shared" si="18"/>
        <v>0</v>
      </c>
      <c r="AG34" s="89">
        <f t="shared" si="18"/>
        <v>0</v>
      </c>
      <c r="AH34" s="90"/>
      <c r="AI34" s="90"/>
      <c r="AJ34" s="90"/>
      <c r="AK34" s="90"/>
      <c r="AL34" s="91"/>
      <c r="AM34" s="91"/>
      <c r="AN34" s="91"/>
      <c r="AO34" s="68"/>
      <c r="AS34" s="70"/>
      <c r="AW34" s="104">
        <f>SUM(AW14:AW33)</f>
        <v>0</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0</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1368" priority="6" stopIfTrue="1">
      <formula>B14=""</formula>
    </cfRule>
  </conditionalFormatting>
  <conditionalFormatting sqref="AE14:AE33">
    <cfRule type="expression" dxfId="1367" priority="7" stopIfTrue="1">
      <formula>AND((OR(S14,V14,Y14)&lt;&gt;0),AE14=0)</formula>
    </cfRule>
    <cfRule type="expression" dxfId="1366" priority="8" stopIfTrue="1">
      <formula>AND((OR(S14,V14,Y14)&lt;&gt;0),AE14&lt;&gt;0)</formula>
    </cfRule>
  </conditionalFormatting>
  <conditionalFormatting sqref="Q14:R33">
    <cfRule type="expression" dxfId="1365" priority="9" stopIfTrue="1">
      <formula>B14=""</formula>
    </cfRule>
  </conditionalFormatting>
  <conditionalFormatting sqref="AC14:AC33">
    <cfRule type="expression" dxfId="1364" priority="10" stopIfTrue="1">
      <formula>(AD14+AC14)&gt;=0</formula>
    </cfRule>
  </conditionalFormatting>
  <conditionalFormatting sqref="AI14:AJ33">
    <cfRule type="expression" dxfId="1363" priority="11" stopIfTrue="1">
      <formula>IF(AI14&lt;&gt;ROUND(S14*$AF$1+V14+Y14,2),1)</formula>
    </cfRule>
    <cfRule type="cellIs" dxfId="1362" priority="12" stopIfTrue="1" operator="equal">
      <formula>0</formula>
    </cfRule>
  </conditionalFormatting>
  <conditionalFormatting sqref="Y25:Z33">
    <cfRule type="expression" dxfId="1361" priority="13" stopIfTrue="1">
      <formula>IF((AND($Y25=0,$S25=0,$V25=0,$AE25&lt;&gt;0)),"истина")</formula>
    </cfRule>
    <cfRule type="expression" dxfId="1360" priority="14" stopIfTrue="1">
      <formula>($V25+$Y25)&lt;&gt;$AI25</formula>
    </cfRule>
  </conditionalFormatting>
  <conditionalFormatting sqref="S15:U33">
    <cfRule type="expression" dxfId="1359" priority="15" stopIfTrue="1">
      <formula>IF((AND($S15=0,$V15=0,$Y15=0,$AE15&lt;&gt;0)),"истина")</formula>
    </cfRule>
    <cfRule type="cellIs" dxfId="1358" priority="16" stopIfTrue="1" operator="lessThan">
      <formula>0</formula>
    </cfRule>
  </conditionalFormatting>
  <conditionalFormatting sqref="V25:X33">
    <cfRule type="expression" dxfId="1357" priority="17" stopIfTrue="1">
      <formula>IF((AND($V25=0,$Y25=0,$S25=0,$AE25&lt;&gt;0)),"истина")</formula>
    </cfRule>
    <cfRule type="expression" dxfId="1356" priority="18" stopIfTrue="1">
      <formula>($V25+$Y25)&lt;&gt;$AI25</formula>
    </cfRule>
    <cfRule type="cellIs" dxfId="1355" priority="19" stopIfTrue="1" operator="lessThan">
      <formula>0</formula>
    </cfRule>
  </conditionalFormatting>
  <conditionalFormatting sqref="I10:J10">
    <cfRule type="cellIs" dxfId="1354" priority="20" stopIfTrue="1" operator="notEqual">
      <formula>$A$10</formula>
    </cfRule>
    <cfRule type="cellIs" dxfId="1353" priority="21" stopIfTrue="1" operator="equal">
      <formula>0</formula>
    </cfRule>
  </conditionalFormatting>
  <conditionalFormatting sqref="D10:E10 AK13:AL13 AH14:AH33 AM14:AN33">
    <cfRule type="cellIs" dxfId="1352" priority="22" stopIfTrue="1" operator="equal">
      <formula>0</formula>
    </cfRule>
  </conditionalFormatting>
  <conditionalFormatting sqref="AH3:AN3 AH1:AN1">
    <cfRule type="cellIs" dxfId="1351" priority="23" stopIfTrue="1" operator="equal">
      <formula>0</formula>
    </cfRule>
  </conditionalFormatting>
  <conditionalFormatting sqref="S34:AG34 AF14:AF33">
    <cfRule type="cellIs" dxfId="1350" priority="24" stopIfTrue="1" operator="equal">
      <formula>0</formula>
    </cfRule>
  </conditionalFormatting>
  <conditionalFormatting sqref="S14:U14">
    <cfRule type="expression" dxfId="1349" priority="25" stopIfTrue="1">
      <formula>IF((AND($S$14=0,$V$14=0,$Y$14=0,$AE$14&lt;&gt;0)),"истина")</formula>
    </cfRule>
    <cfRule type="cellIs" dxfId="1348" priority="26" stopIfTrue="1" operator="lessThan">
      <formula>0</formula>
    </cfRule>
  </conditionalFormatting>
  <conditionalFormatting sqref="G34 D8:E9 AK14:AL33">
    <cfRule type="cellIs" dxfId="1347" priority="27" stopIfTrue="1" operator="equal">
      <formula>0</formula>
    </cfRule>
  </conditionalFormatting>
  <conditionalFormatting sqref="AL8:AL9">
    <cfRule type="cellIs" dxfId="1346" priority="28" stopIfTrue="1" operator="equal">
      <formula>0</formula>
    </cfRule>
  </conditionalFormatting>
  <conditionalFormatting sqref="AM8:AN8">
    <cfRule type="expression" dxfId="1345" priority="29" stopIfTrue="1">
      <formula>$AL$8=0</formula>
    </cfRule>
  </conditionalFormatting>
  <conditionalFormatting sqref="AM9:AN9">
    <cfRule type="expression" dxfId="1344" priority="30" stopIfTrue="1">
      <formula>$AL$9=0</formula>
    </cfRule>
  </conditionalFormatting>
  <conditionalFormatting sqref="A8:C8">
    <cfRule type="expression" dxfId="1343" priority="31" stopIfTrue="1">
      <formula>$D$8=0</formula>
    </cfRule>
    <cfRule type="cellIs" dxfId="1342" priority="32" stopIfTrue="1" operator="equal">
      <formula>0</formula>
    </cfRule>
  </conditionalFormatting>
  <conditionalFormatting sqref="A9:C9">
    <cfRule type="expression" dxfId="1341" priority="33" stopIfTrue="1">
      <formula>$D$9=0</formula>
    </cfRule>
    <cfRule type="cellIs" dxfId="1340" priority="34" stopIfTrue="1" operator="equal">
      <formula>0</formula>
    </cfRule>
  </conditionalFormatting>
  <conditionalFormatting sqref="F9">
    <cfRule type="expression" dxfId="1339" priority="35" stopIfTrue="1">
      <formula>$D$9=0</formula>
    </cfRule>
  </conditionalFormatting>
  <conditionalFormatting sqref="F8">
    <cfRule type="expression" dxfId="1338" priority="36" stopIfTrue="1">
      <formula>$D$8=0</formula>
    </cfRule>
  </conditionalFormatting>
  <conditionalFormatting sqref="G8:AK9 BA7:CE8">
    <cfRule type="cellIs" dxfId="1337" priority="37" stopIfTrue="1" operator="equal">
      <formula>""</formula>
    </cfRule>
  </conditionalFormatting>
  <conditionalFormatting sqref="Y14:Z24">
    <cfRule type="expression" dxfId="1336" priority="1" stopIfTrue="1">
      <formula>IF((AND($Y14=0,$S14=0,$V14=0,$AE14&lt;&gt;0)),"истина")</formula>
    </cfRule>
    <cfRule type="expression" dxfId="1335" priority="2" stopIfTrue="1">
      <formula>($V14+$Y14)&lt;&gt;$AI14</formula>
    </cfRule>
  </conditionalFormatting>
  <conditionalFormatting sqref="V14:X24">
    <cfRule type="expression" dxfId="1334" priority="3" stopIfTrue="1">
      <formula>IF((AND($V14=0,$Y14=0,$S14=0,$AE14&lt;&gt;0)),"истина")</formula>
    </cfRule>
    <cfRule type="expression" dxfId="1333" priority="4" stopIfTrue="1">
      <formula>($V14+$Y14)&lt;&gt;$AI14</formula>
    </cfRule>
    <cfRule type="cellIs" dxfId="1332"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5777"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75778"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75779"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75780"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75781"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75782"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75783"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75784"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75785"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75786"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75787"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75788"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75789"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75790"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75791"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75792"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75793"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25">
    <pageSetUpPr fitToPage="1"/>
  </sheetPr>
  <dimension ref="A1:CE147"/>
  <sheetViews>
    <sheetView showGridLines="0" topLeftCell="C3" zoomScale="120" zoomScaleNormal="120" workbookViewId="0">
      <selection activeCell="M18" sqref="M18:N18"/>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c r="B1" s="969"/>
      <c r="C1" s="969"/>
      <c r="D1" s="555"/>
      <c r="E1" s="966"/>
      <c r="F1" s="966"/>
      <c r="G1" s="966"/>
      <c r="H1" s="966"/>
      <c r="J1" s="970"/>
      <c r="K1" s="970"/>
      <c r="L1" s="970"/>
      <c r="M1" s="970"/>
      <c r="N1" s="970"/>
      <c r="O1" s="970"/>
      <c r="P1" s="3"/>
      <c r="Q1" s="3"/>
      <c r="R1" s="964"/>
      <c r="S1" s="964"/>
      <c r="T1" s="964"/>
      <c r="U1" s="964"/>
      <c r="V1" s="964"/>
      <c r="W1" s="964"/>
      <c r="Y1" s="971"/>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c r="AH2" s="859" t="s">
        <v>12</v>
      </c>
      <c r="AI2" s="859"/>
      <c r="AJ2" s="859"/>
      <c r="AK2" s="859"/>
      <c r="AL2" s="859"/>
      <c r="AM2" s="859"/>
      <c r="AN2" s="859"/>
      <c r="AO2" s="14" t="b">
        <v>0</v>
      </c>
      <c r="AP2" s="15" t="b">
        <v>0</v>
      </c>
      <c r="AQ2" s="15" t="b">
        <v>0</v>
      </c>
      <c r="AR2" s="15" t="b">
        <v>0</v>
      </c>
      <c r="AS2" s="15" t="b">
        <v>0</v>
      </c>
      <c r="AT2" s="15" t="b">
        <v>0</v>
      </c>
      <c r="AU2" s="15" t="b">
        <v>0</v>
      </c>
      <c r="AV2" s="15">
        <f>COUNTIF(AO2:AU2,TRUE)</f>
        <v>0</v>
      </c>
    </row>
    <row r="3" spans="1:83" ht="12.75" customHeight="1" x14ac:dyDescent="0.2">
      <c r="A3" s="972" t="s">
        <v>311</v>
      </c>
      <c r="B3" s="972"/>
      <c r="C3" s="972"/>
      <c r="D3" s="555"/>
      <c r="E3" s="964"/>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f>IF(AO2=TRUE,"M",0)</f>
        <v>0</v>
      </c>
      <c r="AP3" s="19">
        <f>IF(AP2=TRUE,"Tu",0)</f>
        <v>0</v>
      </c>
      <c r="AQ3" s="19">
        <f>IF(AQ2=TRUE,"W",0)</f>
        <v>0</v>
      </c>
      <c r="AR3" s="19">
        <f>IF(AR2=TRUE,"Th",0)</f>
        <v>0</v>
      </c>
      <c r="AS3" s="19">
        <f>IF(AS2=TRUE,"F",0)</f>
        <v>0</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
      </c>
      <c r="BC7" s="33" t="str">
        <f>IF($I$7=$AO$3,"X","")&amp;IF($I$7=$AP$3,"X","")&amp;IF($I$7=$AQ$3,"X","")&amp;IF($I$7=$AR$3,"X","")&amp;IF($I$7=$AS$3,"X","")&amp;IF($I$7=$AT$3,"X","")&amp;IF($I$7=$AU$3,"X","")</f>
        <v/>
      </c>
      <c r="BD7" s="33" t="str">
        <f>IF($J$7=$AO$3,"X","")&amp;IF($J$7=$AP$3,"X","")&amp;IF($J$7=$AQ$3,"X","")&amp;IF($J$7=$AR$3,"X","")&amp;IF($J$7=$AS$3,"X","")&amp;IF($J$7=$AT$3,"X","")&amp;IF($J$7=$AU$3,"X","")</f>
        <v/>
      </c>
      <c r="BE7" s="33" t="str">
        <f>IF($K$7=$AO$3,"X","")&amp;IF($K$7=$AP$3,"X","")&amp;IF($K$7=$AQ$3,"X","")&amp;IF($K$7=$AR$3,"X","")&amp;IF($K$7=$AS$3,"X","")&amp;IF($K$7=$AT$3,"X","")&amp;IF($K$7=$AU$3,"X","")</f>
        <v/>
      </c>
      <c r="BF7" s="33" t="str">
        <f>IF($L$7=$AO$3,"X","")&amp;IF($L$7=$AP$3,"X","")&amp;IF($L$7=$AQ$3,"X","")&amp;IF($L$7=$AR$3,"X","")&amp;IF($L$7=$AS$3,"X","")&amp;IF($L$7=$AT$3,"X","")&amp;IF($L$7=$AU$3,"X","")</f>
        <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
      </c>
      <c r="BJ7" s="33" t="str">
        <f>IF($P$7=$AO$3,"X","")&amp;IF($P$7=$AP$3,"X","")&amp;IF($P$7=$AQ$3,"X","")&amp;IF($P$7=$AR$3,"X","")&amp;IF($P$7=$AS$3,"X","")&amp;IF($P$7=$AT$3,"X","")&amp;IF($P$7=$AU$3,"X","")</f>
        <v/>
      </c>
      <c r="BK7" s="33" t="str">
        <f>IF($Q$7=$AO$3,"X","")&amp;IF($Q$7=$AP$3,"X","")&amp;IF($Q$7=$AQ$3,"X","")&amp;IF($Q$7=$AR$3,"X","")&amp;IF($Q$7=$AS$3,"X","")&amp;IF($Q$7=$AT$3,"X","")&amp;IF($Q$7=$AU$3,"X","")</f>
        <v/>
      </c>
      <c r="BL7" s="33" t="str">
        <f>IF($R$7=$AO$3,"X","")&amp;IF($R$7=$AP$3,"X","")&amp;IF($R$7=$AQ$3,"X","")&amp;IF($R$7=$AR$3,"X","")&amp;IF($R$7=$AS$3,"X","")&amp;IF($R$7=$AT$3,"X","")&amp;IF($R$7=$AU$3,"X","")</f>
        <v/>
      </c>
      <c r="BM7" s="33" t="str">
        <f>IF($S$7=$AO$3,"X","")&amp;IF($S$7=$AP$3,"X","")&amp;IF($S$7=$AQ$3,"X","")&amp;IF($S$7=$AR$3,"X","")&amp;IF($S$7=$AS$3,"X","")&amp;IF($S$7=$AT$3,"X","")&amp;IF($S$7=$AU$3,"X","")</f>
        <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
      </c>
      <c r="BQ7" s="33" t="str">
        <f>IF($W$7=$AO$3,"X","")&amp;IF($W$7=$AP$3,"X","")&amp;IF($W$7=$AQ$3,"X","")&amp;IF($W$7=$AR$3,"X","")&amp;IF($W$7=$AS$3,"X","")&amp;IF($W$7=$AT$3,"X","")&amp;IF($W$7=$AU$3,"X","")</f>
        <v/>
      </c>
      <c r="BR7" s="33" t="str">
        <f>IF($X$7=$AO$3,"X","")&amp;IF($X$7=$AP$3,"X","")&amp;IF($X$7=$AQ$3,"X","")&amp;IF($X$7=$AR$3,"X","")&amp;IF($X$7=$AS$3,"X","")&amp;IF($X$7=$AT$3,"X","")&amp;IF($X$7=$AU$3,"X","")</f>
        <v/>
      </c>
      <c r="BS7" s="33" t="str">
        <f>IF($Y$7=$AO$3,"X","")&amp;IF($Y$7=$AP$3,"X","")&amp;IF($Y$7=$AQ$3,"X","")&amp;IF($Y$7=$AR$3,"X","")&amp;IF($Y$7=$AS$3,"X","")&amp;IF($Y$7=$AT$3,"X","")&amp;IF($Y$7=$AU$3,"X","")</f>
        <v/>
      </c>
      <c r="BT7" s="33" t="str">
        <f>IF($Z$7=$AO$3,"X","")&amp;IF($Z$7=$AP$3,"X","")&amp;IF($Z$7=$AQ$3,"X","")&amp;IF($Z$7=$AR$3,"X","")&amp;IF($Z$7=$AS$3,"X","")&amp;IF($Z$7=$AT$3,"X","")&amp;IF($Z$7=$AU$3,"X","")</f>
        <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
      </c>
      <c r="BX7" s="33" t="str">
        <f>IF($AD$7=$AO$3,"X","")&amp;IF($AD$7=$AP$3,"X","")&amp;IF($AD$7=$AQ$3,"X","")&amp;IF($AD$7=$AR$3,"X","")&amp;IF($AD$7=$AS$3,"X","")&amp;IF($AD$7=$AT$3,"X","")&amp;IF($AD$7=$AU$3,"X","")</f>
        <v/>
      </c>
      <c r="BY7" s="33" t="str">
        <f>IF($AE$7=$AO$3,"X","")&amp;IF($AE$7=$AP$3,"X","")&amp;IF($AE$7=$AQ$3,"X","")&amp;IF($AE$7=$AR$3,"X","")&amp;IF($AE$7=$AS$3,"X","")&amp;IF($AE$7=$AT$3,"X","")&amp;IF($AE$7=$AU$3,"X","")</f>
        <v/>
      </c>
      <c r="BZ7" s="33" t="str">
        <f>IF($AF$7=$AO$3,"X","")&amp;IF($AF$7=$AP$3,"X","")&amp;IF($AF$7=$AQ$3,"X","")&amp;IF($AF$7=$AR$3,"X","")&amp;IF($AF$7=$AS$3,"X","")&amp;IF($AF$7=$AT$3,"X","")&amp;IF($AF$7=$AU$3,"X","")</f>
        <v/>
      </c>
      <c r="CA7" s="33" t="str">
        <f>IF($AG$7=$AO$3,"X","")&amp;IF($AG$7=$AP$3,"X","")&amp;IF($AG$7=$AQ$3,"X","")&amp;IF($AG$7=$AR$3,"X","")&amp;IF($AG$7=$AS$3,"X","")&amp;IF($AG$7=$AT$3,"X","")&amp;IF($AG$7=$AU$3,"X","")</f>
        <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
      </c>
      <c r="CE7" s="33" t="str">
        <f>IF($AK$7=$AO$3,"X","")&amp;IF($AK$7=$AP$3,"X","")&amp;IF($AK$7=$AQ$3,"X","")&amp;IF($AK$7=$AR$3,"X","")&amp;IF($AK$7=$AS$3,"X","")&amp;IF($AK$7=$AT$3,"X","")&amp;IF($AK$7=$AU$3,"X","")</f>
        <v/>
      </c>
    </row>
    <row r="8" spans="1:83" ht="12.75" customHeight="1" x14ac:dyDescent="0.2">
      <c r="A8" s="977">
        <f>R1</f>
        <v>0</v>
      </c>
      <c r="B8" s="977"/>
      <c r="C8" s="977"/>
      <c r="D8" s="978">
        <f>Y1*AL8</f>
        <v>0</v>
      </c>
      <c r="E8" s="978"/>
      <c r="F8" s="34" t="s">
        <v>21</v>
      </c>
      <c r="G8" s="35" t="str">
        <f>IF($G$7=$AO$3,"X","")&amp;IF($G$7=$AP$3,"X","")&amp;IF($G$7=$AQ$3,"X","")&amp;IF($G$7=$AR$3,"X","")&amp;IF($G$7=$AS$3,"X","")&amp;IF($G$7=$AT$3,"X","")&amp;IF($G$7=$AU$3,"X","")</f>
        <v/>
      </c>
      <c r="H8" s="35" t="str">
        <f>IF($H$7=$AO$3,"X","")&amp;IF($H$7=$AP$3,"X","")&amp;IF($H$7=$AQ$3,"X","")&amp;IF($H$7=$AR$3,"X","")&amp;IF($H$7=$AS$3,"X","")&amp;IF($H$7=$AT$3,"X","")&amp;IF($H$7=$AU$3,"X","")</f>
        <v/>
      </c>
      <c r="I8" s="35" t="str">
        <f>IF($I$7=$AO$3,"X","")&amp;IF($I$7=$AP$3,"X","")&amp;IF($I$7=$AQ$3,"X","")&amp;IF($I$7=$AR$3,"X","")&amp;IF($I$7=$AS$3,"X","")&amp;IF($I$7=$AT$3,"X","")&amp;IF($I$7=$AU$3,"X","")</f>
        <v/>
      </c>
      <c r="J8" s="35" t="str">
        <f>IF($J$7=$AO$3,"X","")&amp;IF($J$7=$AP$3,"X","")&amp;IF($J$7=$AQ$3,"X","")&amp;IF($J$7=$AR$3,"X","")&amp;IF($J$7=$AS$3,"X","")&amp;IF($J$7=$AT$3,"X","")&amp;IF($J$7=$AU$3,"X","")</f>
        <v/>
      </c>
      <c r="K8" s="35" t="str">
        <f>IF($K$7=$AO$3,"X","")&amp;IF($K$7=$AP$3,"X","")&amp;IF($K$7=$AQ$3,"X","")&amp;IF($K$7=$AR$3,"X","")&amp;IF($K$7=$AS$3,"X","")&amp;IF($K$7=$AT$3,"X","")&amp;IF($K$7=$AU$3,"X","")</f>
        <v/>
      </c>
      <c r="L8" s="35" t="str">
        <f>IF($L$7=$AO$3,"X","")&amp;IF($L$7=$AP$3,"X","")&amp;IF($L$7=$AQ$3,"X","")&amp;IF($L$7=$AR$3,"X","")&amp;IF($L$7=$AS$3,"X","")&amp;IF($L$7=$AT$3,"X","")&amp;IF($L$7=$AU$3,"X","")</f>
        <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
      </c>
      <c r="P8" s="35" t="str">
        <f>IF($P$7=$AO$3,"X","")&amp;IF($P$7=$AP$3,"X","")&amp;IF($P$7=$AQ$3,"X","")&amp;IF($P$7=$AR$3,"X","")&amp;IF($P$7=$AS$3,"X","")&amp;IF($P$7=$AT$3,"X","")&amp;IF($P$7=$AU$3,"X","")</f>
        <v/>
      </c>
      <c r="Q8" s="35" t="str">
        <f>IF($Q$7=$AO$3,"X","")&amp;IF($Q$7=$AP$3,"X","")&amp;IF($Q$7=$AQ$3,"X","")&amp;IF($Q$7=$AR$3,"X","")&amp;IF($Q$7=$AS$3,"X","")&amp;IF($Q$7=$AT$3,"X","")&amp;IF($Q$7=$AU$3,"X","")</f>
        <v/>
      </c>
      <c r="R8" s="35" t="str">
        <f>IF($R$7=$AO$3,"X","")&amp;IF($R$7=$AP$3,"X","")&amp;IF($R$7=$AQ$3,"X","")&amp;IF($R$7=$AR$3,"X","")&amp;IF($R$7=$AS$3,"X","")&amp;IF($R$7=$AT$3,"X","")&amp;IF($R$7=$AU$3,"X","")</f>
        <v/>
      </c>
      <c r="S8" s="35" t="str">
        <f>IF($S$7=$AO$3,"X","")&amp;IF($S$7=$AP$3,"X","")&amp;IF($S$7=$AQ$3,"X","")&amp;IF($S$7=$AR$3,"X","")&amp;IF($S$7=$AS$3,"X","")&amp;IF($S$7=$AT$3,"X","")&amp;IF($S$7=$AU$3,"X","")</f>
        <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
      </c>
      <c r="W8" s="35" t="str">
        <f>IF($W$7=$AO$3,"X","")&amp;IF($W$7=$AP$3,"X","")&amp;IF($W$7=$AQ$3,"X","")&amp;IF($W$7=$AR$3,"X","")&amp;IF($W$7=$AS$3,"X","")&amp;IF($W$7=$AT$3,"X","")&amp;IF($W$7=$AU$3,"X","")</f>
        <v/>
      </c>
      <c r="X8" s="35" t="str">
        <f>IF($X$7=$AO$3,"X","")&amp;IF($X$7=$AP$3,"X","")&amp;IF($X$7=$AQ$3,"X","")&amp;IF($X$7=$AR$3,"X","")&amp;IF($X$7=$AS$3,"X","")&amp;IF($X$7=$AT$3,"X","")&amp;IF($X$7=$AU$3,"X","")</f>
        <v/>
      </c>
      <c r="Y8" s="35" t="str">
        <f>IF($Y$7=$AO$3,"X","")&amp;IF($Y$7=$AP$3,"X","")&amp;IF($Y$7=$AQ$3,"X","")&amp;IF($Y$7=$AR$3,"X","")&amp;IF($Y$7=$AS$3,"X","")&amp;IF($Y$7=$AT$3,"X","")&amp;IF($Y$7=$AU$3,"X","")</f>
        <v/>
      </c>
      <c r="Z8" s="35" t="str">
        <f>IF($Z$7=$AO$3,"X","")&amp;IF($Z$7=$AP$3,"X","")&amp;IF($Z$7=$AQ$3,"X","")&amp;IF($Z$7=$AR$3,"X","")&amp;IF($Z$7=$AS$3,"X","")&amp;IF($Z$7=$AT$3,"X","")&amp;IF($Z$7=$AU$3,"X","")</f>
        <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
      </c>
      <c r="AD8" s="35" t="str">
        <f>IF($AD$7=$AO$3,"X","")&amp;IF($AD$7=$AP$3,"X","")&amp;IF($AD$7=$AQ$3,"X","")&amp;IF($AD$7=$AR$3,"X","")&amp;IF($AD$7=$AS$3,"X","")&amp;IF($AD$7=$AT$3,"X","")&amp;IF($AD$7=$AU$3,"X","")</f>
        <v/>
      </c>
      <c r="AE8" s="35" t="str">
        <f>IF($AE$7=$AO$3,"X","")&amp;IF($AE$7=$AP$3,"X","")&amp;IF($AE$7=$AQ$3,"X","")&amp;IF($AE$7=$AR$3,"X","")&amp;IF($AE$7=$AS$3,"X","")&amp;IF($AE$7=$AT$3,"X","")&amp;IF($AE$7=$AU$3,"X","")</f>
        <v/>
      </c>
      <c r="AF8" s="35" t="str">
        <f>IF($AF$7=$AO$3,"X","")&amp;IF($AF$7=$AP$3,"X","")&amp;IF($AF$7=$AQ$3,"X","")&amp;IF($AF$7=$AR$3,"X","")&amp;IF($AF$7=$AS$3,"X","")&amp;IF($AF$7=$AT$3,"X","")&amp;IF($AF$7=$AU$3,"X","")</f>
        <v/>
      </c>
      <c r="AG8" s="35" t="str">
        <f>IF($AG$7=$AO$3,"X","")&amp;IF($AG$7=$AP$3,"X","")&amp;IF($AG$7=$AQ$3,"X","")&amp;IF($AG$7=$AR$3,"X","")&amp;IF($AG$7=$AS$3,"X","")&amp;IF($AG$7=$AT$3,"X","")&amp;IF($AG$7=$AU$3,"X","")</f>
        <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
      </c>
      <c r="AK8" s="35" t="str">
        <f>IF($AK$7=$AO$3,"X","")&amp;IF($AK$7=$AP$3,"X","")&amp;IF($AK$7=$AQ$3,"X","")&amp;IF($AK$7=$AR$3,"X","")&amp;IF($AK$7=$AS$3,"X","")&amp;IF($AK$7=$AT$3,"X","")&amp;IF($AK$7=$AU$3,"X","")</f>
        <v/>
      </c>
      <c r="AL8" s="30">
        <f>COUNTIF(G8:AK8,"X")</f>
        <v>0</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0</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c r="C14" s="925"/>
      <c r="D14" s="925"/>
      <c r="E14" s="925"/>
      <c r="F14" s="925"/>
      <c r="G14" s="926"/>
      <c r="H14" s="927"/>
      <c r="I14" s="928"/>
      <c r="J14" s="929"/>
      <c r="K14" s="930"/>
      <c r="L14" s="931"/>
      <c r="M14" s="932"/>
      <c r="N14" s="933"/>
      <c r="O14" s="932"/>
      <c r="P14" s="933"/>
      <c r="Q14" s="934">
        <f t="shared" ref="Q14:Q33" si="2">AV14</f>
        <v>0</v>
      </c>
      <c r="R14" s="935"/>
      <c r="S14" s="936"/>
      <c r="T14" s="937"/>
      <c r="U14" s="938"/>
      <c r="V14" s="939"/>
      <c r="W14" s="940"/>
      <c r="X14" s="941"/>
      <c r="Y14" s="939"/>
      <c r="Z14" s="941"/>
      <c r="AA14" s="556"/>
      <c r="AB14" s="559"/>
      <c r="AC14" s="560" t="str">
        <f t="shared" ref="AC14:AC33" si="3">IF(B14&lt;&gt;"",-$I$10,"")</f>
        <v/>
      </c>
      <c r="AD14" s="561"/>
      <c r="AE14" s="561"/>
      <c r="AF14" s="562">
        <f t="shared" ref="AF14:AF33" si="4">SUM(AB14:AE14)</f>
        <v>0</v>
      </c>
      <c r="AG14" s="72"/>
      <c r="AH14" s="109" t="str">
        <f t="shared" ref="AH14:AH33" si="5">IF(B14&lt;&gt;"",AV14,"")</f>
        <v/>
      </c>
      <c r="AI14" s="883" t="str">
        <f>IF(B14&lt;&gt;0,ROUND(AE14*Q14,0),"")</f>
        <v/>
      </c>
      <c r="AJ14" s="883"/>
      <c r="AK14" s="900" t="str">
        <f t="shared" ref="AK14:AK33" si="6">IF(B14&lt;&gt;0,ROUND(AI14*$AF$1,2),"")</f>
        <v/>
      </c>
      <c r="AL14" s="900"/>
      <c r="AM14" s="901" t="str">
        <f t="shared" ref="AM14:AM33" si="7">IF(AND(AC14&gt;0,AC14&lt;&gt;""),"ложь","")</f>
        <v/>
      </c>
      <c r="AN14" s="901"/>
      <c r="AO14" s="73">
        <f>IF(ROUND($A$1-$A$1*M14,4)=$A$1,0,ROUND($A$1-$A$1*M14,4))</f>
        <v>0</v>
      </c>
      <c r="AP14" s="74">
        <f>IF(ROUND($A$1-$A$1*O14,4)=$A$1,0,ROUND($A$1-$A$1*O14,4))</f>
        <v>0</v>
      </c>
      <c r="AQ14" s="75">
        <f>ROUND($A$1-((M14+O14)*$A$1),4)</f>
        <v>0</v>
      </c>
      <c r="AR14" s="76">
        <f>IF(AO14&gt;0,1,0)</f>
        <v>0</v>
      </c>
      <c r="AS14" s="77">
        <f t="shared" ref="AS14:AS33" si="8">IF(AP14&gt;0,2,0)</f>
        <v>0</v>
      </c>
      <c r="AT14" s="76">
        <f>IF(AQ14&gt;0,3,0)</f>
        <v>0</v>
      </c>
      <c r="AU14" s="78">
        <f t="shared" ref="AU14:AU33" si="9">AR14+AS14+AT14</f>
        <v>0</v>
      </c>
      <c r="AV14" s="5">
        <f t="shared" ref="AV14:AV33" si="10">IF(AU14=4,AO14,0)+IF(AU14=5,AP14,0)+IF(AU14=6,AQ14,0)+IF(AU14=3,$A$1,0)</f>
        <v>0</v>
      </c>
      <c r="AW14" s="104">
        <f>ROUND(AF14*Q14,0)</f>
        <v>0</v>
      </c>
    </row>
    <row r="15" spans="1:83" s="69" customFormat="1" ht="18" customHeight="1" x14ac:dyDescent="0.2">
      <c r="A15" s="71">
        <v>2</v>
      </c>
      <c r="B15" s="924"/>
      <c r="C15" s="925"/>
      <c r="D15" s="925"/>
      <c r="E15" s="925"/>
      <c r="F15" s="925"/>
      <c r="G15" s="926"/>
      <c r="H15" s="927"/>
      <c r="I15" s="928"/>
      <c r="J15" s="929"/>
      <c r="K15" s="930"/>
      <c r="L15" s="931"/>
      <c r="M15" s="932"/>
      <c r="N15" s="933"/>
      <c r="O15" s="932"/>
      <c r="P15" s="933"/>
      <c r="Q15" s="934">
        <f t="shared" si="2"/>
        <v>0</v>
      </c>
      <c r="R15" s="935"/>
      <c r="S15" s="936"/>
      <c r="T15" s="937"/>
      <c r="U15" s="938"/>
      <c r="V15" s="939"/>
      <c r="W15" s="940"/>
      <c r="X15" s="941"/>
      <c r="Y15" s="939"/>
      <c r="Z15" s="941"/>
      <c r="AA15" s="556"/>
      <c r="AB15" s="563"/>
      <c r="AC15" s="560" t="str">
        <f t="shared" si="3"/>
        <v/>
      </c>
      <c r="AD15" s="564"/>
      <c r="AE15" s="561"/>
      <c r="AF15" s="562">
        <f t="shared" si="4"/>
        <v>0</v>
      </c>
      <c r="AG15" s="72"/>
      <c r="AH15" s="109" t="str">
        <f t="shared" si="5"/>
        <v/>
      </c>
      <c r="AI15" s="883" t="str">
        <f t="shared" ref="AI15:AI33" si="11">IF(B15&lt;&gt;0,ROUND(AE15*Q15,0),"")</f>
        <v/>
      </c>
      <c r="AJ15" s="883"/>
      <c r="AK15" s="900" t="str">
        <f t="shared" si="6"/>
        <v/>
      </c>
      <c r="AL15" s="900"/>
      <c r="AM15" s="901" t="str">
        <f t="shared" si="7"/>
        <v/>
      </c>
      <c r="AN15" s="901"/>
      <c r="AO15" s="73">
        <f t="shared" ref="AO15:AO33" si="12">IF(ROUND($A$1-$A$1*M15,4)=$A$1,0,ROUND($A$1-$A$1*M15,4))</f>
        <v>0</v>
      </c>
      <c r="AP15" s="74">
        <f t="shared" ref="AP15:AP33" si="13">IF(ROUND($A$1-$A$1*O15,4)=$A$1,0,ROUND($A$1-$A$1*O15,4))</f>
        <v>0</v>
      </c>
      <c r="AQ15" s="75">
        <f t="shared" ref="AQ15:AQ33" si="14">ROUND($A$1-((M15+O15)*$A$1),4)</f>
        <v>0</v>
      </c>
      <c r="AR15" s="76">
        <f t="shared" ref="AR15:AR33" si="15">IF(AO15&gt;0,1,0)</f>
        <v>0</v>
      </c>
      <c r="AS15" s="77">
        <f t="shared" si="8"/>
        <v>0</v>
      </c>
      <c r="AT15" s="76">
        <f t="shared" ref="AT15:AT33" si="16">IF(AQ15&gt;0,3,0)</f>
        <v>0</v>
      </c>
      <c r="AU15" s="78">
        <f t="shared" si="9"/>
        <v>0</v>
      </c>
      <c r="AV15" s="5">
        <f t="shared" si="10"/>
        <v>0</v>
      </c>
      <c r="AW15" s="104">
        <f t="shared" ref="AW15:AW33" si="17">ROUND(AF15*Q15,0)</f>
        <v>0</v>
      </c>
    </row>
    <row r="16" spans="1:83" s="69" customFormat="1" ht="18" customHeight="1" x14ac:dyDescent="0.2">
      <c r="A16" s="71">
        <v>3</v>
      </c>
      <c r="B16" s="924"/>
      <c r="C16" s="925"/>
      <c r="D16" s="925"/>
      <c r="E16" s="925"/>
      <c r="F16" s="925"/>
      <c r="G16" s="926"/>
      <c r="H16" s="927"/>
      <c r="I16" s="928"/>
      <c r="J16" s="929"/>
      <c r="K16" s="930"/>
      <c r="L16" s="931"/>
      <c r="M16" s="932"/>
      <c r="N16" s="933"/>
      <c r="O16" s="932"/>
      <c r="P16" s="933"/>
      <c r="Q16" s="934">
        <f t="shared" si="2"/>
        <v>0</v>
      </c>
      <c r="R16" s="935"/>
      <c r="S16" s="936"/>
      <c r="T16" s="937"/>
      <c r="U16" s="938"/>
      <c r="V16" s="939"/>
      <c r="W16" s="940"/>
      <c r="X16" s="941"/>
      <c r="Y16" s="939"/>
      <c r="Z16" s="941"/>
      <c r="AA16" s="556"/>
      <c r="AB16" s="563"/>
      <c r="AC16" s="560" t="str">
        <f t="shared" si="3"/>
        <v/>
      </c>
      <c r="AD16" s="564"/>
      <c r="AE16" s="561"/>
      <c r="AF16" s="562">
        <f t="shared" si="4"/>
        <v>0</v>
      </c>
      <c r="AG16" s="72"/>
      <c r="AH16" s="109" t="str">
        <f t="shared" si="5"/>
        <v/>
      </c>
      <c r="AI16" s="883" t="str">
        <f t="shared" si="11"/>
        <v/>
      </c>
      <c r="AJ16" s="883"/>
      <c r="AK16" s="900" t="str">
        <f t="shared" si="6"/>
        <v/>
      </c>
      <c r="AL16" s="900"/>
      <c r="AM16" s="901" t="str">
        <f t="shared" si="7"/>
        <v/>
      </c>
      <c r="AN16" s="901"/>
      <c r="AO16" s="73">
        <f t="shared" si="12"/>
        <v>0</v>
      </c>
      <c r="AP16" s="74">
        <f t="shared" si="13"/>
        <v>0</v>
      </c>
      <c r="AQ16" s="75">
        <f t="shared" si="14"/>
        <v>0</v>
      </c>
      <c r="AR16" s="76">
        <f t="shared" si="15"/>
        <v>0</v>
      </c>
      <c r="AS16" s="77">
        <f t="shared" si="8"/>
        <v>0</v>
      </c>
      <c r="AT16" s="76">
        <f t="shared" si="16"/>
        <v>0</v>
      </c>
      <c r="AU16" s="78">
        <f t="shared" si="9"/>
        <v>0</v>
      </c>
      <c r="AV16" s="5">
        <f t="shared" si="10"/>
        <v>0</v>
      </c>
      <c r="AW16" s="104">
        <f t="shared" si="17"/>
        <v>0</v>
      </c>
    </row>
    <row r="17" spans="1:49" s="69" customFormat="1" ht="18" customHeight="1" x14ac:dyDescent="0.2">
      <c r="A17" s="71">
        <v>4</v>
      </c>
      <c r="B17" s="924"/>
      <c r="C17" s="925"/>
      <c r="D17" s="925"/>
      <c r="E17" s="925"/>
      <c r="F17" s="925"/>
      <c r="G17" s="926"/>
      <c r="H17" s="927"/>
      <c r="I17" s="928"/>
      <c r="J17" s="929"/>
      <c r="K17" s="930"/>
      <c r="L17" s="931"/>
      <c r="M17" s="932"/>
      <c r="N17" s="933"/>
      <c r="O17" s="932"/>
      <c r="P17" s="933"/>
      <c r="Q17" s="934">
        <f t="shared" si="2"/>
        <v>0</v>
      </c>
      <c r="R17" s="935"/>
      <c r="S17" s="936"/>
      <c r="T17" s="937"/>
      <c r="U17" s="938"/>
      <c r="V17" s="939"/>
      <c r="W17" s="940"/>
      <c r="X17" s="941"/>
      <c r="Y17" s="939"/>
      <c r="Z17" s="941"/>
      <c r="AA17" s="556"/>
      <c r="AB17" s="563"/>
      <c r="AC17" s="560" t="str">
        <f t="shared" si="3"/>
        <v/>
      </c>
      <c r="AD17" s="564"/>
      <c r="AE17" s="561"/>
      <c r="AF17" s="562">
        <f t="shared" si="4"/>
        <v>0</v>
      </c>
      <c r="AG17" s="72"/>
      <c r="AH17" s="109" t="str">
        <f t="shared" si="5"/>
        <v/>
      </c>
      <c r="AI17" s="883" t="str">
        <f t="shared" si="11"/>
        <v/>
      </c>
      <c r="AJ17" s="883"/>
      <c r="AK17" s="900" t="str">
        <f t="shared" si="6"/>
        <v/>
      </c>
      <c r="AL17" s="900"/>
      <c r="AM17" s="901" t="str">
        <f t="shared" si="7"/>
        <v/>
      </c>
      <c r="AN17" s="901"/>
      <c r="AO17" s="73">
        <f t="shared" si="12"/>
        <v>0</v>
      </c>
      <c r="AP17" s="74">
        <f t="shared" si="13"/>
        <v>0</v>
      </c>
      <c r="AQ17" s="75">
        <f t="shared" si="14"/>
        <v>0</v>
      </c>
      <c r="AR17" s="76">
        <f t="shared" si="15"/>
        <v>0</v>
      </c>
      <c r="AS17" s="77">
        <f t="shared" si="8"/>
        <v>0</v>
      </c>
      <c r="AT17" s="76">
        <f t="shared" si="16"/>
        <v>0</v>
      </c>
      <c r="AU17" s="78">
        <f t="shared" si="9"/>
        <v>0</v>
      </c>
      <c r="AV17" s="5">
        <f t="shared" si="10"/>
        <v>0</v>
      </c>
      <c r="AW17" s="104">
        <f t="shared" si="17"/>
        <v>0</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0</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0</v>
      </c>
      <c r="AR18" s="76">
        <f t="shared" si="15"/>
        <v>0</v>
      </c>
      <c r="AS18" s="77">
        <f t="shared" si="8"/>
        <v>0</v>
      </c>
      <c r="AT18" s="76">
        <f t="shared" si="16"/>
        <v>0</v>
      </c>
      <c r="AU18" s="78">
        <f t="shared" si="9"/>
        <v>0</v>
      </c>
      <c r="AV18" s="5">
        <f t="shared" si="10"/>
        <v>0</v>
      </c>
      <c r="AW18" s="104">
        <f t="shared" si="17"/>
        <v>0</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0</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0</v>
      </c>
      <c r="AR19" s="76">
        <f t="shared" si="15"/>
        <v>0</v>
      </c>
      <c r="AS19" s="77">
        <f t="shared" si="8"/>
        <v>0</v>
      </c>
      <c r="AT19" s="76">
        <f t="shared" si="16"/>
        <v>0</v>
      </c>
      <c r="AU19" s="78">
        <f t="shared" si="9"/>
        <v>0</v>
      </c>
      <c r="AV19" s="5">
        <f t="shared" si="10"/>
        <v>0</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0</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0</v>
      </c>
      <c r="AR20" s="76">
        <f t="shared" si="15"/>
        <v>0</v>
      </c>
      <c r="AS20" s="77">
        <f t="shared" si="8"/>
        <v>0</v>
      </c>
      <c r="AT20" s="76">
        <f t="shared" si="16"/>
        <v>0</v>
      </c>
      <c r="AU20" s="78">
        <f t="shared" si="9"/>
        <v>0</v>
      </c>
      <c r="AV20" s="5">
        <f t="shared" si="10"/>
        <v>0</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0</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0</v>
      </c>
      <c r="AR21" s="76">
        <f t="shared" si="15"/>
        <v>0</v>
      </c>
      <c r="AS21" s="77">
        <f t="shared" si="8"/>
        <v>0</v>
      </c>
      <c r="AT21" s="76">
        <f t="shared" si="16"/>
        <v>0</v>
      </c>
      <c r="AU21" s="78">
        <f t="shared" si="9"/>
        <v>0</v>
      </c>
      <c r="AV21" s="5">
        <f t="shared" si="10"/>
        <v>0</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0</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0</v>
      </c>
      <c r="AR22" s="76">
        <f t="shared" si="15"/>
        <v>0</v>
      </c>
      <c r="AS22" s="77">
        <f t="shared" si="8"/>
        <v>0</v>
      </c>
      <c r="AT22" s="76">
        <f t="shared" si="16"/>
        <v>0</v>
      </c>
      <c r="AU22" s="78">
        <f t="shared" si="9"/>
        <v>0</v>
      </c>
      <c r="AV22" s="5">
        <f t="shared" si="10"/>
        <v>0</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0</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0</v>
      </c>
      <c r="AR23" s="76">
        <f t="shared" si="15"/>
        <v>0</v>
      </c>
      <c r="AS23" s="77">
        <f t="shared" si="8"/>
        <v>0</v>
      </c>
      <c r="AT23" s="76">
        <f t="shared" si="16"/>
        <v>0</v>
      </c>
      <c r="AU23" s="78">
        <f t="shared" si="9"/>
        <v>0</v>
      </c>
      <c r="AV23" s="5">
        <f t="shared" si="10"/>
        <v>0</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0</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0</v>
      </c>
      <c r="AR24" s="76">
        <f t="shared" si="15"/>
        <v>0</v>
      </c>
      <c r="AS24" s="77">
        <f t="shared" si="8"/>
        <v>0</v>
      </c>
      <c r="AT24" s="76">
        <f t="shared" si="16"/>
        <v>0</v>
      </c>
      <c r="AU24" s="78">
        <f t="shared" si="9"/>
        <v>0</v>
      </c>
      <c r="AV24" s="5">
        <f t="shared" si="10"/>
        <v>0</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0</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0</v>
      </c>
      <c r="AR25" s="76">
        <f t="shared" si="15"/>
        <v>0</v>
      </c>
      <c r="AS25" s="77">
        <f t="shared" si="8"/>
        <v>0</v>
      </c>
      <c r="AT25" s="76">
        <f t="shared" si="16"/>
        <v>0</v>
      </c>
      <c r="AU25" s="78">
        <f t="shared" si="9"/>
        <v>0</v>
      </c>
      <c r="AV25" s="5">
        <f t="shared" si="10"/>
        <v>0</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0</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0</v>
      </c>
      <c r="AR26" s="76">
        <f t="shared" si="15"/>
        <v>0</v>
      </c>
      <c r="AS26" s="77">
        <f t="shared" si="8"/>
        <v>0</v>
      </c>
      <c r="AT26" s="76">
        <f t="shared" si="16"/>
        <v>0</v>
      </c>
      <c r="AU26" s="78">
        <f t="shared" si="9"/>
        <v>0</v>
      </c>
      <c r="AV26" s="5">
        <f t="shared" si="10"/>
        <v>0</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0</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0</v>
      </c>
      <c r="AR27" s="76">
        <f t="shared" si="15"/>
        <v>0</v>
      </c>
      <c r="AS27" s="77">
        <f t="shared" si="8"/>
        <v>0</v>
      </c>
      <c r="AT27" s="76">
        <f t="shared" si="16"/>
        <v>0</v>
      </c>
      <c r="AU27" s="78">
        <f t="shared" si="9"/>
        <v>0</v>
      </c>
      <c r="AV27" s="5">
        <f t="shared" si="10"/>
        <v>0</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0</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0</v>
      </c>
      <c r="AR28" s="76">
        <f t="shared" si="15"/>
        <v>0</v>
      </c>
      <c r="AS28" s="77">
        <f t="shared" si="8"/>
        <v>0</v>
      </c>
      <c r="AT28" s="76">
        <f t="shared" si="16"/>
        <v>0</v>
      </c>
      <c r="AU28" s="78">
        <f t="shared" si="9"/>
        <v>0</v>
      </c>
      <c r="AV28" s="5">
        <f t="shared" si="10"/>
        <v>0</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0</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0</v>
      </c>
      <c r="AR29" s="76">
        <f t="shared" si="15"/>
        <v>0</v>
      </c>
      <c r="AS29" s="77">
        <f t="shared" si="8"/>
        <v>0</v>
      </c>
      <c r="AT29" s="76">
        <f t="shared" si="16"/>
        <v>0</v>
      </c>
      <c r="AU29" s="78">
        <f t="shared" si="9"/>
        <v>0</v>
      </c>
      <c r="AV29" s="5">
        <f t="shared" si="10"/>
        <v>0</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0</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0</v>
      </c>
      <c r="AR30" s="76">
        <f t="shared" si="15"/>
        <v>0</v>
      </c>
      <c r="AS30" s="77">
        <f t="shared" si="8"/>
        <v>0</v>
      </c>
      <c r="AT30" s="76">
        <f t="shared" si="16"/>
        <v>0</v>
      </c>
      <c r="AU30" s="78">
        <f t="shared" si="9"/>
        <v>0</v>
      </c>
      <c r="AV30" s="5">
        <f t="shared" si="10"/>
        <v>0</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0</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0</v>
      </c>
      <c r="AR31" s="76">
        <f t="shared" si="15"/>
        <v>0</v>
      </c>
      <c r="AS31" s="77">
        <f t="shared" si="8"/>
        <v>0</v>
      </c>
      <c r="AT31" s="76">
        <f t="shared" si="16"/>
        <v>0</v>
      </c>
      <c r="AU31" s="78">
        <f t="shared" si="9"/>
        <v>0</v>
      </c>
      <c r="AV31" s="5">
        <f t="shared" si="10"/>
        <v>0</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0</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0</v>
      </c>
      <c r="AR32" s="76">
        <f t="shared" si="15"/>
        <v>0</v>
      </c>
      <c r="AS32" s="77">
        <f t="shared" si="8"/>
        <v>0</v>
      </c>
      <c r="AT32" s="76">
        <f t="shared" si="16"/>
        <v>0</v>
      </c>
      <c r="AU32" s="78">
        <f t="shared" si="9"/>
        <v>0</v>
      </c>
      <c r="AV32" s="5">
        <f t="shared" si="10"/>
        <v>0</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0</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0</v>
      </c>
      <c r="AR33" s="76">
        <f t="shared" si="15"/>
        <v>0</v>
      </c>
      <c r="AS33" s="77">
        <f t="shared" si="8"/>
        <v>0</v>
      </c>
      <c r="AT33" s="76">
        <f t="shared" si="16"/>
        <v>0</v>
      </c>
      <c r="AU33" s="78">
        <f t="shared" si="9"/>
        <v>0</v>
      </c>
      <c r="AV33" s="5">
        <f t="shared" si="10"/>
        <v>0</v>
      </c>
      <c r="AW33" s="104">
        <f t="shared" si="17"/>
        <v>0</v>
      </c>
    </row>
    <row r="34" spans="1:49" s="69" customFormat="1" ht="24.75" customHeight="1" x14ac:dyDescent="0.2">
      <c r="A34" s="84"/>
      <c r="B34" s="480" t="s">
        <v>281</v>
      </c>
      <c r="C34" s="84"/>
      <c r="D34" s="84"/>
      <c r="E34" s="84"/>
      <c r="F34" s="84"/>
      <c r="G34" s="554">
        <f>20-COUNTBLANK(B14:B33)</f>
        <v>0</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0</v>
      </c>
      <c r="Z34" s="904"/>
      <c r="AA34" s="558">
        <f t="shared" ref="AA34:AG34" si="18">SUM(AA14:AA33)</f>
        <v>0</v>
      </c>
      <c r="AB34" s="568">
        <f t="shared" si="18"/>
        <v>0</v>
      </c>
      <c r="AC34" s="569">
        <f t="shared" si="18"/>
        <v>0</v>
      </c>
      <c r="AD34" s="569">
        <f t="shared" si="18"/>
        <v>0</v>
      </c>
      <c r="AE34" s="570">
        <f t="shared" si="18"/>
        <v>0</v>
      </c>
      <c r="AF34" s="571">
        <f t="shared" si="18"/>
        <v>0</v>
      </c>
      <c r="AG34" s="89">
        <f t="shared" si="18"/>
        <v>0</v>
      </c>
      <c r="AH34" s="90"/>
      <c r="AI34" s="90"/>
      <c r="AJ34" s="90"/>
      <c r="AK34" s="90"/>
      <c r="AL34" s="91"/>
      <c r="AM34" s="91"/>
      <c r="AN34" s="91"/>
      <c r="AO34" s="68"/>
      <c r="AS34" s="70"/>
      <c r="AW34" s="104">
        <f>SUM(AW14:AW33)</f>
        <v>0</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0</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1331" priority="6" stopIfTrue="1">
      <formula>B14=""</formula>
    </cfRule>
  </conditionalFormatting>
  <conditionalFormatting sqref="AE14:AE33">
    <cfRule type="expression" dxfId="1330" priority="7" stopIfTrue="1">
      <formula>AND((OR(S14,V14,Y14)&lt;&gt;0),AE14=0)</formula>
    </cfRule>
    <cfRule type="expression" dxfId="1329" priority="8" stopIfTrue="1">
      <formula>AND((OR(S14,V14,Y14)&lt;&gt;0),AE14&lt;&gt;0)</formula>
    </cfRule>
  </conditionalFormatting>
  <conditionalFormatting sqref="Q14:R33">
    <cfRule type="expression" dxfId="1328" priority="9" stopIfTrue="1">
      <formula>B14=""</formula>
    </cfRule>
  </conditionalFormatting>
  <conditionalFormatting sqref="AC14:AC33">
    <cfRule type="expression" dxfId="1327" priority="10" stopIfTrue="1">
      <formula>(AD14+AC14)&gt;=0</formula>
    </cfRule>
  </conditionalFormatting>
  <conditionalFormatting sqref="AI14:AJ33">
    <cfRule type="expression" dxfId="1326" priority="11" stopIfTrue="1">
      <formula>IF(AI14&lt;&gt;ROUND(S14*$AF$1+V14+Y14,2),1)</formula>
    </cfRule>
    <cfRule type="cellIs" dxfId="1325" priority="12" stopIfTrue="1" operator="equal">
      <formula>0</formula>
    </cfRule>
  </conditionalFormatting>
  <conditionalFormatting sqref="Y25:Z33">
    <cfRule type="expression" dxfId="1324" priority="13" stopIfTrue="1">
      <formula>IF((AND($Y25=0,$S25=0,$V25=0,$AE25&lt;&gt;0)),"истина")</formula>
    </cfRule>
    <cfRule type="expression" dxfId="1323" priority="14" stopIfTrue="1">
      <formula>($V25+$Y25)&lt;&gt;$AI25</formula>
    </cfRule>
  </conditionalFormatting>
  <conditionalFormatting sqref="S15:U33">
    <cfRule type="expression" dxfId="1322" priority="15" stopIfTrue="1">
      <formula>IF((AND($S15=0,$V15=0,$Y15=0,$AE15&lt;&gt;0)),"истина")</formula>
    </cfRule>
    <cfRule type="cellIs" dxfId="1321" priority="16" stopIfTrue="1" operator="lessThan">
      <formula>0</formula>
    </cfRule>
  </conditionalFormatting>
  <conditionalFormatting sqref="V25:X33">
    <cfRule type="expression" dxfId="1320" priority="17" stopIfTrue="1">
      <formula>IF((AND($V25=0,$Y25=0,$S25=0,$AE25&lt;&gt;0)),"истина")</formula>
    </cfRule>
    <cfRule type="expression" dxfId="1319" priority="18" stopIfTrue="1">
      <formula>($V25+$Y25)&lt;&gt;$AI25</formula>
    </cfRule>
    <cfRule type="cellIs" dxfId="1318" priority="19" stopIfTrue="1" operator="lessThan">
      <formula>0</formula>
    </cfRule>
  </conditionalFormatting>
  <conditionalFormatting sqref="I10:J10">
    <cfRule type="cellIs" dxfId="1317" priority="20" stopIfTrue="1" operator="notEqual">
      <formula>$A$10</formula>
    </cfRule>
    <cfRule type="cellIs" dxfId="1316" priority="21" stopIfTrue="1" operator="equal">
      <formula>0</formula>
    </cfRule>
  </conditionalFormatting>
  <conditionalFormatting sqref="D10:E10 AK13:AL13 AH14:AH33 AM14:AN33">
    <cfRule type="cellIs" dxfId="1315" priority="22" stopIfTrue="1" operator="equal">
      <formula>0</formula>
    </cfRule>
  </conditionalFormatting>
  <conditionalFormatting sqref="AH3:AN3 AH1:AN1">
    <cfRule type="cellIs" dxfId="1314" priority="23" stopIfTrue="1" operator="equal">
      <formula>0</formula>
    </cfRule>
  </conditionalFormatting>
  <conditionalFormatting sqref="S34:AG34 AF14:AF33">
    <cfRule type="cellIs" dxfId="1313" priority="24" stopIfTrue="1" operator="equal">
      <formula>0</formula>
    </cfRule>
  </conditionalFormatting>
  <conditionalFormatting sqref="S14:U14">
    <cfRule type="expression" dxfId="1312" priority="25" stopIfTrue="1">
      <formula>IF((AND($S$14=0,$V$14=0,$Y$14=0,$AE$14&lt;&gt;0)),"истина")</formula>
    </cfRule>
    <cfRule type="cellIs" dxfId="1311" priority="26" stopIfTrue="1" operator="lessThan">
      <formula>0</formula>
    </cfRule>
  </conditionalFormatting>
  <conditionalFormatting sqref="G34 D8:E9 AK14:AL33">
    <cfRule type="cellIs" dxfId="1310" priority="27" stopIfTrue="1" operator="equal">
      <formula>0</formula>
    </cfRule>
  </conditionalFormatting>
  <conditionalFormatting sqref="AL8:AL9">
    <cfRule type="cellIs" dxfId="1309" priority="28" stopIfTrue="1" operator="equal">
      <formula>0</formula>
    </cfRule>
  </conditionalFormatting>
  <conditionalFormatting sqref="AM8:AN8">
    <cfRule type="expression" dxfId="1308" priority="29" stopIfTrue="1">
      <formula>$AL$8=0</formula>
    </cfRule>
  </conditionalFormatting>
  <conditionalFormatting sqref="AM9:AN9">
    <cfRule type="expression" dxfId="1307" priority="30" stopIfTrue="1">
      <formula>$AL$9=0</formula>
    </cfRule>
  </conditionalFormatting>
  <conditionalFormatting sqref="A8:C8">
    <cfRule type="expression" dxfId="1306" priority="31" stopIfTrue="1">
      <formula>$D$8=0</formula>
    </cfRule>
    <cfRule type="cellIs" dxfId="1305" priority="32" stopIfTrue="1" operator="equal">
      <formula>0</formula>
    </cfRule>
  </conditionalFormatting>
  <conditionalFormatting sqref="A9:C9">
    <cfRule type="expression" dxfId="1304" priority="33" stopIfTrue="1">
      <formula>$D$9=0</formula>
    </cfRule>
    <cfRule type="cellIs" dxfId="1303" priority="34" stopIfTrue="1" operator="equal">
      <formula>0</formula>
    </cfRule>
  </conditionalFormatting>
  <conditionalFormatting sqref="F9">
    <cfRule type="expression" dxfId="1302" priority="35" stopIfTrue="1">
      <formula>$D$9=0</formula>
    </cfRule>
  </conditionalFormatting>
  <conditionalFormatting sqref="F8">
    <cfRule type="expression" dxfId="1301" priority="36" stopIfTrue="1">
      <formula>$D$8=0</formula>
    </cfRule>
  </conditionalFormatting>
  <conditionalFormatting sqref="G8:AK9 BA7:CE8">
    <cfRule type="cellIs" dxfId="1300" priority="37" stopIfTrue="1" operator="equal">
      <formula>""</formula>
    </cfRule>
  </conditionalFormatting>
  <conditionalFormatting sqref="Y14:Z24">
    <cfRule type="expression" dxfId="1299" priority="1" stopIfTrue="1">
      <formula>IF((AND($Y14=0,$S14=0,$V14=0,$AE14&lt;&gt;0)),"истина")</formula>
    </cfRule>
    <cfRule type="expression" dxfId="1298" priority="2" stopIfTrue="1">
      <formula>($V14+$Y14)&lt;&gt;$AI14</formula>
    </cfRule>
  </conditionalFormatting>
  <conditionalFormatting sqref="V14:X24">
    <cfRule type="expression" dxfId="1297" priority="3" stopIfTrue="1">
      <formula>IF((AND($V14=0,$Y14=0,$S14=0,$AE14&lt;&gt;0)),"истина")</formula>
    </cfRule>
    <cfRule type="expression" dxfId="1296" priority="4" stopIfTrue="1">
      <formula>($V14+$Y14)&lt;&gt;$AI14</formula>
    </cfRule>
    <cfRule type="cellIs" dxfId="1295"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6801"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76802"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76803"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76804"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76805"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76806"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76807"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76808"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76809"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76810"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76811"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76812"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76813"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76814"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76815"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76816"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76817"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26">
    <pageSetUpPr fitToPage="1"/>
  </sheetPr>
  <dimension ref="A1:CE147"/>
  <sheetViews>
    <sheetView showGridLines="0" topLeftCell="C3" zoomScale="120" zoomScaleNormal="120" workbookViewId="0">
      <selection activeCell="M18" sqref="M18:N18"/>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c r="B1" s="969"/>
      <c r="C1" s="969"/>
      <c r="D1" s="555"/>
      <c r="E1" s="966"/>
      <c r="F1" s="966"/>
      <c r="G1" s="966"/>
      <c r="H1" s="966"/>
      <c r="J1" s="970"/>
      <c r="K1" s="970"/>
      <c r="L1" s="970"/>
      <c r="M1" s="970"/>
      <c r="N1" s="970"/>
      <c r="O1" s="970"/>
      <c r="P1" s="3"/>
      <c r="Q1" s="3"/>
      <c r="R1" s="964"/>
      <c r="S1" s="964"/>
      <c r="T1" s="964"/>
      <c r="U1" s="964"/>
      <c r="V1" s="964"/>
      <c r="W1" s="964"/>
      <c r="Y1" s="971"/>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c r="AH2" s="859" t="s">
        <v>12</v>
      </c>
      <c r="AI2" s="859"/>
      <c r="AJ2" s="859"/>
      <c r="AK2" s="859"/>
      <c r="AL2" s="859"/>
      <c r="AM2" s="859"/>
      <c r="AN2" s="859"/>
      <c r="AO2" s="14" t="b">
        <v>0</v>
      </c>
      <c r="AP2" s="15" t="b">
        <v>0</v>
      </c>
      <c r="AQ2" s="15" t="b">
        <v>0</v>
      </c>
      <c r="AR2" s="15" t="b">
        <v>0</v>
      </c>
      <c r="AS2" s="15" t="b">
        <v>0</v>
      </c>
      <c r="AT2" s="15" t="b">
        <v>0</v>
      </c>
      <c r="AU2" s="15" t="b">
        <v>0</v>
      </c>
      <c r="AV2" s="15">
        <f>COUNTIF(AO2:AU2,TRUE)</f>
        <v>0</v>
      </c>
    </row>
    <row r="3" spans="1:83" ht="12.75" customHeight="1" x14ac:dyDescent="0.2">
      <c r="A3" s="972" t="s">
        <v>312</v>
      </c>
      <c r="B3" s="972"/>
      <c r="C3" s="972"/>
      <c r="D3" s="555"/>
      <c r="E3" s="964"/>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f>IF(AO2=TRUE,"M",0)</f>
        <v>0</v>
      </c>
      <c r="AP3" s="19">
        <f>IF(AP2=TRUE,"Tu",0)</f>
        <v>0</v>
      </c>
      <c r="AQ3" s="19">
        <f>IF(AQ2=TRUE,"W",0)</f>
        <v>0</v>
      </c>
      <c r="AR3" s="19">
        <f>IF(AR2=TRUE,"Th",0)</f>
        <v>0</v>
      </c>
      <c r="AS3" s="19">
        <f>IF(AS2=TRUE,"F",0)</f>
        <v>0</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
      </c>
      <c r="BC7" s="33" t="str">
        <f>IF($I$7=$AO$3,"X","")&amp;IF($I$7=$AP$3,"X","")&amp;IF($I$7=$AQ$3,"X","")&amp;IF($I$7=$AR$3,"X","")&amp;IF($I$7=$AS$3,"X","")&amp;IF($I$7=$AT$3,"X","")&amp;IF($I$7=$AU$3,"X","")</f>
        <v/>
      </c>
      <c r="BD7" s="33" t="str">
        <f>IF($J$7=$AO$3,"X","")&amp;IF($J$7=$AP$3,"X","")&amp;IF($J$7=$AQ$3,"X","")&amp;IF($J$7=$AR$3,"X","")&amp;IF($J$7=$AS$3,"X","")&amp;IF($J$7=$AT$3,"X","")&amp;IF($J$7=$AU$3,"X","")</f>
        <v/>
      </c>
      <c r="BE7" s="33" t="str">
        <f>IF($K$7=$AO$3,"X","")&amp;IF($K$7=$AP$3,"X","")&amp;IF($K$7=$AQ$3,"X","")&amp;IF($K$7=$AR$3,"X","")&amp;IF($K$7=$AS$3,"X","")&amp;IF($K$7=$AT$3,"X","")&amp;IF($K$7=$AU$3,"X","")</f>
        <v/>
      </c>
      <c r="BF7" s="33" t="str">
        <f>IF($L$7=$AO$3,"X","")&amp;IF($L$7=$AP$3,"X","")&amp;IF($L$7=$AQ$3,"X","")&amp;IF($L$7=$AR$3,"X","")&amp;IF($L$7=$AS$3,"X","")&amp;IF($L$7=$AT$3,"X","")&amp;IF($L$7=$AU$3,"X","")</f>
        <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
      </c>
      <c r="BJ7" s="33" t="str">
        <f>IF($P$7=$AO$3,"X","")&amp;IF($P$7=$AP$3,"X","")&amp;IF($P$7=$AQ$3,"X","")&amp;IF($P$7=$AR$3,"X","")&amp;IF($P$7=$AS$3,"X","")&amp;IF($P$7=$AT$3,"X","")&amp;IF($P$7=$AU$3,"X","")</f>
        <v/>
      </c>
      <c r="BK7" s="33" t="str">
        <f>IF($Q$7=$AO$3,"X","")&amp;IF($Q$7=$AP$3,"X","")&amp;IF($Q$7=$AQ$3,"X","")&amp;IF($Q$7=$AR$3,"X","")&amp;IF($Q$7=$AS$3,"X","")&amp;IF($Q$7=$AT$3,"X","")&amp;IF($Q$7=$AU$3,"X","")</f>
        <v/>
      </c>
      <c r="BL7" s="33" t="str">
        <f>IF($R$7=$AO$3,"X","")&amp;IF($R$7=$AP$3,"X","")&amp;IF($R$7=$AQ$3,"X","")&amp;IF($R$7=$AR$3,"X","")&amp;IF($R$7=$AS$3,"X","")&amp;IF($R$7=$AT$3,"X","")&amp;IF($R$7=$AU$3,"X","")</f>
        <v/>
      </c>
      <c r="BM7" s="33" t="str">
        <f>IF($S$7=$AO$3,"X","")&amp;IF($S$7=$AP$3,"X","")&amp;IF($S$7=$AQ$3,"X","")&amp;IF($S$7=$AR$3,"X","")&amp;IF($S$7=$AS$3,"X","")&amp;IF($S$7=$AT$3,"X","")&amp;IF($S$7=$AU$3,"X","")</f>
        <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
      </c>
      <c r="BQ7" s="33" t="str">
        <f>IF($W$7=$AO$3,"X","")&amp;IF($W$7=$AP$3,"X","")&amp;IF($W$7=$AQ$3,"X","")&amp;IF($W$7=$AR$3,"X","")&amp;IF($W$7=$AS$3,"X","")&amp;IF($W$7=$AT$3,"X","")&amp;IF($W$7=$AU$3,"X","")</f>
        <v/>
      </c>
      <c r="BR7" s="33" t="str">
        <f>IF($X$7=$AO$3,"X","")&amp;IF($X$7=$AP$3,"X","")&amp;IF($X$7=$AQ$3,"X","")&amp;IF($X$7=$AR$3,"X","")&amp;IF($X$7=$AS$3,"X","")&amp;IF($X$7=$AT$3,"X","")&amp;IF($X$7=$AU$3,"X","")</f>
        <v/>
      </c>
      <c r="BS7" s="33" t="str">
        <f>IF($Y$7=$AO$3,"X","")&amp;IF($Y$7=$AP$3,"X","")&amp;IF($Y$7=$AQ$3,"X","")&amp;IF($Y$7=$AR$3,"X","")&amp;IF($Y$7=$AS$3,"X","")&amp;IF($Y$7=$AT$3,"X","")&amp;IF($Y$7=$AU$3,"X","")</f>
        <v/>
      </c>
      <c r="BT7" s="33" t="str">
        <f>IF($Z$7=$AO$3,"X","")&amp;IF($Z$7=$AP$3,"X","")&amp;IF($Z$7=$AQ$3,"X","")&amp;IF($Z$7=$AR$3,"X","")&amp;IF($Z$7=$AS$3,"X","")&amp;IF($Z$7=$AT$3,"X","")&amp;IF($Z$7=$AU$3,"X","")</f>
        <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
      </c>
      <c r="BX7" s="33" t="str">
        <f>IF($AD$7=$AO$3,"X","")&amp;IF($AD$7=$AP$3,"X","")&amp;IF($AD$7=$AQ$3,"X","")&amp;IF($AD$7=$AR$3,"X","")&amp;IF($AD$7=$AS$3,"X","")&amp;IF($AD$7=$AT$3,"X","")&amp;IF($AD$7=$AU$3,"X","")</f>
        <v/>
      </c>
      <c r="BY7" s="33" t="str">
        <f>IF($AE$7=$AO$3,"X","")&amp;IF($AE$7=$AP$3,"X","")&amp;IF($AE$7=$AQ$3,"X","")&amp;IF($AE$7=$AR$3,"X","")&amp;IF($AE$7=$AS$3,"X","")&amp;IF($AE$7=$AT$3,"X","")&amp;IF($AE$7=$AU$3,"X","")</f>
        <v/>
      </c>
      <c r="BZ7" s="33" t="str">
        <f>IF($AF$7=$AO$3,"X","")&amp;IF($AF$7=$AP$3,"X","")&amp;IF($AF$7=$AQ$3,"X","")&amp;IF($AF$7=$AR$3,"X","")&amp;IF($AF$7=$AS$3,"X","")&amp;IF($AF$7=$AT$3,"X","")&amp;IF($AF$7=$AU$3,"X","")</f>
        <v/>
      </c>
      <c r="CA7" s="33" t="str">
        <f>IF($AG$7=$AO$3,"X","")&amp;IF($AG$7=$AP$3,"X","")&amp;IF($AG$7=$AQ$3,"X","")&amp;IF($AG$7=$AR$3,"X","")&amp;IF($AG$7=$AS$3,"X","")&amp;IF($AG$7=$AT$3,"X","")&amp;IF($AG$7=$AU$3,"X","")</f>
        <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
      </c>
      <c r="CE7" s="33" t="str">
        <f>IF($AK$7=$AO$3,"X","")&amp;IF($AK$7=$AP$3,"X","")&amp;IF($AK$7=$AQ$3,"X","")&amp;IF($AK$7=$AR$3,"X","")&amp;IF($AK$7=$AS$3,"X","")&amp;IF($AK$7=$AT$3,"X","")&amp;IF($AK$7=$AU$3,"X","")</f>
        <v/>
      </c>
    </row>
    <row r="8" spans="1:83" ht="12.75" customHeight="1" x14ac:dyDescent="0.2">
      <c r="A8" s="977">
        <f>R1</f>
        <v>0</v>
      </c>
      <c r="B8" s="977"/>
      <c r="C8" s="977"/>
      <c r="D8" s="978">
        <f>Y1*AL8</f>
        <v>0</v>
      </c>
      <c r="E8" s="978"/>
      <c r="F8" s="34" t="s">
        <v>21</v>
      </c>
      <c r="G8" s="35" t="str">
        <f>IF($G$7=$AO$3,"X","")&amp;IF($G$7=$AP$3,"X","")&amp;IF($G$7=$AQ$3,"X","")&amp;IF($G$7=$AR$3,"X","")&amp;IF($G$7=$AS$3,"X","")&amp;IF($G$7=$AT$3,"X","")&amp;IF($G$7=$AU$3,"X","")</f>
        <v/>
      </c>
      <c r="H8" s="35" t="str">
        <f>IF($H$7=$AO$3,"X","")&amp;IF($H$7=$AP$3,"X","")&amp;IF($H$7=$AQ$3,"X","")&amp;IF($H$7=$AR$3,"X","")&amp;IF($H$7=$AS$3,"X","")&amp;IF($H$7=$AT$3,"X","")&amp;IF($H$7=$AU$3,"X","")</f>
        <v/>
      </c>
      <c r="I8" s="35" t="str">
        <f>IF($I$7=$AO$3,"X","")&amp;IF($I$7=$AP$3,"X","")&amp;IF($I$7=$AQ$3,"X","")&amp;IF($I$7=$AR$3,"X","")&amp;IF($I$7=$AS$3,"X","")&amp;IF($I$7=$AT$3,"X","")&amp;IF($I$7=$AU$3,"X","")</f>
        <v/>
      </c>
      <c r="J8" s="35" t="str">
        <f>IF($J$7=$AO$3,"X","")&amp;IF($J$7=$AP$3,"X","")&amp;IF($J$7=$AQ$3,"X","")&amp;IF($J$7=$AR$3,"X","")&amp;IF($J$7=$AS$3,"X","")&amp;IF($J$7=$AT$3,"X","")&amp;IF($J$7=$AU$3,"X","")</f>
        <v/>
      </c>
      <c r="K8" s="35" t="str">
        <f>IF($K$7=$AO$3,"X","")&amp;IF($K$7=$AP$3,"X","")&amp;IF($K$7=$AQ$3,"X","")&amp;IF($K$7=$AR$3,"X","")&amp;IF($K$7=$AS$3,"X","")&amp;IF($K$7=$AT$3,"X","")&amp;IF($K$7=$AU$3,"X","")</f>
        <v/>
      </c>
      <c r="L8" s="35" t="str">
        <f>IF($L$7=$AO$3,"X","")&amp;IF($L$7=$AP$3,"X","")&amp;IF($L$7=$AQ$3,"X","")&amp;IF($L$7=$AR$3,"X","")&amp;IF($L$7=$AS$3,"X","")&amp;IF($L$7=$AT$3,"X","")&amp;IF($L$7=$AU$3,"X","")</f>
        <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
      </c>
      <c r="P8" s="35" t="str">
        <f>IF($P$7=$AO$3,"X","")&amp;IF($P$7=$AP$3,"X","")&amp;IF($P$7=$AQ$3,"X","")&amp;IF($P$7=$AR$3,"X","")&amp;IF($P$7=$AS$3,"X","")&amp;IF($P$7=$AT$3,"X","")&amp;IF($P$7=$AU$3,"X","")</f>
        <v/>
      </c>
      <c r="Q8" s="35" t="str">
        <f>IF($Q$7=$AO$3,"X","")&amp;IF($Q$7=$AP$3,"X","")&amp;IF($Q$7=$AQ$3,"X","")&amp;IF($Q$7=$AR$3,"X","")&amp;IF($Q$7=$AS$3,"X","")&amp;IF($Q$7=$AT$3,"X","")&amp;IF($Q$7=$AU$3,"X","")</f>
        <v/>
      </c>
      <c r="R8" s="35" t="str">
        <f>IF($R$7=$AO$3,"X","")&amp;IF($R$7=$AP$3,"X","")&amp;IF($R$7=$AQ$3,"X","")&amp;IF($R$7=$AR$3,"X","")&amp;IF($R$7=$AS$3,"X","")&amp;IF($R$7=$AT$3,"X","")&amp;IF($R$7=$AU$3,"X","")</f>
        <v/>
      </c>
      <c r="S8" s="35" t="str">
        <f>IF($S$7=$AO$3,"X","")&amp;IF($S$7=$AP$3,"X","")&amp;IF($S$7=$AQ$3,"X","")&amp;IF($S$7=$AR$3,"X","")&amp;IF($S$7=$AS$3,"X","")&amp;IF($S$7=$AT$3,"X","")&amp;IF($S$7=$AU$3,"X","")</f>
        <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
      </c>
      <c r="W8" s="35" t="str">
        <f>IF($W$7=$AO$3,"X","")&amp;IF($W$7=$AP$3,"X","")&amp;IF($W$7=$AQ$3,"X","")&amp;IF($W$7=$AR$3,"X","")&amp;IF($W$7=$AS$3,"X","")&amp;IF($W$7=$AT$3,"X","")&amp;IF($W$7=$AU$3,"X","")</f>
        <v/>
      </c>
      <c r="X8" s="35" t="str">
        <f>IF($X$7=$AO$3,"X","")&amp;IF($X$7=$AP$3,"X","")&amp;IF($X$7=$AQ$3,"X","")&amp;IF($X$7=$AR$3,"X","")&amp;IF($X$7=$AS$3,"X","")&amp;IF($X$7=$AT$3,"X","")&amp;IF($X$7=$AU$3,"X","")</f>
        <v/>
      </c>
      <c r="Y8" s="35" t="str">
        <f>IF($Y$7=$AO$3,"X","")&amp;IF($Y$7=$AP$3,"X","")&amp;IF($Y$7=$AQ$3,"X","")&amp;IF($Y$7=$AR$3,"X","")&amp;IF($Y$7=$AS$3,"X","")&amp;IF($Y$7=$AT$3,"X","")&amp;IF($Y$7=$AU$3,"X","")</f>
        <v/>
      </c>
      <c r="Z8" s="35" t="str">
        <f>IF($Z$7=$AO$3,"X","")&amp;IF($Z$7=$AP$3,"X","")&amp;IF($Z$7=$AQ$3,"X","")&amp;IF($Z$7=$AR$3,"X","")&amp;IF($Z$7=$AS$3,"X","")&amp;IF($Z$7=$AT$3,"X","")&amp;IF($Z$7=$AU$3,"X","")</f>
        <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
      </c>
      <c r="AD8" s="35" t="str">
        <f>IF($AD$7=$AO$3,"X","")&amp;IF($AD$7=$AP$3,"X","")&amp;IF($AD$7=$AQ$3,"X","")&amp;IF($AD$7=$AR$3,"X","")&amp;IF($AD$7=$AS$3,"X","")&amp;IF($AD$7=$AT$3,"X","")&amp;IF($AD$7=$AU$3,"X","")</f>
        <v/>
      </c>
      <c r="AE8" s="35" t="str">
        <f>IF($AE$7=$AO$3,"X","")&amp;IF($AE$7=$AP$3,"X","")&amp;IF($AE$7=$AQ$3,"X","")&amp;IF($AE$7=$AR$3,"X","")&amp;IF($AE$7=$AS$3,"X","")&amp;IF($AE$7=$AT$3,"X","")&amp;IF($AE$7=$AU$3,"X","")</f>
        <v/>
      </c>
      <c r="AF8" s="35" t="str">
        <f>IF($AF$7=$AO$3,"X","")&amp;IF($AF$7=$AP$3,"X","")&amp;IF($AF$7=$AQ$3,"X","")&amp;IF($AF$7=$AR$3,"X","")&amp;IF($AF$7=$AS$3,"X","")&amp;IF($AF$7=$AT$3,"X","")&amp;IF($AF$7=$AU$3,"X","")</f>
        <v/>
      </c>
      <c r="AG8" s="35" t="str">
        <f>IF($AG$7=$AO$3,"X","")&amp;IF($AG$7=$AP$3,"X","")&amp;IF($AG$7=$AQ$3,"X","")&amp;IF($AG$7=$AR$3,"X","")&amp;IF($AG$7=$AS$3,"X","")&amp;IF($AG$7=$AT$3,"X","")&amp;IF($AG$7=$AU$3,"X","")</f>
        <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
      </c>
      <c r="AK8" s="35" t="str">
        <f>IF($AK$7=$AO$3,"X","")&amp;IF($AK$7=$AP$3,"X","")&amp;IF($AK$7=$AQ$3,"X","")&amp;IF($AK$7=$AR$3,"X","")&amp;IF($AK$7=$AS$3,"X","")&amp;IF($AK$7=$AT$3,"X","")&amp;IF($AK$7=$AU$3,"X","")</f>
        <v/>
      </c>
      <c r="AL8" s="30">
        <f>COUNTIF(G8:AK8,"X")</f>
        <v>0</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0</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c r="C14" s="925"/>
      <c r="D14" s="925"/>
      <c r="E14" s="925"/>
      <c r="F14" s="925"/>
      <c r="G14" s="926"/>
      <c r="H14" s="927"/>
      <c r="I14" s="928"/>
      <c r="J14" s="929"/>
      <c r="K14" s="930"/>
      <c r="L14" s="931"/>
      <c r="M14" s="932"/>
      <c r="N14" s="933"/>
      <c r="O14" s="932"/>
      <c r="P14" s="933"/>
      <c r="Q14" s="934">
        <f t="shared" ref="Q14:Q33" si="2">AV14</f>
        <v>0</v>
      </c>
      <c r="R14" s="935"/>
      <c r="S14" s="936"/>
      <c r="T14" s="937"/>
      <c r="U14" s="938"/>
      <c r="V14" s="939"/>
      <c r="W14" s="940"/>
      <c r="X14" s="941"/>
      <c r="Y14" s="939"/>
      <c r="Z14" s="941"/>
      <c r="AA14" s="556"/>
      <c r="AB14" s="559"/>
      <c r="AC14" s="560" t="str">
        <f t="shared" ref="AC14:AC33" si="3">IF(B14&lt;&gt;"",-$I$10,"")</f>
        <v/>
      </c>
      <c r="AD14" s="561"/>
      <c r="AE14" s="561"/>
      <c r="AF14" s="562">
        <f t="shared" ref="AF14:AF33" si="4">SUM(AB14:AE14)</f>
        <v>0</v>
      </c>
      <c r="AG14" s="72"/>
      <c r="AH14" s="109" t="str">
        <f t="shared" ref="AH14:AH33" si="5">IF(B14&lt;&gt;"",AV14,"")</f>
        <v/>
      </c>
      <c r="AI14" s="883" t="str">
        <f>IF(B14&lt;&gt;0,ROUND(AE14*Q14,0),"")</f>
        <v/>
      </c>
      <c r="AJ14" s="883"/>
      <c r="AK14" s="900" t="str">
        <f t="shared" ref="AK14:AK33" si="6">IF(B14&lt;&gt;0,ROUND(AI14*$AF$1,2),"")</f>
        <v/>
      </c>
      <c r="AL14" s="900"/>
      <c r="AM14" s="901" t="str">
        <f t="shared" ref="AM14:AM33" si="7">IF(AND(AC14&gt;0,AC14&lt;&gt;""),"ложь","")</f>
        <v/>
      </c>
      <c r="AN14" s="901"/>
      <c r="AO14" s="73">
        <f>IF(ROUND($A$1-$A$1*M14,4)=$A$1,0,ROUND($A$1-$A$1*M14,4))</f>
        <v>0</v>
      </c>
      <c r="AP14" s="74">
        <f>IF(ROUND($A$1-$A$1*O14,4)=$A$1,0,ROUND($A$1-$A$1*O14,4))</f>
        <v>0</v>
      </c>
      <c r="AQ14" s="75">
        <f>ROUND($A$1-((M14+O14)*$A$1),4)</f>
        <v>0</v>
      </c>
      <c r="AR14" s="76">
        <f>IF(AO14&gt;0,1,0)</f>
        <v>0</v>
      </c>
      <c r="AS14" s="77">
        <f t="shared" ref="AS14:AS33" si="8">IF(AP14&gt;0,2,0)</f>
        <v>0</v>
      </c>
      <c r="AT14" s="76">
        <f>IF(AQ14&gt;0,3,0)</f>
        <v>0</v>
      </c>
      <c r="AU14" s="78">
        <f t="shared" ref="AU14:AU33" si="9">AR14+AS14+AT14</f>
        <v>0</v>
      </c>
      <c r="AV14" s="5">
        <f t="shared" ref="AV14:AV33" si="10">IF(AU14=4,AO14,0)+IF(AU14=5,AP14,0)+IF(AU14=6,AQ14,0)+IF(AU14=3,$A$1,0)</f>
        <v>0</v>
      </c>
      <c r="AW14" s="104">
        <f>ROUND(AF14*Q14,0)</f>
        <v>0</v>
      </c>
    </row>
    <row r="15" spans="1:83" s="69" customFormat="1" ht="18" customHeight="1" x14ac:dyDescent="0.2">
      <c r="A15" s="71">
        <v>2</v>
      </c>
      <c r="B15" s="924"/>
      <c r="C15" s="925"/>
      <c r="D15" s="925"/>
      <c r="E15" s="925"/>
      <c r="F15" s="925"/>
      <c r="G15" s="926"/>
      <c r="H15" s="927"/>
      <c r="I15" s="928"/>
      <c r="J15" s="929"/>
      <c r="K15" s="930"/>
      <c r="L15" s="931"/>
      <c r="M15" s="932"/>
      <c r="N15" s="933"/>
      <c r="O15" s="932"/>
      <c r="P15" s="933"/>
      <c r="Q15" s="934">
        <f t="shared" si="2"/>
        <v>0</v>
      </c>
      <c r="R15" s="935"/>
      <c r="S15" s="936"/>
      <c r="T15" s="937"/>
      <c r="U15" s="938"/>
      <c r="V15" s="939"/>
      <c r="W15" s="940"/>
      <c r="X15" s="941"/>
      <c r="Y15" s="939"/>
      <c r="Z15" s="941"/>
      <c r="AA15" s="556"/>
      <c r="AB15" s="563"/>
      <c r="AC15" s="560" t="str">
        <f t="shared" si="3"/>
        <v/>
      </c>
      <c r="AD15" s="564"/>
      <c r="AE15" s="561"/>
      <c r="AF15" s="562">
        <f t="shared" si="4"/>
        <v>0</v>
      </c>
      <c r="AG15" s="72"/>
      <c r="AH15" s="109" t="str">
        <f t="shared" si="5"/>
        <v/>
      </c>
      <c r="AI15" s="883" t="str">
        <f t="shared" ref="AI15:AI33" si="11">IF(B15&lt;&gt;0,ROUND(AE15*Q15,0),"")</f>
        <v/>
      </c>
      <c r="AJ15" s="883"/>
      <c r="AK15" s="900" t="str">
        <f t="shared" si="6"/>
        <v/>
      </c>
      <c r="AL15" s="900"/>
      <c r="AM15" s="901" t="str">
        <f t="shared" si="7"/>
        <v/>
      </c>
      <c r="AN15" s="901"/>
      <c r="AO15" s="73">
        <f t="shared" ref="AO15:AO33" si="12">IF(ROUND($A$1-$A$1*M15,4)=$A$1,0,ROUND($A$1-$A$1*M15,4))</f>
        <v>0</v>
      </c>
      <c r="AP15" s="74">
        <f t="shared" ref="AP15:AP33" si="13">IF(ROUND($A$1-$A$1*O15,4)=$A$1,0,ROUND($A$1-$A$1*O15,4))</f>
        <v>0</v>
      </c>
      <c r="AQ15" s="75">
        <f t="shared" ref="AQ15:AQ33" si="14">ROUND($A$1-((M15+O15)*$A$1),4)</f>
        <v>0</v>
      </c>
      <c r="AR15" s="76">
        <f t="shared" ref="AR15:AR33" si="15">IF(AO15&gt;0,1,0)</f>
        <v>0</v>
      </c>
      <c r="AS15" s="77">
        <f t="shared" si="8"/>
        <v>0</v>
      </c>
      <c r="AT15" s="76">
        <f t="shared" ref="AT15:AT33" si="16">IF(AQ15&gt;0,3,0)</f>
        <v>0</v>
      </c>
      <c r="AU15" s="78">
        <f t="shared" si="9"/>
        <v>0</v>
      </c>
      <c r="AV15" s="5">
        <f t="shared" si="10"/>
        <v>0</v>
      </c>
      <c r="AW15" s="104">
        <f t="shared" ref="AW15:AW33" si="17">ROUND(AF15*Q15,0)</f>
        <v>0</v>
      </c>
    </row>
    <row r="16" spans="1:83" s="69" customFormat="1" ht="18" customHeight="1" x14ac:dyDescent="0.2">
      <c r="A16" s="71">
        <v>3</v>
      </c>
      <c r="B16" s="924"/>
      <c r="C16" s="925"/>
      <c r="D16" s="925"/>
      <c r="E16" s="925"/>
      <c r="F16" s="925"/>
      <c r="G16" s="926"/>
      <c r="H16" s="927"/>
      <c r="I16" s="928"/>
      <c r="J16" s="929"/>
      <c r="K16" s="930"/>
      <c r="L16" s="931"/>
      <c r="M16" s="932"/>
      <c r="N16" s="933"/>
      <c r="O16" s="932"/>
      <c r="P16" s="933"/>
      <c r="Q16" s="934">
        <f t="shared" si="2"/>
        <v>0</v>
      </c>
      <c r="R16" s="935"/>
      <c r="S16" s="936"/>
      <c r="T16" s="937"/>
      <c r="U16" s="938"/>
      <c r="V16" s="939"/>
      <c r="W16" s="940"/>
      <c r="X16" s="941"/>
      <c r="Y16" s="939"/>
      <c r="Z16" s="941"/>
      <c r="AA16" s="556"/>
      <c r="AB16" s="563"/>
      <c r="AC16" s="560" t="str">
        <f t="shared" si="3"/>
        <v/>
      </c>
      <c r="AD16" s="564"/>
      <c r="AE16" s="561"/>
      <c r="AF16" s="562">
        <f t="shared" si="4"/>
        <v>0</v>
      </c>
      <c r="AG16" s="72"/>
      <c r="AH16" s="109" t="str">
        <f t="shared" si="5"/>
        <v/>
      </c>
      <c r="AI16" s="883" t="str">
        <f t="shared" si="11"/>
        <v/>
      </c>
      <c r="AJ16" s="883"/>
      <c r="AK16" s="900" t="str">
        <f t="shared" si="6"/>
        <v/>
      </c>
      <c r="AL16" s="900"/>
      <c r="AM16" s="901" t="str">
        <f t="shared" si="7"/>
        <v/>
      </c>
      <c r="AN16" s="901"/>
      <c r="AO16" s="73">
        <f t="shared" si="12"/>
        <v>0</v>
      </c>
      <c r="AP16" s="74">
        <f t="shared" si="13"/>
        <v>0</v>
      </c>
      <c r="AQ16" s="75">
        <f t="shared" si="14"/>
        <v>0</v>
      </c>
      <c r="AR16" s="76">
        <f t="shared" si="15"/>
        <v>0</v>
      </c>
      <c r="AS16" s="77">
        <f t="shared" si="8"/>
        <v>0</v>
      </c>
      <c r="AT16" s="76">
        <f t="shared" si="16"/>
        <v>0</v>
      </c>
      <c r="AU16" s="78">
        <f t="shared" si="9"/>
        <v>0</v>
      </c>
      <c r="AV16" s="5">
        <f t="shared" si="10"/>
        <v>0</v>
      </c>
      <c r="AW16" s="104">
        <f t="shared" si="17"/>
        <v>0</v>
      </c>
    </row>
    <row r="17" spans="1:49" s="69" customFormat="1" ht="18" customHeight="1" x14ac:dyDescent="0.2">
      <c r="A17" s="71">
        <v>4</v>
      </c>
      <c r="B17" s="924"/>
      <c r="C17" s="925"/>
      <c r="D17" s="925"/>
      <c r="E17" s="925"/>
      <c r="F17" s="925"/>
      <c r="G17" s="926"/>
      <c r="H17" s="927"/>
      <c r="I17" s="928"/>
      <c r="J17" s="929"/>
      <c r="K17" s="930"/>
      <c r="L17" s="931"/>
      <c r="M17" s="932"/>
      <c r="N17" s="933"/>
      <c r="O17" s="932"/>
      <c r="P17" s="933"/>
      <c r="Q17" s="934">
        <f t="shared" si="2"/>
        <v>0</v>
      </c>
      <c r="R17" s="935"/>
      <c r="S17" s="936"/>
      <c r="T17" s="937"/>
      <c r="U17" s="938"/>
      <c r="V17" s="939"/>
      <c r="W17" s="940"/>
      <c r="X17" s="941"/>
      <c r="Y17" s="939"/>
      <c r="Z17" s="941"/>
      <c r="AA17" s="556"/>
      <c r="AB17" s="563"/>
      <c r="AC17" s="560" t="str">
        <f t="shared" si="3"/>
        <v/>
      </c>
      <c r="AD17" s="564"/>
      <c r="AE17" s="561"/>
      <c r="AF17" s="562">
        <f t="shared" si="4"/>
        <v>0</v>
      </c>
      <c r="AG17" s="72"/>
      <c r="AH17" s="109" t="str">
        <f t="shared" si="5"/>
        <v/>
      </c>
      <c r="AI17" s="883" t="str">
        <f t="shared" si="11"/>
        <v/>
      </c>
      <c r="AJ17" s="883"/>
      <c r="AK17" s="900" t="str">
        <f t="shared" si="6"/>
        <v/>
      </c>
      <c r="AL17" s="900"/>
      <c r="AM17" s="901" t="str">
        <f t="shared" si="7"/>
        <v/>
      </c>
      <c r="AN17" s="901"/>
      <c r="AO17" s="73">
        <f t="shared" si="12"/>
        <v>0</v>
      </c>
      <c r="AP17" s="74">
        <f t="shared" si="13"/>
        <v>0</v>
      </c>
      <c r="AQ17" s="75">
        <f t="shared" si="14"/>
        <v>0</v>
      </c>
      <c r="AR17" s="76">
        <f t="shared" si="15"/>
        <v>0</v>
      </c>
      <c r="AS17" s="77">
        <f t="shared" si="8"/>
        <v>0</v>
      </c>
      <c r="AT17" s="76">
        <f t="shared" si="16"/>
        <v>0</v>
      </c>
      <c r="AU17" s="78">
        <f t="shared" si="9"/>
        <v>0</v>
      </c>
      <c r="AV17" s="5">
        <f t="shared" si="10"/>
        <v>0</v>
      </c>
      <c r="AW17" s="104">
        <f t="shared" si="17"/>
        <v>0</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0</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0</v>
      </c>
      <c r="AR18" s="76">
        <f t="shared" si="15"/>
        <v>0</v>
      </c>
      <c r="AS18" s="77">
        <f t="shared" si="8"/>
        <v>0</v>
      </c>
      <c r="AT18" s="76">
        <f t="shared" si="16"/>
        <v>0</v>
      </c>
      <c r="AU18" s="78">
        <f t="shared" si="9"/>
        <v>0</v>
      </c>
      <c r="AV18" s="5">
        <f t="shared" si="10"/>
        <v>0</v>
      </c>
      <c r="AW18" s="104">
        <f t="shared" si="17"/>
        <v>0</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0</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0</v>
      </c>
      <c r="AR19" s="76">
        <f t="shared" si="15"/>
        <v>0</v>
      </c>
      <c r="AS19" s="77">
        <f t="shared" si="8"/>
        <v>0</v>
      </c>
      <c r="AT19" s="76">
        <f t="shared" si="16"/>
        <v>0</v>
      </c>
      <c r="AU19" s="78">
        <f t="shared" si="9"/>
        <v>0</v>
      </c>
      <c r="AV19" s="5">
        <f t="shared" si="10"/>
        <v>0</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0</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0</v>
      </c>
      <c r="AR20" s="76">
        <f t="shared" si="15"/>
        <v>0</v>
      </c>
      <c r="AS20" s="77">
        <f t="shared" si="8"/>
        <v>0</v>
      </c>
      <c r="AT20" s="76">
        <f t="shared" si="16"/>
        <v>0</v>
      </c>
      <c r="AU20" s="78">
        <f t="shared" si="9"/>
        <v>0</v>
      </c>
      <c r="AV20" s="5">
        <f t="shared" si="10"/>
        <v>0</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0</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0</v>
      </c>
      <c r="AR21" s="76">
        <f t="shared" si="15"/>
        <v>0</v>
      </c>
      <c r="AS21" s="77">
        <f t="shared" si="8"/>
        <v>0</v>
      </c>
      <c r="AT21" s="76">
        <f t="shared" si="16"/>
        <v>0</v>
      </c>
      <c r="AU21" s="78">
        <f t="shared" si="9"/>
        <v>0</v>
      </c>
      <c r="AV21" s="5">
        <f t="shared" si="10"/>
        <v>0</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0</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0</v>
      </c>
      <c r="AR22" s="76">
        <f t="shared" si="15"/>
        <v>0</v>
      </c>
      <c r="AS22" s="77">
        <f t="shared" si="8"/>
        <v>0</v>
      </c>
      <c r="AT22" s="76">
        <f t="shared" si="16"/>
        <v>0</v>
      </c>
      <c r="AU22" s="78">
        <f t="shared" si="9"/>
        <v>0</v>
      </c>
      <c r="AV22" s="5">
        <f t="shared" si="10"/>
        <v>0</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0</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0</v>
      </c>
      <c r="AR23" s="76">
        <f t="shared" si="15"/>
        <v>0</v>
      </c>
      <c r="AS23" s="77">
        <f t="shared" si="8"/>
        <v>0</v>
      </c>
      <c r="AT23" s="76">
        <f t="shared" si="16"/>
        <v>0</v>
      </c>
      <c r="AU23" s="78">
        <f t="shared" si="9"/>
        <v>0</v>
      </c>
      <c r="AV23" s="5">
        <f t="shared" si="10"/>
        <v>0</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0</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0</v>
      </c>
      <c r="AR24" s="76">
        <f t="shared" si="15"/>
        <v>0</v>
      </c>
      <c r="AS24" s="77">
        <f t="shared" si="8"/>
        <v>0</v>
      </c>
      <c r="AT24" s="76">
        <f t="shared" si="16"/>
        <v>0</v>
      </c>
      <c r="AU24" s="78">
        <f t="shared" si="9"/>
        <v>0</v>
      </c>
      <c r="AV24" s="5">
        <f t="shared" si="10"/>
        <v>0</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0</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0</v>
      </c>
      <c r="AR25" s="76">
        <f t="shared" si="15"/>
        <v>0</v>
      </c>
      <c r="AS25" s="77">
        <f t="shared" si="8"/>
        <v>0</v>
      </c>
      <c r="AT25" s="76">
        <f t="shared" si="16"/>
        <v>0</v>
      </c>
      <c r="AU25" s="78">
        <f t="shared" si="9"/>
        <v>0</v>
      </c>
      <c r="AV25" s="5">
        <f t="shared" si="10"/>
        <v>0</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0</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0</v>
      </c>
      <c r="AR26" s="76">
        <f t="shared" si="15"/>
        <v>0</v>
      </c>
      <c r="AS26" s="77">
        <f t="shared" si="8"/>
        <v>0</v>
      </c>
      <c r="AT26" s="76">
        <f t="shared" si="16"/>
        <v>0</v>
      </c>
      <c r="AU26" s="78">
        <f t="shared" si="9"/>
        <v>0</v>
      </c>
      <c r="AV26" s="5">
        <f t="shared" si="10"/>
        <v>0</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0</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0</v>
      </c>
      <c r="AR27" s="76">
        <f t="shared" si="15"/>
        <v>0</v>
      </c>
      <c r="AS27" s="77">
        <f t="shared" si="8"/>
        <v>0</v>
      </c>
      <c r="AT27" s="76">
        <f t="shared" si="16"/>
        <v>0</v>
      </c>
      <c r="AU27" s="78">
        <f t="shared" si="9"/>
        <v>0</v>
      </c>
      <c r="AV27" s="5">
        <f t="shared" si="10"/>
        <v>0</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0</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0</v>
      </c>
      <c r="AR28" s="76">
        <f t="shared" si="15"/>
        <v>0</v>
      </c>
      <c r="AS28" s="77">
        <f t="shared" si="8"/>
        <v>0</v>
      </c>
      <c r="AT28" s="76">
        <f t="shared" si="16"/>
        <v>0</v>
      </c>
      <c r="AU28" s="78">
        <f t="shared" si="9"/>
        <v>0</v>
      </c>
      <c r="AV28" s="5">
        <f t="shared" si="10"/>
        <v>0</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0</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0</v>
      </c>
      <c r="AR29" s="76">
        <f t="shared" si="15"/>
        <v>0</v>
      </c>
      <c r="AS29" s="77">
        <f t="shared" si="8"/>
        <v>0</v>
      </c>
      <c r="AT29" s="76">
        <f t="shared" si="16"/>
        <v>0</v>
      </c>
      <c r="AU29" s="78">
        <f t="shared" si="9"/>
        <v>0</v>
      </c>
      <c r="AV29" s="5">
        <f t="shared" si="10"/>
        <v>0</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0</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0</v>
      </c>
      <c r="AR30" s="76">
        <f t="shared" si="15"/>
        <v>0</v>
      </c>
      <c r="AS30" s="77">
        <f t="shared" si="8"/>
        <v>0</v>
      </c>
      <c r="AT30" s="76">
        <f t="shared" si="16"/>
        <v>0</v>
      </c>
      <c r="AU30" s="78">
        <f t="shared" si="9"/>
        <v>0</v>
      </c>
      <c r="AV30" s="5">
        <f t="shared" si="10"/>
        <v>0</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0</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0</v>
      </c>
      <c r="AR31" s="76">
        <f t="shared" si="15"/>
        <v>0</v>
      </c>
      <c r="AS31" s="77">
        <f t="shared" si="8"/>
        <v>0</v>
      </c>
      <c r="AT31" s="76">
        <f t="shared" si="16"/>
        <v>0</v>
      </c>
      <c r="AU31" s="78">
        <f t="shared" si="9"/>
        <v>0</v>
      </c>
      <c r="AV31" s="5">
        <f t="shared" si="10"/>
        <v>0</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0</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0</v>
      </c>
      <c r="AR32" s="76">
        <f t="shared" si="15"/>
        <v>0</v>
      </c>
      <c r="AS32" s="77">
        <f t="shared" si="8"/>
        <v>0</v>
      </c>
      <c r="AT32" s="76">
        <f t="shared" si="16"/>
        <v>0</v>
      </c>
      <c r="AU32" s="78">
        <f t="shared" si="9"/>
        <v>0</v>
      </c>
      <c r="AV32" s="5">
        <f t="shared" si="10"/>
        <v>0</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0</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0</v>
      </c>
      <c r="AR33" s="76">
        <f t="shared" si="15"/>
        <v>0</v>
      </c>
      <c r="AS33" s="77">
        <f t="shared" si="8"/>
        <v>0</v>
      </c>
      <c r="AT33" s="76">
        <f t="shared" si="16"/>
        <v>0</v>
      </c>
      <c r="AU33" s="78">
        <f t="shared" si="9"/>
        <v>0</v>
      </c>
      <c r="AV33" s="5">
        <f t="shared" si="10"/>
        <v>0</v>
      </c>
      <c r="AW33" s="104">
        <f t="shared" si="17"/>
        <v>0</v>
      </c>
    </row>
    <row r="34" spans="1:49" s="69" customFormat="1" ht="24.75" customHeight="1" x14ac:dyDescent="0.2">
      <c r="A34" s="84"/>
      <c r="B34" s="480" t="s">
        <v>281</v>
      </c>
      <c r="C34" s="84"/>
      <c r="D34" s="84"/>
      <c r="E34" s="84"/>
      <c r="F34" s="84"/>
      <c r="G34" s="554">
        <f>20-COUNTBLANK(B14:B33)</f>
        <v>0</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0</v>
      </c>
      <c r="Z34" s="904"/>
      <c r="AA34" s="558">
        <f t="shared" ref="AA34:AG34" si="18">SUM(AA14:AA33)</f>
        <v>0</v>
      </c>
      <c r="AB34" s="568">
        <f t="shared" si="18"/>
        <v>0</v>
      </c>
      <c r="AC34" s="569">
        <f t="shared" si="18"/>
        <v>0</v>
      </c>
      <c r="AD34" s="569">
        <f t="shared" si="18"/>
        <v>0</v>
      </c>
      <c r="AE34" s="570">
        <f t="shared" si="18"/>
        <v>0</v>
      </c>
      <c r="AF34" s="571">
        <f t="shared" si="18"/>
        <v>0</v>
      </c>
      <c r="AG34" s="89">
        <f t="shared" si="18"/>
        <v>0</v>
      </c>
      <c r="AH34" s="90"/>
      <c r="AI34" s="90"/>
      <c r="AJ34" s="90"/>
      <c r="AK34" s="90"/>
      <c r="AL34" s="91"/>
      <c r="AM34" s="91"/>
      <c r="AN34" s="91"/>
      <c r="AO34" s="68"/>
      <c r="AS34" s="70"/>
      <c r="AW34" s="104">
        <f>SUM(AW14:AW33)</f>
        <v>0</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0</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1294" priority="6" stopIfTrue="1">
      <formula>B14=""</formula>
    </cfRule>
  </conditionalFormatting>
  <conditionalFormatting sqref="AE14:AE33">
    <cfRule type="expression" dxfId="1293" priority="7" stopIfTrue="1">
      <formula>AND((OR(S14,V14,Y14)&lt;&gt;0),AE14=0)</formula>
    </cfRule>
    <cfRule type="expression" dxfId="1292" priority="8" stopIfTrue="1">
      <formula>AND((OR(S14,V14,Y14)&lt;&gt;0),AE14&lt;&gt;0)</formula>
    </cfRule>
  </conditionalFormatting>
  <conditionalFormatting sqref="Q14:R33">
    <cfRule type="expression" dxfId="1291" priority="9" stopIfTrue="1">
      <formula>B14=""</formula>
    </cfRule>
  </conditionalFormatting>
  <conditionalFormatting sqref="AC14:AC33">
    <cfRule type="expression" dxfId="1290" priority="10" stopIfTrue="1">
      <formula>(AD14+AC14)&gt;=0</formula>
    </cfRule>
  </conditionalFormatting>
  <conditionalFormatting sqref="AI14:AJ33">
    <cfRule type="expression" dxfId="1289" priority="11" stopIfTrue="1">
      <formula>IF(AI14&lt;&gt;ROUND(S14*$AF$1+V14+Y14,2),1)</formula>
    </cfRule>
    <cfRule type="cellIs" dxfId="1288" priority="12" stopIfTrue="1" operator="equal">
      <formula>0</formula>
    </cfRule>
  </conditionalFormatting>
  <conditionalFormatting sqref="Y25:Z33">
    <cfRule type="expression" dxfId="1287" priority="13" stopIfTrue="1">
      <formula>IF((AND($Y25=0,$S25=0,$V25=0,$AE25&lt;&gt;0)),"истина")</formula>
    </cfRule>
    <cfRule type="expression" dxfId="1286" priority="14" stopIfTrue="1">
      <formula>($V25+$Y25)&lt;&gt;$AI25</formula>
    </cfRule>
  </conditionalFormatting>
  <conditionalFormatting sqref="S15:U33">
    <cfRule type="expression" dxfId="1285" priority="15" stopIfTrue="1">
      <formula>IF((AND($S15=0,$V15=0,$Y15=0,$AE15&lt;&gt;0)),"истина")</formula>
    </cfRule>
    <cfRule type="cellIs" dxfId="1284" priority="16" stopIfTrue="1" operator="lessThan">
      <formula>0</formula>
    </cfRule>
  </conditionalFormatting>
  <conditionalFormatting sqref="V25:X33">
    <cfRule type="expression" dxfId="1283" priority="17" stopIfTrue="1">
      <formula>IF((AND($V25=0,$Y25=0,$S25=0,$AE25&lt;&gt;0)),"истина")</formula>
    </cfRule>
    <cfRule type="expression" dxfId="1282" priority="18" stopIfTrue="1">
      <formula>($V25+$Y25)&lt;&gt;$AI25</formula>
    </cfRule>
    <cfRule type="cellIs" dxfId="1281" priority="19" stopIfTrue="1" operator="lessThan">
      <formula>0</formula>
    </cfRule>
  </conditionalFormatting>
  <conditionalFormatting sqref="I10:J10">
    <cfRule type="cellIs" dxfId="1280" priority="20" stopIfTrue="1" operator="notEqual">
      <formula>$A$10</formula>
    </cfRule>
    <cfRule type="cellIs" dxfId="1279" priority="21" stopIfTrue="1" operator="equal">
      <formula>0</formula>
    </cfRule>
  </conditionalFormatting>
  <conditionalFormatting sqref="D10:E10 AK13:AL13 AH14:AH33 AM14:AN33">
    <cfRule type="cellIs" dxfId="1278" priority="22" stopIfTrue="1" operator="equal">
      <formula>0</formula>
    </cfRule>
  </conditionalFormatting>
  <conditionalFormatting sqref="AH3:AN3 AH1:AN1">
    <cfRule type="cellIs" dxfId="1277" priority="23" stopIfTrue="1" operator="equal">
      <formula>0</formula>
    </cfRule>
  </conditionalFormatting>
  <conditionalFormatting sqref="S34:AG34 AF14:AF33">
    <cfRule type="cellIs" dxfId="1276" priority="24" stopIfTrue="1" operator="equal">
      <formula>0</formula>
    </cfRule>
  </conditionalFormatting>
  <conditionalFormatting sqref="S14:U14">
    <cfRule type="expression" dxfId="1275" priority="25" stopIfTrue="1">
      <formula>IF((AND($S$14=0,$V$14=0,$Y$14=0,$AE$14&lt;&gt;0)),"истина")</formula>
    </cfRule>
    <cfRule type="cellIs" dxfId="1274" priority="26" stopIfTrue="1" operator="lessThan">
      <formula>0</formula>
    </cfRule>
  </conditionalFormatting>
  <conditionalFormatting sqref="G34 D8:E9 AK14:AL33">
    <cfRule type="cellIs" dxfId="1273" priority="27" stopIfTrue="1" operator="equal">
      <formula>0</formula>
    </cfRule>
  </conditionalFormatting>
  <conditionalFormatting sqref="AL8:AL9">
    <cfRule type="cellIs" dxfId="1272" priority="28" stopIfTrue="1" operator="equal">
      <formula>0</formula>
    </cfRule>
  </conditionalFormatting>
  <conditionalFormatting sqref="AM8:AN8">
    <cfRule type="expression" dxfId="1271" priority="29" stopIfTrue="1">
      <formula>$AL$8=0</formula>
    </cfRule>
  </conditionalFormatting>
  <conditionalFormatting sqref="AM9:AN9">
    <cfRule type="expression" dxfId="1270" priority="30" stopIfTrue="1">
      <formula>$AL$9=0</formula>
    </cfRule>
  </conditionalFormatting>
  <conditionalFormatting sqref="A8:C8">
    <cfRule type="expression" dxfId="1269" priority="31" stopIfTrue="1">
      <formula>$D$8=0</formula>
    </cfRule>
    <cfRule type="cellIs" dxfId="1268" priority="32" stopIfTrue="1" operator="equal">
      <formula>0</formula>
    </cfRule>
  </conditionalFormatting>
  <conditionalFormatting sqref="A9:C9">
    <cfRule type="expression" dxfId="1267" priority="33" stopIfTrue="1">
      <formula>$D$9=0</formula>
    </cfRule>
    <cfRule type="cellIs" dxfId="1266" priority="34" stopIfTrue="1" operator="equal">
      <formula>0</formula>
    </cfRule>
  </conditionalFormatting>
  <conditionalFormatting sqref="F9">
    <cfRule type="expression" dxfId="1265" priority="35" stopIfTrue="1">
      <formula>$D$9=0</formula>
    </cfRule>
  </conditionalFormatting>
  <conditionalFormatting sqref="F8">
    <cfRule type="expression" dxfId="1264" priority="36" stopIfTrue="1">
      <formula>$D$8=0</formula>
    </cfRule>
  </conditionalFormatting>
  <conditionalFormatting sqref="G8:AK9 BA7:CE8">
    <cfRule type="cellIs" dxfId="1263" priority="37" stopIfTrue="1" operator="equal">
      <formula>""</formula>
    </cfRule>
  </conditionalFormatting>
  <conditionalFormatting sqref="Y14:Z24">
    <cfRule type="expression" dxfId="1262" priority="1" stopIfTrue="1">
      <formula>IF((AND($Y14=0,$S14=0,$V14=0,$AE14&lt;&gt;0)),"истина")</formula>
    </cfRule>
    <cfRule type="expression" dxfId="1261" priority="2" stopIfTrue="1">
      <formula>($V14+$Y14)&lt;&gt;$AI14</formula>
    </cfRule>
  </conditionalFormatting>
  <conditionalFormatting sqref="V14:X24">
    <cfRule type="expression" dxfId="1260" priority="3" stopIfTrue="1">
      <formula>IF((AND($V14=0,$Y14=0,$S14=0,$AE14&lt;&gt;0)),"истина")</formula>
    </cfRule>
    <cfRule type="expression" dxfId="1259" priority="4" stopIfTrue="1">
      <formula>($V14+$Y14)&lt;&gt;$AI14</formula>
    </cfRule>
    <cfRule type="cellIs" dxfId="1258"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7825"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77826"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77827"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77828"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77829"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77830"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77831"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77832"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77833"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77834"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77835"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77836"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77837"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77838"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77839"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77840"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77841"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27">
    <pageSetUpPr fitToPage="1"/>
  </sheetPr>
  <dimension ref="A1:CE147"/>
  <sheetViews>
    <sheetView showGridLines="0" topLeftCell="C3" zoomScale="120" zoomScaleNormal="120" workbookViewId="0">
      <selection activeCell="M18" sqref="M18:N18"/>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c r="B1" s="969"/>
      <c r="C1" s="969"/>
      <c r="D1" s="555"/>
      <c r="E1" s="966"/>
      <c r="F1" s="966"/>
      <c r="G1" s="966"/>
      <c r="H1" s="966"/>
      <c r="J1" s="970"/>
      <c r="K1" s="970"/>
      <c r="L1" s="970"/>
      <c r="M1" s="970"/>
      <c r="N1" s="970"/>
      <c r="O1" s="970"/>
      <c r="P1" s="3"/>
      <c r="Q1" s="3"/>
      <c r="R1" s="964"/>
      <c r="S1" s="964"/>
      <c r="T1" s="964"/>
      <c r="U1" s="964"/>
      <c r="V1" s="964"/>
      <c r="W1" s="964"/>
      <c r="Y1" s="971"/>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c r="AH2" s="859" t="s">
        <v>12</v>
      </c>
      <c r="AI2" s="859"/>
      <c r="AJ2" s="859"/>
      <c r="AK2" s="859"/>
      <c r="AL2" s="859"/>
      <c r="AM2" s="859"/>
      <c r="AN2" s="859"/>
      <c r="AO2" s="14" t="b">
        <v>0</v>
      </c>
      <c r="AP2" s="15" t="b">
        <v>0</v>
      </c>
      <c r="AQ2" s="15" t="b">
        <v>0</v>
      </c>
      <c r="AR2" s="15" t="b">
        <v>0</v>
      </c>
      <c r="AS2" s="15" t="b">
        <v>0</v>
      </c>
      <c r="AT2" s="15" t="b">
        <v>0</v>
      </c>
      <c r="AU2" s="15" t="b">
        <v>0</v>
      </c>
      <c r="AV2" s="15">
        <f>COUNTIF(AO2:AU2,TRUE)</f>
        <v>0</v>
      </c>
    </row>
    <row r="3" spans="1:83" ht="12.75" customHeight="1" x14ac:dyDescent="0.2">
      <c r="A3" s="972" t="s">
        <v>313</v>
      </c>
      <c r="B3" s="972"/>
      <c r="C3" s="972"/>
      <c r="D3" s="555"/>
      <c r="E3" s="964"/>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f>IF(AO2=TRUE,"M",0)</f>
        <v>0</v>
      </c>
      <c r="AP3" s="19">
        <f>IF(AP2=TRUE,"Tu",0)</f>
        <v>0</v>
      </c>
      <c r="AQ3" s="19">
        <f>IF(AQ2=TRUE,"W",0)</f>
        <v>0</v>
      </c>
      <c r="AR3" s="19">
        <f>IF(AR2=TRUE,"Th",0)</f>
        <v>0</v>
      </c>
      <c r="AS3" s="19">
        <f>IF(AS2=TRUE,"F",0)</f>
        <v>0</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
      </c>
      <c r="BC7" s="33" t="str">
        <f>IF($I$7=$AO$3,"X","")&amp;IF($I$7=$AP$3,"X","")&amp;IF($I$7=$AQ$3,"X","")&amp;IF($I$7=$AR$3,"X","")&amp;IF($I$7=$AS$3,"X","")&amp;IF($I$7=$AT$3,"X","")&amp;IF($I$7=$AU$3,"X","")</f>
        <v/>
      </c>
      <c r="BD7" s="33" t="str">
        <f>IF($J$7=$AO$3,"X","")&amp;IF($J$7=$AP$3,"X","")&amp;IF($J$7=$AQ$3,"X","")&amp;IF($J$7=$AR$3,"X","")&amp;IF($J$7=$AS$3,"X","")&amp;IF($J$7=$AT$3,"X","")&amp;IF($J$7=$AU$3,"X","")</f>
        <v/>
      </c>
      <c r="BE7" s="33" t="str">
        <f>IF($K$7=$AO$3,"X","")&amp;IF($K$7=$AP$3,"X","")&amp;IF($K$7=$AQ$3,"X","")&amp;IF($K$7=$AR$3,"X","")&amp;IF($K$7=$AS$3,"X","")&amp;IF($K$7=$AT$3,"X","")&amp;IF($K$7=$AU$3,"X","")</f>
        <v/>
      </c>
      <c r="BF7" s="33" t="str">
        <f>IF($L$7=$AO$3,"X","")&amp;IF($L$7=$AP$3,"X","")&amp;IF($L$7=$AQ$3,"X","")&amp;IF($L$7=$AR$3,"X","")&amp;IF($L$7=$AS$3,"X","")&amp;IF($L$7=$AT$3,"X","")&amp;IF($L$7=$AU$3,"X","")</f>
        <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
      </c>
      <c r="BJ7" s="33" t="str">
        <f>IF($P$7=$AO$3,"X","")&amp;IF($P$7=$AP$3,"X","")&amp;IF($P$7=$AQ$3,"X","")&amp;IF($P$7=$AR$3,"X","")&amp;IF($P$7=$AS$3,"X","")&amp;IF($P$7=$AT$3,"X","")&amp;IF($P$7=$AU$3,"X","")</f>
        <v/>
      </c>
      <c r="BK7" s="33" t="str">
        <f>IF($Q$7=$AO$3,"X","")&amp;IF($Q$7=$AP$3,"X","")&amp;IF($Q$7=$AQ$3,"X","")&amp;IF($Q$7=$AR$3,"X","")&amp;IF($Q$7=$AS$3,"X","")&amp;IF($Q$7=$AT$3,"X","")&amp;IF($Q$7=$AU$3,"X","")</f>
        <v/>
      </c>
      <c r="BL7" s="33" t="str">
        <f>IF($R$7=$AO$3,"X","")&amp;IF($R$7=$AP$3,"X","")&amp;IF($R$7=$AQ$3,"X","")&amp;IF($R$7=$AR$3,"X","")&amp;IF($R$7=$AS$3,"X","")&amp;IF($R$7=$AT$3,"X","")&amp;IF($R$7=$AU$3,"X","")</f>
        <v/>
      </c>
      <c r="BM7" s="33" t="str">
        <f>IF($S$7=$AO$3,"X","")&amp;IF($S$7=$AP$3,"X","")&amp;IF($S$7=$AQ$3,"X","")&amp;IF($S$7=$AR$3,"X","")&amp;IF($S$7=$AS$3,"X","")&amp;IF($S$7=$AT$3,"X","")&amp;IF($S$7=$AU$3,"X","")</f>
        <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
      </c>
      <c r="BQ7" s="33" t="str">
        <f>IF($W$7=$AO$3,"X","")&amp;IF($W$7=$AP$3,"X","")&amp;IF($W$7=$AQ$3,"X","")&amp;IF($W$7=$AR$3,"X","")&amp;IF($W$7=$AS$3,"X","")&amp;IF($W$7=$AT$3,"X","")&amp;IF($W$7=$AU$3,"X","")</f>
        <v/>
      </c>
      <c r="BR7" s="33" t="str">
        <f>IF($X$7=$AO$3,"X","")&amp;IF($X$7=$AP$3,"X","")&amp;IF($X$7=$AQ$3,"X","")&amp;IF($X$7=$AR$3,"X","")&amp;IF($X$7=$AS$3,"X","")&amp;IF($X$7=$AT$3,"X","")&amp;IF($X$7=$AU$3,"X","")</f>
        <v/>
      </c>
      <c r="BS7" s="33" t="str">
        <f>IF($Y$7=$AO$3,"X","")&amp;IF($Y$7=$AP$3,"X","")&amp;IF($Y$7=$AQ$3,"X","")&amp;IF($Y$7=$AR$3,"X","")&amp;IF($Y$7=$AS$3,"X","")&amp;IF($Y$7=$AT$3,"X","")&amp;IF($Y$7=$AU$3,"X","")</f>
        <v/>
      </c>
      <c r="BT7" s="33" t="str">
        <f>IF($Z$7=$AO$3,"X","")&amp;IF($Z$7=$AP$3,"X","")&amp;IF($Z$7=$AQ$3,"X","")&amp;IF($Z$7=$AR$3,"X","")&amp;IF($Z$7=$AS$3,"X","")&amp;IF($Z$7=$AT$3,"X","")&amp;IF($Z$7=$AU$3,"X","")</f>
        <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
      </c>
      <c r="BX7" s="33" t="str">
        <f>IF($AD$7=$AO$3,"X","")&amp;IF($AD$7=$AP$3,"X","")&amp;IF($AD$7=$AQ$3,"X","")&amp;IF($AD$7=$AR$3,"X","")&amp;IF($AD$7=$AS$3,"X","")&amp;IF($AD$7=$AT$3,"X","")&amp;IF($AD$7=$AU$3,"X","")</f>
        <v/>
      </c>
      <c r="BY7" s="33" t="str">
        <f>IF($AE$7=$AO$3,"X","")&amp;IF($AE$7=$AP$3,"X","")&amp;IF($AE$7=$AQ$3,"X","")&amp;IF($AE$7=$AR$3,"X","")&amp;IF($AE$7=$AS$3,"X","")&amp;IF($AE$7=$AT$3,"X","")&amp;IF($AE$7=$AU$3,"X","")</f>
        <v/>
      </c>
      <c r="BZ7" s="33" t="str">
        <f>IF($AF$7=$AO$3,"X","")&amp;IF($AF$7=$AP$3,"X","")&amp;IF($AF$7=$AQ$3,"X","")&amp;IF($AF$7=$AR$3,"X","")&amp;IF($AF$7=$AS$3,"X","")&amp;IF($AF$7=$AT$3,"X","")&amp;IF($AF$7=$AU$3,"X","")</f>
        <v/>
      </c>
      <c r="CA7" s="33" t="str">
        <f>IF($AG$7=$AO$3,"X","")&amp;IF($AG$7=$AP$3,"X","")&amp;IF($AG$7=$AQ$3,"X","")&amp;IF($AG$7=$AR$3,"X","")&amp;IF($AG$7=$AS$3,"X","")&amp;IF($AG$7=$AT$3,"X","")&amp;IF($AG$7=$AU$3,"X","")</f>
        <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
      </c>
      <c r="CE7" s="33" t="str">
        <f>IF($AK$7=$AO$3,"X","")&amp;IF($AK$7=$AP$3,"X","")&amp;IF($AK$7=$AQ$3,"X","")&amp;IF($AK$7=$AR$3,"X","")&amp;IF($AK$7=$AS$3,"X","")&amp;IF($AK$7=$AT$3,"X","")&amp;IF($AK$7=$AU$3,"X","")</f>
        <v/>
      </c>
    </row>
    <row r="8" spans="1:83" ht="12.75" customHeight="1" x14ac:dyDescent="0.2">
      <c r="A8" s="977">
        <f>R1</f>
        <v>0</v>
      </c>
      <c r="B8" s="977"/>
      <c r="C8" s="977"/>
      <c r="D8" s="978">
        <f>Y1*AL8</f>
        <v>0</v>
      </c>
      <c r="E8" s="978"/>
      <c r="F8" s="34" t="s">
        <v>21</v>
      </c>
      <c r="G8" s="35" t="str">
        <f>IF($G$7=$AO$3,"X","")&amp;IF($G$7=$AP$3,"X","")&amp;IF($G$7=$AQ$3,"X","")&amp;IF($G$7=$AR$3,"X","")&amp;IF($G$7=$AS$3,"X","")&amp;IF($G$7=$AT$3,"X","")&amp;IF($G$7=$AU$3,"X","")</f>
        <v/>
      </c>
      <c r="H8" s="35" t="str">
        <f>IF($H$7=$AO$3,"X","")&amp;IF($H$7=$AP$3,"X","")&amp;IF($H$7=$AQ$3,"X","")&amp;IF($H$7=$AR$3,"X","")&amp;IF($H$7=$AS$3,"X","")&amp;IF($H$7=$AT$3,"X","")&amp;IF($H$7=$AU$3,"X","")</f>
        <v/>
      </c>
      <c r="I8" s="35" t="str">
        <f>IF($I$7=$AO$3,"X","")&amp;IF($I$7=$AP$3,"X","")&amp;IF($I$7=$AQ$3,"X","")&amp;IF($I$7=$AR$3,"X","")&amp;IF($I$7=$AS$3,"X","")&amp;IF($I$7=$AT$3,"X","")&amp;IF($I$7=$AU$3,"X","")</f>
        <v/>
      </c>
      <c r="J8" s="35" t="str">
        <f>IF($J$7=$AO$3,"X","")&amp;IF($J$7=$AP$3,"X","")&amp;IF($J$7=$AQ$3,"X","")&amp;IF($J$7=$AR$3,"X","")&amp;IF($J$7=$AS$3,"X","")&amp;IF($J$7=$AT$3,"X","")&amp;IF($J$7=$AU$3,"X","")</f>
        <v/>
      </c>
      <c r="K8" s="35" t="str">
        <f>IF($K$7=$AO$3,"X","")&amp;IF($K$7=$AP$3,"X","")&amp;IF($K$7=$AQ$3,"X","")&amp;IF($K$7=$AR$3,"X","")&amp;IF($K$7=$AS$3,"X","")&amp;IF($K$7=$AT$3,"X","")&amp;IF($K$7=$AU$3,"X","")</f>
        <v/>
      </c>
      <c r="L8" s="35" t="str">
        <f>IF($L$7=$AO$3,"X","")&amp;IF($L$7=$AP$3,"X","")&amp;IF($L$7=$AQ$3,"X","")&amp;IF($L$7=$AR$3,"X","")&amp;IF($L$7=$AS$3,"X","")&amp;IF($L$7=$AT$3,"X","")&amp;IF($L$7=$AU$3,"X","")</f>
        <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
      </c>
      <c r="P8" s="35" t="str">
        <f>IF($P$7=$AO$3,"X","")&amp;IF($P$7=$AP$3,"X","")&amp;IF($P$7=$AQ$3,"X","")&amp;IF($P$7=$AR$3,"X","")&amp;IF($P$7=$AS$3,"X","")&amp;IF($P$7=$AT$3,"X","")&amp;IF($P$7=$AU$3,"X","")</f>
        <v/>
      </c>
      <c r="Q8" s="35" t="str">
        <f>IF($Q$7=$AO$3,"X","")&amp;IF($Q$7=$AP$3,"X","")&amp;IF($Q$7=$AQ$3,"X","")&amp;IF($Q$7=$AR$3,"X","")&amp;IF($Q$7=$AS$3,"X","")&amp;IF($Q$7=$AT$3,"X","")&amp;IF($Q$7=$AU$3,"X","")</f>
        <v/>
      </c>
      <c r="R8" s="35" t="str">
        <f>IF($R$7=$AO$3,"X","")&amp;IF($R$7=$AP$3,"X","")&amp;IF($R$7=$AQ$3,"X","")&amp;IF($R$7=$AR$3,"X","")&amp;IF($R$7=$AS$3,"X","")&amp;IF($R$7=$AT$3,"X","")&amp;IF($R$7=$AU$3,"X","")</f>
        <v/>
      </c>
      <c r="S8" s="35" t="str">
        <f>IF($S$7=$AO$3,"X","")&amp;IF($S$7=$AP$3,"X","")&amp;IF($S$7=$AQ$3,"X","")&amp;IF($S$7=$AR$3,"X","")&amp;IF($S$7=$AS$3,"X","")&amp;IF($S$7=$AT$3,"X","")&amp;IF($S$7=$AU$3,"X","")</f>
        <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
      </c>
      <c r="W8" s="35" t="str">
        <f>IF($W$7=$AO$3,"X","")&amp;IF($W$7=$AP$3,"X","")&amp;IF($W$7=$AQ$3,"X","")&amp;IF($W$7=$AR$3,"X","")&amp;IF($W$7=$AS$3,"X","")&amp;IF($W$7=$AT$3,"X","")&amp;IF($W$7=$AU$3,"X","")</f>
        <v/>
      </c>
      <c r="X8" s="35" t="str">
        <f>IF($X$7=$AO$3,"X","")&amp;IF($X$7=$AP$3,"X","")&amp;IF($X$7=$AQ$3,"X","")&amp;IF($X$7=$AR$3,"X","")&amp;IF($X$7=$AS$3,"X","")&amp;IF($X$7=$AT$3,"X","")&amp;IF($X$7=$AU$3,"X","")</f>
        <v/>
      </c>
      <c r="Y8" s="35" t="str">
        <f>IF($Y$7=$AO$3,"X","")&amp;IF($Y$7=$AP$3,"X","")&amp;IF($Y$7=$AQ$3,"X","")&amp;IF($Y$7=$AR$3,"X","")&amp;IF($Y$7=$AS$3,"X","")&amp;IF($Y$7=$AT$3,"X","")&amp;IF($Y$7=$AU$3,"X","")</f>
        <v/>
      </c>
      <c r="Z8" s="35" t="str">
        <f>IF($Z$7=$AO$3,"X","")&amp;IF($Z$7=$AP$3,"X","")&amp;IF($Z$7=$AQ$3,"X","")&amp;IF($Z$7=$AR$3,"X","")&amp;IF($Z$7=$AS$3,"X","")&amp;IF($Z$7=$AT$3,"X","")&amp;IF($Z$7=$AU$3,"X","")</f>
        <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
      </c>
      <c r="AD8" s="35" t="str">
        <f>IF($AD$7=$AO$3,"X","")&amp;IF($AD$7=$AP$3,"X","")&amp;IF($AD$7=$AQ$3,"X","")&amp;IF($AD$7=$AR$3,"X","")&amp;IF($AD$7=$AS$3,"X","")&amp;IF($AD$7=$AT$3,"X","")&amp;IF($AD$7=$AU$3,"X","")</f>
        <v/>
      </c>
      <c r="AE8" s="35" t="str">
        <f>IF($AE$7=$AO$3,"X","")&amp;IF($AE$7=$AP$3,"X","")&amp;IF($AE$7=$AQ$3,"X","")&amp;IF($AE$7=$AR$3,"X","")&amp;IF($AE$7=$AS$3,"X","")&amp;IF($AE$7=$AT$3,"X","")&amp;IF($AE$7=$AU$3,"X","")</f>
        <v/>
      </c>
      <c r="AF8" s="35" t="str">
        <f>IF($AF$7=$AO$3,"X","")&amp;IF($AF$7=$AP$3,"X","")&amp;IF($AF$7=$AQ$3,"X","")&amp;IF($AF$7=$AR$3,"X","")&amp;IF($AF$7=$AS$3,"X","")&amp;IF($AF$7=$AT$3,"X","")&amp;IF($AF$7=$AU$3,"X","")</f>
        <v/>
      </c>
      <c r="AG8" s="35" t="str">
        <f>IF($AG$7=$AO$3,"X","")&amp;IF($AG$7=$AP$3,"X","")&amp;IF($AG$7=$AQ$3,"X","")&amp;IF($AG$7=$AR$3,"X","")&amp;IF($AG$7=$AS$3,"X","")&amp;IF($AG$7=$AT$3,"X","")&amp;IF($AG$7=$AU$3,"X","")</f>
        <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
      </c>
      <c r="AK8" s="35" t="str">
        <f>IF($AK$7=$AO$3,"X","")&amp;IF($AK$7=$AP$3,"X","")&amp;IF($AK$7=$AQ$3,"X","")&amp;IF($AK$7=$AR$3,"X","")&amp;IF($AK$7=$AS$3,"X","")&amp;IF($AK$7=$AT$3,"X","")&amp;IF($AK$7=$AU$3,"X","")</f>
        <v/>
      </c>
      <c r="AL8" s="30">
        <f>COUNTIF(G8:AK8,"X")</f>
        <v>0</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0</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c r="C14" s="925"/>
      <c r="D14" s="925"/>
      <c r="E14" s="925"/>
      <c r="F14" s="925"/>
      <c r="G14" s="926"/>
      <c r="H14" s="927"/>
      <c r="I14" s="928"/>
      <c r="J14" s="929"/>
      <c r="K14" s="930"/>
      <c r="L14" s="931"/>
      <c r="M14" s="932"/>
      <c r="N14" s="933"/>
      <c r="O14" s="932"/>
      <c r="P14" s="933"/>
      <c r="Q14" s="934">
        <f t="shared" ref="Q14:Q33" si="2">AV14</f>
        <v>0</v>
      </c>
      <c r="R14" s="935"/>
      <c r="S14" s="936"/>
      <c r="T14" s="937"/>
      <c r="U14" s="938"/>
      <c r="V14" s="939"/>
      <c r="W14" s="940"/>
      <c r="X14" s="941"/>
      <c r="Y14" s="939"/>
      <c r="Z14" s="941"/>
      <c r="AA14" s="556"/>
      <c r="AB14" s="559"/>
      <c r="AC14" s="560" t="str">
        <f t="shared" ref="AC14:AC33" si="3">IF(B14&lt;&gt;"",-$I$10,"")</f>
        <v/>
      </c>
      <c r="AD14" s="561"/>
      <c r="AE14" s="561"/>
      <c r="AF14" s="562">
        <f t="shared" ref="AF14:AF33" si="4">SUM(AB14:AE14)</f>
        <v>0</v>
      </c>
      <c r="AG14" s="72"/>
      <c r="AH14" s="109" t="str">
        <f t="shared" ref="AH14:AH33" si="5">IF(B14&lt;&gt;"",AV14,"")</f>
        <v/>
      </c>
      <c r="AI14" s="883" t="str">
        <f>IF(B14&lt;&gt;0,ROUND(AE14*Q14,0),"")</f>
        <v/>
      </c>
      <c r="AJ14" s="883"/>
      <c r="AK14" s="900" t="str">
        <f t="shared" ref="AK14:AK33" si="6">IF(B14&lt;&gt;0,ROUND(AI14*$AF$1,2),"")</f>
        <v/>
      </c>
      <c r="AL14" s="900"/>
      <c r="AM14" s="901" t="str">
        <f t="shared" ref="AM14:AM33" si="7">IF(AND(AC14&gt;0,AC14&lt;&gt;""),"ложь","")</f>
        <v/>
      </c>
      <c r="AN14" s="901"/>
      <c r="AO14" s="73">
        <f>IF(ROUND($A$1-$A$1*M14,4)=$A$1,0,ROUND($A$1-$A$1*M14,4))</f>
        <v>0</v>
      </c>
      <c r="AP14" s="74">
        <f>IF(ROUND($A$1-$A$1*O14,4)=$A$1,0,ROUND($A$1-$A$1*O14,4))</f>
        <v>0</v>
      </c>
      <c r="AQ14" s="75">
        <f>ROUND($A$1-((M14+O14)*$A$1),4)</f>
        <v>0</v>
      </c>
      <c r="AR14" s="76">
        <f>IF(AO14&gt;0,1,0)</f>
        <v>0</v>
      </c>
      <c r="AS14" s="77">
        <f t="shared" ref="AS14:AS33" si="8">IF(AP14&gt;0,2,0)</f>
        <v>0</v>
      </c>
      <c r="AT14" s="76">
        <f>IF(AQ14&gt;0,3,0)</f>
        <v>0</v>
      </c>
      <c r="AU14" s="78">
        <f t="shared" ref="AU14:AU33" si="9">AR14+AS14+AT14</f>
        <v>0</v>
      </c>
      <c r="AV14" s="5">
        <f t="shared" ref="AV14:AV33" si="10">IF(AU14=4,AO14,0)+IF(AU14=5,AP14,0)+IF(AU14=6,AQ14,0)+IF(AU14=3,$A$1,0)</f>
        <v>0</v>
      </c>
      <c r="AW14" s="104">
        <f>ROUND(AF14*Q14,0)</f>
        <v>0</v>
      </c>
    </row>
    <row r="15" spans="1:83" s="69" customFormat="1" ht="18" customHeight="1" x14ac:dyDescent="0.2">
      <c r="A15" s="71">
        <v>2</v>
      </c>
      <c r="B15" s="924"/>
      <c r="C15" s="925"/>
      <c r="D15" s="925"/>
      <c r="E15" s="925"/>
      <c r="F15" s="925"/>
      <c r="G15" s="926"/>
      <c r="H15" s="927"/>
      <c r="I15" s="928"/>
      <c r="J15" s="929"/>
      <c r="K15" s="930"/>
      <c r="L15" s="931"/>
      <c r="M15" s="932"/>
      <c r="N15" s="933"/>
      <c r="O15" s="932"/>
      <c r="P15" s="933"/>
      <c r="Q15" s="934">
        <f t="shared" si="2"/>
        <v>0</v>
      </c>
      <c r="R15" s="935"/>
      <c r="S15" s="936"/>
      <c r="T15" s="937"/>
      <c r="U15" s="938"/>
      <c r="V15" s="939"/>
      <c r="W15" s="940"/>
      <c r="X15" s="941"/>
      <c r="Y15" s="939"/>
      <c r="Z15" s="941"/>
      <c r="AA15" s="556"/>
      <c r="AB15" s="563"/>
      <c r="AC15" s="560" t="str">
        <f t="shared" si="3"/>
        <v/>
      </c>
      <c r="AD15" s="564"/>
      <c r="AE15" s="561"/>
      <c r="AF15" s="562">
        <f t="shared" si="4"/>
        <v>0</v>
      </c>
      <c r="AG15" s="72"/>
      <c r="AH15" s="109" t="str">
        <f t="shared" si="5"/>
        <v/>
      </c>
      <c r="AI15" s="883" t="str">
        <f t="shared" ref="AI15:AI33" si="11">IF(B15&lt;&gt;0,ROUND(AE15*Q15,0),"")</f>
        <v/>
      </c>
      <c r="AJ15" s="883"/>
      <c r="AK15" s="900" t="str">
        <f t="shared" si="6"/>
        <v/>
      </c>
      <c r="AL15" s="900"/>
      <c r="AM15" s="901" t="str">
        <f t="shared" si="7"/>
        <v/>
      </c>
      <c r="AN15" s="901"/>
      <c r="AO15" s="73">
        <f t="shared" ref="AO15:AO33" si="12">IF(ROUND($A$1-$A$1*M15,4)=$A$1,0,ROUND($A$1-$A$1*M15,4))</f>
        <v>0</v>
      </c>
      <c r="AP15" s="74">
        <f t="shared" ref="AP15:AP33" si="13">IF(ROUND($A$1-$A$1*O15,4)=$A$1,0,ROUND($A$1-$A$1*O15,4))</f>
        <v>0</v>
      </c>
      <c r="AQ15" s="75">
        <f t="shared" ref="AQ15:AQ33" si="14">ROUND($A$1-((M15+O15)*$A$1),4)</f>
        <v>0</v>
      </c>
      <c r="AR15" s="76">
        <f t="shared" ref="AR15:AR33" si="15">IF(AO15&gt;0,1,0)</f>
        <v>0</v>
      </c>
      <c r="AS15" s="77">
        <f t="shared" si="8"/>
        <v>0</v>
      </c>
      <c r="AT15" s="76">
        <f t="shared" ref="AT15:AT33" si="16">IF(AQ15&gt;0,3,0)</f>
        <v>0</v>
      </c>
      <c r="AU15" s="78">
        <f t="shared" si="9"/>
        <v>0</v>
      </c>
      <c r="AV15" s="5">
        <f t="shared" si="10"/>
        <v>0</v>
      </c>
      <c r="AW15" s="104">
        <f t="shared" ref="AW15:AW33" si="17">ROUND(AF15*Q15,0)</f>
        <v>0</v>
      </c>
    </row>
    <row r="16" spans="1:83" s="69" customFormat="1" ht="18" customHeight="1" x14ac:dyDescent="0.2">
      <c r="A16" s="71">
        <v>3</v>
      </c>
      <c r="B16" s="924"/>
      <c r="C16" s="925"/>
      <c r="D16" s="925"/>
      <c r="E16" s="925"/>
      <c r="F16" s="925"/>
      <c r="G16" s="926"/>
      <c r="H16" s="927"/>
      <c r="I16" s="928"/>
      <c r="J16" s="929"/>
      <c r="K16" s="930"/>
      <c r="L16" s="931"/>
      <c r="M16" s="932"/>
      <c r="N16" s="933"/>
      <c r="O16" s="932"/>
      <c r="P16" s="933"/>
      <c r="Q16" s="934">
        <f t="shared" si="2"/>
        <v>0</v>
      </c>
      <c r="R16" s="935"/>
      <c r="S16" s="936"/>
      <c r="T16" s="937"/>
      <c r="U16" s="938"/>
      <c r="V16" s="939"/>
      <c r="W16" s="940"/>
      <c r="X16" s="941"/>
      <c r="Y16" s="939"/>
      <c r="Z16" s="941"/>
      <c r="AA16" s="556"/>
      <c r="AB16" s="563"/>
      <c r="AC16" s="560" t="str">
        <f t="shared" si="3"/>
        <v/>
      </c>
      <c r="AD16" s="564"/>
      <c r="AE16" s="561"/>
      <c r="AF16" s="562">
        <f t="shared" si="4"/>
        <v>0</v>
      </c>
      <c r="AG16" s="72"/>
      <c r="AH16" s="109" t="str">
        <f t="shared" si="5"/>
        <v/>
      </c>
      <c r="AI16" s="883" t="str">
        <f t="shared" si="11"/>
        <v/>
      </c>
      <c r="AJ16" s="883"/>
      <c r="AK16" s="900" t="str">
        <f t="shared" si="6"/>
        <v/>
      </c>
      <c r="AL16" s="900"/>
      <c r="AM16" s="901" t="str">
        <f t="shared" si="7"/>
        <v/>
      </c>
      <c r="AN16" s="901"/>
      <c r="AO16" s="73">
        <f t="shared" si="12"/>
        <v>0</v>
      </c>
      <c r="AP16" s="74">
        <f t="shared" si="13"/>
        <v>0</v>
      </c>
      <c r="AQ16" s="75">
        <f t="shared" si="14"/>
        <v>0</v>
      </c>
      <c r="AR16" s="76">
        <f t="shared" si="15"/>
        <v>0</v>
      </c>
      <c r="AS16" s="77">
        <f t="shared" si="8"/>
        <v>0</v>
      </c>
      <c r="AT16" s="76">
        <f t="shared" si="16"/>
        <v>0</v>
      </c>
      <c r="AU16" s="78">
        <f t="shared" si="9"/>
        <v>0</v>
      </c>
      <c r="AV16" s="5">
        <f t="shared" si="10"/>
        <v>0</v>
      </c>
      <c r="AW16" s="104">
        <f t="shared" si="17"/>
        <v>0</v>
      </c>
    </row>
    <row r="17" spans="1:49" s="69" customFormat="1" ht="18" customHeight="1" x14ac:dyDescent="0.2">
      <c r="A17" s="71">
        <v>4</v>
      </c>
      <c r="B17" s="924"/>
      <c r="C17" s="925"/>
      <c r="D17" s="925"/>
      <c r="E17" s="925"/>
      <c r="F17" s="925"/>
      <c r="G17" s="926"/>
      <c r="H17" s="927"/>
      <c r="I17" s="928"/>
      <c r="J17" s="929"/>
      <c r="K17" s="930"/>
      <c r="L17" s="931"/>
      <c r="M17" s="932"/>
      <c r="N17" s="933"/>
      <c r="O17" s="932"/>
      <c r="P17" s="933"/>
      <c r="Q17" s="934">
        <f t="shared" si="2"/>
        <v>0</v>
      </c>
      <c r="R17" s="935"/>
      <c r="S17" s="936"/>
      <c r="T17" s="937"/>
      <c r="U17" s="938"/>
      <c r="V17" s="939"/>
      <c r="W17" s="940"/>
      <c r="X17" s="941"/>
      <c r="Y17" s="939"/>
      <c r="Z17" s="941"/>
      <c r="AA17" s="556"/>
      <c r="AB17" s="563"/>
      <c r="AC17" s="560" t="str">
        <f t="shared" si="3"/>
        <v/>
      </c>
      <c r="AD17" s="564"/>
      <c r="AE17" s="561"/>
      <c r="AF17" s="562">
        <f t="shared" si="4"/>
        <v>0</v>
      </c>
      <c r="AG17" s="72"/>
      <c r="AH17" s="109" t="str">
        <f t="shared" si="5"/>
        <v/>
      </c>
      <c r="AI17" s="883" t="str">
        <f t="shared" si="11"/>
        <v/>
      </c>
      <c r="AJ17" s="883"/>
      <c r="AK17" s="900" t="str">
        <f t="shared" si="6"/>
        <v/>
      </c>
      <c r="AL17" s="900"/>
      <c r="AM17" s="901" t="str">
        <f t="shared" si="7"/>
        <v/>
      </c>
      <c r="AN17" s="901"/>
      <c r="AO17" s="73">
        <f t="shared" si="12"/>
        <v>0</v>
      </c>
      <c r="AP17" s="74">
        <f t="shared" si="13"/>
        <v>0</v>
      </c>
      <c r="AQ17" s="75">
        <f t="shared" si="14"/>
        <v>0</v>
      </c>
      <c r="AR17" s="76">
        <f t="shared" si="15"/>
        <v>0</v>
      </c>
      <c r="AS17" s="77">
        <f t="shared" si="8"/>
        <v>0</v>
      </c>
      <c r="AT17" s="76">
        <f t="shared" si="16"/>
        <v>0</v>
      </c>
      <c r="AU17" s="78">
        <f t="shared" si="9"/>
        <v>0</v>
      </c>
      <c r="AV17" s="5">
        <f t="shared" si="10"/>
        <v>0</v>
      </c>
      <c r="AW17" s="104">
        <f t="shared" si="17"/>
        <v>0</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0</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0</v>
      </c>
      <c r="AR18" s="76">
        <f t="shared" si="15"/>
        <v>0</v>
      </c>
      <c r="AS18" s="77">
        <f t="shared" si="8"/>
        <v>0</v>
      </c>
      <c r="AT18" s="76">
        <f t="shared" si="16"/>
        <v>0</v>
      </c>
      <c r="AU18" s="78">
        <f t="shared" si="9"/>
        <v>0</v>
      </c>
      <c r="AV18" s="5">
        <f t="shared" si="10"/>
        <v>0</v>
      </c>
      <c r="AW18" s="104">
        <f t="shared" si="17"/>
        <v>0</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0</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0</v>
      </c>
      <c r="AR19" s="76">
        <f t="shared" si="15"/>
        <v>0</v>
      </c>
      <c r="AS19" s="77">
        <f t="shared" si="8"/>
        <v>0</v>
      </c>
      <c r="AT19" s="76">
        <f t="shared" si="16"/>
        <v>0</v>
      </c>
      <c r="AU19" s="78">
        <f t="shared" si="9"/>
        <v>0</v>
      </c>
      <c r="AV19" s="5">
        <f t="shared" si="10"/>
        <v>0</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0</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0</v>
      </c>
      <c r="AR20" s="76">
        <f t="shared" si="15"/>
        <v>0</v>
      </c>
      <c r="AS20" s="77">
        <f t="shared" si="8"/>
        <v>0</v>
      </c>
      <c r="AT20" s="76">
        <f t="shared" si="16"/>
        <v>0</v>
      </c>
      <c r="AU20" s="78">
        <f t="shared" si="9"/>
        <v>0</v>
      </c>
      <c r="AV20" s="5">
        <f t="shared" si="10"/>
        <v>0</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0</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0</v>
      </c>
      <c r="AR21" s="76">
        <f t="shared" si="15"/>
        <v>0</v>
      </c>
      <c r="AS21" s="77">
        <f t="shared" si="8"/>
        <v>0</v>
      </c>
      <c r="AT21" s="76">
        <f t="shared" si="16"/>
        <v>0</v>
      </c>
      <c r="AU21" s="78">
        <f t="shared" si="9"/>
        <v>0</v>
      </c>
      <c r="AV21" s="5">
        <f t="shared" si="10"/>
        <v>0</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0</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0</v>
      </c>
      <c r="AR22" s="76">
        <f t="shared" si="15"/>
        <v>0</v>
      </c>
      <c r="AS22" s="77">
        <f t="shared" si="8"/>
        <v>0</v>
      </c>
      <c r="AT22" s="76">
        <f t="shared" si="16"/>
        <v>0</v>
      </c>
      <c r="AU22" s="78">
        <f t="shared" si="9"/>
        <v>0</v>
      </c>
      <c r="AV22" s="5">
        <f t="shared" si="10"/>
        <v>0</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0</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0</v>
      </c>
      <c r="AR23" s="76">
        <f t="shared" si="15"/>
        <v>0</v>
      </c>
      <c r="AS23" s="77">
        <f t="shared" si="8"/>
        <v>0</v>
      </c>
      <c r="AT23" s="76">
        <f t="shared" si="16"/>
        <v>0</v>
      </c>
      <c r="AU23" s="78">
        <f t="shared" si="9"/>
        <v>0</v>
      </c>
      <c r="AV23" s="5">
        <f t="shared" si="10"/>
        <v>0</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0</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0</v>
      </c>
      <c r="AR24" s="76">
        <f t="shared" si="15"/>
        <v>0</v>
      </c>
      <c r="AS24" s="77">
        <f t="shared" si="8"/>
        <v>0</v>
      </c>
      <c r="AT24" s="76">
        <f t="shared" si="16"/>
        <v>0</v>
      </c>
      <c r="AU24" s="78">
        <f t="shared" si="9"/>
        <v>0</v>
      </c>
      <c r="AV24" s="5">
        <f t="shared" si="10"/>
        <v>0</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0</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0</v>
      </c>
      <c r="AR25" s="76">
        <f t="shared" si="15"/>
        <v>0</v>
      </c>
      <c r="AS25" s="77">
        <f t="shared" si="8"/>
        <v>0</v>
      </c>
      <c r="AT25" s="76">
        <f t="shared" si="16"/>
        <v>0</v>
      </c>
      <c r="AU25" s="78">
        <f t="shared" si="9"/>
        <v>0</v>
      </c>
      <c r="AV25" s="5">
        <f t="shared" si="10"/>
        <v>0</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0</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0</v>
      </c>
      <c r="AR26" s="76">
        <f t="shared" si="15"/>
        <v>0</v>
      </c>
      <c r="AS26" s="77">
        <f t="shared" si="8"/>
        <v>0</v>
      </c>
      <c r="AT26" s="76">
        <f t="shared" si="16"/>
        <v>0</v>
      </c>
      <c r="AU26" s="78">
        <f t="shared" si="9"/>
        <v>0</v>
      </c>
      <c r="AV26" s="5">
        <f t="shared" si="10"/>
        <v>0</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0</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0</v>
      </c>
      <c r="AR27" s="76">
        <f t="shared" si="15"/>
        <v>0</v>
      </c>
      <c r="AS27" s="77">
        <f t="shared" si="8"/>
        <v>0</v>
      </c>
      <c r="AT27" s="76">
        <f t="shared" si="16"/>
        <v>0</v>
      </c>
      <c r="AU27" s="78">
        <f t="shared" si="9"/>
        <v>0</v>
      </c>
      <c r="AV27" s="5">
        <f t="shared" si="10"/>
        <v>0</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0</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0</v>
      </c>
      <c r="AR28" s="76">
        <f t="shared" si="15"/>
        <v>0</v>
      </c>
      <c r="AS28" s="77">
        <f t="shared" si="8"/>
        <v>0</v>
      </c>
      <c r="AT28" s="76">
        <f t="shared" si="16"/>
        <v>0</v>
      </c>
      <c r="AU28" s="78">
        <f t="shared" si="9"/>
        <v>0</v>
      </c>
      <c r="AV28" s="5">
        <f t="shared" si="10"/>
        <v>0</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0</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0</v>
      </c>
      <c r="AR29" s="76">
        <f t="shared" si="15"/>
        <v>0</v>
      </c>
      <c r="AS29" s="77">
        <f t="shared" si="8"/>
        <v>0</v>
      </c>
      <c r="AT29" s="76">
        <f t="shared" si="16"/>
        <v>0</v>
      </c>
      <c r="AU29" s="78">
        <f t="shared" si="9"/>
        <v>0</v>
      </c>
      <c r="AV29" s="5">
        <f t="shared" si="10"/>
        <v>0</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0</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0</v>
      </c>
      <c r="AR30" s="76">
        <f t="shared" si="15"/>
        <v>0</v>
      </c>
      <c r="AS30" s="77">
        <f t="shared" si="8"/>
        <v>0</v>
      </c>
      <c r="AT30" s="76">
        <f t="shared" si="16"/>
        <v>0</v>
      </c>
      <c r="AU30" s="78">
        <f t="shared" si="9"/>
        <v>0</v>
      </c>
      <c r="AV30" s="5">
        <f t="shared" si="10"/>
        <v>0</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0</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0</v>
      </c>
      <c r="AR31" s="76">
        <f t="shared" si="15"/>
        <v>0</v>
      </c>
      <c r="AS31" s="77">
        <f t="shared" si="8"/>
        <v>0</v>
      </c>
      <c r="AT31" s="76">
        <f t="shared" si="16"/>
        <v>0</v>
      </c>
      <c r="AU31" s="78">
        <f t="shared" si="9"/>
        <v>0</v>
      </c>
      <c r="AV31" s="5">
        <f t="shared" si="10"/>
        <v>0</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0</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0</v>
      </c>
      <c r="AR32" s="76">
        <f t="shared" si="15"/>
        <v>0</v>
      </c>
      <c r="AS32" s="77">
        <f t="shared" si="8"/>
        <v>0</v>
      </c>
      <c r="AT32" s="76">
        <f t="shared" si="16"/>
        <v>0</v>
      </c>
      <c r="AU32" s="78">
        <f t="shared" si="9"/>
        <v>0</v>
      </c>
      <c r="AV32" s="5">
        <f t="shared" si="10"/>
        <v>0</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0</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0</v>
      </c>
      <c r="AR33" s="76">
        <f t="shared" si="15"/>
        <v>0</v>
      </c>
      <c r="AS33" s="77">
        <f t="shared" si="8"/>
        <v>0</v>
      </c>
      <c r="AT33" s="76">
        <f t="shared" si="16"/>
        <v>0</v>
      </c>
      <c r="AU33" s="78">
        <f t="shared" si="9"/>
        <v>0</v>
      </c>
      <c r="AV33" s="5">
        <f t="shared" si="10"/>
        <v>0</v>
      </c>
      <c r="AW33" s="104">
        <f t="shared" si="17"/>
        <v>0</v>
      </c>
    </row>
    <row r="34" spans="1:49" s="69" customFormat="1" ht="24.75" customHeight="1" x14ac:dyDescent="0.2">
      <c r="A34" s="84"/>
      <c r="B34" s="480" t="s">
        <v>281</v>
      </c>
      <c r="C34" s="84"/>
      <c r="D34" s="84"/>
      <c r="E34" s="84"/>
      <c r="F34" s="84"/>
      <c r="G34" s="554">
        <f>20-COUNTBLANK(B14:B33)</f>
        <v>0</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0</v>
      </c>
      <c r="Z34" s="904"/>
      <c r="AA34" s="558">
        <f t="shared" ref="AA34:AG34" si="18">SUM(AA14:AA33)</f>
        <v>0</v>
      </c>
      <c r="AB34" s="568">
        <f t="shared" si="18"/>
        <v>0</v>
      </c>
      <c r="AC34" s="569">
        <f t="shared" si="18"/>
        <v>0</v>
      </c>
      <c r="AD34" s="569">
        <f t="shared" si="18"/>
        <v>0</v>
      </c>
      <c r="AE34" s="570">
        <f t="shared" si="18"/>
        <v>0</v>
      </c>
      <c r="AF34" s="571">
        <f t="shared" si="18"/>
        <v>0</v>
      </c>
      <c r="AG34" s="89">
        <f t="shared" si="18"/>
        <v>0</v>
      </c>
      <c r="AH34" s="90"/>
      <c r="AI34" s="90"/>
      <c r="AJ34" s="90"/>
      <c r="AK34" s="90"/>
      <c r="AL34" s="91"/>
      <c r="AM34" s="91"/>
      <c r="AN34" s="91"/>
      <c r="AO34" s="68"/>
      <c r="AS34" s="70"/>
      <c r="AW34" s="104">
        <f>SUM(AW14:AW33)</f>
        <v>0</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0</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1257" priority="6" stopIfTrue="1">
      <formula>B14=""</formula>
    </cfRule>
  </conditionalFormatting>
  <conditionalFormatting sqref="AE14:AE33">
    <cfRule type="expression" dxfId="1256" priority="7" stopIfTrue="1">
      <formula>AND((OR(S14,V14,Y14)&lt;&gt;0),AE14=0)</formula>
    </cfRule>
    <cfRule type="expression" dxfId="1255" priority="8" stopIfTrue="1">
      <formula>AND((OR(S14,V14,Y14)&lt;&gt;0),AE14&lt;&gt;0)</formula>
    </cfRule>
  </conditionalFormatting>
  <conditionalFormatting sqref="Q14:R33">
    <cfRule type="expression" dxfId="1254" priority="9" stopIfTrue="1">
      <formula>B14=""</formula>
    </cfRule>
  </conditionalFormatting>
  <conditionalFormatting sqref="AC14:AC33">
    <cfRule type="expression" dxfId="1253" priority="10" stopIfTrue="1">
      <formula>(AD14+AC14)&gt;=0</formula>
    </cfRule>
  </conditionalFormatting>
  <conditionalFormatting sqref="AI14:AJ33">
    <cfRule type="expression" dxfId="1252" priority="11" stopIfTrue="1">
      <formula>IF(AI14&lt;&gt;ROUND(S14*$AF$1+V14+Y14,2),1)</formula>
    </cfRule>
    <cfRule type="cellIs" dxfId="1251" priority="12" stopIfTrue="1" operator="equal">
      <formula>0</formula>
    </cfRule>
  </conditionalFormatting>
  <conditionalFormatting sqref="Y25:Z33">
    <cfRule type="expression" dxfId="1250" priority="13" stopIfTrue="1">
      <formula>IF((AND($Y25=0,$S25=0,$V25=0,$AE25&lt;&gt;0)),"истина")</formula>
    </cfRule>
    <cfRule type="expression" dxfId="1249" priority="14" stopIfTrue="1">
      <formula>($V25+$Y25)&lt;&gt;$AI25</formula>
    </cfRule>
  </conditionalFormatting>
  <conditionalFormatting sqref="S15:U33">
    <cfRule type="expression" dxfId="1248" priority="15" stopIfTrue="1">
      <formula>IF((AND($S15=0,$V15=0,$Y15=0,$AE15&lt;&gt;0)),"истина")</formula>
    </cfRule>
    <cfRule type="cellIs" dxfId="1247" priority="16" stopIfTrue="1" operator="lessThan">
      <formula>0</formula>
    </cfRule>
  </conditionalFormatting>
  <conditionalFormatting sqref="V25:X33">
    <cfRule type="expression" dxfId="1246" priority="17" stopIfTrue="1">
      <formula>IF((AND($V25=0,$Y25=0,$S25=0,$AE25&lt;&gt;0)),"истина")</formula>
    </cfRule>
    <cfRule type="expression" dxfId="1245" priority="18" stopIfTrue="1">
      <formula>($V25+$Y25)&lt;&gt;$AI25</formula>
    </cfRule>
    <cfRule type="cellIs" dxfId="1244" priority="19" stopIfTrue="1" operator="lessThan">
      <formula>0</formula>
    </cfRule>
  </conditionalFormatting>
  <conditionalFormatting sqref="I10:J10">
    <cfRule type="cellIs" dxfId="1243" priority="20" stopIfTrue="1" operator="notEqual">
      <formula>$A$10</formula>
    </cfRule>
    <cfRule type="cellIs" dxfId="1242" priority="21" stopIfTrue="1" operator="equal">
      <formula>0</formula>
    </cfRule>
  </conditionalFormatting>
  <conditionalFormatting sqref="D10:E10 AK13:AL13 AH14:AH33 AM14:AN33">
    <cfRule type="cellIs" dxfId="1241" priority="22" stopIfTrue="1" operator="equal">
      <formula>0</formula>
    </cfRule>
  </conditionalFormatting>
  <conditionalFormatting sqref="AH3:AN3 AH1:AN1">
    <cfRule type="cellIs" dxfId="1240" priority="23" stopIfTrue="1" operator="equal">
      <formula>0</formula>
    </cfRule>
  </conditionalFormatting>
  <conditionalFormatting sqref="S34:AG34 AF14:AF33">
    <cfRule type="cellIs" dxfId="1239" priority="24" stopIfTrue="1" operator="equal">
      <formula>0</formula>
    </cfRule>
  </conditionalFormatting>
  <conditionalFormatting sqref="S14:U14">
    <cfRule type="expression" dxfId="1238" priority="25" stopIfTrue="1">
      <formula>IF((AND($S$14=0,$V$14=0,$Y$14=0,$AE$14&lt;&gt;0)),"истина")</formula>
    </cfRule>
    <cfRule type="cellIs" dxfId="1237" priority="26" stopIfTrue="1" operator="lessThan">
      <formula>0</formula>
    </cfRule>
  </conditionalFormatting>
  <conditionalFormatting sqref="G34 D8:E9 AK14:AL33">
    <cfRule type="cellIs" dxfId="1236" priority="27" stopIfTrue="1" operator="equal">
      <formula>0</formula>
    </cfRule>
  </conditionalFormatting>
  <conditionalFormatting sqref="AL8:AL9">
    <cfRule type="cellIs" dxfId="1235" priority="28" stopIfTrue="1" operator="equal">
      <formula>0</formula>
    </cfRule>
  </conditionalFormatting>
  <conditionalFormatting sqref="AM8:AN8">
    <cfRule type="expression" dxfId="1234" priority="29" stopIfTrue="1">
      <formula>$AL$8=0</formula>
    </cfRule>
  </conditionalFormatting>
  <conditionalFormatting sqref="AM9:AN9">
    <cfRule type="expression" dxfId="1233" priority="30" stopIfTrue="1">
      <formula>$AL$9=0</formula>
    </cfRule>
  </conditionalFormatting>
  <conditionalFormatting sqref="A8:C8">
    <cfRule type="expression" dxfId="1232" priority="31" stopIfTrue="1">
      <formula>$D$8=0</formula>
    </cfRule>
    <cfRule type="cellIs" dxfId="1231" priority="32" stopIfTrue="1" operator="equal">
      <formula>0</formula>
    </cfRule>
  </conditionalFormatting>
  <conditionalFormatting sqref="A9:C9">
    <cfRule type="expression" dxfId="1230" priority="33" stopIfTrue="1">
      <formula>$D$9=0</formula>
    </cfRule>
    <cfRule type="cellIs" dxfId="1229" priority="34" stopIfTrue="1" operator="equal">
      <formula>0</formula>
    </cfRule>
  </conditionalFormatting>
  <conditionalFormatting sqref="F9">
    <cfRule type="expression" dxfId="1228" priority="35" stopIfTrue="1">
      <formula>$D$9=0</formula>
    </cfRule>
  </conditionalFormatting>
  <conditionalFormatting sqref="F8">
    <cfRule type="expression" dxfId="1227" priority="36" stopIfTrue="1">
      <formula>$D$8=0</formula>
    </cfRule>
  </conditionalFormatting>
  <conditionalFormatting sqref="G8:AK9 BA7:CE8">
    <cfRule type="cellIs" dxfId="1226" priority="37" stopIfTrue="1" operator="equal">
      <formula>""</formula>
    </cfRule>
  </conditionalFormatting>
  <conditionalFormatting sqref="Y14:Z24">
    <cfRule type="expression" dxfId="1225" priority="1" stopIfTrue="1">
      <formula>IF((AND($Y14=0,$S14=0,$V14=0,$AE14&lt;&gt;0)),"истина")</formula>
    </cfRule>
    <cfRule type="expression" dxfId="1224" priority="2" stopIfTrue="1">
      <formula>($V14+$Y14)&lt;&gt;$AI14</formula>
    </cfRule>
  </conditionalFormatting>
  <conditionalFormatting sqref="V14:X24">
    <cfRule type="expression" dxfId="1223" priority="3" stopIfTrue="1">
      <formula>IF((AND($V14=0,$Y14=0,$S14=0,$AE14&lt;&gt;0)),"истина")</formula>
    </cfRule>
    <cfRule type="expression" dxfId="1222" priority="4" stopIfTrue="1">
      <formula>($V14+$Y14)&lt;&gt;$AI14</formula>
    </cfRule>
    <cfRule type="cellIs" dxfId="1221"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8849"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78850"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78851"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78852"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78853"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78854"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78855"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78856"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78857"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78858"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78859"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78860"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78861"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78862"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78863"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78864"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78865"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28">
    <pageSetUpPr fitToPage="1"/>
  </sheetPr>
  <dimension ref="A1:CE147"/>
  <sheetViews>
    <sheetView showGridLines="0" topLeftCell="C3" zoomScale="120" zoomScaleNormal="120" workbookViewId="0">
      <selection activeCell="M18" sqref="M18:N18"/>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c r="B1" s="969"/>
      <c r="C1" s="969"/>
      <c r="D1" s="555"/>
      <c r="E1" s="966"/>
      <c r="F1" s="966"/>
      <c r="G1" s="966"/>
      <c r="H1" s="966"/>
      <c r="J1" s="970"/>
      <c r="K1" s="970"/>
      <c r="L1" s="970"/>
      <c r="M1" s="970"/>
      <c r="N1" s="970"/>
      <c r="O1" s="970"/>
      <c r="P1" s="3"/>
      <c r="Q1" s="3"/>
      <c r="R1" s="964"/>
      <c r="S1" s="964"/>
      <c r="T1" s="964"/>
      <c r="U1" s="964"/>
      <c r="V1" s="964"/>
      <c r="W1" s="964"/>
      <c r="Y1" s="971"/>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c r="AH2" s="859" t="s">
        <v>12</v>
      </c>
      <c r="AI2" s="859"/>
      <c r="AJ2" s="859"/>
      <c r="AK2" s="859"/>
      <c r="AL2" s="859"/>
      <c r="AM2" s="859"/>
      <c r="AN2" s="859"/>
      <c r="AO2" s="14" t="b">
        <v>0</v>
      </c>
      <c r="AP2" s="15" t="b">
        <v>0</v>
      </c>
      <c r="AQ2" s="15" t="b">
        <v>0</v>
      </c>
      <c r="AR2" s="15" t="b">
        <v>0</v>
      </c>
      <c r="AS2" s="15" t="b">
        <v>0</v>
      </c>
      <c r="AT2" s="15" t="b">
        <v>0</v>
      </c>
      <c r="AU2" s="15" t="b">
        <v>0</v>
      </c>
      <c r="AV2" s="15">
        <f>COUNTIF(AO2:AU2,TRUE)</f>
        <v>0</v>
      </c>
    </row>
    <row r="3" spans="1:83" ht="12.75" customHeight="1" x14ac:dyDescent="0.2">
      <c r="A3" s="972" t="s">
        <v>314</v>
      </c>
      <c r="B3" s="972"/>
      <c r="C3" s="972"/>
      <c r="D3" s="555"/>
      <c r="E3" s="964"/>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f>IF(AO2=TRUE,"M",0)</f>
        <v>0</v>
      </c>
      <c r="AP3" s="19">
        <f>IF(AP2=TRUE,"Tu",0)</f>
        <v>0</v>
      </c>
      <c r="AQ3" s="19">
        <f>IF(AQ2=TRUE,"W",0)</f>
        <v>0</v>
      </c>
      <c r="AR3" s="19">
        <f>IF(AR2=TRUE,"Th",0)</f>
        <v>0</v>
      </c>
      <c r="AS3" s="19">
        <f>IF(AS2=TRUE,"F",0)</f>
        <v>0</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
      </c>
      <c r="BC7" s="33" t="str">
        <f>IF($I$7=$AO$3,"X","")&amp;IF($I$7=$AP$3,"X","")&amp;IF($I$7=$AQ$3,"X","")&amp;IF($I$7=$AR$3,"X","")&amp;IF($I$7=$AS$3,"X","")&amp;IF($I$7=$AT$3,"X","")&amp;IF($I$7=$AU$3,"X","")</f>
        <v/>
      </c>
      <c r="BD7" s="33" t="str">
        <f>IF($J$7=$AO$3,"X","")&amp;IF($J$7=$AP$3,"X","")&amp;IF($J$7=$AQ$3,"X","")&amp;IF($J$7=$AR$3,"X","")&amp;IF($J$7=$AS$3,"X","")&amp;IF($J$7=$AT$3,"X","")&amp;IF($J$7=$AU$3,"X","")</f>
        <v/>
      </c>
      <c r="BE7" s="33" t="str">
        <f>IF($K$7=$AO$3,"X","")&amp;IF($K$7=$AP$3,"X","")&amp;IF($K$7=$AQ$3,"X","")&amp;IF($K$7=$AR$3,"X","")&amp;IF($K$7=$AS$3,"X","")&amp;IF($K$7=$AT$3,"X","")&amp;IF($K$7=$AU$3,"X","")</f>
        <v/>
      </c>
      <c r="BF7" s="33" t="str">
        <f>IF($L$7=$AO$3,"X","")&amp;IF($L$7=$AP$3,"X","")&amp;IF($L$7=$AQ$3,"X","")&amp;IF($L$7=$AR$3,"X","")&amp;IF($L$7=$AS$3,"X","")&amp;IF($L$7=$AT$3,"X","")&amp;IF($L$7=$AU$3,"X","")</f>
        <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
      </c>
      <c r="BJ7" s="33" t="str">
        <f>IF($P$7=$AO$3,"X","")&amp;IF($P$7=$AP$3,"X","")&amp;IF($P$7=$AQ$3,"X","")&amp;IF($P$7=$AR$3,"X","")&amp;IF($P$7=$AS$3,"X","")&amp;IF($P$7=$AT$3,"X","")&amp;IF($P$7=$AU$3,"X","")</f>
        <v/>
      </c>
      <c r="BK7" s="33" t="str">
        <f>IF($Q$7=$AO$3,"X","")&amp;IF($Q$7=$AP$3,"X","")&amp;IF($Q$7=$AQ$3,"X","")&amp;IF($Q$7=$AR$3,"X","")&amp;IF($Q$7=$AS$3,"X","")&amp;IF($Q$7=$AT$3,"X","")&amp;IF($Q$7=$AU$3,"X","")</f>
        <v/>
      </c>
      <c r="BL7" s="33" t="str">
        <f>IF($R$7=$AO$3,"X","")&amp;IF($R$7=$AP$3,"X","")&amp;IF($R$7=$AQ$3,"X","")&amp;IF($R$7=$AR$3,"X","")&amp;IF($R$7=$AS$3,"X","")&amp;IF($R$7=$AT$3,"X","")&amp;IF($R$7=$AU$3,"X","")</f>
        <v/>
      </c>
      <c r="BM7" s="33" t="str">
        <f>IF($S$7=$AO$3,"X","")&amp;IF($S$7=$AP$3,"X","")&amp;IF($S$7=$AQ$3,"X","")&amp;IF($S$7=$AR$3,"X","")&amp;IF($S$7=$AS$3,"X","")&amp;IF($S$7=$AT$3,"X","")&amp;IF($S$7=$AU$3,"X","")</f>
        <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
      </c>
      <c r="BQ7" s="33" t="str">
        <f>IF($W$7=$AO$3,"X","")&amp;IF($W$7=$AP$3,"X","")&amp;IF($W$7=$AQ$3,"X","")&amp;IF($W$7=$AR$3,"X","")&amp;IF($W$7=$AS$3,"X","")&amp;IF($W$7=$AT$3,"X","")&amp;IF($W$7=$AU$3,"X","")</f>
        <v/>
      </c>
      <c r="BR7" s="33" t="str">
        <f>IF($X$7=$AO$3,"X","")&amp;IF($X$7=$AP$3,"X","")&amp;IF($X$7=$AQ$3,"X","")&amp;IF($X$7=$AR$3,"X","")&amp;IF($X$7=$AS$3,"X","")&amp;IF($X$7=$AT$3,"X","")&amp;IF($X$7=$AU$3,"X","")</f>
        <v/>
      </c>
      <c r="BS7" s="33" t="str">
        <f>IF($Y$7=$AO$3,"X","")&amp;IF($Y$7=$AP$3,"X","")&amp;IF($Y$7=$AQ$3,"X","")&amp;IF($Y$7=$AR$3,"X","")&amp;IF($Y$7=$AS$3,"X","")&amp;IF($Y$7=$AT$3,"X","")&amp;IF($Y$7=$AU$3,"X","")</f>
        <v/>
      </c>
      <c r="BT7" s="33" t="str">
        <f>IF($Z$7=$AO$3,"X","")&amp;IF($Z$7=$AP$3,"X","")&amp;IF($Z$7=$AQ$3,"X","")&amp;IF($Z$7=$AR$3,"X","")&amp;IF($Z$7=$AS$3,"X","")&amp;IF($Z$7=$AT$3,"X","")&amp;IF($Z$7=$AU$3,"X","")</f>
        <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
      </c>
      <c r="BX7" s="33" t="str">
        <f>IF($AD$7=$AO$3,"X","")&amp;IF($AD$7=$AP$3,"X","")&amp;IF($AD$7=$AQ$3,"X","")&amp;IF($AD$7=$AR$3,"X","")&amp;IF($AD$7=$AS$3,"X","")&amp;IF($AD$7=$AT$3,"X","")&amp;IF($AD$7=$AU$3,"X","")</f>
        <v/>
      </c>
      <c r="BY7" s="33" t="str">
        <f>IF($AE$7=$AO$3,"X","")&amp;IF($AE$7=$AP$3,"X","")&amp;IF($AE$7=$AQ$3,"X","")&amp;IF($AE$7=$AR$3,"X","")&amp;IF($AE$7=$AS$3,"X","")&amp;IF($AE$7=$AT$3,"X","")&amp;IF($AE$7=$AU$3,"X","")</f>
        <v/>
      </c>
      <c r="BZ7" s="33" t="str">
        <f>IF($AF$7=$AO$3,"X","")&amp;IF($AF$7=$AP$3,"X","")&amp;IF($AF$7=$AQ$3,"X","")&amp;IF($AF$7=$AR$3,"X","")&amp;IF($AF$7=$AS$3,"X","")&amp;IF($AF$7=$AT$3,"X","")&amp;IF($AF$7=$AU$3,"X","")</f>
        <v/>
      </c>
      <c r="CA7" s="33" t="str">
        <f>IF($AG$7=$AO$3,"X","")&amp;IF($AG$7=$AP$3,"X","")&amp;IF($AG$7=$AQ$3,"X","")&amp;IF($AG$7=$AR$3,"X","")&amp;IF($AG$7=$AS$3,"X","")&amp;IF($AG$7=$AT$3,"X","")&amp;IF($AG$7=$AU$3,"X","")</f>
        <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
      </c>
      <c r="CE7" s="33" t="str">
        <f>IF($AK$7=$AO$3,"X","")&amp;IF($AK$7=$AP$3,"X","")&amp;IF($AK$7=$AQ$3,"X","")&amp;IF($AK$7=$AR$3,"X","")&amp;IF($AK$7=$AS$3,"X","")&amp;IF($AK$7=$AT$3,"X","")&amp;IF($AK$7=$AU$3,"X","")</f>
        <v/>
      </c>
    </row>
    <row r="8" spans="1:83" ht="12.75" customHeight="1" x14ac:dyDescent="0.2">
      <c r="A8" s="977">
        <f>R1</f>
        <v>0</v>
      </c>
      <c r="B8" s="977"/>
      <c r="C8" s="977"/>
      <c r="D8" s="978">
        <f>Y1*AL8</f>
        <v>0</v>
      </c>
      <c r="E8" s="978"/>
      <c r="F8" s="34" t="s">
        <v>21</v>
      </c>
      <c r="G8" s="35" t="str">
        <f>IF($G$7=$AO$3,"X","")&amp;IF($G$7=$AP$3,"X","")&amp;IF($G$7=$AQ$3,"X","")&amp;IF($G$7=$AR$3,"X","")&amp;IF($G$7=$AS$3,"X","")&amp;IF($G$7=$AT$3,"X","")&amp;IF($G$7=$AU$3,"X","")</f>
        <v/>
      </c>
      <c r="H8" s="35" t="str">
        <f>IF($H$7=$AO$3,"X","")&amp;IF($H$7=$AP$3,"X","")&amp;IF($H$7=$AQ$3,"X","")&amp;IF($H$7=$AR$3,"X","")&amp;IF($H$7=$AS$3,"X","")&amp;IF($H$7=$AT$3,"X","")&amp;IF($H$7=$AU$3,"X","")</f>
        <v/>
      </c>
      <c r="I8" s="35" t="str">
        <f>IF($I$7=$AO$3,"X","")&amp;IF($I$7=$AP$3,"X","")&amp;IF($I$7=$AQ$3,"X","")&amp;IF($I$7=$AR$3,"X","")&amp;IF($I$7=$AS$3,"X","")&amp;IF($I$7=$AT$3,"X","")&amp;IF($I$7=$AU$3,"X","")</f>
        <v/>
      </c>
      <c r="J8" s="35" t="str">
        <f>IF($J$7=$AO$3,"X","")&amp;IF($J$7=$AP$3,"X","")&amp;IF($J$7=$AQ$3,"X","")&amp;IF($J$7=$AR$3,"X","")&amp;IF($J$7=$AS$3,"X","")&amp;IF($J$7=$AT$3,"X","")&amp;IF($J$7=$AU$3,"X","")</f>
        <v/>
      </c>
      <c r="K8" s="35" t="str">
        <f>IF($K$7=$AO$3,"X","")&amp;IF($K$7=$AP$3,"X","")&amp;IF($K$7=$AQ$3,"X","")&amp;IF($K$7=$AR$3,"X","")&amp;IF($K$7=$AS$3,"X","")&amp;IF($K$7=$AT$3,"X","")&amp;IF($K$7=$AU$3,"X","")</f>
        <v/>
      </c>
      <c r="L8" s="35" t="str">
        <f>IF($L$7=$AO$3,"X","")&amp;IF($L$7=$AP$3,"X","")&amp;IF($L$7=$AQ$3,"X","")&amp;IF($L$7=$AR$3,"X","")&amp;IF($L$7=$AS$3,"X","")&amp;IF($L$7=$AT$3,"X","")&amp;IF($L$7=$AU$3,"X","")</f>
        <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
      </c>
      <c r="P8" s="35" t="str">
        <f>IF($P$7=$AO$3,"X","")&amp;IF($P$7=$AP$3,"X","")&amp;IF($P$7=$AQ$3,"X","")&amp;IF($P$7=$AR$3,"X","")&amp;IF($P$7=$AS$3,"X","")&amp;IF($P$7=$AT$3,"X","")&amp;IF($P$7=$AU$3,"X","")</f>
        <v/>
      </c>
      <c r="Q8" s="35" t="str">
        <f>IF($Q$7=$AO$3,"X","")&amp;IF($Q$7=$AP$3,"X","")&amp;IF($Q$7=$AQ$3,"X","")&amp;IF($Q$7=$AR$3,"X","")&amp;IF($Q$7=$AS$3,"X","")&amp;IF($Q$7=$AT$3,"X","")&amp;IF($Q$7=$AU$3,"X","")</f>
        <v/>
      </c>
      <c r="R8" s="35" t="str">
        <f>IF($R$7=$AO$3,"X","")&amp;IF($R$7=$AP$3,"X","")&amp;IF($R$7=$AQ$3,"X","")&amp;IF($R$7=$AR$3,"X","")&amp;IF($R$7=$AS$3,"X","")&amp;IF($R$7=$AT$3,"X","")&amp;IF($R$7=$AU$3,"X","")</f>
        <v/>
      </c>
      <c r="S8" s="35" t="str">
        <f>IF($S$7=$AO$3,"X","")&amp;IF($S$7=$AP$3,"X","")&amp;IF($S$7=$AQ$3,"X","")&amp;IF($S$7=$AR$3,"X","")&amp;IF($S$7=$AS$3,"X","")&amp;IF($S$7=$AT$3,"X","")&amp;IF($S$7=$AU$3,"X","")</f>
        <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
      </c>
      <c r="W8" s="35" t="str">
        <f>IF($W$7=$AO$3,"X","")&amp;IF($W$7=$AP$3,"X","")&amp;IF($W$7=$AQ$3,"X","")&amp;IF($W$7=$AR$3,"X","")&amp;IF($W$7=$AS$3,"X","")&amp;IF($W$7=$AT$3,"X","")&amp;IF($W$7=$AU$3,"X","")</f>
        <v/>
      </c>
      <c r="X8" s="35" t="str">
        <f>IF($X$7=$AO$3,"X","")&amp;IF($X$7=$AP$3,"X","")&amp;IF($X$7=$AQ$3,"X","")&amp;IF($X$7=$AR$3,"X","")&amp;IF($X$7=$AS$3,"X","")&amp;IF($X$7=$AT$3,"X","")&amp;IF($X$7=$AU$3,"X","")</f>
        <v/>
      </c>
      <c r="Y8" s="35" t="str">
        <f>IF($Y$7=$AO$3,"X","")&amp;IF($Y$7=$AP$3,"X","")&amp;IF($Y$7=$AQ$3,"X","")&amp;IF($Y$7=$AR$3,"X","")&amp;IF($Y$7=$AS$3,"X","")&amp;IF($Y$7=$AT$3,"X","")&amp;IF($Y$7=$AU$3,"X","")</f>
        <v/>
      </c>
      <c r="Z8" s="35" t="str">
        <f>IF($Z$7=$AO$3,"X","")&amp;IF($Z$7=$AP$3,"X","")&amp;IF($Z$7=$AQ$3,"X","")&amp;IF($Z$7=$AR$3,"X","")&amp;IF($Z$7=$AS$3,"X","")&amp;IF($Z$7=$AT$3,"X","")&amp;IF($Z$7=$AU$3,"X","")</f>
        <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
      </c>
      <c r="AD8" s="35" t="str">
        <f>IF($AD$7=$AO$3,"X","")&amp;IF($AD$7=$AP$3,"X","")&amp;IF($AD$7=$AQ$3,"X","")&amp;IF($AD$7=$AR$3,"X","")&amp;IF($AD$7=$AS$3,"X","")&amp;IF($AD$7=$AT$3,"X","")&amp;IF($AD$7=$AU$3,"X","")</f>
        <v/>
      </c>
      <c r="AE8" s="35" t="str">
        <f>IF($AE$7=$AO$3,"X","")&amp;IF($AE$7=$AP$3,"X","")&amp;IF($AE$7=$AQ$3,"X","")&amp;IF($AE$7=$AR$3,"X","")&amp;IF($AE$7=$AS$3,"X","")&amp;IF($AE$7=$AT$3,"X","")&amp;IF($AE$7=$AU$3,"X","")</f>
        <v/>
      </c>
      <c r="AF8" s="35" t="str">
        <f>IF($AF$7=$AO$3,"X","")&amp;IF($AF$7=$AP$3,"X","")&amp;IF($AF$7=$AQ$3,"X","")&amp;IF($AF$7=$AR$3,"X","")&amp;IF($AF$7=$AS$3,"X","")&amp;IF($AF$7=$AT$3,"X","")&amp;IF($AF$7=$AU$3,"X","")</f>
        <v/>
      </c>
      <c r="AG8" s="35" t="str">
        <f>IF($AG$7=$AO$3,"X","")&amp;IF($AG$7=$AP$3,"X","")&amp;IF($AG$7=$AQ$3,"X","")&amp;IF($AG$7=$AR$3,"X","")&amp;IF($AG$7=$AS$3,"X","")&amp;IF($AG$7=$AT$3,"X","")&amp;IF($AG$7=$AU$3,"X","")</f>
        <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
      </c>
      <c r="AK8" s="35" t="str">
        <f>IF($AK$7=$AO$3,"X","")&amp;IF($AK$7=$AP$3,"X","")&amp;IF($AK$7=$AQ$3,"X","")&amp;IF($AK$7=$AR$3,"X","")&amp;IF($AK$7=$AS$3,"X","")&amp;IF($AK$7=$AT$3,"X","")&amp;IF($AK$7=$AU$3,"X","")</f>
        <v/>
      </c>
      <c r="AL8" s="30">
        <f>COUNTIF(G8:AK8,"X")</f>
        <v>0</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0</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c r="C14" s="925"/>
      <c r="D14" s="925"/>
      <c r="E14" s="925"/>
      <c r="F14" s="925"/>
      <c r="G14" s="926"/>
      <c r="H14" s="927"/>
      <c r="I14" s="928"/>
      <c r="J14" s="929"/>
      <c r="K14" s="930"/>
      <c r="L14" s="931"/>
      <c r="M14" s="932"/>
      <c r="N14" s="933"/>
      <c r="O14" s="932"/>
      <c r="P14" s="933"/>
      <c r="Q14" s="934">
        <f t="shared" ref="Q14:Q33" si="2">AV14</f>
        <v>0</v>
      </c>
      <c r="R14" s="935"/>
      <c r="S14" s="936"/>
      <c r="T14" s="937"/>
      <c r="U14" s="938"/>
      <c r="V14" s="939"/>
      <c r="W14" s="940"/>
      <c r="X14" s="941"/>
      <c r="Y14" s="939"/>
      <c r="Z14" s="941"/>
      <c r="AA14" s="556"/>
      <c r="AB14" s="559"/>
      <c r="AC14" s="560" t="str">
        <f t="shared" ref="AC14:AC33" si="3">IF(B14&lt;&gt;"",-$I$10,"")</f>
        <v/>
      </c>
      <c r="AD14" s="561"/>
      <c r="AE14" s="561"/>
      <c r="AF14" s="562">
        <f t="shared" ref="AF14:AF33" si="4">SUM(AB14:AE14)</f>
        <v>0</v>
      </c>
      <c r="AG14" s="72"/>
      <c r="AH14" s="109" t="str">
        <f t="shared" ref="AH14:AH33" si="5">IF(B14&lt;&gt;"",AV14,"")</f>
        <v/>
      </c>
      <c r="AI14" s="883" t="str">
        <f>IF(B14&lt;&gt;0,ROUND(AE14*Q14,0),"")</f>
        <v/>
      </c>
      <c r="AJ14" s="883"/>
      <c r="AK14" s="900" t="str">
        <f t="shared" ref="AK14:AK33" si="6">IF(B14&lt;&gt;0,ROUND(AI14*$AF$1,2),"")</f>
        <v/>
      </c>
      <c r="AL14" s="900"/>
      <c r="AM14" s="901" t="str">
        <f t="shared" ref="AM14:AM33" si="7">IF(AND(AC14&gt;0,AC14&lt;&gt;""),"ложь","")</f>
        <v/>
      </c>
      <c r="AN14" s="901"/>
      <c r="AO14" s="73">
        <f>IF(ROUND($A$1-$A$1*M14,4)=$A$1,0,ROUND($A$1-$A$1*M14,4))</f>
        <v>0</v>
      </c>
      <c r="AP14" s="74">
        <f>IF(ROUND($A$1-$A$1*O14,4)=$A$1,0,ROUND($A$1-$A$1*O14,4))</f>
        <v>0</v>
      </c>
      <c r="AQ14" s="75">
        <f>ROUND($A$1-((M14+O14)*$A$1),4)</f>
        <v>0</v>
      </c>
      <c r="AR14" s="76">
        <f>IF(AO14&gt;0,1,0)</f>
        <v>0</v>
      </c>
      <c r="AS14" s="77">
        <f t="shared" ref="AS14:AS33" si="8">IF(AP14&gt;0,2,0)</f>
        <v>0</v>
      </c>
      <c r="AT14" s="76">
        <f>IF(AQ14&gt;0,3,0)</f>
        <v>0</v>
      </c>
      <c r="AU14" s="78">
        <f t="shared" ref="AU14:AU33" si="9">AR14+AS14+AT14</f>
        <v>0</v>
      </c>
      <c r="AV14" s="5">
        <f t="shared" ref="AV14:AV33" si="10">IF(AU14=4,AO14,0)+IF(AU14=5,AP14,0)+IF(AU14=6,AQ14,0)+IF(AU14=3,$A$1,0)</f>
        <v>0</v>
      </c>
      <c r="AW14" s="104">
        <f>ROUND(AF14*Q14,0)</f>
        <v>0</v>
      </c>
    </row>
    <row r="15" spans="1:83" s="69" customFormat="1" ht="18" customHeight="1" x14ac:dyDescent="0.2">
      <c r="A15" s="71">
        <v>2</v>
      </c>
      <c r="B15" s="924"/>
      <c r="C15" s="925"/>
      <c r="D15" s="925"/>
      <c r="E15" s="925"/>
      <c r="F15" s="925"/>
      <c r="G15" s="926"/>
      <c r="H15" s="927"/>
      <c r="I15" s="928"/>
      <c r="J15" s="929"/>
      <c r="K15" s="930"/>
      <c r="L15" s="931"/>
      <c r="M15" s="932"/>
      <c r="N15" s="933"/>
      <c r="O15" s="932"/>
      <c r="P15" s="933"/>
      <c r="Q15" s="934">
        <f t="shared" si="2"/>
        <v>0</v>
      </c>
      <c r="R15" s="935"/>
      <c r="S15" s="936"/>
      <c r="T15" s="937"/>
      <c r="U15" s="938"/>
      <c r="V15" s="939"/>
      <c r="W15" s="940"/>
      <c r="X15" s="941"/>
      <c r="Y15" s="939"/>
      <c r="Z15" s="941"/>
      <c r="AA15" s="556"/>
      <c r="AB15" s="563"/>
      <c r="AC15" s="560" t="str">
        <f t="shared" si="3"/>
        <v/>
      </c>
      <c r="AD15" s="564"/>
      <c r="AE15" s="561"/>
      <c r="AF15" s="562">
        <f t="shared" si="4"/>
        <v>0</v>
      </c>
      <c r="AG15" s="72"/>
      <c r="AH15" s="109" t="str">
        <f t="shared" si="5"/>
        <v/>
      </c>
      <c r="AI15" s="883" t="str">
        <f t="shared" ref="AI15:AI33" si="11">IF(B15&lt;&gt;0,ROUND(AE15*Q15,0),"")</f>
        <v/>
      </c>
      <c r="AJ15" s="883"/>
      <c r="AK15" s="900" t="str">
        <f t="shared" si="6"/>
        <v/>
      </c>
      <c r="AL15" s="900"/>
      <c r="AM15" s="901" t="str">
        <f t="shared" si="7"/>
        <v/>
      </c>
      <c r="AN15" s="901"/>
      <c r="AO15" s="73">
        <f t="shared" ref="AO15:AO33" si="12">IF(ROUND($A$1-$A$1*M15,4)=$A$1,0,ROUND($A$1-$A$1*M15,4))</f>
        <v>0</v>
      </c>
      <c r="AP15" s="74">
        <f t="shared" ref="AP15:AP33" si="13">IF(ROUND($A$1-$A$1*O15,4)=$A$1,0,ROUND($A$1-$A$1*O15,4))</f>
        <v>0</v>
      </c>
      <c r="AQ15" s="75">
        <f t="shared" ref="AQ15:AQ33" si="14">ROUND($A$1-((M15+O15)*$A$1),4)</f>
        <v>0</v>
      </c>
      <c r="AR15" s="76">
        <f t="shared" ref="AR15:AR33" si="15">IF(AO15&gt;0,1,0)</f>
        <v>0</v>
      </c>
      <c r="AS15" s="77">
        <f t="shared" si="8"/>
        <v>0</v>
      </c>
      <c r="AT15" s="76">
        <f t="shared" ref="AT15:AT33" si="16">IF(AQ15&gt;0,3,0)</f>
        <v>0</v>
      </c>
      <c r="AU15" s="78">
        <f t="shared" si="9"/>
        <v>0</v>
      </c>
      <c r="AV15" s="5">
        <f t="shared" si="10"/>
        <v>0</v>
      </c>
      <c r="AW15" s="104">
        <f t="shared" ref="AW15:AW33" si="17">ROUND(AF15*Q15,0)</f>
        <v>0</v>
      </c>
    </row>
    <row r="16" spans="1:83" s="69" customFormat="1" ht="18" customHeight="1" x14ac:dyDescent="0.2">
      <c r="A16" s="71">
        <v>3</v>
      </c>
      <c r="B16" s="924"/>
      <c r="C16" s="925"/>
      <c r="D16" s="925"/>
      <c r="E16" s="925"/>
      <c r="F16" s="925"/>
      <c r="G16" s="926"/>
      <c r="H16" s="927"/>
      <c r="I16" s="928"/>
      <c r="J16" s="929"/>
      <c r="K16" s="930"/>
      <c r="L16" s="931"/>
      <c r="M16" s="932"/>
      <c r="N16" s="933"/>
      <c r="O16" s="932"/>
      <c r="P16" s="933"/>
      <c r="Q16" s="934">
        <f t="shared" si="2"/>
        <v>0</v>
      </c>
      <c r="R16" s="935"/>
      <c r="S16" s="936"/>
      <c r="T16" s="937"/>
      <c r="U16" s="938"/>
      <c r="V16" s="939"/>
      <c r="W16" s="940"/>
      <c r="X16" s="941"/>
      <c r="Y16" s="939"/>
      <c r="Z16" s="941"/>
      <c r="AA16" s="556"/>
      <c r="AB16" s="563"/>
      <c r="AC16" s="560" t="str">
        <f t="shared" si="3"/>
        <v/>
      </c>
      <c r="AD16" s="564"/>
      <c r="AE16" s="561"/>
      <c r="AF16" s="562">
        <f t="shared" si="4"/>
        <v>0</v>
      </c>
      <c r="AG16" s="72"/>
      <c r="AH16" s="109" t="str">
        <f t="shared" si="5"/>
        <v/>
      </c>
      <c r="AI16" s="883" t="str">
        <f t="shared" si="11"/>
        <v/>
      </c>
      <c r="AJ16" s="883"/>
      <c r="AK16" s="900" t="str">
        <f t="shared" si="6"/>
        <v/>
      </c>
      <c r="AL16" s="900"/>
      <c r="AM16" s="901" t="str">
        <f t="shared" si="7"/>
        <v/>
      </c>
      <c r="AN16" s="901"/>
      <c r="AO16" s="73">
        <f t="shared" si="12"/>
        <v>0</v>
      </c>
      <c r="AP16" s="74">
        <f t="shared" si="13"/>
        <v>0</v>
      </c>
      <c r="AQ16" s="75">
        <f t="shared" si="14"/>
        <v>0</v>
      </c>
      <c r="AR16" s="76">
        <f t="shared" si="15"/>
        <v>0</v>
      </c>
      <c r="AS16" s="77">
        <f t="shared" si="8"/>
        <v>0</v>
      </c>
      <c r="AT16" s="76">
        <f t="shared" si="16"/>
        <v>0</v>
      </c>
      <c r="AU16" s="78">
        <f t="shared" si="9"/>
        <v>0</v>
      </c>
      <c r="AV16" s="5">
        <f t="shared" si="10"/>
        <v>0</v>
      </c>
      <c r="AW16" s="104">
        <f t="shared" si="17"/>
        <v>0</v>
      </c>
    </row>
    <row r="17" spans="1:49" s="69" customFormat="1" ht="18" customHeight="1" x14ac:dyDescent="0.2">
      <c r="A17" s="71">
        <v>4</v>
      </c>
      <c r="B17" s="924"/>
      <c r="C17" s="925"/>
      <c r="D17" s="925"/>
      <c r="E17" s="925"/>
      <c r="F17" s="925"/>
      <c r="G17" s="926"/>
      <c r="H17" s="927"/>
      <c r="I17" s="928"/>
      <c r="J17" s="929"/>
      <c r="K17" s="930"/>
      <c r="L17" s="931"/>
      <c r="M17" s="932"/>
      <c r="N17" s="933"/>
      <c r="O17" s="932"/>
      <c r="P17" s="933"/>
      <c r="Q17" s="934">
        <f t="shared" si="2"/>
        <v>0</v>
      </c>
      <c r="R17" s="935"/>
      <c r="S17" s="936"/>
      <c r="T17" s="937"/>
      <c r="U17" s="938"/>
      <c r="V17" s="939"/>
      <c r="W17" s="940"/>
      <c r="X17" s="941"/>
      <c r="Y17" s="939"/>
      <c r="Z17" s="941"/>
      <c r="AA17" s="556"/>
      <c r="AB17" s="563"/>
      <c r="AC17" s="560" t="str">
        <f t="shared" si="3"/>
        <v/>
      </c>
      <c r="AD17" s="564"/>
      <c r="AE17" s="561"/>
      <c r="AF17" s="562">
        <f t="shared" si="4"/>
        <v>0</v>
      </c>
      <c r="AG17" s="72"/>
      <c r="AH17" s="109" t="str">
        <f t="shared" si="5"/>
        <v/>
      </c>
      <c r="AI17" s="883" t="str">
        <f t="shared" si="11"/>
        <v/>
      </c>
      <c r="AJ17" s="883"/>
      <c r="AK17" s="900" t="str">
        <f t="shared" si="6"/>
        <v/>
      </c>
      <c r="AL17" s="900"/>
      <c r="AM17" s="901" t="str">
        <f t="shared" si="7"/>
        <v/>
      </c>
      <c r="AN17" s="901"/>
      <c r="AO17" s="73">
        <f t="shared" si="12"/>
        <v>0</v>
      </c>
      <c r="AP17" s="74">
        <f t="shared" si="13"/>
        <v>0</v>
      </c>
      <c r="AQ17" s="75">
        <f t="shared" si="14"/>
        <v>0</v>
      </c>
      <c r="AR17" s="76">
        <f t="shared" si="15"/>
        <v>0</v>
      </c>
      <c r="AS17" s="77">
        <f t="shared" si="8"/>
        <v>0</v>
      </c>
      <c r="AT17" s="76">
        <f t="shared" si="16"/>
        <v>0</v>
      </c>
      <c r="AU17" s="78">
        <f t="shared" si="9"/>
        <v>0</v>
      </c>
      <c r="AV17" s="5">
        <f t="shared" si="10"/>
        <v>0</v>
      </c>
      <c r="AW17" s="104">
        <f t="shared" si="17"/>
        <v>0</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0</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0</v>
      </c>
      <c r="AR18" s="76">
        <f t="shared" si="15"/>
        <v>0</v>
      </c>
      <c r="AS18" s="77">
        <f t="shared" si="8"/>
        <v>0</v>
      </c>
      <c r="AT18" s="76">
        <f t="shared" si="16"/>
        <v>0</v>
      </c>
      <c r="AU18" s="78">
        <f t="shared" si="9"/>
        <v>0</v>
      </c>
      <c r="AV18" s="5">
        <f t="shared" si="10"/>
        <v>0</v>
      </c>
      <c r="AW18" s="104">
        <f t="shared" si="17"/>
        <v>0</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0</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0</v>
      </c>
      <c r="AR19" s="76">
        <f t="shared" si="15"/>
        <v>0</v>
      </c>
      <c r="AS19" s="77">
        <f t="shared" si="8"/>
        <v>0</v>
      </c>
      <c r="AT19" s="76">
        <f t="shared" si="16"/>
        <v>0</v>
      </c>
      <c r="AU19" s="78">
        <f t="shared" si="9"/>
        <v>0</v>
      </c>
      <c r="AV19" s="5">
        <f t="shared" si="10"/>
        <v>0</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0</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0</v>
      </c>
      <c r="AR20" s="76">
        <f t="shared" si="15"/>
        <v>0</v>
      </c>
      <c r="AS20" s="77">
        <f t="shared" si="8"/>
        <v>0</v>
      </c>
      <c r="AT20" s="76">
        <f t="shared" si="16"/>
        <v>0</v>
      </c>
      <c r="AU20" s="78">
        <f t="shared" si="9"/>
        <v>0</v>
      </c>
      <c r="AV20" s="5">
        <f t="shared" si="10"/>
        <v>0</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0</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0</v>
      </c>
      <c r="AR21" s="76">
        <f t="shared" si="15"/>
        <v>0</v>
      </c>
      <c r="AS21" s="77">
        <f t="shared" si="8"/>
        <v>0</v>
      </c>
      <c r="AT21" s="76">
        <f t="shared" si="16"/>
        <v>0</v>
      </c>
      <c r="AU21" s="78">
        <f t="shared" si="9"/>
        <v>0</v>
      </c>
      <c r="AV21" s="5">
        <f t="shared" si="10"/>
        <v>0</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0</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0</v>
      </c>
      <c r="AR22" s="76">
        <f t="shared" si="15"/>
        <v>0</v>
      </c>
      <c r="AS22" s="77">
        <f t="shared" si="8"/>
        <v>0</v>
      </c>
      <c r="AT22" s="76">
        <f t="shared" si="16"/>
        <v>0</v>
      </c>
      <c r="AU22" s="78">
        <f t="shared" si="9"/>
        <v>0</v>
      </c>
      <c r="AV22" s="5">
        <f t="shared" si="10"/>
        <v>0</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0</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0</v>
      </c>
      <c r="AR23" s="76">
        <f t="shared" si="15"/>
        <v>0</v>
      </c>
      <c r="AS23" s="77">
        <f t="shared" si="8"/>
        <v>0</v>
      </c>
      <c r="AT23" s="76">
        <f t="shared" si="16"/>
        <v>0</v>
      </c>
      <c r="AU23" s="78">
        <f t="shared" si="9"/>
        <v>0</v>
      </c>
      <c r="AV23" s="5">
        <f t="shared" si="10"/>
        <v>0</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0</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0</v>
      </c>
      <c r="AR24" s="76">
        <f t="shared" si="15"/>
        <v>0</v>
      </c>
      <c r="AS24" s="77">
        <f t="shared" si="8"/>
        <v>0</v>
      </c>
      <c r="AT24" s="76">
        <f t="shared" si="16"/>
        <v>0</v>
      </c>
      <c r="AU24" s="78">
        <f t="shared" si="9"/>
        <v>0</v>
      </c>
      <c r="AV24" s="5">
        <f t="shared" si="10"/>
        <v>0</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0</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0</v>
      </c>
      <c r="AR25" s="76">
        <f t="shared" si="15"/>
        <v>0</v>
      </c>
      <c r="AS25" s="77">
        <f t="shared" si="8"/>
        <v>0</v>
      </c>
      <c r="AT25" s="76">
        <f t="shared" si="16"/>
        <v>0</v>
      </c>
      <c r="AU25" s="78">
        <f t="shared" si="9"/>
        <v>0</v>
      </c>
      <c r="AV25" s="5">
        <f t="shared" si="10"/>
        <v>0</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0</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0</v>
      </c>
      <c r="AR26" s="76">
        <f t="shared" si="15"/>
        <v>0</v>
      </c>
      <c r="AS26" s="77">
        <f t="shared" si="8"/>
        <v>0</v>
      </c>
      <c r="AT26" s="76">
        <f t="shared" si="16"/>
        <v>0</v>
      </c>
      <c r="AU26" s="78">
        <f t="shared" si="9"/>
        <v>0</v>
      </c>
      <c r="AV26" s="5">
        <f t="shared" si="10"/>
        <v>0</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0</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0</v>
      </c>
      <c r="AR27" s="76">
        <f t="shared" si="15"/>
        <v>0</v>
      </c>
      <c r="AS27" s="77">
        <f t="shared" si="8"/>
        <v>0</v>
      </c>
      <c r="AT27" s="76">
        <f t="shared" si="16"/>
        <v>0</v>
      </c>
      <c r="AU27" s="78">
        <f t="shared" si="9"/>
        <v>0</v>
      </c>
      <c r="AV27" s="5">
        <f t="shared" si="10"/>
        <v>0</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0</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0</v>
      </c>
      <c r="AR28" s="76">
        <f t="shared" si="15"/>
        <v>0</v>
      </c>
      <c r="AS28" s="77">
        <f t="shared" si="8"/>
        <v>0</v>
      </c>
      <c r="AT28" s="76">
        <f t="shared" si="16"/>
        <v>0</v>
      </c>
      <c r="AU28" s="78">
        <f t="shared" si="9"/>
        <v>0</v>
      </c>
      <c r="AV28" s="5">
        <f t="shared" si="10"/>
        <v>0</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0</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0</v>
      </c>
      <c r="AR29" s="76">
        <f t="shared" si="15"/>
        <v>0</v>
      </c>
      <c r="AS29" s="77">
        <f t="shared" si="8"/>
        <v>0</v>
      </c>
      <c r="AT29" s="76">
        <f t="shared" si="16"/>
        <v>0</v>
      </c>
      <c r="AU29" s="78">
        <f t="shared" si="9"/>
        <v>0</v>
      </c>
      <c r="AV29" s="5">
        <f t="shared" si="10"/>
        <v>0</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0</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0</v>
      </c>
      <c r="AR30" s="76">
        <f t="shared" si="15"/>
        <v>0</v>
      </c>
      <c r="AS30" s="77">
        <f t="shared" si="8"/>
        <v>0</v>
      </c>
      <c r="AT30" s="76">
        <f t="shared" si="16"/>
        <v>0</v>
      </c>
      <c r="AU30" s="78">
        <f t="shared" si="9"/>
        <v>0</v>
      </c>
      <c r="AV30" s="5">
        <f t="shared" si="10"/>
        <v>0</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0</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0</v>
      </c>
      <c r="AR31" s="76">
        <f t="shared" si="15"/>
        <v>0</v>
      </c>
      <c r="AS31" s="77">
        <f t="shared" si="8"/>
        <v>0</v>
      </c>
      <c r="AT31" s="76">
        <f t="shared" si="16"/>
        <v>0</v>
      </c>
      <c r="AU31" s="78">
        <f t="shared" si="9"/>
        <v>0</v>
      </c>
      <c r="AV31" s="5">
        <f t="shared" si="10"/>
        <v>0</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0</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0</v>
      </c>
      <c r="AR32" s="76">
        <f t="shared" si="15"/>
        <v>0</v>
      </c>
      <c r="AS32" s="77">
        <f t="shared" si="8"/>
        <v>0</v>
      </c>
      <c r="AT32" s="76">
        <f t="shared" si="16"/>
        <v>0</v>
      </c>
      <c r="AU32" s="78">
        <f t="shared" si="9"/>
        <v>0</v>
      </c>
      <c r="AV32" s="5">
        <f t="shared" si="10"/>
        <v>0</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0</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0</v>
      </c>
      <c r="AR33" s="76">
        <f t="shared" si="15"/>
        <v>0</v>
      </c>
      <c r="AS33" s="77">
        <f t="shared" si="8"/>
        <v>0</v>
      </c>
      <c r="AT33" s="76">
        <f t="shared" si="16"/>
        <v>0</v>
      </c>
      <c r="AU33" s="78">
        <f t="shared" si="9"/>
        <v>0</v>
      </c>
      <c r="AV33" s="5">
        <f t="shared" si="10"/>
        <v>0</v>
      </c>
      <c r="AW33" s="104">
        <f t="shared" si="17"/>
        <v>0</v>
      </c>
    </row>
    <row r="34" spans="1:49" s="69" customFormat="1" ht="24.75" customHeight="1" x14ac:dyDescent="0.2">
      <c r="A34" s="84"/>
      <c r="B34" s="480" t="s">
        <v>281</v>
      </c>
      <c r="C34" s="84"/>
      <c r="D34" s="84"/>
      <c r="E34" s="84"/>
      <c r="F34" s="84"/>
      <c r="G34" s="554">
        <f>20-COUNTBLANK(B14:B33)</f>
        <v>0</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0</v>
      </c>
      <c r="Z34" s="904"/>
      <c r="AA34" s="558">
        <f t="shared" ref="AA34:AG34" si="18">SUM(AA14:AA33)</f>
        <v>0</v>
      </c>
      <c r="AB34" s="568">
        <f t="shared" si="18"/>
        <v>0</v>
      </c>
      <c r="AC34" s="569">
        <f t="shared" si="18"/>
        <v>0</v>
      </c>
      <c r="AD34" s="569">
        <f t="shared" si="18"/>
        <v>0</v>
      </c>
      <c r="AE34" s="570">
        <f t="shared" si="18"/>
        <v>0</v>
      </c>
      <c r="AF34" s="571">
        <f t="shared" si="18"/>
        <v>0</v>
      </c>
      <c r="AG34" s="89">
        <f t="shared" si="18"/>
        <v>0</v>
      </c>
      <c r="AH34" s="90"/>
      <c r="AI34" s="90"/>
      <c r="AJ34" s="90"/>
      <c r="AK34" s="90"/>
      <c r="AL34" s="91"/>
      <c r="AM34" s="91"/>
      <c r="AN34" s="91"/>
      <c r="AO34" s="68"/>
      <c r="AS34" s="70"/>
      <c r="AW34" s="104">
        <f>SUM(AW14:AW33)</f>
        <v>0</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0</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1220" priority="6" stopIfTrue="1">
      <formula>B14=""</formula>
    </cfRule>
  </conditionalFormatting>
  <conditionalFormatting sqref="AE14:AE33">
    <cfRule type="expression" dxfId="1219" priority="7" stopIfTrue="1">
      <formula>AND((OR(S14,V14,Y14)&lt;&gt;0),AE14=0)</formula>
    </cfRule>
    <cfRule type="expression" dxfId="1218" priority="8" stopIfTrue="1">
      <formula>AND((OR(S14,V14,Y14)&lt;&gt;0),AE14&lt;&gt;0)</formula>
    </cfRule>
  </conditionalFormatting>
  <conditionalFormatting sqref="Q14:R33">
    <cfRule type="expression" dxfId="1217" priority="9" stopIfTrue="1">
      <formula>B14=""</formula>
    </cfRule>
  </conditionalFormatting>
  <conditionalFormatting sqref="AC14:AC33">
    <cfRule type="expression" dxfId="1216" priority="10" stopIfTrue="1">
      <formula>(AD14+AC14)&gt;=0</formula>
    </cfRule>
  </conditionalFormatting>
  <conditionalFormatting sqref="AI14:AJ33">
    <cfRule type="expression" dxfId="1215" priority="11" stopIfTrue="1">
      <formula>IF(AI14&lt;&gt;ROUND(S14*$AF$1+V14+Y14,2),1)</formula>
    </cfRule>
    <cfRule type="cellIs" dxfId="1214" priority="12" stopIfTrue="1" operator="equal">
      <formula>0</formula>
    </cfRule>
  </conditionalFormatting>
  <conditionalFormatting sqref="Y25:Z33">
    <cfRule type="expression" dxfId="1213" priority="13" stopIfTrue="1">
      <formula>IF((AND($Y25=0,$S25=0,$V25=0,$AE25&lt;&gt;0)),"истина")</formula>
    </cfRule>
    <cfRule type="expression" dxfId="1212" priority="14" stopIfTrue="1">
      <formula>($V25+$Y25)&lt;&gt;$AI25</formula>
    </cfRule>
  </conditionalFormatting>
  <conditionalFormatting sqref="S15:U33">
    <cfRule type="expression" dxfId="1211" priority="15" stopIfTrue="1">
      <formula>IF((AND($S15=0,$V15=0,$Y15=0,$AE15&lt;&gt;0)),"истина")</formula>
    </cfRule>
    <cfRule type="cellIs" dxfId="1210" priority="16" stopIfTrue="1" operator="lessThan">
      <formula>0</formula>
    </cfRule>
  </conditionalFormatting>
  <conditionalFormatting sqref="V25:X33">
    <cfRule type="expression" dxfId="1209" priority="17" stopIfTrue="1">
      <formula>IF((AND($V25=0,$Y25=0,$S25=0,$AE25&lt;&gt;0)),"истина")</formula>
    </cfRule>
    <cfRule type="expression" dxfId="1208" priority="18" stopIfTrue="1">
      <formula>($V25+$Y25)&lt;&gt;$AI25</formula>
    </cfRule>
    <cfRule type="cellIs" dxfId="1207" priority="19" stopIfTrue="1" operator="lessThan">
      <formula>0</formula>
    </cfRule>
  </conditionalFormatting>
  <conditionalFormatting sqref="I10:J10">
    <cfRule type="cellIs" dxfId="1206" priority="20" stopIfTrue="1" operator="notEqual">
      <formula>$A$10</formula>
    </cfRule>
    <cfRule type="cellIs" dxfId="1205" priority="21" stopIfTrue="1" operator="equal">
      <formula>0</formula>
    </cfRule>
  </conditionalFormatting>
  <conditionalFormatting sqref="D10:E10 AK13:AL13 AH14:AH33 AM14:AN33">
    <cfRule type="cellIs" dxfId="1204" priority="22" stopIfTrue="1" operator="equal">
      <formula>0</formula>
    </cfRule>
  </conditionalFormatting>
  <conditionalFormatting sqref="AH3:AN3 AH1:AN1">
    <cfRule type="cellIs" dxfId="1203" priority="23" stopIfTrue="1" operator="equal">
      <formula>0</formula>
    </cfRule>
  </conditionalFormatting>
  <conditionalFormatting sqref="S34:AG34 AF14:AF33">
    <cfRule type="cellIs" dxfId="1202" priority="24" stopIfTrue="1" operator="equal">
      <formula>0</formula>
    </cfRule>
  </conditionalFormatting>
  <conditionalFormatting sqref="S14:U14">
    <cfRule type="expression" dxfId="1201" priority="25" stopIfTrue="1">
      <formula>IF((AND($S$14=0,$V$14=0,$Y$14=0,$AE$14&lt;&gt;0)),"истина")</formula>
    </cfRule>
    <cfRule type="cellIs" dxfId="1200" priority="26" stopIfTrue="1" operator="lessThan">
      <formula>0</formula>
    </cfRule>
  </conditionalFormatting>
  <conditionalFormatting sqref="G34 D8:E9 AK14:AL33">
    <cfRule type="cellIs" dxfId="1199" priority="27" stopIfTrue="1" operator="equal">
      <formula>0</formula>
    </cfRule>
  </conditionalFormatting>
  <conditionalFormatting sqref="AL8:AL9">
    <cfRule type="cellIs" dxfId="1198" priority="28" stopIfTrue="1" operator="equal">
      <formula>0</formula>
    </cfRule>
  </conditionalFormatting>
  <conditionalFormatting sqref="AM8:AN8">
    <cfRule type="expression" dxfId="1197" priority="29" stopIfTrue="1">
      <formula>$AL$8=0</formula>
    </cfRule>
  </conditionalFormatting>
  <conditionalFormatting sqref="AM9:AN9">
    <cfRule type="expression" dxfId="1196" priority="30" stopIfTrue="1">
      <formula>$AL$9=0</formula>
    </cfRule>
  </conditionalFormatting>
  <conditionalFormatting sqref="A8:C8">
    <cfRule type="expression" dxfId="1195" priority="31" stopIfTrue="1">
      <formula>$D$8=0</formula>
    </cfRule>
    <cfRule type="cellIs" dxfId="1194" priority="32" stopIfTrue="1" operator="equal">
      <formula>0</formula>
    </cfRule>
  </conditionalFormatting>
  <conditionalFormatting sqref="A9:C9">
    <cfRule type="expression" dxfId="1193" priority="33" stopIfTrue="1">
      <formula>$D$9=0</formula>
    </cfRule>
    <cfRule type="cellIs" dxfId="1192" priority="34" stopIfTrue="1" operator="equal">
      <formula>0</formula>
    </cfRule>
  </conditionalFormatting>
  <conditionalFormatting sqref="F9">
    <cfRule type="expression" dxfId="1191" priority="35" stopIfTrue="1">
      <formula>$D$9=0</formula>
    </cfRule>
  </conditionalFormatting>
  <conditionalFormatting sqref="F8">
    <cfRule type="expression" dxfId="1190" priority="36" stopIfTrue="1">
      <formula>$D$8=0</formula>
    </cfRule>
  </conditionalFormatting>
  <conditionalFormatting sqref="G8:AK9 BA7:CE8">
    <cfRule type="cellIs" dxfId="1189" priority="37" stopIfTrue="1" operator="equal">
      <formula>""</formula>
    </cfRule>
  </conditionalFormatting>
  <conditionalFormatting sqref="Y14:Z24">
    <cfRule type="expression" dxfId="1188" priority="1" stopIfTrue="1">
      <formula>IF((AND($Y14=0,$S14=0,$V14=0,$AE14&lt;&gt;0)),"истина")</formula>
    </cfRule>
    <cfRule type="expression" dxfId="1187" priority="2" stopIfTrue="1">
      <formula>($V14+$Y14)&lt;&gt;$AI14</formula>
    </cfRule>
  </conditionalFormatting>
  <conditionalFormatting sqref="V14:X24">
    <cfRule type="expression" dxfId="1186" priority="3" stopIfTrue="1">
      <formula>IF((AND($V14=0,$Y14=0,$S14=0,$AE14&lt;&gt;0)),"истина")</formula>
    </cfRule>
    <cfRule type="expression" dxfId="1185" priority="4" stopIfTrue="1">
      <formula>($V14+$Y14)&lt;&gt;$AI14</formula>
    </cfRule>
    <cfRule type="cellIs" dxfId="1184"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9873"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79874"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79875"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79876"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79877"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79878"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79879"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79880"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79881"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79882"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79883"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79884"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79885"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79886"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79887"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79888"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79889"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29">
    <pageSetUpPr fitToPage="1"/>
  </sheetPr>
  <dimension ref="A1:CE147"/>
  <sheetViews>
    <sheetView showGridLines="0" topLeftCell="C3" zoomScale="120" zoomScaleNormal="120" workbookViewId="0">
      <selection activeCell="M18" sqref="M18:N18"/>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c r="B1" s="969"/>
      <c r="C1" s="969"/>
      <c r="D1" s="555"/>
      <c r="E1" s="966"/>
      <c r="F1" s="966"/>
      <c r="G1" s="966"/>
      <c r="H1" s="966"/>
      <c r="J1" s="970"/>
      <c r="K1" s="970"/>
      <c r="L1" s="970"/>
      <c r="M1" s="970"/>
      <c r="N1" s="970"/>
      <c r="O1" s="970"/>
      <c r="P1" s="3"/>
      <c r="Q1" s="3"/>
      <c r="R1" s="964"/>
      <c r="S1" s="964"/>
      <c r="T1" s="964"/>
      <c r="U1" s="964"/>
      <c r="V1" s="964"/>
      <c r="W1" s="964"/>
      <c r="Y1" s="971"/>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c r="AH2" s="859" t="s">
        <v>12</v>
      </c>
      <c r="AI2" s="859"/>
      <c r="AJ2" s="859"/>
      <c r="AK2" s="859"/>
      <c r="AL2" s="859"/>
      <c r="AM2" s="859"/>
      <c r="AN2" s="859"/>
      <c r="AO2" s="14" t="b">
        <v>0</v>
      </c>
      <c r="AP2" s="15" t="b">
        <v>0</v>
      </c>
      <c r="AQ2" s="15" t="b">
        <v>0</v>
      </c>
      <c r="AR2" s="15" t="b">
        <v>0</v>
      </c>
      <c r="AS2" s="15" t="b">
        <v>0</v>
      </c>
      <c r="AT2" s="15" t="b">
        <v>0</v>
      </c>
      <c r="AU2" s="15" t="b">
        <v>0</v>
      </c>
      <c r="AV2" s="15">
        <f>COUNTIF(AO2:AU2,TRUE)</f>
        <v>0</v>
      </c>
    </row>
    <row r="3" spans="1:83" ht="12.75" customHeight="1" x14ac:dyDescent="0.2">
      <c r="A3" s="972" t="s">
        <v>315</v>
      </c>
      <c r="B3" s="972"/>
      <c r="C3" s="972"/>
      <c r="D3" s="555"/>
      <c r="E3" s="964"/>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f>IF(AO2=TRUE,"M",0)</f>
        <v>0</v>
      </c>
      <c r="AP3" s="19">
        <f>IF(AP2=TRUE,"Tu",0)</f>
        <v>0</v>
      </c>
      <c r="AQ3" s="19">
        <f>IF(AQ2=TRUE,"W",0)</f>
        <v>0</v>
      </c>
      <c r="AR3" s="19">
        <f>IF(AR2=TRUE,"Th",0)</f>
        <v>0</v>
      </c>
      <c r="AS3" s="19">
        <f>IF(AS2=TRUE,"F",0)</f>
        <v>0</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
      </c>
      <c r="BC7" s="33" t="str">
        <f>IF($I$7=$AO$3,"X","")&amp;IF($I$7=$AP$3,"X","")&amp;IF($I$7=$AQ$3,"X","")&amp;IF($I$7=$AR$3,"X","")&amp;IF($I$7=$AS$3,"X","")&amp;IF($I$7=$AT$3,"X","")&amp;IF($I$7=$AU$3,"X","")</f>
        <v/>
      </c>
      <c r="BD7" s="33" t="str">
        <f>IF($J$7=$AO$3,"X","")&amp;IF($J$7=$AP$3,"X","")&amp;IF($J$7=$AQ$3,"X","")&amp;IF($J$7=$AR$3,"X","")&amp;IF($J$7=$AS$3,"X","")&amp;IF($J$7=$AT$3,"X","")&amp;IF($J$7=$AU$3,"X","")</f>
        <v/>
      </c>
      <c r="BE7" s="33" t="str">
        <f>IF($K$7=$AO$3,"X","")&amp;IF($K$7=$AP$3,"X","")&amp;IF($K$7=$AQ$3,"X","")&amp;IF($K$7=$AR$3,"X","")&amp;IF($K$7=$AS$3,"X","")&amp;IF($K$7=$AT$3,"X","")&amp;IF($K$7=$AU$3,"X","")</f>
        <v/>
      </c>
      <c r="BF7" s="33" t="str">
        <f>IF($L$7=$AO$3,"X","")&amp;IF($L$7=$AP$3,"X","")&amp;IF($L$7=$AQ$3,"X","")&amp;IF($L$7=$AR$3,"X","")&amp;IF($L$7=$AS$3,"X","")&amp;IF($L$7=$AT$3,"X","")&amp;IF($L$7=$AU$3,"X","")</f>
        <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
      </c>
      <c r="BJ7" s="33" t="str">
        <f>IF($P$7=$AO$3,"X","")&amp;IF($P$7=$AP$3,"X","")&amp;IF($P$7=$AQ$3,"X","")&amp;IF($P$7=$AR$3,"X","")&amp;IF($P$7=$AS$3,"X","")&amp;IF($P$7=$AT$3,"X","")&amp;IF($P$7=$AU$3,"X","")</f>
        <v/>
      </c>
      <c r="BK7" s="33" t="str">
        <f>IF($Q$7=$AO$3,"X","")&amp;IF($Q$7=$AP$3,"X","")&amp;IF($Q$7=$AQ$3,"X","")&amp;IF($Q$7=$AR$3,"X","")&amp;IF($Q$7=$AS$3,"X","")&amp;IF($Q$7=$AT$3,"X","")&amp;IF($Q$7=$AU$3,"X","")</f>
        <v/>
      </c>
      <c r="BL7" s="33" t="str">
        <f>IF($R$7=$AO$3,"X","")&amp;IF($R$7=$AP$3,"X","")&amp;IF($R$7=$AQ$3,"X","")&amp;IF($R$7=$AR$3,"X","")&amp;IF($R$7=$AS$3,"X","")&amp;IF($R$7=$AT$3,"X","")&amp;IF($R$7=$AU$3,"X","")</f>
        <v/>
      </c>
      <c r="BM7" s="33" t="str">
        <f>IF($S$7=$AO$3,"X","")&amp;IF($S$7=$AP$3,"X","")&amp;IF($S$7=$AQ$3,"X","")&amp;IF($S$7=$AR$3,"X","")&amp;IF($S$7=$AS$3,"X","")&amp;IF($S$7=$AT$3,"X","")&amp;IF($S$7=$AU$3,"X","")</f>
        <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
      </c>
      <c r="BQ7" s="33" t="str">
        <f>IF($W$7=$AO$3,"X","")&amp;IF($W$7=$AP$3,"X","")&amp;IF($W$7=$AQ$3,"X","")&amp;IF($W$7=$AR$3,"X","")&amp;IF($W$7=$AS$3,"X","")&amp;IF($W$7=$AT$3,"X","")&amp;IF($W$7=$AU$3,"X","")</f>
        <v/>
      </c>
      <c r="BR7" s="33" t="str">
        <f>IF($X$7=$AO$3,"X","")&amp;IF($X$7=$AP$3,"X","")&amp;IF($X$7=$AQ$3,"X","")&amp;IF($X$7=$AR$3,"X","")&amp;IF($X$7=$AS$3,"X","")&amp;IF($X$7=$AT$3,"X","")&amp;IF($X$7=$AU$3,"X","")</f>
        <v/>
      </c>
      <c r="BS7" s="33" t="str">
        <f>IF($Y$7=$AO$3,"X","")&amp;IF($Y$7=$AP$3,"X","")&amp;IF($Y$7=$AQ$3,"X","")&amp;IF($Y$7=$AR$3,"X","")&amp;IF($Y$7=$AS$3,"X","")&amp;IF($Y$7=$AT$3,"X","")&amp;IF($Y$7=$AU$3,"X","")</f>
        <v/>
      </c>
      <c r="BT7" s="33" t="str">
        <f>IF($Z$7=$AO$3,"X","")&amp;IF($Z$7=$AP$3,"X","")&amp;IF($Z$7=$AQ$3,"X","")&amp;IF($Z$7=$AR$3,"X","")&amp;IF($Z$7=$AS$3,"X","")&amp;IF($Z$7=$AT$3,"X","")&amp;IF($Z$7=$AU$3,"X","")</f>
        <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
      </c>
      <c r="BX7" s="33" t="str">
        <f>IF($AD$7=$AO$3,"X","")&amp;IF($AD$7=$AP$3,"X","")&amp;IF($AD$7=$AQ$3,"X","")&amp;IF($AD$7=$AR$3,"X","")&amp;IF($AD$7=$AS$3,"X","")&amp;IF($AD$7=$AT$3,"X","")&amp;IF($AD$7=$AU$3,"X","")</f>
        <v/>
      </c>
      <c r="BY7" s="33" t="str">
        <f>IF($AE$7=$AO$3,"X","")&amp;IF($AE$7=$AP$3,"X","")&amp;IF($AE$7=$AQ$3,"X","")&amp;IF($AE$7=$AR$3,"X","")&amp;IF($AE$7=$AS$3,"X","")&amp;IF($AE$7=$AT$3,"X","")&amp;IF($AE$7=$AU$3,"X","")</f>
        <v/>
      </c>
      <c r="BZ7" s="33" t="str">
        <f>IF($AF$7=$AO$3,"X","")&amp;IF($AF$7=$AP$3,"X","")&amp;IF($AF$7=$AQ$3,"X","")&amp;IF($AF$7=$AR$3,"X","")&amp;IF($AF$7=$AS$3,"X","")&amp;IF($AF$7=$AT$3,"X","")&amp;IF($AF$7=$AU$3,"X","")</f>
        <v/>
      </c>
      <c r="CA7" s="33" t="str">
        <f>IF($AG$7=$AO$3,"X","")&amp;IF($AG$7=$AP$3,"X","")&amp;IF($AG$7=$AQ$3,"X","")&amp;IF($AG$7=$AR$3,"X","")&amp;IF($AG$7=$AS$3,"X","")&amp;IF($AG$7=$AT$3,"X","")&amp;IF($AG$7=$AU$3,"X","")</f>
        <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
      </c>
      <c r="CE7" s="33" t="str">
        <f>IF($AK$7=$AO$3,"X","")&amp;IF($AK$7=$AP$3,"X","")&amp;IF($AK$7=$AQ$3,"X","")&amp;IF($AK$7=$AR$3,"X","")&amp;IF($AK$7=$AS$3,"X","")&amp;IF($AK$7=$AT$3,"X","")&amp;IF($AK$7=$AU$3,"X","")</f>
        <v/>
      </c>
    </row>
    <row r="8" spans="1:83" ht="12.75" customHeight="1" x14ac:dyDescent="0.2">
      <c r="A8" s="977">
        <f>R1</f>
        <v>0</v>
      </c>
      <c r="B8" s="977"/>
      <c r="C8" s="977"/>
      <c r="D8" s="978">
        <f>Y1*AL8</f>
        <v>0</v>
      </c>
      <c r="E8" s="978"/>
      <c r="F8" s="34" t="s">
        <v>21</v>
      </c>
      <c r="G8" s="35" t="str">
        <f>IF($G$7=$AO$3,"X","")&amp;IF($G$7=$AP$3,"X","")&amp;IF($G$7=$AQ$3,"X","")&amp;IF($G$7=$AR$3,"X","")&amp;IF($G$7=$AS$3,"X","")&amp;IF($G$7=$AT$3,"X","")&amp;IF($G$7=$AU$3,"X","")</f>
        <v/>
      </c>
      <c r="H8" s="35" t="str">
        <f>IF($H$7=$AO$3,"X","")&amp;IF($H$7=$AP$3,"X","")&amp;IF($H$7=$AQ$3,"X","")&amp;IF($H$7=$AR$3,"X","")&amp;IF($H$7=$AS$3,"X","")&amp;IF($H$7=$AT$3,"X","")&amp;IF($H$7=$AU$3,"X","")</f>
        <v/>
      </c>
      <c r="I8" s="35" t="str">
        <f>IF($I$7=$AO$3,"X","")&amp;IF($I$7=$AP$3,"X","")&amp;IF($I$7=$AQ$3,"X","")&amp;IF($I$7=$AR$3,"X","")&amp;IF($I$7=$AS$3,"X","")&amp;IF($I$7=$AT$3,"X","")&amp;IF($I$7=$AU$3,"X","")</f>
        <v/>
      </c>
      <c r="J8" s="35" t="str">
        <f>IF($J$7=$AO$3,"X","")&amp;IF($J$7=$AP$3,"X","")&amp;IF($J$7=$AQ$3,"X","")&amp;IF($J$7=$AR$3,"X","")&amp;IF($J$7=$AS$3,"X","")&amp;IF($J$7=$AT$3,"X","")&amp;IF($J$7=$AU$3,"X","")</f>
        <v/>
      </c>
      <c r="K8" s="35" t="str">
        <f>IF($K$7=$AO$3,"X","")&amp;IF($K$7=$AP$3,"X","")&amp;IF($K$7=$AQ$3,"X","")&amp;IF($K$7=$AR$3,"X","")&amp;IF($K$7=$AS$3,"X","")&amp;IF($K$7=$AT$3,"X","")&amp;IF($K$7=$AU$3,"X","")</f>
        <v/>
      </c>
      <c r="L8" s="35" t="str">
        <f>IF($L$7=$AO$3,"X","")&amp;IF($L$7=$AP$3,"X","")&amp;IF($L$7=$AQ$3,"X","")&amp;IF($L$7=$AR$3,"X","")&amp;IF($L$7=$AS$3,"X","")&amp;IF($L$7=$AT$3,"X","")&amp;IF($L$7=$AU$3,"X","")</f>
        <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
      </c>
      <c r="P8" s="35" t="str">
        <f>IF($P$7=$AO$3,"X","")&amp;IF($P$7=$AP$3,"X","")&amp;IF($P$7=$AQ$3,"X","")&amp;IF($P$7=$AR$3,"X","")&amp;IF($P$7=$AS$3,"X","")&amp;IF($P$7=$AT$3,"X","")&amp;IF($P$7=$AU$3,"X","")</f>
        <v/>
      </c>
      <c r="Q8" s="35" t="str">
        <f>IF($Q$7=$AO$3,"X","")&amp;IF($Q$7=$AP$3,"X","")&amp;IF($Q$7=$AQ$3,"X","")&amp;IF($Q$7=$AR$3,"X","")&amp;IF($Q$7=$AS$3,"X","")&amp;IF($Q$7=$AT$3,"X","")&amp;IF($Q$7=$AU$3,"X","")</f>
        <v/>
      </c>
      <c r="R8" s="35" t="str">
        <f>IF($R$7=$AO$3,"X","")&amp;IF($R$7=$AP$3,"X","")&amp;IF($R$7=$AQ$3,"X","")&amp;IF($R$7=$AR$3,"X","")&amp;IF($R$7=$AS$3,"X","")&amp;IF($R$7=$AT$3,"X","")&amp;IF($R$7=$AU$3,"X","")</f>
        <v/>
      </c>
      <c r="S8" s="35" t="str">
        <f>IF($S$7=$AO$3,"X","")&amp;IF($S$7=$AP$3,"X","")&amp;IF($S$7=$AQ$3,"X","")&amp;IF($S$7=$AR$3,"X","")&amp;IF($S$7=$AS$3,"X","")&amp;IF($S$7=$AT$3,"X","")&amp;IF($S$7=$AU$3,"X","")</f>
        <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
      </c>
      <c r="W8" s="35" t="str">
        <f>IF($W$7=$AO$3,"X","")&amp;IF($W$7=$AP$3,"X","")&amp;IF($W$7=$AQ$3,"X","")&amp;IF($W$7=$AR$3,"X","")&amp;IF($W$7=$AS$3,"X","")&amp;IF($W$7=$AT$3,"X","")&amp;IF($W$7=$AU$3,"X","")</f>
        <v/>
      </c>
      <c r="X8" s="35" t="str">
        <f>IF($X$7=$AO$3,"X","")&amp;IF($X$7=$AP$3,"X","")&amp;IF($X$7=$AQ$3,"X","")&amp;IF($X$7=$AR$3,"X","")&amp;IF($X$7=$AS$3,"X","")&amp;IF($X$7=$AT$3,"X","")&amp;IF($X$7=$AU$3,"X","")</f>
        <v/>
      </c>
      <c r="Y8" s="35" t="str">
        <f>IF($Y$7=$AO$3,"X","")&amp;IF($Y$7=$AP$3,"X","")&amp;IF($Y$7=$AQ$3,"X","")&amp;IF($Y$7=$AR$3,"X","")&amp;IF($Y$7=$AS$3,"X","")&amp;IF($Y$7=$AT$3,"X","")&amp;IF($Y$7=$AU$3,"X","")</f>
        <v/>
      </c>
      <c r="Z8" s="35" t="str">
        <f>IF($Z$7=$AO$3,"X","")&amp;IF($Z$7=$AP$3,"X","")&amp;IF($Z$7=$AQ$3,"X","")&amp;IF($Z$7=$AR$3,"X","")&amp;IF($Z$7=$AS$3,"X","")&amp;IF($Z$7=$AT$3,"X","")&amp;IF($Z$7=$AU$3,"X","")</f>
        <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
      </c>
      <c r="AD8" s="35" t="str">
        <f>IF($AD$7=$AO$3,"X","")&amp;IF($AD$7=$AP$3,"X","")&amp;IF($AD$7=$AQ$3,"X","")&amp;IF($AD$7=$AR$3,"X","")&amp;IF($AD$7=$AS$3,"X","")&amp;IF($AD$7=$AT$3,"X","")&amp;IF($AD$7=$AU$3,"X","")</f>
        <v/>
      </c>
      <c r="AE8" s="35" t="str">
        <f>IF($AE$7=$AO$3,"X","")&amp;IF($AE$7=$AP$3,"X","")&amp;IF($AE$7=$AQ$3,"X","")&amp;IF($AE$7=$AR$3,"X","")&amp;IF($AE$7=$AS$3,"X","")&amp;IF($AE$7=$AT$3,"X","")&amp;IF($AE$7=$AU$3,"X","")</f>
        <v/>
      </c>
      <c r="AF8" s="35" t="str">
        <f>IF($AF$7=$AO$3,"X","")&amp;IF($AF$7=$AP$3,"X","")&amp;IF($AF$7=$AQ$3,"X","")&amp;IF($AF$7=$AR$3,"X","")&amp;IF($AF$7=$AS$3,"X","")&amp;IF($AF$7=$AT$3,"X","")&amp;IF($AF$7=$AU$3,"X","")</f>
        <v/>
      </c>
      <c r="AG8" s="35" t="str">
        <f>IF($AG$7=$AO$3,"X","")&amp;IF($AG$7=$AP$3,"X","")&amp;IF($AG$7=$AQ$3,"X","")&amp;IF($AG$7=$AR$3,"X","")&amp;IF($AG$7=$AS$3,"X","")&amp;IF($AG$7=$AT$3,"X","")&amp;IF($AG$7=$AU$3,"X","")</f>
        <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
      </c>
      <c r="AK8" s="35" t="str">
        <f>IF($AK$7=$AO$3,"X","")&amp;IF($AK$7=$AP$3,"X","")&amp;IF($AK$7=$AQ$3,"X","")&amp;IF($AK$7=$AR$3,"X","")&amp;IF($AK$7=$AS$3,"X","")&amp;IF($AK$7=$AT$3,"X","")&amp;IF($AK$7=$AU$3,"X","")</f>
        <v/>
      </c>
      <c r="AL8" s="30">
        <f>COUNTIF(G8:AK8,"X")</f>
        <v>0</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0</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c r="C14" s="925"/>
      <c r="D14" s="925"/>
      <c r="E14" s="925"/>
      <c r="F14" s="925"/>
      <c r="G14" s="926"/>
      <c r="H14" s="927"/>
      <c r="I14" s="928"/>
      <c r="J14" s="929"/>
      <c r="K14" s="930"/>
      <c r="L14" s="931"/>
      <c r="M14" s="932"/>
      <c r="N14" s="933"/>
      <c r="O14" s="932"/>
      <c r="P14" s="933"/>
      <c r="Q14" s="934">
        <f t="shared" ref="Q14:Q33" si="2">AV14</f>
        <v>0</v>
      </c>
      <c r="R14" s="935"/>
      <c r="S14" s="936"/>
      <c r="T14" s="937"/>
      <c r="U14" s="938"/>
      <c r="V14" s="939"/>
      <c r="W14" s="940"/>
      <c r="X14" s="941"/>
      <c r="Y14" s="939"/>
      <c r="Z14" s="941"/>
      <c r="AA14" s="556"/>
      <c r="AB14" s="559"/>
      <c r="AC14" s="560" t="str">
        <f t="shared" ref="AC14:AC33" si="3">IF(B14&lt;&gt;"",-$I$10,"")</f>
        <v/>
      </c>
      <c r="AD14" s="561"/>
      <c r="AE14" s="561"/>
      <c r="AF14" s="562">
        <f t="shared" ref="AF14:AF33" si="4">SUM(AB14:AE14)</f>
        <v>0</v>
      </c>
      <c r="AG14" s="72"/>
      <c r="AH14" s="109" t="str">
        <f t="shared" ref="AH14:AH33" si="5">IF(B14&lt;&gt;"",AV14,"")</f>
        <v/>
      </c>
      <c r="AI14" s="883" t="str">
        <f>IF(B14&lt;&gt;0,ROUND(AE14*Q14,0),"")</f>
        <v/>
      </c>
      <c r="AJ14" s="883"/>
      <c r="AK14" s="900" t="str">
        <f t="shared" ref="AK14:AK33" si="6">IF(B14&lt;&gt;0,ROUND(AI14*$AF$1,2),"")</f>
        <v/>
      </c>
      <c r="AL14" s="900"/>
      <c r="AM14" s="901" t="str">
        <f t="shared" ref="AM14:AM33" si="7">IF(AND(AC14&gt;0,AC14&lt;&gt;""),"ложь","")</f>
        <v/>
      </c>
      <c r="AN14" s="901"/>
      <c r="AO14" s="73">
        <f>IF(ROUND($A$1-$A$1*M14,4)=$A$1,0,ROUND($A$1-$A$1*M14,4))</f>
        <v>0</v>
      </c>
      <c r="AP14" s="74">
        <f>IF(ROUND($A$1-$A$1*O14,4)=$A$1,0,ROUND($A$1-$A$1*O14,4))</f>
        <v>0</v>
      </c>
      <c r="AQ14" s="75">
        <f>ROUND($A$1-((M14+O14)*$A$1),4)</f>
        <v>0</v>
      </c>
      <c r="AR14" s="76">
        <f>IF(AO14&gt;0,1,0)</f>
        <v>0</v>
      </c>
      <c r="AS14" s="77">
        <f t="shared" ref="AS14:AS33" si="8">IF(AP14&gt;0,2,0)</f>
        <v>0</v>
      </c>
      <c r="AT14" s="76">
        <f>IF(AQ14&gt;0,3,0)</f>
        <v>0</v>
      </c>
      <c r="AU14" s="78">
        <f t="shared" ref="AU14:AU33" si="9">AR14+AS14+AT14</f>
        <v>0</v>
      </c>
      <c r="AV14" s="5">
        <f t="shared" ref="AV14:AV33" si="10">IF(AU14=4,AO14,0)+IF(AU14=5,AP14,0)+IF(AU14=6,AQ14,0)+IF(AU14=3,$A$1,0)</f>
        <v>0</v>
      </c>
      <c r="AW14" s="104">
        <f>ROUND(AF14*Q14,0)</f>
        <v>0</v>
      </c>
    </row>
    <row r="15" spans="1:83" s="69" customFormat="1" ht="18" customHeight="1" x14ac:dyDescent="0.2">
      <c r="A15" s="71">
        <v>2</v>
      </c>
      <c r="B15" s="924"/>
      <c r="C15" s="925"/>
      <c r="D15" s="925"/>
      <c r="E15" s="925"/>
      <c r="F15" s="925"/>
      <c r="G15" s="926"/>
      <c r="H15" s="927"/>
      <c r="I15" s="928"/>
      <c r="J15" s="929"/>
      <c r="K15" s="930"/>
      <c r="L15" s="931"/>
      <c r="M15" s="932"/>
      <c r="N15" s="933"/>
      <c r="O15" s="932"/>
      <c r="P15" s="933"/>
      <c r="Q15" s="934">
        <f t="shared" si="2"/>
        <v>0</v>
      </c>
      <c r="R15" s="935"/>
      <c r="S15" s="936"/>
      <c r="T15" s="937"/>
      <c r="U15" s="938"/>
      <c r="V15" s="939"/>
      <c r="W15" s="940"/>
      <c r="X15" s="941"/>
      <c r="Y15" s="939"/>
      <c r="Z15" s="941"/>
      <c r="AA15" s="556"/>
      <c r="AB15" s="563"/>
      <c r="AC15" s="560" t="str">
        <f t="shared" si="3"/>
        <v/>
      </c>
      <c r="AD15" s="564"/>
      <c r="AE15" s="561"/>
      <c r="AF15" s="562">
        <f t="shared" si="4"/>
        <v>0</v>
      </c>
      <c r="AG15" s="72"/>
      <c r="AH15" s="109" t="str">
        <f t="shared" si="5"/>
        <v/>
      </c>
      <c r="AI15" s="883" t="str">
        <f t="shared" ref="AI15:AI33" si="11">IF(B15&lt;&gt;0,ROUND(AE15*Q15,0),"")</f>
        <v/>
      </c>
      <c r="AJ15" s="883"/>
      <c r="AK15" s="900" t="str">
        <f t="shared" si="6"/>
        <v/>
      </c>
      <c r="AL15" s="900"/>
      <c r="AM15" s="901" t="str">
        <f t="shared" si="7"/>
        <v/>
      </c>
      <c r="AN15" s="901"/>
      <c r="AO15" s="73">
        <f t="shared" ref="AO15:AO33" si="12">IF(ROUND($A$1-$A$1*M15,4)=$A$1,0,ROUND($A$1-$A$1*M15,4))</f>
        <v>0</v>
      </c>
      <c r="AP15" s="74">
        <f t="shared" ref="AP15:AP33" si="13">IF(ROUND($A$1-$A$1*O15,4)=$A$1,0,ROUND($A$1-$A$1*O15,4))</f>
        <v>0</v>
      </c>
      <c r="AQ15" s="75">
        <f t="shared" ref="AQ15:AQ33" si="14">ROUND($A$1-((M15+O15)*$A$1),4)</f>
        <v>0</v>
      </c>
      <c r="AR15" s="76">
        <f t="shared" ref="AR15:AR33" si="15">IF(AO15&gt;0,1,0)</f>
        <v>0</v>
      </c>
      <c r="AS15" s="77">
        <f t="shared" si="8"/>
        <v>0</v>
      </c>
      <c r="AT15" s="76">
        <f t="shared" ref="AT15:AT33" si="16">IF(AQ15&gt;0,3,0)</f>
        <v>0</v>
      </c>
      <c r="AU15" s="78">
        <f t="shared" si="9"/>
        <v>0</v>
      </c>
      <c r="AV15" s="5">
        <f t="shared" si="10"/>
        <v>0</v>
      </c>
      <c r="AW15" s="104">
        <f t="shared" ref="AW15:AW33" si="17">ROUND(AF15*Q15,0)</f>
        <v>0</v>
      </c>
    </row>
    <row r="16" spans="1:83" s="69" customFormat="1" ht="18" customHeight="1" x14ac:dyDescent="0.2">
      <c r="A16" s="71">
        <v>3</v>
      </c>
      <c r="B16" s="924"/>
      <c r="C16" s="925"/>
      <c r="D16" s="925"/>
      <c r="E16" s="925"/>
      <c r="F16" s="925"/>
      <c r="G16" s="926"/>
      <c r="H16" s="927"/>
      <c r="I16" s="928"/>
      <c r="J16" s="929"/>
      <c r="K16" s="930"/>
      <c r="L16" s="931"/>
      <c r="M16" s="932"/>
      <c r="N16" s="933"/>
      <c r="O16" s="932"/>
      <c r="P16" s="933"/>
      <c r="Q16" s="934">
        <f t="shared" si="2"/>
        <v>0</v>
      </c>
      <c r="R16" s="935"/>
      <c r="S16" s="936"/>
      <c r="T16" s="937"/>
      <c r="U16" s="938"/>
      <c r="V16" s="939"/>
      <c r="W16" s="940"/>
      <c r="X16" s="941"/>
      <c r="Y16" s="939"/>
      <c r="Z16" s="941"/>
      <c r="AA16" s="556"/>
      <c r="AB16" s="563"/>
      <c r="AC16" s="560" t="str">
        <f t="shared" si="3"/>
        <v/>
      </c>
      <c r="AD16" s="564"/>
      <c r="AE16" s="561"/>
      <c r="AF16" s="562">
        <f t="shared" si="4"/>
        <v>0</v>
      </c>
      <c r="AG16" s="72"/>
      <c r="AH16" s="109" t="str">
        <f t="shared" si="5"/>
        <v/>
      </c>
      <c r="AI16" s="883" t="str">
        <f t="shared" si="11"/>
        <v/>
      </c>
      <c r="AJ16" s="883"/>
      <c r="AK16" s="900" t="str">
        <f t="shared" si="6"/>
        <v/>
      </c>
      <c r="AL16" s="900"/>
      <c r="AM16" s="901" t="str">
        <f t="shared" si="7"/>
        <v/>
      </c>
      <c r="AN16" s="901"/>
      <c r="AO16" s="73">
        <f t="shared" si="12"/>
        <v>0</v>
      </c>
      <c r="AP16" s="74">
        <f t="shared" si="13"/>
        <v>0</v>
      </c>
      <c r="AQ16" s="75">
        <f t="shared" si="14"/>
        <v>0</v>
      </c>
      <c r="AR16" s="76">
        <f t="shared" si="15"/>
        <v>0</v>
      </c>
      <c r="AS16" s="77">
        <f t="shared" si="8"/>
        <v>0</v>
      </c>
      <c r="AT16" s="76">
        <f t="shared" si="16"/>
        <v>0</v>
      </c>
      <c r="AU16" s="78">
        <f t="shared" si="9"/>
        <v>0</v>
      </c>
      <c r="AV16" s="5">
        <f t="shared" si="10"/>
        <v>0</v>
      </c>
      <c r="AW16" s="104">
        <f t="shared" si="17"/>
        <v>0</v>
      </c>
    </row>
    <row r="17" spans="1:49" s="69" customFormat="1" ht="18" customHeight="1" x14ac:dyDescent="0.2">
      <c r="A17" s="71">
        <v>4</v>
      </c>
      <c r="B17" s="924"/>
      <c r="C17" s="925"/>
      <c r="D17" s="925"/>
      <c r="E17" s="925"/>
      <c r="F17" s="925"/>
      <c r="G17" s="926"/>
      <c r="H17" s="927"/>
      <c r="I17" s="928"/>
      <c r="J17" s="929"/>
      <c r="K17" s="930"/>
      <c r="L17" s="931"/>
      <c r="M17" s="932"/>
      <c r="N17" s="933"/>
      <c r="O17" s="932"/>
      <c r="P17" s="933"/>
      <c r="Q17" s="934">
        <f t="shared" si="2"/>
        <v>0</v>
      </c>
      <c r="R17" s="935"/>
      <c r="S17" s="936"/>
      <c r="T17" s="937"/>
      <c r="U17" s="938"/>
      <c r="V17" s="939"/>
      <c r="W17" s="940"/>
      <c r="X17" s="941"/>
      <c r="Y17" s="939"/>
      <c r="Z17" s="941"/>
      <c r="AA17" s="556"/>
      <c r="AB17" s="563"/>
      <c r="AC17" s="560" t="str">
        <f t="shared" si="3"/>
        <v/>
      </c>
      <c r="AD17" s="564"/>
      <c r="AE17" s="561"/>
      <c r="AF17" s="562">
        <f t="shared" si="4"/>
        <v>0</v>
      </c>
      <c r="AG17" s="72"/>
      <c r="AH17" s="109" t="str">
        <f t="shared" si="5"/>
        <v/>
      </c>
      <c r="AI17" s="883" t="str">
        <f t="shared" si="11"/>
        <v/>
      </c>
      <c r="AJ17" s="883"/>
      <c r="AK17" s="900" t="str">
        <f t="shared" si="6"/>
        <v/>
      </c>
      <c r="AL17" s="900"/>
      <c r="AM17" s="901" t="str">
        <f t="shared" si="7"/>
        <v/>
      </c>
      <c r="AN17" s="901"/>
      <c r="AO17" s="73">
        <f t="shared" si="12"/>
        <v>0</v>
      </c>
      <c r="AP17" s="74">
        <f t="shared" si="13"/>
        <v>0</v>
      </c>
      <c r="AQ17" s="75">
        <f t="shared" si="14"/>
        <v>0</v>
      </c>
      <c r="AR17" s="76">
        <f t="shared" si="15"/>
        <v>0</v>
      </c>
      <c r="AS17" s="77">
        <f t="shared" si="8"/>
        <v>0</v>
      </c>
      <c r="AT17" s="76">
        <f t="shared" si="16"/>
        <v>0</v>
      </c>
      <c r="AU17" s="78">
        <f t="shared" si="9"/>
        <v>0</v>
      </c>
      <c r="AV17" s="5">
        <f t="shared" si="10"/>
        <v>0</v>
      </c>
      <c r="AW17" s="104">
        <f t="shared" si="17"/>
        <v>0</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0</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0</v>
      </c>
      <c r="AR18" s="76">
        <f t="shared" si="15"/>
        <v>0</v>
      </c>
      <c r="AS18" s="77">
        <f t="shared" si="8"/>
        <v>0</v>
      </c>
      <c r="AT18" s="76">
        <f t="shared" si="16"/>
        <v>0</v>
      </c>
      <c r="AU18" s="78">
        <f t="shared" si="9"/>
        <v>0</v>
      </c>
      <c r="AV18" s="5">
        <f t="shared" si="10"/>
        <v>0</v>
      </c>
      <c r="AW18" s="104">
        <f t="shared" si="17"/>
        <v>0</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0</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0</v>
      </c>
      <c r="AR19" s="76">
        <f t="shared" si="15"/>
        <v>0</v>
      </c>
      <c r="AS19" s="77">
        <f t="shared" si="8"/>
        <v>0</v>
      </c>
      <c r="AT19" s="76">
        <f t="shared" si="16"/>
        <v>0</v>
      </c>
      <c r="AU19" s="78">
        <f t="shared" si="9"/>
        <v>0</v>
      </c>
      <c r="AV19" s="5">
        <f t="shared" si="10"/>
        <v>0</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0</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0</v>
      </c>
      <c r="AR20" s="76">
        <f t="shared" si="15"/>
        <v>0</v>
      </c>
      <c r="AS20" s="77">
        <f t="shared" si="8"/>
        <v>0</v>
      </c>
      <c r="AT20" s="76">
        <f t="shared" si="16"/>
        <v>0</v>
      </c>
      <c r="AU20" s="78">
        <f t="shared" si="9"/>
        <v>0</v>
      </c>
      <c r="AV20" s="5">
        <f t="shared" si="10"/>
        <v>0</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0</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0</v>
      </c>
      <c r="AR21" s="76">
        <f t="shared" si="15"/>
        <v>0</v>
      </c>
      <c r="AS21" s="77">
        <f t="shared" si="8"/>
        <v>0</v>
      </c>
      <c r="AT21" s="76">
        <f t="shared" si="16"/>
        <v>0</v>
      </c>
      <c r="AU21" s="78">
        <f t="shared" si="9"/>
        <v>0</v>
      </c>
      <c r="AV21" s="5">
        <f t="shared" si="10"/>
        <v>0</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0</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0</v>
      </c>
      <c r="AR22" s="76">
        <f t="shared" si="15"/>
        <v>0</v>
      </c>
      <c r="AS22" s="77">
        <f t="shared" si="8"/>
        <v>0</v>
      </c>
      <c r="AT22" s="76">
        <f t="shared" si="16"/>
        <v>0</v>
      </c>
      <c r="AU22" s="78">
        <f t="shared" si="9"/>
        <v>0</v>
      </c>
      <c r="AV22" s="5">
        <f t="shared" si="10"/>
        <v>0</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0</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0</v>
      </c>
      <c r="AR23" s="76">
        <f t="shared" si="15"/>
        <v>0</v>
      </c>
      <c r="AS23" s="77">
        <f t="shared" si="8"/>
        <v>0</v>
      </c>
      <c r="AT23" s="76">
        <f t="shared" si="16"/>
        <v>0</v>
      </c>
      <c r="AU23" s="78">
        <f t="shared" si="9"/>
        <v>0</v>
      </c>
      <c r="AV23" s="5">
        <f t="shared" si="10"/>
        <v>0</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0</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0</v>
      </c>
      <c r="AR24" s="76">
        <f t="shared" si="15"/>
        <v>0</v>
      </c>
      <c r="AS24" s="77">
        <f t="shared" si="8"/>
        <v>0</v>
      </c>
      <c r="AT24" s="76">
        <f t="shared" si="16"/>
        <v>0</v>
      </c>
      <c r="AU24" s="78">
        <f t="shared" si="9"/>
        <v>0</v>
      </c>
      <c r="AV24" s="5">
        <f t="shared" si="10"/>
        <v>0</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0</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0</v>
      </c>
      <c r="AR25" s="76">
        <f t="shared" si="15"/>
        <v>0</v>
      </c>
      <c r="AS25" s="77">
        <f t="shared" si="8"/>
        <v>0</v>
      </c>
      <c r="AT25" s="76">
        <f t="shared" si="16"/>
        <v>0</v>
      </c>
      <c r="AU25" s="78">
        <f t="shared" si="9"/>
        <v>0</v>
      </c>
      <c r="AV25" s="5">
        <f t="shared" si="10"/>
        <v>0</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0</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0</v>
      </c>
      <c r="AR26" s="76">
        <f t="shared" si="15"/>
        <v>0</v>
      </c>
      <c r="AS26" s="77">
        <f t="shared" si="8"/>
        <v>0</v>
      </c>
      <c r="AT26" s="76">
        <f t="shared" si="16"/>
        <v>0</v>
      </c>
      <c r="AU26" s="78">
        <f t="shared" si="9"/>
        <v>0</v>
      </c>
      <c r="AV26" s="5">
        <f t="shared" si="10"/>
        <v>0</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0</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0</v>
      </c>
      <c r="AR27" s="76">
        <f t="shared" si="15"/>
        <v>0</v>
      </c>
      <c r="AS27" s="77">
        <f t="shared" si="8"/>
        <v>0</v>
      </c>
      <c r="AT27" s="76">
        <f t="shared" si="16"/>
        <v>0</v>
      </c>
      <c r="AU27" s="78">
        <f t="shared" si="9"/>
        <v>0</v>
      </c>
      <c r="AV27" s="5">
        <f t="shared" si="10"/>
        <v>0</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0</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0</v>
      </c>
      <c r="AR28" s="76">
        <f t="shared" si="15"/>
        <v>0</v>
      </c>
      <c r="AS28" s="77">
        <f t="shared" si="8"/>
        <v>0</v>
      </c>
      <c r="AT28" s="76">
        <f t="shared" si="16"/>
        <v>0</v>
      </c>
      <c r="AU28" s="78">
        <f t="shared" si="9"/>
        <v>0</v>
      </c>
      <c r="AV28" s="5">
        <f t="shared" si="10"/>
        <v>0</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0</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0</v>
      </c>
      <c r="AR29" s="76">
        <f t="shared" si="15"/>
        <v>0</v>
      </c>
      <c r="AS29" s="77">
        <f t="shared" si="8"/>
        <v>0</v>
      </c>
      <c r="AT29" s="76">
        <f t="shared" si="16"/>
        <v>0</v>
      </c>
      <c r="AU29" s="78">
        <f t="shared" si="9"/>
        <v>0</v>
      </c>
      <c r="AV29" s="5">
        <f t="shared" si="10"/>
        <v>0</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0</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0</v>
      </c>
      <c r="AR30" s="76">
        <f t="shared" si="15"/>
        <v>0</v>
      </c>
      <c r="AS30" s="77">
        <f t="shared" si="8"/>
        <v>0</v>
      </c>
      <c r="AT30" s="76">
        <f t="shared" si="16"/>
        <v>0</v>
      </c>
      <c r="AU30" s="78">
        <f t="shared" si="9"/>
        <v>0</v>
      </c>
      <c r="AV30" s="5">
        <f t="shared" si="10"/>
        <v>0</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0</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0</v>
      </c>
      <c r="AR31" s="76">
        <f t="shared" si="15"/>
        <v>0</v>
      </c>
      <c r="AS31" s="77">
        <f t="shared" si="8"/>
        <v>0</v>
      </c>
      <c r="AT31" s="76">
        <f t="shared" si="16"/>
        <v>0</v>
      </c>
      <c r="AU31" s="78">
        <f t="shared" si="9"/>
        <v>0</v>
      </c>
      <c r="AV31" s="5">
        <f t="shared" si="10"/>
        <v>0</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0</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0</v>
      </c>
      <c r="AR32" s="76">
        <f t="shared" si="15"/>
        <v>0</v>
      </c>
      <c r="AS32" s="77">
        <f t="shared" si="8"/>
        <v>0</v>
      </c>
      <c r="AT32" s="76">
        <f t="shared" si="16"/>
        <v>0</v>
      </c>
      <c r="AU32" s="78">
        <f t="shared" si="9"/>
        <v>0</v>
      </c>
      <c r="AV32" s="5">
        <f t="shared" si="10"/>
        <v>0</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0</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0</v>
      </c>
      <c r="AR33" s="76">
        <f t="shared" si="15"/>
        <v>0</v>
      </c>
      <c r="AS33" s="77">
        <f t="shared" si="8"/>
        <v>0</v>
      </c>
      <c r="AT33" s="76">
        <f t="shared" si="16"/>
        <v>0</v>
      </c>
      <c r="AU33" s="78">
        <f t="shared" si="9"/>
        <v>0</v>
      </c>
      <c r="AV33" s="5">
        <f t="shared" si="10"/>
        <v>0</v>
      </c>
      <c r="AW33" s="104">
        <f t="shared" si="17"/>
        <v>0</v>
      </c>
    </row>
    <row r="34" spans="1:49" s="69" customFormat="1" ht="24.75" customHeight="1" x14ac:dyDescent="0.2">
      <c r="A34" s="84"/>
      <c r="B34" s="480" t="s">
        <v>281</v>
      </c>
      <c r="C34" s="84"/>
      <c r="D34" s="84"/>
      <c r="E34" s="84"/>
      <c r="F34" s="84"/>
      <c r="G34" s="554">
        <f>20-COUNTBLANK(B14:B33)</f>
        <v>0</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0</v>
      </c>
      <c r="Z34" s="904"/>
      <c r="AA34" s="558">
        <f t="shared" ref="AA34:AG34" si="18">SUM(AA14:AA33)</f>
        <v>0</v>
      </c>
      <c r="AB34" s="568">
        <f t="shared" si="18"/>
        <v>0</v>
      </c>
      <c r="AC34" s="569">
        <f t="shared" si="18"/>
        <v>0</v>
      </c>
      <c r="AD34" s="569">
        <f t="shared" si="18"/>
        <v>0</v>
      </c>
      <c r="AE34" s="570">
        <f t="shared" si="18"/>
        <v>0</v>
      </c>
      <c r="AF34" s="571">
        <f t="shared" si="18"/>
        <v>0</v>
      </c>
      <c r="AG34" s="89">
        <f t="shared" si="18"/>
        <v>0</v>
      </c>
      <c r="AH34" s="90"/>
      <c r="AI34" s="90"/>
      <c r="AJ34" s="90"/>
      <c r="AK34" s="90"/>
      <c r="AL34" s="91"/>
      <c r="AM34" s="91"/>
      <c r="AN34" s="91"/>
      <c r="AO34" s="68"/>
      <c r="AS34" s="70"/>
      <c r="AW34" s="104">
        <f>SUM(AW14:AW33)</f>
        <v>0</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0</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1183" priority="6" stopIfTrue="1">
      <formula>B14=""</formula>
    </cfRule>
  </conditionalFormatting>
  <conditionalFormatting sqref="AE14:AE33">
    <cfRule type="expression" dxfId="1182" priority="7" stopIfTrue="1">
      <formula>AND((OR(S14,V14,Y14)&lt;&gt;0),AE14=0)</formula>
    </cfRule>
    <cfRule type="expression" dxfId="1181" priority="8" stopIfTrue="1">
      <formula>AND((OR(S14,V14,Y14)&lt;&gt;0),AE14&lt;&gt;0)</formula>
    </cfRule>
  </conditionalFormatting>
  <conditionalFormatting sqref="Q14:R33">
    <cfRule type="expression" dxfId="1180" priority="9" stopIfTrue="1">
      <formula>B14=""</formula>
    </cfRule>
  </conditionalFormatting>
  <conditionalFormatting sqref="AC14:AC33">
    <cfRule type="expression" dxfId="1179" priority="10" stopIfTrue="1">
      <formula>(AD14+AC14)&gt;=0</formula>
    </cfRule>
  </conditionalFormatting>
  <conditionalFormatting sqref="AI14:AJ33">
    <cfRule type="expression" dxfId="1178" priority="11" stopIfTrue="1">
      <formula>IF(AI14&lt;&gt;ROUND(S14*$AF$1+V14+Y14,2),1)</formula>
    </cfRule>
    <cfRule type="cellIs" dxfId="1177" priority="12" stopIfTrue="1" operator="equal">
      <formula>0</formula>
    </cfRule>
  </conditionalFormatting>
  <conditionalFormatting sqref="Y25:Z33">
    <cfRule type="expression" dxfId="1176" priority="13" stopIfTrue="1">
      <formula>IF((AND($Y25=0,$S25=0,$V25=0,$AE25&lt;&gt;0)),"истина")</formula>
    </cfRule>
    <cfRule type="expression" dxfId="1175" priority="14" stopIfTrue="1">
      <formula>($V25+$Y25)&lt;&gt;$AI25</formula>
    </cfRule>
  </conditionalFormatting>
  <conditionalFormatting sqref="S15:U33">
    <cfRule type="expression" dxfId="1174" priority="15" stopIfTrue="1">
      <formula>IF((AND($S15=0,$V15=0,$Y15=0,$AE15&lt;&gt;0)),"истина")</formula>
    </cfRule>
    <cfRule type="cellIs" dxfId="1173" priority="16" stopIfTrue="1" operator="lessThan">
      <formula>0</formula>
    </cfRule>
  </conditionalFormatting>
  <conditionalFormatting sqref="V25:X33">
    <cfRule type="expression" dxfId="1172" priority="17" stopIfTrue="1">
      <formula>IF((AND($V25=0,$Y25=0,$S25=0,$AE25&lt;&gt;0)),"истина")</formula>
    </cfRule>
    <cfRule type="expression" dxfId="1171" priority="18" stopIfTrue="1">
      <formula>($V25+$Y25)&lt;&gt;$AI25</formula>
    </cfRule>
    <cfRule type="cellIs" dxfId="1170" priority="19" stopIfTrue="1" operator="lessThan">
      <formula>0</formula>
    </cfRule>
  </conditionalFormatting>
  <conditionalFormatting sqref="I10:J10">
    <cfRule type="cellIs" dxfId="1169" priority="20" stopIfTrue="1" operator="notEqual">
      <formula>$A$10</formula>
    </cfRule>
    <cfRule type="cellIs" dxfId="1168" priority="21" stopIfTrue="1" operator="equal">
      <formula>0</formula>
    </cfRule>
  </conditionalFormatting>
  <conditionalFormatting sqref="D10:E10 AK13:AL13 AH14:AH33 AM14:AN33">
    <cfRule type="cellIs" dxfId="1167" priority="22" stopIfTrue="1" operator="equal">
      <formula>0</formula>
    </cfRule>
  </conditionalFormatting>
  <conditionalFormatting sqref="AH3:AN3 AH1:AN1">
    <cfRule type="cellIs" dxfId="1166" priority="23" stopIfTrue="1" operator="equal">
      <formula>0</formula>
    </cfRule>
  </conditionalFormatting>
  <conditionalFormatting sqref="S34:AG34 AF14:AF33">
    <cfRule type="cellIs" dxfId="1165" priority="24" stopIfTrue="1" operator="equal">
      <formula>0</formula>
    </cfRule>
  </conditionalFormatting>
  <conditionalFormatting sqref="S14:U14">
    <cfRule type="expression" dxfId="1164" priority="25" stopIfTrue="1">
      <formula>IF((AND($S$14=0,$V$14=0,$Y$14=0,$AE$14&lt;&gt;0)),"истина")</formula>
    </cfRule>
    <cfRule type="cellIs" dxfId="1163" priority="26" stopIfTrue="1" operator="lessThan">
      <formula>0</formula>
    </cfRule>
  </conditionalFormatting>
  <conditionalFormatting sqref="G34 D8:E9 AK14:AL33">
    <cfRule type="cellIs" dxfId="1162" priority="27" stopIfTrue="1" operator="equal">
      <formula>0</formula>
    </cfRule>
  </conditionalFormatting>
  <conditionalFormatting sqref="AL8:AL9">
    <cfRule type="cellIs" dxfId="1161" priority="28" stopIfTrue="1" operator="equal">
      <formula>0</formula>
    </cfRule>
  </conditionalFormatting>
  <conditionalFormatting sqref="AM8:AN8">
    <cfRule type="expression" dxfId="1160" priority="29" stopIfTrue="1">
      <formula>$AL$8=0</formula>
    </cfRule>
  </conditionalFormatting>
  <conditionalFormatting sqref="AM9:AN9">
    <cfRule type="expression" dxfId="1159" priority="30" stopIfTrue="1">
      <formula>$AL$9=0</formula>
    </cfRule>
  </conditionalFormatting>
  <conditionalFormatting sqref="A8:C8">
    <cfRule type="expression" dxfId="1158" priority="31" stopIfTrue="1">
      <formula>$D$8=0</formula>
    </cfRule>
    <cfRule type="cellIs" dxfId="1157" priority="32" stopIfTrue="1" operator="equal">
      <formula>0</formula>
    </cfRule>
  </conditionalFormatting>
  <conditionalFormatting sqref="A9:C9">
    <cfRule type="expression" dxfId="1156" priority="33" stopIfTrue="1">
      <formula>$D$9=0</formula>
    </cfRule>
    <cfRule type="cellIs" dxfId="1155" priority="34" stopIfTrue="1" operator="equal">
      <formula>0</formula>
    </cfRule>
  </conditionalFormatting>
  <conditionalFormatting sqref="F9">
    <cfRule type="expression" dxfId="1154" priority="35" stopIfTrue="1">
      <formula>$D$9=0</formula>
    </cfRule>
  </conditionalFormatting>
  <conditionalFormatting sqref="F8">
    <cfRule type="expression" dxfId="1153" priority="36" stopIfTrue="1">
      <formula>$D$8=0</formula>
    </cfRule>
  </conditionalFormatting>
  <conditionalFormatting sqref="G8:AK9 BA7:CE8">
    <cfRule type="cellIs" dxfId="1152" priority="37" stopIfTrue="1" operator="equal">
      <formula>""</formula>
    </cfRule>
  </conditionalFormatting>
  <conditionalFormatting sqref="Y14:Z24">
    <cfRule type="expression" dxfId="1151" priority="1" stopIfTrue="1">
      <formula>IF((AND($Y14=0,$S14=0,$V14=0,$AE14&lt;&gt;0)),"истина")</formula>
    </cfRule>
    <cfRule type="expression" dxfId="1150" priority="2" stopIfTrue="1">
      <formula>($V14+$Y14)&lt;&gt;$AI14</formula>
    </cfRule>
  </conditionalFormatting>
  <conditionalFormatting sqref="V14:X24">
    <cfRule type="expression" dxfId="1149" priority="3" stopIfTrue="1">
      <formula>IF((AND($V14=0,$Y14=0,$S14=0,$AE14&lt;&gt;0)),"истина")</formula>
    </cfRule>
    <cfRule type="expression" dxfId="1148" priority="4" stopIfTrue="1">
      <formula>($V14+$Y14)&lt;&gt;$AI14</formula>
    </cfRule>
    <cfRule type="cellIs" dxfId="1147"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0897"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80898"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80899"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80900"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80901"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80902"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80903"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80904"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80905"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80906"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80907"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80908"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80909"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80910"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80911"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80912"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80913"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30">
    <pageSetUpPr fitToPage="1"/>
  </sheetPr>
  <dimension ref="A1:CE147"/>
  <sheetViews>
    <sheetView showGridLines="0" topLeftCell="C3" zoomScale="120" zoomScaleNormal="120" workbookViewId="0">
      <selection activeCell="M18" sqref="M18:N18"/>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c r="B1" s="969"/>
      <c r="C1" s="969"/>
      <c r="D1" s="555"/>
      <c r="E1" s="966"/>
      <c r="F1" s="966"/>
      <c r="G1" s="966"/>
      <c r="H1" s="966"/>
      <c r="J1" s="970"/>
      <c r="K1" s="970"/>
      <c r="L1" s="970"/>
      <c r="M1" s="970"/>
      <c r="N1" s="970"/>
      <c r="O1" s="970"/>
      <c r="P1" s="3"/>
      <c r="Q1" s="3"/>
      <c r="R1" s="964"/>
      <c r="S1" s="964"/>
      <c r="T1" s="964"/>
      <c r="U1" s="964"/>
      <c r="V1" s="964"/>
      <c r="W1" s="964"/>
      <c r="Y1" s="971"/>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c r="AH2" s="859" t="s">
        <v>12</v>
      </c>
      <c r="AI2" s="859"/>
      <c r="AJ2" s="859"/>
      <c r="AK2" s="859"/>
      <c r="AL2" s="859"/>
      <c r="AM2" s="859"/>
      <c r="AN2" s="859"/>
      <c r="AO2" s="14" t="b">
        <v>0</v>
      </c>
      <c r="AP2" s="15" t="b">
        <v>0</v>
      </c>
      <c r="AQ2" s="15" t="b">
        <v>0</v>
      </c>
      <c r="AR2" s="15" t="b">
        <v>0</v>
      </c>
      <c r="AS2" s="15" t="b">
        <v>0</v>
      </c>
      <c r="AT2" s="15" t="b">
        <v>0</v>
      </c>
      <c r="AU2" s="15" t="b">
        <v>0</v>
      </c>
      <c r="AV2" s="15">
        <f>COUNTIF(AO2:AU2,TRUE)</f>
        <v>0</v>
      </c>
    </row>
    <row r="3" spans="1:83" ht="12.75" customHeight="1" x14ac:dyDescent="0.2">
      <c r="A3" s="972" t="s">
        <v>316</v>
      </c>
      <c r="B3" s="972"/>
      <c r="C3" s="972"/>
      <c r="D3" s="555"/>
      <c r="E3" s="964"/>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f>IF(AO2=TRUE,"M",0)</f>
        <v>0</v>
      </c>
      <c r="AP3" s="19">
        <f>IF(AP2=TRUE,"Tu",0)</f>
        <v>0</v>
      </c>
      <c r="AQ3" s="19">
        <f>IF(AQ2=TRUE,"W",0)</f>
        <v>0</v>
      </c>
      <c r="AR3" s="19">
        <f>IF(AR2=TRUE,"Th",0)</f>
        <v>0</v>
      </c>
      <c r="AS3" s="19">
        <f>IF(AS2=TRUE,"F",0)</f>
        <v>0</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
      </c>
      <c r="BC7" s="33" t="str">
        <f>IF($I$7=$AO$3,"X","")&amp;IF($I$7=$AP$3,"X","")&amp;IF($I$7=$AQ$3,"X","")&amp;IF($I$7=$AR$3,"X","")&amp;IF($I$7=$AS$3,"X","")&amp;IF($I$7=$AT$3,"X","")&amp;IF($I$7=$AU$3,"X","")</f>
        <v/>
      </c>
      <c r="BD7" s="33" t="str">
        <f>IF($J$7=$AO$3,"X","")&amp;IF($J$7=$AP$3,"X","")&amp;IF($J$7=$AQ$3,"X","")&amp;IF($J$7=$AR$3,"X","")&amp;IF($J$7=$AS$3,"X","")&amp;IF($J$7=$AT$3,"X","")&amp;IF($J$7=$AU$3,"X","")</f>
        <v/>
      </c>
      <c r="BE7" s="33" t="str">
        <f>IF($K$7=$AO$3,"X","")&amp;IF($K$7=$AP$3,"X","")&amp;IF($K$7=$AQ$3,"X","")&amp;IF($K$7=$AR$3,"X","")&amp;IF($K$7=$AS$3,"X","")&amp;IF($K$7=$AT$3,"X","")&amp;IF($K$7=$AU$3,"X","")</f>
        <v/>
      </c>
      <c r="BF7" s="33" t="str">
        <f>IF($L$7=$AO$3,"X","")&amp;IF($L$7=$AP$3,"X","")&amp;IF($L$7=$AQ$3,"X","")&amp;IF($L$7=$AR$3,"X","")&amp;IF($L$7=$AS$3,"X","")&amp;IF($L$7=$AT$3,"X","")&amp;IF($L$7=$AU$3,"X","")</f>
        <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
      </c>
      <c r="BJ7" s="33" t="str">
        <f>IF($P$7=$AO$3,"X","")&amp;IF($P$7=$AP$3,"X","")&amp;IF($P$7=$AQ$3,"X","")&amp;IF($P$7=$AR$3,"X","")&amp;IF($P$7=$AS$3,"X","")&amp;IF($P$7=$AT$3,"X","")&amp;IF($P$7=$AU$3,"X","")</f>
        <v/>
      </c>
      <c r="BK7" s="33" t="str">
        <f>IF($Q$7=$AO$3,"X","")&amp;IF($Q$7=$AP$3,"X","")&amp;IF($Q$7=$AQ$3,"X","")&amp;IF($Q$7=$AR$3,"X","")&amp;IF($Q$7=$AS$3,"X","")&amp;IF($Q$7=$AT$3,"X","")&amp;IF($Q$7=$AU$3,"X","")</f>
        <v/>
      </c>
      <c r="BL7" s="33" t="str">
        <f>IF($R$7=$AO$3,"X","")&amp;IF($R$7=$AP$3,"X","")&amp;IF($R$7=$AQ$3,"X","")&amp;IF($R$7=$AR$3,"X","")&amp;IF($R$7=$AS$3,"X","")&amp;IF($R$7=$AT$3,"X","")&amp;IF($R$7=$AU$3,"X","")</f>
        <v/>
      </c>
      <c r="BM7" s="33" t="str">
        <f>IF($S$7=$AO$3,"X","")&amp;IF($S$7=$AP$3,"X","")&amp;IF($S$7=$AQ$3,"X","")&amp;IF($S$7=$AR$3,"X","")&amp;IF($S$7=$AS$3,"X","")&amp;IF($S$7=$AT$3,"X","")&amp;IF($S$7=$AU$3,"X","")</f>
        <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
      </c>
      <c r="BQ7" s="33" t="str">
        <f>IF($W$7=$AO$3,"X","")&amp;IF($W$7=$AP$3,"X","")&amp;IF($W$7=$AQ$3,"X","")&amp;IF($W$7=$AR$3,"X","")&amp;IF($W$7=$AS$3,"X","")&amp;IF($W$7=$AT$3,"X","")&amp;IF($W$7=$AU$3,"X","")</f>
        <v/>
      </c>
      <c r="BR7" s="33" t="str">
        <f>IF($X$7=$AO$3,"X","")&amp;IF($X$7=$AP$3,"X","")&amp;IF($X$7=$AQ$3,"X","")&amp;IF($X$7=$AR$3,"X","")&amp;IF($X$7=$AS$3,"X","")&amp;IF($X$7=$AT$3,"X","")&amp;IF($X$7=$AU$3,"X","")</f>
        <v/>
      </c>
      <c r="BS7" s="33" t="str">
        <f>IF($Y$7=$AO$3,"X","")&amp;IF($Y$7=$AP$3,"X","")&amp;IF($Y$7=$AQ$3,"X","")&amp;IF($Y$7=$AR$3,"X","")&amp;IF($Y$7=$AS$3,"X","")&amp;IF($Y$7=$AT$3,"X","")&amp;IF($Y$7=$AU$3,"X","")</f>
        <v/>
      </c>
      <c r="BT7" s="33" t="str">
        <f>IF($Z$7=$AO$3,"X","")&amp;IF($Z$7=$AP$3,"X","")&amp;IF($Z$7=$AQ$3,"X","")&amp;IF($Z$7=$AR$3,"X","")&amp;IF($Z$7=$AS$3,"X","")&amp;IF($Z$7=$AT$3,"X","")&amp;IF($Z$7=$AU$3,"X","")</f>
        <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
      </c>
      <c r="BX7" s="33" t="str">
        <f>IF($AD$7=$AO$3,"X","")&amp;IF($AD$7=$AP$3,"X","")&amp;IF($AD$7=$AQ$3,"X","")&amp;IF($AD$7=$AR$3,"X","")&amp;IF($AD$7=$AS$3,"X","")&amp;IF($AD$7=$AT$3,"X","")&amp;IF($AD$7=$AU$3,"X","")</f>
        <v/>
      </c>
      <c r="BY7" s="33" t="str">
        <f>IF($AE$7=$AO$3,"X","")&amp;IF($AE$7=$AP$3,"X","")&amp;IF($AE$7=$AQ$3,"X","")&amp;IF($AE$7=$AR$3,"X","")&amp;IF($AE$7=$AS$3,"X","")&amp;IF($AE$7=$AT$3,"X","")&amp;IF($AE$7=$AU$3,"X","")</f>
        <v/>
      </c>
      <c r="BZ7" s="33" t="str">
        <f>IF($AF$7=$AO$3,"X","")&amp;IF($AF$7=$AP$3,"X","")&amp;IF($AF$7=$AQ$3,"X","")&amp;IF($AF$7=$AR$3,"X","")&amp;IF($AF$7=$AS$3,"X","")&amp;IF($AF$7=$AT$3,"X","")&amp;IF($AF$7=$AU$3,"X","")</f>
        <v/>
      </c>
      <c r="CA7" s="33" t="str">
        <f>IF($AG$7=$AO$3,"X","")&amp;IF($AG$7=$AP$3,"X","")&amp;IF($AG$7=$AQ$3,"X","")&amp;IF($AG$7=$AR$3,"X","")&amp;IF($AG$7=$AS$3,"X","")&amp;IF($AG$7=$AT$3,"X","")&amp;IF($AG$7=$AU$3,"X","")</f>
        <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
      </c>
      <c r="CE7" s="33" t="str">
        <f>IF($AK$7=$AO$3,"X","")&amp;IF($AK$7=$AP$3,"X","")&amp;IF($AK$7=$AQ$3,"X","")&amp;IF($AK$7=$AR$3,"X","")&amp;IF($AK$7=$AS$3,"X","")&amp;IF($AK$7=$AT$3,"X","")&amp;IF($AK$7=$AU$3,"X","")</f>
        <v/>
      </c>
    </row>
    <row r="8" spans="1:83" ht="12.75" customHeight="1" x14ac:dyDescent="0.2">
      <c r="A8" s="977">
        <f>R1</f>
        <v>0</v>
      </c>
      <c r="B8" s="977"/>
      <c r="C8" s="977"/>
      <c r="D8" s="978">
        <f>Y1*AL8</f>
        <v>0</v>
      </c>
      <c r="E8" s="978"/>
      <c r="F8" s="34" t="s">
        <v>21</v>
      </c>
      <c r="G8" s="35" t="str">
        <f>IF($G$7=$AO$3,"X","")&amp;IF($G$7=$AP$3,"X","")&amp;IF($G$7=$AQ$3,"X","")&amp;IF($G$7=$AR$3,"X","")&amp;IF($G$7=$AS$3,"X","")&amp;IF($G$7=$AT$3,"X","")&amp;IF($G$7=$AU$3,"X","")</f>
        <v/>
      </c>
      <c r="H8" s="35" t="str">
        <f>IF($H$7=$AO$3,"X","")&amp;IF($H$7=$AP$3,"X","")&amp;IF($H$7=$AQ$3,"X","")&amp;IF($H$7=$AR$3,"X","")&amp;IF($H$7=$AS$3,"X","")&amp;IF($H$7=$AT$3,"X","")&amp;IF($H$7=$AU$3,"X","")</f>
        <v/>
      </c>
      <c r="I8" s="35" t="str">
        <f>IF($I$7=$AO$3,"X","")&amp;IF($I$7=$AP$3,"X","")&amp;IF($I$7=$AQ$3,"X","")&amp;IF($I$7=$AR$3,"X","")&amp;IF($I$7=$AS$3,"X","")&amp;IF($I$7=$AT$3,"X","")&amp;IF($I$7=$AU$3,"X","")</f>
        <v/>
      </c>
      <c r="J8" s="35" t="str">
        <f>IF($J$7=$AO$3,"X","")&amp;IF($J$7=$AP$3,"X","")&amp;IF($J$7=$AQ$3,"X","")&amp;IF($J$7=$AR$3,"X","")&amp;IF($J$7=$AS$3,"X","")&amp;IF($J$7=$AT$3,"X","")&amp;IF($J$7=$AU$3,"X","")</f>
        <v/>
      </c>
      <c r="K8" s="35" t="str">
        <f>IF($K$7=$AO$3,"X","")&amp;IF($K$7=$AP$3,"X","")&amp;IF($K$7=$AQ$3,"X","")&amp;IF($K$7=$AR$3,"X","")&amp;IF($K$7=$AS$3,"X","")&amp;IF($K$7=$AT$3,"X","")&amp;IF($K$7=$AU$3,"X","")</f>
        <v/>
      </c>
      <c r="L8" s="35" t="str">
        <f>IF($L$7=$AO$3,"X","")&amp;IF($L$7=$AP$3,"X","")&amp;IF($L$7=$AQ$3,"X","")&amp;IF($L$7=$AR$3,"X","")&amp;IF($L$7=$AS$3,"X","")&amp;IF($L$7=$AT$3,"X","")&amp;IF($L$7=$AU$3,"X","")</f>
        <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
      </c>
      <c r="P8" s="35" t="str">
        <f>IF($P$7=$AO$3,"X","")&amp;IF($P$7=$AP$3,"X","")&amp;IF($P$7=$AQ$3,"X","")&amp;IF($P$7=$AR$3,"X","")&amp;IF($P$7=$AS$3,"X","")&amp;IF($P$7=$AT$3,"X","")&amp;IF($P$7=$AU$3,"X","")</f>
        <v/>
      </c>
      <c r="Q8" s="35" t="str">
        <f>IF($Q$7=$AO$3,"X","")&amp;IF($Q$7=$AP$3,"X","")&amp;IF($Q$7=$AQ$3,"X","")&amp;IF($Q$7=$AR$3,"X","")&amp;IF($Q$7=$AS$3,"X","")&amp;IF($Q$7=$AT$3,"X","")&amp;IF($Q$7=$AU$3,"X","")</f>
        <v/>
      </c>
      <c r="R8" s="35" t="str">
        <f>IF($R$7=$AO$3,"X","")&amp;IF($R$7=$AP$3,"X","")&amp;IF($R$7=$AQ$3,"X","")&amp;IF($R$7=$AR$3,"X","")&amp;IF($R$7=$AS$3,"X","")&amp;IF($R$7=$AT$3,"X","")&amp;IF($R$7=$AU$3,"X","")</f>
        <v/>
      </c>
      <c r="S8" s="35" t="str">
        <f>IF($S$7=$AO$3,"X","")&amp;IF($S$7=$AP$3,"X","")&amp;IF($S$7=$AQ$3,"X","")&amp;IF($S$7=$AR$3,"X","")&amp;IF($S$7=$AS$3,"X","")&amp;IF($S$7=$AT$3,"X","")&amp;IF($S$7=$AU$3,"X","")</f>
        <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
      </c>
      <c r="W8" s="35" t="str">
        <f>IF($W$7=$AO$3,"X","")&amp;IF($W$7=$AP$3,"X","")&amp;IF($W$7=$AQ$3,"X","")&amp;IF($W$7=$AR$3,"X","")&amp;IF($W$7=$AS$3,"X","")&amp;IF($W$7=$AT$3,"X","")&amp;IF($W$7=$AU$3,"X","")</f>
        <v/>
      </c>
      <c r="X8" s="35" t="str">
        <f>IF($X$7=$AO$3,"X","")&amp;IF($X$7=$AP$3,"X","")&amp;IF($X$7=$AQ$3,"X","")&amp;IF($X$7=$AR$3,"X","")&amp;IF($X$7=$AS$3,"X","")&amp;IF($X$7=$AT$3,"X","")&amp;IF($X$7=$AU$3,"X","")</f>
        <v/>
      </c>
      <c r="Y8" s="35" t="str">
        <f>IF($Y$7=$AO$3,"X","")&amp;IF($Y$7=$AP$3,"X","")&amp;IF($Y$7=$AQ$3,"X","")&amp;IF($Y$7=$AR$3,"X","")&amp;IF($Y$7=$AS$3,"X","")&amp;IF($Y$7=$AT$3,"X","")&amp;IF($Y$7=$AU$3,"X","")</f>
        <v/>
      </c>
      <c r="Z8" s="35" t="str">
        <f>IF($Z$7=$AO$3,"X","")&amp;IF($Z$7=$AP$3,"X","")&amp;IF($Z$7=$AQ$3,"X","")&amp;IF($Z$7=$AR$3,"X","")&amp;IF($Z$7=$AS$3,"X","")&amp;IF($Z$7=$AT$3,"X","")&amp;IF($Z$7=$AU$3,"X","")</f>
        <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
      </c>
      <c r="AD8" s="35" t="str">
        <f>IF($AD$7=$AO$3,"X","")&amp;IF($AD$7=$AP$3,"X","")&amp;IF($AD$7=$AQ$3,"X","")&amp;IF($AD$7=$AR$3,"X","")&amp;IF($AD$7=$AS$3,"X","")&amp;IF($AD$7=$AT$3,"X","")&amp;IF($AD$7=$AU$3,"X","")</f>
        <v/>
      </c>
      <c r="AE8" s="35" t="str">
        <f>IF($AE$7=$AO$3,"X","")&amp;IF($AE$7=$AP$3,"X","")&amp;IF($AE$7=$AQ$3,"X","")&amp;IF($AE$7=$AR$3,"X","")&amp;IF($AE$7=$AS$3,"X","")&amp;IF($AE$7=$AT$3,"X","")&amp;IF($AE$7=$AU$3,"X","")</f>
        <v/>
      </c>
      <c r="AF8" s="35" t="str">
        <f>IF($AF$7=$AO$3,"X","")&amp;IF($AF$7=$AP$3,"X","")&amp;IF($AF$7=$AQ$3,"X","")&amp;IF($AF$7=$AR$3,"X","")&amp;IF($AF$7=$AS$3,"X","")&amp;IF($AF$7=$AT$3,"X","")&amp;IF($AF$7=$AU$3,"X","")</f>
        <v/>
      </c>
      <c r="AG8" s="35" t="str">
        <f>IF($AG$7=$AO$3,"X","")&amp;IF($AG$7=$AP$3,"X","")&amp;IF($AG$7=$AQ$3,"X","")&amp;IF($AG$7=$AR$3,"X","")&amp;IF($AG$7=$AS$3,"X","")&amp;IF($AG$7=$AT$3,"X","")&amp;IF($AG$7=$AU$3,"X","")</f>
        <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
      </c>
      <c r="AK8" s="35" t="str">
        <f>IF($AK$7=$AO$3,"X","")&amp;IF($AK$7=$AP$3,"X","")&amp;IF($AK$7=$AQ$3,"X","")&amp;IF($AK$7=$AR$3,"X","")&amp;IF($AK$7=$AS$3,"X","")&amp;IF($AK$7=$AT$3,"X","")&amp;IF($AK$7=$AU$3,"X","")</f>
        <v/>
      </c>
      <c r="AL8" s="30">
        <f>COUNTIF(G8:AK8,"X")</f>
        <v>0</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0</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c r="C14" s="925"/>
      <c r="D14" s="925"/>
      <c r="E14" s="925"/>
      <c r="F14" s="925"/>
      <c r="G14" s="926"/>
      <c r="H14" s="927"/>
      <c r="I14" s="928"/>
      <c r="J14" s="929"/>
      <c r="K14" s="930"/>
      <c r="L14" s="931"/>
      <c r="M14" s="932"/>
      <c r="N14" s="933"/>
      <c r="O14" s="932"/>
      <c r="P14" s="933"/>
      <c r="Q14" s="934">
        <f t="shared" ref="Q14:Q33" si="2">AV14</f>
        <v>0</v>
      </c>
      <c r="R14" s="935"/>
      <c r="S14" s="936"/>
      <c r="T14" s="937"/>
      <c r="U14" s="938"/>
      <c r="V14" s="939"/>
      <c r="W14" s="940"/>
      <c r="X14" s="941"/>
      <c r="Y14" s="939"/>
      <c r="Z14" s="941"/>
      <c r="AA14" s="556"/>
      <c r="AB14" s="559"/>
      <c r="AC14" s="560" t="str">
        <f t="shared" ref="AC14:AC33" si="3">IF(B14&lt;&gt;"",-$I$10,"")</f>
        <v/>
      </c>
      <c r="AD14" s="561"/>
      <c r="AE14" s="561"/>
      <c r="AF14" s="562">
        <f t="shared" ref="AF14:AF33" si="4">SUM(AB14:AE14)</f>
        <v>0</v>
      </c>
      <c r="AG14" s="72"/>
      <c r="AH14" s="109" t="str">
        <f t="shared" ref="AH14:AH33" si="5">IF(B14&lt;&gt;"",AV14,"")</f>
        <v/>
      </c>
      <c r="AI14" s="883" t="str">
        <f>IF(B14&lt;&gt;0,ROUND(AE14*Q14,0),"")</f>
        <v/>
      </c>
      <c r="AJ14" s="883"/>
      <c r="AK14" s="900" t="str">
        <f t="shared" ref="AK14:AK33" si="6">IF(B14&lt;&gt;0,ROUND(AI14*$AF$1,2),"")</f>
        <v/>
      </c>
      <c r="AL14" s="900"/>
      <c r="AM14" s="901" t="str">
        <f t="shared" ref="AM14:AM33" si="7">IF(AND(AC14&gt;0,AC14&lt;&gt;""),"ложь","")</f>
        <v/>
      </c>
      <c r="AN14" s="901"/>
      <c r="AO14" s="73">
        <f>IF(ROUND($A$1-$A$1*M14,4)=$A$1,0,ROUND($A$1-$A$1*M14,4))</f>
        <v>0</v>
      </c>
      <c r="AP14" s="74">
        <f>IF(ROUND($A$1-$A$1*O14,4)=$A$1,0,ROUND($A$1-$A$1*O14,4))</f>
        <v>0</v>
      </c>
      <c r="AQ14" s="75">
        <f>ROUND($A$1-((M14+O14)*$A$1),4)</f>
        <v>0</v>
      </c>
      <c r="AR14" s="76">
        <f>IF(AO14&gt;0,1,0)</f>
        <v>0</v>
      </c>
      <c r="AS14" s="77">
        <f t="shared" ref="AS14:AS33" si="8">IF(AP14&gt;0,2,0)</f>
        <v>0</v>
      </c>
      <c r="AT14" s="76">
        <f>IF(AQ14&gt;0,3,0)</f>
        <v>0</v>
      </c>
      <c r="AU14" s="78">
        <f t="shared" ref="AU14:AU33" si="9">AR14+AS14+AT14</f>
        <v>0</v>
      </c>
      <c r="AV14" s="5">
        <f t="shared" ref="AV14:AV33" si="10">IF(AU14=4,AO14,0)+IF(AU14=5,AP14,0)+IF(AU14=6,AQ14,0)+IF(AU14=3,$A$1,0)</f>
        <v>0</v>
      </c>
      <c r="AW14" s="104">
        <f>ROUND(AF14*Q14,0)</f>
        <v>0</v>
      </c>
    </row>
    <row r="15" spans="1:83" s="69" customFormat="1" ht="18" customHeight="1" x14ac:dyDescent="0.2">
      <c r="A15" s="71">
        <v>2</v>
      </c>
      <c r="B15" s="924"/>
      <c r="C15" s="925"/>
      <c r="D15" s="925"/>
      <c r="E15" s="925"/>
      <c r="F15" s="925"/>
      <c r="G15" s="926"/>
      <c r="H15" s="927"/>
      <c r="I15" s="928"/>
      <c r="J15" s="929"/>
      <c r="K15" s="930"/>
      <c r="L15" s="931"/>
      <c r="M15" s="932"/>
      <c r="N15" s="933"/>
      <c r="O15" s="932"/>
      <c r="P15" s="933"/>
      <c r="Q15" s="934">
        <f t="shared" si="2"/>
        <v>0</v>
      </c>
      <c r="R15" s="935"/>
      <c r="S15" s="936"/>
      <c r="T15" s="937"/>
      <c r="U15" s="938"/>
      <c r="V15" s="939"/>
      <c r="W15" s="940"/>
      <c r="X15" s="941"/>
      <c r="Y15" s="939"/>
      <c r="Z15" s="941"/>
      <c r="AA15" s="556"/>
      <c r="AB15" s="563"/>
      <c r="AC15" s="560" t="str">
        <f t="shared" si="3"/>
        <v/>
      </c>
      <c r="AD15" s="564"/>
      <c r="AE15" s="561"/>
      <c r="AF15" s="562">
        <f t="shared" si="4"/>
        <v>0</v>
      </c>
      <c r="AG15" s="72"/>
      <c r="AH15" s="109" t="str">
        <f t="shared" si="5"/>
        <v/>
      </c>
      <c r="AI15" s="883" t="str">
        <f t="shared" ref="AI15:AI33" si="11">IF(B15&lt;&gt;0,ROUND(AE15*Q15,0),"")</f>
        <v/>
      </c>
      <c r="AJ15" s="883"/>
      <c r="AK15" s="900" t="str">
        <f t="shared" si="6"/>
        <v/>
      </c>
      <c r="AL15" s="900"/>
      <c r="AM15" s="901" t="str">
        <f t="shared" si="7"/>
        <v/>
      </c>
      <c r="AN15" s="901"/>
      <c r="AO15" s="73">
        <f t="shared" ref="AO15:AO33" si="12">IF(ROUND($A$1-$A$1*M15,4)=$A$1,0,ROUND($A$1-$A$1*M15,4))</f>
        <v>0</v>
      </c>
      <c r="AP15" s="74">
        <f t="shared" ref="AP15:AP33" si="13">IF(ROUND($A$1-$A$1*O15,4)=$A$1,0,ROUND($A$1-$A$1*O15,4))</f>
        <v>0</v>
      </c>
      <c r="AQ15" s="75">
        <f t="shared" ref="AQ15:AQ33" si="14">ROUND($A$1-((M15+O15)*$A$1),4)</f>
        <v>0</v>
      </c>
      <c r="AR15" s="76">
        <f t="shared" ref="AR15:AR33" si="15">IF(AO15&gt;0,1,0)</f>
        <v>0</v>
      </c>
      <c r="AS15" s="77">
        <f t="shared" si="8"/>
        <v>0</v>
      </c>
      <c r="AT15" s="76">
        <f t="shared" ref="AT15:AT33" si="16">IF(AQ15&gt;0,3,0)</f>
        <v>0</v>
      </c>
      <c r="AU15" s="78">
        <f t="shared" si="9"/>
        <v>0</v>
      </c>
      <c r="AV15" s="5">
        <f t="shared" si="10"/>
        <v>0</v>
      </c>
      <c r="AW15" s="104">
        <f t="shared" ref="AW15:AW33" si="17">ROUND(AF15*Q15,0)</f>
        <v>0</v>
      </c>
    </row>
    <row r="16" spans="1:83" s="69" customFormat="1" ht="18" customHeight="1" x14ac:dyDescent="0.2">
      <c r="A16" s="71">
        <v>3</v>
      </c>
      <c r="B16" s="924"/>
      <c r="C16" s="925"/>
      <c r="D16" s="925"/>
      <c r="E16" s="925"/>
      <c r="F16" s="925"/>
      <c r="G16" s="926"/>
      <c r="H16" s="927"/>
      <c r="I16" s="928"/>
      <c r="J16" s="929"/>
      <c r="K16" s="930"/>
      <c r="L16" s="931"/>
      <c r="M16" s="932"/>
      <c r="N16" s="933"/>
      <c r="O16" s="932"/>
      <c r="P16" s="933"/>
      <c r="Q16" s="934">
        <f t="shared" si="2"/>
        <v>0</v>
      </c>
      <c r="R16" s="935"/>
      <c r="S16" s="936"/>
      <c r="T16" s="937"/>
      <c r="U16" s="938"/>
      <c r="V16" s="939"/>
      <c r="W16" s="940"/>
      <c r="X16" s="941"/>
      <c r="Y16" s="939"/>
      <c r="Z16" s="941"/>
      <c r="AA16" s="556"/>
      <c r="AB16" s="563"/>
      <c r="AC16" s="560" t="str">
        <f t="shared" si="3"/>
        <v/>
      </c>
      <c r="AD16" s="564"/>
      <c r="AE16" s="561"/>
      <c r="AF16" s="562">
        <f t="shared" si="4"/>
        <v>0</v>
      </c>
      <c r="AG16" s="72"/>
      <c r="AH16" s="109" t="str">
        <f t="shared" si="5"/>
        <v/>
      </c>
      <c r="AI16" s="883" t="str">
        <f t="shared" si="11"/>
        <v/>
      </c>
      <c r="AJ16" s="883"/>
      <c r="AK16" s="900" t="str">
        <f t="shared" si="6"/>
        <v/>
      </c>
      <c r="AL16" s="900"/>
      <c r="AM16" s="901" t="str">
        <f t="shared" si="7"/>
        <v/>
      </c>
      <c r="AN16" s="901"/>
      <c r="AO16" s="73">
        <f t="shared" si="12"/>
        <v>0</v>
      </c>
      <c r="AP16" s="74">
        <f t="shared" si="13"/>
        <v>0</v>
      </c>
      <c r="AQ16" s="75">
        <f t="shared" si="14"/>
        <v>0</v>
      </c>
      <c r="AR16" s="76">
        <f t="shared" si="15"/>
        <v>0</v>
      </c>
      <c r="AS16" s="77">
        <f t="shared" si="8"/>
        <v>0</v>
      </c>
      <c r="AT16" s="76">
        <f t="shared" si="16"/>
        <v>0</v>
      </c>
      <c r="AU16" s="78">
        <f t="shared" si="9"/>
        <v>0</v>
      </c>
      <c r="AV16" s="5">
        <f t="shared" si="10"/>
        <v>0</v>
      </c>
      <c r="AW16" s="104">
        <f t="shared" si="17"/>
        <v>0</v>
      </c>
    </row>
    <row r="17" spans="1:49" s="69" customFormat="1" ht="18" customHeight="1" x14ac:dyDescent="0.2">
      <c r="A17" s="71">
        <v>4</v>
      </c>
      <c r="B17" s="924"/>
      <c r="C17" s="925"/>
      <c r="D17" s="925"/>
      <c r="E17" s="925"/>
      <c r="F17" s="925"/>
      <c r="G17" s="926"/>
      <c r="H17" s="927"/>
      <c r="I17" s="928"/>
      <c r="J17" s="929"/>
      <c r="K17" s="930"/>
      <c r="L17" s="931"/>
      <c r="M17" s="932"/>
      <c r="N17" s="933"/>
      <c r="O17" s="932"/>
      <c r="P17" s="933"/>
      <c r="Q17" s="934">
        <f t="shared" si="2"/>
        <v>0</v>
      </c>
      <c r="R17" s="935"/>
      <c r="S17" s="936"/>
      <c r="T17" s="937"/>
      <c r="U17" s="938"/>
      <c r="V17" s="939"/>
      <c r="W17" s="940"/>
      <c r="X17" s="941"/>
      <c r="Y17" s="939"/>
      <c r="Z17" s="941"/>
      <c r="AA17" s="556"/>
      <c r="AB17" s="563"/>
      <c r="AC17" s="560" t="str">
        <f t="shared" si="3"/>
        <v/>
      </c>
      <c r="AD17" s="564"/>
      <c r="AE17" s="561"/>
      <c r="AF17" s="562">
        <f t="shared" si="4"/>
        <v>0</v>
      </c>
      <c r="AG17" s="72"/>
      <c r="AH17" s="109" t="str">
        <f t="shared" si="5"/>
        <v/>
      </c>
      <c r="AI17" s="883" t="str">
        <f t="shared" si="11"/>
        <v/>
      </c>
      <c r="AJ17" s="883"/>
      <c r="AK17" s="900" t="str">
        <f t="shared" si="6"/>
        <v/>
      </c>
      <c r="AL17" s="900"/>
      <c r="AM17" s="901" t="str">
        <f t="shared" si="7"/>
        <v/>
      </c>
      <c r="AN17" s="901"/>
      <c r="AO17" s="73">
        <f t="shared" si="12"/>
        <v>0</v>
      </c>
      <c r="AP17" s="74">
        <f t="shared" si="13"/>
        <v>0</v>
      </c>
      <c r="AQ17" s="75">
        <f t="shared" si="14"/>
        <v>0</v>
      </c>
      <c r="AR17" s="76">
        <f t="shared" si="15"/>
        <v>0</v>
      </c>
      <c r="AS17" s="77">
        <f t="shared" si="8"/>
        <v>0</v>
      </c>
      <c r="AT17" s="76">
        <f t="shared" si="16"/>
        <v>0</v>
      </c>
      <c r="AU17" s="78">
        <f t="shared" si="9"/>
        <v>0</v>
      </c>
      <c r="AV17" s="5">
        <f t="shared" si="10"/>
        <v>0</v>
      </c>
      <c r="AW17" s="104">
        <f t="shared" si="17"/>
        <v>0</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0</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0</v>
      </c>
      <c r="AR18" s="76">
        <f t="shared" si="15"/>
        <v>0</v>
      </c>
      <c r="AS18" s="77">
        <f t="shared" si="8"/>
        <v>0</v>
      </c>
      <c r="AT18" s="76">
        <f t="shared" si="16"/>
        <v>0</v>
      </c>
      <c r="AU18" s="78">
        <f t="shared" si="9"/>
        <v>0</v>
      </c>
      <c r="AV18" s="5">
        <f t="shared" si="10"/>
        <v>0</v>
      </c>
      <c r="AW18" s="104">
        <f t="shared" si="17"/>
        <v>0</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0</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0</v>
      </c>
      <c r="AR19" s="76">
        <f t="shared" si="15"/>
        <v>0</v>
      </c>
      <c r="AS19" s="77">
        <f t="shared" si="8"/>
        <v>0</v>
      </c>
      <c r="AT19" s="76">
        <f t="shared" si="16"/>
        <v>0</v>
      </c>
      <c r="AU19" s="78">
        <f t="shared" si="9"/>
        <v>0</v>
      </c>
      <c r="AV19" s="5">
        <f t="shared" si="10"/>
        <v>0</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0</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0</v>
      </c>
      <c r="AR20" s="76">
        <f t="shared" si="15"/>
        <v>0</v>
      </c>
      <c r="AS20" s="77">
        <f t="shared" si="8"/>
        <v>0</v>
      </c>
      <c r="AT20" s="76">
        <f t="shared" si="16"/>
        <v>0</v>
      </c>
      <c r="AU20" s="78">
        <f t="shared" si="9"/>
        <v>0</v>
      </c>
      <c r="AV20" s="5">
        <f t="shared" si="10"/>
        <v>0</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0</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0</v>
      </c>
      <c r="AR21" s="76">
        <f t="shared" si="15"/>
        <v>0</v>
      </c>
      <c r="AS21" s="77">
        <f t="shared" si="8"/>
        <v>0</v>
      </c>
      <c r="AT21" s="76">
        <f t="shared" si="16"/>
        <v>0</v>
      </c>
      <c r="AU21" s="78">
        <f t="shared" si="9"/>
        <v>0</v>
      </c>
      <c r="AV21" s="5">
        <f t="shared" si="10"/>
        <v>0</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0</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0</v>
      </c>
      <c r="AR22" s="76">
        <f t="shared" si="15"/>
        <v>0</v>
      </c>
      <c r="AS22" s="77">
        <f t="shared" si="8"/>
        <v>0</v>
      </c>
      <c r="AT22" s="76">
        <f t="shared" si="16"/>
        <v>0</v>
      </c>
      <c r="AU22" s="78">
        <f t="shared" si="9"/>
        <v>0</v>
      </c>
      <c r="AV22" s="5">
        <f t="shared" si="10"/>
        <v>0</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0</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0</v>
      </c>
      <c r="AR23" s="76">
        <f t="shared" si="15"/>
        <v>0</v>
      </c>
      <c r="AS23" s="77">
        <f t="shared" si="8"/>
        <v>0</v>
      </c>
      <c r="AT23" s="76">
        <f t="shared" si="16"/>
        <v>0</v>
      </c>
      <c r="AU23" s="78">
        <f t="shared" si="9"/>
        <v>0</v>
      </c>
      <c r="AV23" s="5">
        <f t="shared" si="10"/>
        <v>0</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0</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0</v>
      </c>
      <c r="AR24" s="76">
        <f t="shared" si="15"/>
        <v>0</v>
      </c>
      <c r="AS24" s="77">
        <f t="shared" si="8"/>
        <v>0</v>
      </c>
      <c r="AT24" s="76">
        <f t="shared" si="16"/>
        <v>0</v>
      </c>
      <c r="AU24" s="78">
        <f t="shared" si="9"/>
        <v>0</v>
      </c>
      <c r="AV24" s="5">
        <f t="shared" si="10"/>
        <v>0</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0</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0</v>
      </c>
      <c r="AR25" s="76">
        <f t="shared" si="15"/>
        <v>0</v>
      </c>
      <c r="AS25" s="77">
        <f t="shared" si="8"/>
        <v>0</v>
      </c>
      <c r="AT25" s="76">
        <f t="shared" si="16"/>
        <v>0</v>
      </c>
      <c r="AU25" s="78">
        <f t="shared" si="9"/>
        <v>0</v>
      </c>
      <c r="AV25" s="5">
        <f t="shared" si="10"/>
        <v>0</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0</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0</v>
      </c>
      <c r="AR26" s="76">
        <f t="shared" si="15"/>
        <v>0</v>
      </c>
      <c r="AS26" s="77">
        <f t="shared" si="8"/>
        <v>0</v>
      </c>
      <c r="AT26" s="76">
        <f t="shared" si="16"/>
        <v>0</v>
      </c>
      <c r="AU26" s="78">
        <f t="shared" si="9"/>
        <v>0</v>
      </c>
      <c r="AV26" s="5">
        <f t="shared" si="10"/>
        <v>0</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0</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0</v>
      </c>
      <c r="AR27" s="76">
        <f t="shared" si="15"/>
        <v>0</v>
      </c>
      <c r="AS27" s="77">
        <f t="shared" si="8"/>
        <v>0</v>
      </c>
      <c r="AT27" s="76">
        <f t="shared" si="16"/>
        <v>0</v>
      </c>
      <c r="AU27" s="78">
        <f t="shared" si="9"/>
        <v>0</v>
      </c>
      <c r="AV27" s="5">
        <f t="shared" si="10"/>
        <v>0</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0</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0</v>
      </c>
      <c r="AR28" s="76">
        <f t="shared" si="15"/>
        <v>0</v>
      </c>
      <c r="AS28" s="77">
        <f t="shared" si="8"/>
        <v>0</v>
      </c>
      <c r="AT28" s="76">
        <f t="shared" si="16"/>
        <v>0</v>
      </c>
      <c r="AU28" s="78">
        <f t="shared" si="9"/>
        <v>0</v>
      </c>
      <c r="AV28" s="5">
        <f t="shared" si="10"/>
        <v>0</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0</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0</v>
      </c>
      <c r="AR29" s="76">
        <f t="shared" si="15"/>
        <v>0</v>
      </c>
      <c r="AS29" s="77">
        <f t="shared" si="8"/>
        <v>0</v>
      </c>
      <c r="AT29" s="76">
        <f t="shared" si="16"/>
        <v>0</v>
      </c>
      <c r="AU29" s="78">
        <f t="shared" si="9"/>
        <v>0</v>
      </c>
      <c r="AV29" s="5">
        <f t="shared" si="10"/>
        <v>0</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0</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0</v>
      </c>
      <c r="AR30" s="76">
        <f t="shared" si="15"/>
        <v>0</v>
      </c>
      <c r="AS30" s="77">
        <f t="shared" si="8"/>
        <v>0</v>
      </c>
      <c r="AT30" s="76">
        <f t="shared" si="16"/>
        <v>0</v>
      </c>
      <c r="AU30" s="78">
        <f t="shared" si="9"/>
        <v>0</v>
      </c>
      <c r="AV30" s="5">
        <f t="shared" si="10"/>
        <v>0</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0</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0</v>
      </c>
      <c r="AR31" s="76">
        <f t="shared" si="15"/>
        <v>0</v>
      </c>
      <c r="AS31" s="77">
        <f t="shared" si="8"/>
        <v>0</v>
      </c>
      <c r="AT31" s="76">
        <f t="shared" si="16"/>
        <v>0</v>
      </c>
      <c r="AU31" s="78">
        <f t="shared" si="9"/>
        <v>0</v>
      </c>
      <c r="AV31" s="5">
        <f t="shared" si="10"/>
        <v>0</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0</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0</v>
      </c>
      <c r="AR32" s="76">
        <f t="shared" si="15"/>
        <v>0</v>
      </c>
      <c r="AS32" s="77">
        <f t="shared" si="8"/>
        <v>0</v>
      </c>
      <c r="AT32" s="76">
        <f t="shared" si="16"/>
        <v>0</v>
      </c>
      <c r="AU32" s="78">
        <f t="shared" si="9"/>
        <v>0</v>
      </c>
      <c r="AV32" s="5">
        <f t="shared" si="10"/>
        <v>0</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0</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0</v>
      </c>
      <c r="AR33" s="76">
        <f t="shared" si="15"/>
        <v>0</v>
      </c>
      <c r="AS33" s="77">
        <f t="shared" si="8"/>
        <v>0</v>
      </c>
      <c r="AT33" s="76">
        <f t="shared" si="16"/>
        <v>0</v>
      </c>
      <c r="AU33" s="78">
        <f t="shared" si="9"/>
        <v>0</v>
      </c>
      <c r="AV33" s="5">
        <f t="shared" si="10"/>
        <v>0</v>
      </c>
      <c r="AW33" s="104">
        <f t="shared" si="17"/>
        <v>0</v>
      </c>
    </row>
    <row r="34" spans="1:49" s="69" customFormat="1" ht="24.75" customHeight="1" x14ac:dyDescent="0.2">
      <c r="A34" s="84"/>
      <c r="B34" s="480" t="s">
        <v>281</v>
      </c>
      <c r="C34" s="84"/>
      <c r="D34" s="84"/>
      <c r="E34" s="84"/>
      <c r="F34" s="84"/>
      <c r="G34" s="554">
        <f>20-COUNTBLANK(B14:B33)</f>
        <v>0</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0</v>
      </c>
      <c r="Z34" s="904"/>
      <c r="AA34" s="558">
        <f t="shared" ref="AA34:AG34" si="18">SUM(AA14:AA33)</f>
        <v>0</v>
      </c>
      <c r="AB34" s="568">
        <f t="shared" si="18"/>
        <v>0</v>
      </c>
      <c r="AC34" s="569">
        <f t="shared" si="18"/>
        <v>0</v>
      </c>
      <c r="AD34" s="569">
        <f t="shared" si="18"/>
        <v>0</v>
      </c>
      <c r="AE34" s="570">
        <f t="shared" si="18"/>
        <v>0</v>
      </c>
      <c r="AF34" s="571">
        <f t="shared" si="18"/>
        <v>0</v>
      </c>
      <c r="AG34" s="89">
        <f t="shared" si="18"/>
        <v>0</v>
      </c>
      <c r="AH34" s="90"/>
      <c r="AI34" s="90"/>
      <c r="AJ34" s="90"/>
      <c r="AK34" s="90"/>
      <c r="AL34" s="91"/>
      <c r="AM34" s="91"/>
      <c r="AN34" s="91"/>
      <c r="AO34" s="68"/>
      <c r="AS34" s="70"/>
      <c r="AW34" s="104">
        <f>SUM(AW14:AW33)</f>
        <v>0</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0</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1146" priority="6" stopIfTrue="1">
      <formula>B14=""</formula>
    </cfRule>
  </conditionalFormatting>
  <conditionalFormatting sqref="AE14:AE33">
    <cfRule type="expression" dxfId="1145" priority="7" stopIfTrue="1">
      <formula>AND((OR(S14,V14,Y14)&lt;&gt;0),AE14=0)</formula>
    </cfRule>
    <cfRule type="expression" dxfId="1144" priority="8" stopIfTrue="1">
      <formula>AND((OR(S14,V14,Y14)&lt;&gt;0),AE14&lt;&gt;0)</formula>
    </cfRule>
  </conditionalFormatting>
  <conditionalFormatting sqref="Q14:R33">
    <cfRule type="expression" dxfId="1143" priority="9" stopIfTrue="1">
      <formula>B14=""</formula>
    </cfRule>
  </conditionalFormatting>
  <conditionalFormatting sqref="AC14:AC33">
    <cfRule type="expression" dxfId="1142" priority="10" stopIfTrue="1">
      <formula>(AD14+AC14)&gt;=0</formula>
    </cfRule>
  </conditionalFormatting>
  <conditionalFormatting sqref="AI14:AJ33">
    <cfRule type="expression" dxfId="1141" priority="11" stopIfTrue="1">
      <formula>IF(AI14&lt;&gt;ROUND(S14*$AF$1+V14+Y14,2),1)</formula>
    </cfRule>
    <cfRule type="cellIs" dxfId="1140" priority="12" stopIfTrue="1" operator="equal">
      <formula>0</formula>
    </cfRule>
  </conditionalFormatting>
  <conditionalFormatting sqref="Y25:Z33">
    <cfRule type="expression" dxfId="1139" priority="13" stopIfTrue="1">
      <formula>IF((AND($Y25=0,$S25=0,$V25=0,$AE25&lt;&gt;0)),"истина")</formula>
    </cfRule>
    <cfRule type="expression" dxfId="1138" priority="14" stopIfTrue="1">
      <formula>($V25+$Y25)&lt;&gt;$AI25</formula>
    </cfRule>
  </conditionalFormatting>
  <conditionalFormatting sqref="S15:U33">
    <cfRule type="expression" dxfId="1137" priority="15" stopIfTrue="1">
      <formula>IF((AND($S15=0,$V15=0,$Y15=0,$AE15&lt;&gt;0)),"истина")</formula>
    </cfRule>
    <cfRule type="cellIs" dxfId="1136" priority="16" stopIfTrue="1" operator="lessThan">
      <formula>0</formula>
    </cfRule>
  </conditionalFormatting>
  <conditionalFormatting sqref="V25:X33">
    <cfRule type="expression" dxfId="1135" priority="17" stopIfTrue="1">
      <formula>IF((AND($V25=0,$Y25=0,$S25=0,$AE25&lt;&gt;0)),"истина")</formula>
    </cfRule>
    <cfRule type="expression" dxfId="1134" priority="18" stopIfTrue="1">
      <formula>($V25+$Y25)&lt;&gt;$AI25</formula>
    </cfRule>
    <cfRule type="cellIs" dxfId="1133" priority="19" stopIfTrue="1" operator="lessThan">
      <formula>0</formula>
    </cfRule>
  </conditionalFormatting>
  <conditionalFormatting sqref="I10:J10">
    <cfRule type="cellIs" dxfId="1132" priority="20" stopIfTrue="1" operator="notEqual">
      <formula>$A$10</formula>
    </cfRule>
    <cfRule type="cellIs" dxfId="1131" priority="21" stopIfTrue="1" operator="equal">
      <formula>0</formula>
    </cfRule>
  </conditionalFormatting>
  <conditionalFormatting sqref="D10:E10 AK13:AL13 AH14:AH33 AM14:AN33">
    <cfRule type="cellIs" dxfId="1130" priority="22" stopIfTrue="1" operator="equal">
      <formula>0</formula>
    </cfRule>
  </conditionalFormatting>
  <conditionalFormatting sqref="AH3:AN3 AH1:AN1">
    <cfRule type="cellIs" dxfId="1129" priority="23" stopIfTrue="1" operator="equal">
      <formula>0</formula>
    </cfRule>
  </conditionalFormatting>
  <conditionalFormatting sqref="S34:AG34 AF14:AF33">
    <cfRule type="cellIs" dxfId="1128" priority="24" stopIfTrue="1" operator="equal">
      <formula>0</formula>
    </cfRule>
  </conditionalFormatting>
  <conditionalFormatting sqref="S14:U14">
    <cfRule type="expression" dxfId="1127" priority="25" stopIfTrue="1">
      <formula>IF((AND($S$14=0,$V$14=0,$Y$14=0,$AE$14&lt;&gt;0)),"истина")</formula>
    </cfRule>
    <cfRule type="cellIs" dxfId="1126" priority="26" stopIfTrue="1" operator="lessThan">
      <formula>0</formula>
    </cfRule>
  </conditionalFormatting>
  <conditionalFormatting sqref="G34 D8:E9 AK14:AL33">
    <cfRule type="cellIs" dxfId="1125" priority="27" stopIfTrue="1" operator="equal">
      <formula>0</formula>
    </cfRule>
  </conditionalFormatting>
  <conditionalFormatting sqref="AL8:AL9">
    <cfRule type="cellIs" dxfId="1124" priority="28" stopIfTrue="1" operator="equal">
      <formula>0</formula>
    </cfRule>
  </conditionalFormatting>
  <conditionalFormatting sqref="AM8:AN8">
    <cfRule type="expression" dxfId="1123" priority="29" stopIfTrue="1">
      <formula>$AL$8=0</formula>
    </cfRule>
  </conditionalFormatting>
  <conditionalFormatting sqref="AM9:AN9">
    <cfRule type="expression" dxfId="1122" priority="30" stopIfTrue="1">
      <formula>$AL$9=0</formula>
    </cfRule>
  </conditionalFormatting>
  <conditionalFormatting sqref="A8:C8">
    <cfRule type="expression" dxfId="1121" priority="31" stopIfTrue="1">
      <formula>$D$8=0</formula>
    </cfRule>
    <cfRule type="cellIs" dxfId="1120" priority="32" stopIfTrue="1" operator="equal">
      <formula>0</formula>
    </cfRule>
  </conditionalFormatting>
  <conditionalFormatting sqref="A9:C9">
    <cfRule type="expression" dxfId="1119" priority="33" stopIfTrue="1">
      <formula>$D$9=0</formula>
    </cfRule>
    <cfRule type="cellIs" dxfId="1118" priority="34" stopIfTrue="1" operator="equal">
      <formula>0</formula>
    </cfRule>
  </conditionalFormatting>
  <conditionalFormatting sqref="F9">
    <cfRule type="expression" dxfId="1117" priority="35" stopIfTrue="1">
      <formula>$D$9=0</formula>
    </cfRule>
  </conditionalFormatting>
  <conditionalFormatting sqref="F8">
    <cfRule type="expression" dxfId="1116" priority="36" stopIfTrue="1">
      <formula>$D$8=0</formula>
    </cfRule>
  </conditionalFormatting>
  <conditionalFormatting sqref="G8:AK9 BA7:CE8">
    <cfRule type="cellIs" dxfId="1115" priority="37" stopIfTrue="1" operator="equal">
      <formula>""</formula>
    </cfRule>
  </conditionalFormatting>
  <conditionalFormatting sqref="Y14:Z24">
    <cfRule type="expression" dxfId="1114" priority="1" stopIfTrue="1">
      <formula>IF((AND($Y14=0,$S14=0,$V14=0,$AE14&lt;&gt;0)),"истина")</formula>
    </cfRule>
    <cfRule type="expression" dxfId="1113" priority="2" stopIfTrue="1">
      <formula>($V14+$Y14)&lt;&gt;$AI14</formula>
    </cfRule>
  </conditionalFormatting>
  <conditionalFormatting sqref="V14:X24">
    <cfRule type="expression" dxfId="1112" priority="3" stopIfTrue="1">
      <formula>IF((AND($V14=0,$Y14=0,$S14=0,$AE14&lt;&gt;0)),"истина")</formula>
    </cfRule>
    <cfRule type="expression" dxfId="1111" priority="4" stopIfTrue="1">
      <formula>($V14+$Y14)&lt;&gt;$AI14</formula>
    </cfRule>
    <cfRule type="cellIs" dxfId="1110"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21"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81922"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81923"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81924"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81925"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81926"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81927"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81928"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81929"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81930"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81931"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81932"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81933"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81934"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81935"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81936"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81937"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31">
    <pageSetUpPr fitToPage="1"/>
  </sheetPr>
  <dimension ref="A1:CE147"/>
  <sheetViews>
    <sheetView showGridLines="0" topLeftCell="C3" zoomScale="120" zoomScaleNormal="120" workbookViewId="0">
      <selection activeCell="M18" sqref="M18:N18"/>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c r="B1" s="969"/>
      <c r="C1" s="969"/>
      <c r="D1" s="555"/>
      <c r="E1" s="966"/>
      <c r="F1" s="966"/>
      <c r="G1" s="966"/>
      <c r="H1" s="966"/>
      <c r="J1" s="970"/>
      <c r="K1" s="970"/>
      <c r="L1" s="970"/>
      <c r="M1" s="970"/>
      <c r="N1" s="970"/>
      <c r="O1" s="970"/>
      <c r="P1" s="3"/>
      <c r="Q1" s="3"/>
      <c r="R1" s="964"/>
      <c r="S1" s="964"/>
      <c r="T1" s="964"/>
      <c r="U1" s="964"/>
      <c r="V1" s="964"/>
      <c r="W1" s="964"/>
      <c r="Y1" s="971"/>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c r="AH2" s="859" t="s">
        <v>12</v>
      </c>
      <c r="AI2" s="859"/>
      <c r="AJ2" s="859"/>
      <c r="AK2" s="859"/>
      <c r="AL2" s="859"/>
      <c r="AM2" s="859"/>
      <c r="AN2" s="859"/>
      <c r="AO2" s="14" t="b">
        <v>0</v>
      </c>
      <c r="AP2" s="15" t="b">
        <v>0</v>
      </c>
      <c r="AQ2" s="15" t="b">
        <v>0</v>
      </c>
      <c r="AR2" s="15" t="b">
        <v>0</v>
      </c>
      <c r="AS2" s="15" t="b">
        <v>0</v>
      </c>
      <c r="AT2" s="15" t="b">
        <v>0</v>
      </c>
      <c r="AU2" s="15" t="b">
        <v>0</v>
      </c>
      <c r="AV2" s="15">
        <f>COUNTIF(AO2:AU2,TRUE)</f>
        <v>0</v>
      </c>
    </row>
    <row r="3" spans="1:83" ht="12.75" customHeight="1" x14ac:dyDescent="0.2">
      <c r="A3" s="972" t="s">
        <v>317</v>
      </c>
      <c r="B3" s="972"/>
      <c r="C3" s="972"/>
      <c r="D3" s="555"/>
      <c r="E3" s="964"/>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f>IF(AO2=TRUE,"M",0)</f>
        <v>0</v>
      </c>
      <c r="AP3" s="19">
        <f>IF(AP2=TRUE,"Tu",0)</f>
        <v>0</v>
      </c>
      <c r="AQ3" s="19">
        <f>IF(AQ2=TRUE,"W",0)</f>
        <v>0</v>
      </c>
      <c r="AR3" s="19">
        <f>IF(AR2=TRUE,"Th",0)</f>
        <v>0</v>
      </c>
      <c r="AS3" s="19">
        <f>IF(AS2=TRUE,"F",0)</f>
        <v>0</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
      </c>
      <c r="BC7" s="33" t="str">
        <f>IF($I$7=$AO$3,"X","")&amp;IF($I$7=$AP$3,"X","")&amp;IF($I$7=$AQ$3,"X","")&amp;IF($I$7=$AR$3,"X","")&amp;IF($I$7=$AS$3,"X","")&amp;IF($I$7=$AT$3,"X","")&amp;IF($I$7=$AU$3,"X","")</f>
        <v/>
      </c>
      <c r="BD7" s="33" t="str">
        <f>IF($J$7=$AO$3,"X","")&amp;IF($J$7=$AP$3,"X","")&amp;IF($J$7=$AQ$3,"X","")&amp;IF($J$7=$AR$3,"X","")&amp;IF($J$7=$AS$3,"X","")&amp;IF($J$7=$AT$3,"X","")&amp;IF($J$7=$AU$3,"X","")</f>
        <v/>
      </c>
      <c r="BE7" s="33" t="str">
        <f>IF($K$7=$AO$3,"X","")&amp;IF($K$7=$AP$3,"X","")&amp;IF($K$7=$AQ$3,"X","")&amp;IF($K$7=$AR$3,"X","")&amp;IF($K$7=$AS$3,"X","")&amp;IF($K$7=$AT$3,"X","")&amp;IF($K$7=$AU$3,"X","")</f>
        <v/>
      </c>
      <c r="BF7" s="33" t="str">
        <f>IF($L$7=$AO$3,"X","")&amp;IF($L$7=$AP$3,"X","")&amp;IF($L$7=$AQ$3,"X","")&amp;IF($L$7=$AR$3,"X","")&amp;IF($L$7=$AS$3,"X","")&amp;IF($L$7=$AT$3,"X","")&amp;IF($L$7=$AU$3,"X","")</f>
        <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
      </c>
      <c r="BJ7" s="33" t="str">
        <f>IF($P$7=$AO$3,"X","")&amp;IF($P$7=$AP$3,"X","")&amp;IF($P$7=$AQ$3,"X","")&amp;IF($P$7=$AR$3,"X","")&amp;IF($P$7=$AS$3,"X","")&amp;IF($P$7=$AT$3,"X","")&amp;IF($P$7=$AU$3,"X","")</f>
        <v/>
      </c>
      <c r="BK7" s="33" t="str">
        <f>IF($Q$7=$AO$3,"X","")&amp;IF($Q$7=$AP$3,"X","")&amp;IF($Q$7=$AQ$3,"X","")&amp;IF($Q$7=$AR$3,"X","")&amp;IF($Q$7=$AS$3,"X","")&amp;IF($Q$7=$AT$3,"X","")&amp;IF($Q$7=$AU$3,"X","")</f>
        <v/>
      </c>
      <c r="BL7" s="33" t="str">
        <f>IF($R$7=$AO$3,"X","")&amp;IF($R$7=$AP$3,"X","")&amp;IF($R$7=$AQ$3,"X","")&amp;IF($R$7=$AR$3,"X","")&amp;IF($R$7=$AS$3,"X","")&amp;IF($R$7=$AT$3,"X","")&amp;IF($R$7=$AU$3,"X","")</f>
        <v/>
      </c>
      <c r="BM7" s="33" t="str">
        <f>IF($S$7=$AO$3,"X","")&amp;IF($S$7=$AP$3,"X","")&amp;IF($S$7=$AQ$3,"X","")&amp;IF($S$7=$AR$3,"X","")&amp;IF($S$7=$AS$3,"X","")&amp;IF($S$7=$AT$3,"X","")&amp;IF($S$7=$AU$3,"X","")</f>
        <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
      </c>
      <c r="BQ7" s="33" t="str">
        <f>IF($W$7=$AO$3,"X","")&amp;IF($W$7=$AP$3,"X","")&amp;IF($W$7=$AQ$3,"X","")&amp;IF($W$7=$AR$3,"X","")&amp;IF($W$7=$AS$3,"X","")&amp;IF($W$7=$AT$3,"X","")&amp;IF($W$7=$AU$3,"X","")</f>
        <v/>
      </c>
      <c r="BR7" s="33" t="str">
        <f>IF($X$7=$AO$3,"X","")&amp;IF($X$7=$AP$3,"X","")&amp;IF($X$7=$AQ$3,"X","")&amp;IF($X$7=$AR$3,"X","")&amp;IF($X$7=$AS$3,"X","")&amp;IF($X$7=$AT$3,"X","")&amp;IF($X$7=$AU$3,"X","")</f>
        <v/>
      </c>
      <c r="BS7" s="33" t="str">
        <f>IF($Y$7=$AO$3,"X","")&amp;IF($Y$7=$AP$3,"X","")&amp;IF($Y$7=$AQ$3,"X","")&amp;IF($Y$7=$AR$3,"X","")&amp;IF($Y$7=$AS$3,"X","")&amp;IF($Y$7=$AT$3,"X","")&amp;IF($Y$7=$AU$3,"X","")</f>
        <v/>
      </c>
      <c r="BT7" s="33" t="str">
        <f>IF($Z$7=$AO$3,"X","")&amp;IF($Z$7=$AP$3,"X","")&amp;IF($Z$7=$AQ$3,"X","")&amp;IF($Z$7=$AR$3,"X","")&amp;IF($Z$7=$AS$3,"X","")&amp;IF($Z$7=$AT$3,"X","")&amp;IF($Z$7=$AU$3,"X","")</f>
        <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
      </c>
      <c r="BX7" s="33" t="str">
        <f>IF($AD$7=$AO$3,"X","")&amp;IF($AD$7=$AP$3,"X","")&amp;IF($AD$7=$AQ$3,"X","")&amp;IF($AD$7=$AR$3,"X","")&amp;IF($AD$7=$AS$3,"X","")&amp;IF($AD$7=$AT$3,"X","")&amp;IF($AD$7=$AU$3,"X","")</f>
        <v/>
      </c>
      <c r="BY7" s="33" t="str">
        <f>IF($AE$7=$AO$3,"X","")&amp;IF($AE$7=$AP$3,"X","")&amp;IF($AE$7=$AQ$3,"X","")&amp;IF($AE$7=$AR$3,"X","")&amp;IF($AE$7=$AS$3,"X","")&amp;IF($AE$7=$AT$3,"X","")&amp;IF($AE$7=$AU$3,"X","")</f>
        <v/>
      </c>
      <c r="BZ7" s="33" t="str">
        <f>IF($AF$7=$AO$3,"X","")&amp;IF($AF$7=$AP$3,"X","")&amp;IF($AF$7=$AQ$3,"X","")&amp;IF($AF$7=$AR$3,"X","")&amp;IF($AF$7=$AS$3,"X","")&amp;IF($AF$7=$AT$3,"X","")&amp;IF($AF$7=$AU$3,"X","")</f>
        <v/>
      </c>
      <c r="CA7" s="33" t="str">
        <f>IF($AG$7=$AO$3,"X","")&amp;IF($AG$7=$AP$3,"X","")&amp;IF($AG$7=$AQ$3,"X","")&amp;IF($AG$7=$AR$3,"X","")&amp;IF($AG$7=$AS$3,"X","")&amp;IF($AG$7=$AT$3,"X","")&amp;IF($AG$7=$AU$3,"X","")</f>
        <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
      </c>
      <c r="CE7" s="33" t="str">
        <f>IF($AK$7=$AO$3,"X","")&amp;IF($AK$7=$AP$3,"X","")&amp;IF($AK$7=$AQ$3,"X","")&amp;IF($AK$7=$AR$3,"X","")&amp;IF($AK$7=$AS$3,"X","")&amp;IF($AK$7=$AT$3,"X","")&amp;IF($AK$7=$AU$3,"X","")</f>
        <v/>
      </c>
    </row>
    <row r="8" spans="1:83" ht="12.75" customHeight="1" x14ac:dyDescent="0.2">
      <c r="A8" s="977">
        <f>R1</f>
        <v>0</v>
      </c>
      <c r="B8" s="977"/>
      <c r="C8" s="977"/>
      <c r="D8" s="978">
        <f>Y1*AL8</f>
        <v>0</v>
      </c>
      <c r="E8" s="978"/>
      <c r="F8" s="34" t="s">
        <v>21</v>
      </c>
      <c r="G8" s="35" t="str">
        <f>IF($G$7=$AO$3,"X","")&amp;IF($G$7=$AP$3,"X","")&amp;IF($G$7=$AQ$3,"X","")&amp;IF($G$7=$AR$3,"X","")&amp;IF($G$7=$AS$3,"X","")&amp;IF($G$7=$AT$3,"X","")&amp;IF($G$7=$AU$3,"X","")</f>
        <v/>
      </c>
      <c r="H8" s="35" t="str">
        <f>IF($H$7=$AO$3,"X","")&amp;IF($H$7=$AP$3,"X","")&amp;IF($H$7=$AQ$3,"X","")&amp;IF($H$7=$AR$3,"X","")&amp;IF($H$7=$AS$3,"X","")&amp;IF($H$7=$AT$3,"X","")&amp;IF($H$7=$AU$3,"X","")</f>
        <v/>
      </c>
      <c r="I8" s="35" t="str">
        <f>IF($I$7=$AO$3,"X","")&amp;IF($I$7=$AP$3,"X","")&amp;IF($I$7=$AQ$3,"X","")&amp;IF($I$7=$AR$3,"X","")&amp;IF($I$7=$AS$3,"X","")&amp;IF($I$7=$AT$3,"X","")&amp;IF($I$7=$AU$3,"X","")</f>
        <v/>
      </c>
      <c r="J8" s="35" t="str">
        <f>IF($J$7=$AO$3,"X","")&amp;IF($J$7=$AP$3,"X","")&amp;IF($J$7=$AQ$3,"X","")&amp;IF($J$7=$AR$3,"X","")&amp;IF($J$7=$AS$3,"X","")&amp;IF($J$7=$AT$3,"X","")&amp;IF($J$7=$AU$3,"X","")</f>
        <v/>
      </c>
      <c r="K8" s="35" t="str">
        <f>IF($K$7=$AO$3,"X","")&amp;IF($K$7=$AP$3,"X","")&amp;IF($K$7=$AQ$3,"X","")&amp;IF($K$7=$AR$3,"X","")&amp;IF($K$7=$AS$3,"X","")&amp;IF($K$7=$AT$3,"X","")&amp;IF($K$7=$AU$3,"X","")</f>
        <v/>
      </c>
      <c r="L8" s="35" t="str">
        <f>IF($L$7=$AO$3,"X","")&amp;IF($L$7=$AP$3,"X","")&amp;IF($L$7=$AQ$3,"X","")&amp;IF($L$7=$AR$3,"X","")&amp;IF($L$7=$AS$3,"X","")&amp;IF($L$7=$AT$3,"X","")&amp;IF($L$7=$AU$3,"X","")</f>
        <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
      </c>
      <c r="P8" s="35" t="str">
        <f>IF($P$7=$AO$3,"X","")&amp;IF($P$7=$AP$3,"X","")&amp;IF($P$7=$AQ$3,"X","")&amp;IF($P$7=$AR$3,"X","")&amp;IF($P$7=$AS$3,"X","")&amp;IF($P$7=$AT$3,"X","")&amp;IF($P$7=$AU$3,"X","")</f>
        <v/>
      </c>
      <c r="Q8" s="35" t="str">
        <f>IF($Q$7=$AO$3,"X","")&amp;IF($Q$7=$AP$3,"X","")&amp;IF($Q$7=$AQ$3,"X","")&amp;IF($Q$7=$AR$3,"X","")&amp;IF($Q$7=$AS$3,"X","")&amp;IF($Q$7=$AT$3,"X","")&amp;IF($Q$7=$AU$3,"X","")</f>
        <v/>
      </c>
      <c r="R8" s="35" t="str">
        <f>IF($R$7=$AO$3,"X","")&amp;IF($R$7=$AP$3,"X","")&amp;IF($R$7=$AQ$3,"X","")&amp;IF($R$7=$AR$3,"X","")&amp;IF($R$7=$AS$3,"X","")&amp;IF($R$7=$AT$3,"X","")&amp;IF($R$7=$AU$3,"X","")</f>
        <v/>
      </c>
      <c r="S8" s="35" t="str">
        <f>IF($S$7=$AO$3,"X","")&amp;IF($S$7=$AP$3,"X","")&amp;IF($S$7=$AQ$3,"X","")&amp;IF($S$7=$AR$3,"X","")&amp;IF($S$7=$AS$3,"X","")&amp;IF($S$7=$AT$3,"X","")&amp;IF($S$7=$AU$3,"X","")</f>
        <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
      </c>
      <c r="W8" s="35" t="str">
        <f>IF($W$7=$AO$3,"X","")&amp;IF($W$7=$AP$3,"X","")&amp;IF($W$7=$AQ$3,"X","")&amp;IF($W$7=$AR$3,"X","")&amp;IF($W$7=$AS$3,"X","")&amp;IF($W$7=$AT$3,"X","")&amp;IF($W$7=$AU$3,"X","")</f>
        <v/>
      </c>
      <c r="X8" s="35" t="str">
        <f>IF($X$7=$AO$3,"X","")&amp;IF($X$7=$AP$3,"X","")&amp;IF($X$7=$AQ$3,"X","")&amp;IF($X$7=$AR$3,"X","")&amp;IF($X$7=$AS$3,"X","")&amp;IF($X$7=$AT$3,"X","")&amp;IF($X$7=$AU$3,"X","")</f>
        <v/>
      </c>
      <c r="Y8" s="35" t="str">
        <f>IF($Y$7=$AO$3,"X","")&amp;IF($Y$7=$AP$3,"X","")&amp;IF($Y$7=$AQ$3,"X","")&amp;IF($Y$7=$AR$3,"X","")&amp;IF($Y$7=$AS$3,"X","")&amp;IF($Y$7=$AT$3,"X","")&amp;IF($Y$7=$AU$3,"X","")</f>
        <v/>
      </c>
      <c r="Z8" s="35" t="str">
        <f>IF($Z$7=$AO$3,"X","")&amp;IF($Z$7=$AP$3,"X","")&amp;IF($Z$7=$AQ$3,"X","")&amp;IF($Z$7=$AR$3,"X","")&amp;IF($Z$7=$AS$3,"X","")&amp;IF($Z$7=$AT$3,"X","")&amp;IF($Z$7=$AU$3,"X","")</f>
        <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
      </c>
      <c r="AD8" s="35" t="str">
        <f>IF($AD$7=$AO$3,"X","")&amp;IF($AD$7=$AP$3,"X","")&amp;IF($AD$7=$AQ$3,"X","")&amp;IF($AD$7=$AR$3,"X","")&amp;IF($AD$7=$AS$3,"X","")&amp;IF($AD$7=$AT$3,"X","")&amp;IF($AD$7=$AU$3,"X","")</f>
        <v/>
      </c>
      <c r="AE8" s="35" t="str">
        <f>IF($AE$7=$AO$3,"X","")&amp;IF($AE$7=$AP$3,"X","")&amp;IF($AE$7=$AQ$3,"X","")&amp;IF($AE$7=$AR$3,"X","")&amp;IF($AE$7=$AS$3,"X","")&amp;IF($AE$7=$AT$3,"X","")&amp;IF($AE$7=$AU$3,"X","")</f>
        <v/>
      </c>
      <c r="AF8" s="35" t="str">
        <f>IF($AF$7=$AO$3,"X","")&amp;IF($AF$7=$AP$3,"X","")&amp;IF($AF$7=$AQ$3,"X","")&amp;IF($AF$7=$AR$3,"X","")&amp;IF($AF$7=$AS$3,"X","")&amp;IF($AF$7=$AT$3,"X","")&amp;IF($AF$7=$AU$3,"X","")</f>
        <v/>
      </c>
      <c r="AG8" s="35" t="str">
        <f>IF($AG$7=$AO$3,"X","")&amp;IF($AG$7=$AP$3,"X","")&amp;IF($AG$7=$AQ$3,"X","")&amp;IF($AG$7=$AR$3,"X","")&amp;IF($AG$7=$AS$3,"X","")&amp;IF($AG$7=$AT$3,"X","")&amp;IF($AG$7=$AU$3,"X","")</f>
        <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
      </c>
      <c r="AK8" s="35" t="str">
        <f>IF($AK$7=$AO$3,"X","")&amp;IF($AK$7=$AP$3,"X","")&amp;IF($AK$7=$AQ$3,"X","")&amp;IF($AK$7=$AR$3,"X","")&amp;IF($AK$7=$AS$3,"X","")&amp;IF($AK$7=$AT$3,"X","")&amp;IF($AK$7=$AU$3,"X","")</f>
        <v/>
      </c>
      <c r="AL8" s="30">
        <f>COUNTIF(G8:AK8,"X")</f>
        <v>0</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0</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c r="C14" s="925"/>
      <c r="D14" s="925"/>
      <c r="E14" s="925"/>
      <c r="F14" s="925"/>
      <c r="G14" s="926"/>
      <c r="H14" s="927"/>
      <c r="I14" s="928"/>
      <c r="J14" s="929"/>
      <c r="K14" s="930"/>
      <c r="L14" s="931"/>
      <c r="M14" s="932"/>
      <c r="N14" s="933"/>
      <c r="O14" s="932"/>
      <c r="P14" s="933"/>
      <c r="Q14" s="934">
        <f t="shared" ref="Q14:Q33" si="2">AV14</f>
        <v>0</v>
      </c>
      <c r="R14" s="935"/>
      <c r="S14" s="936"/>
      <c r="T14" s="937"/>
      <c r="U14" s="938"/>
      <c r="V14" s="939"/>
      <c r="W14" s="940"/>
      <c r="X14" s="941"/>
      <c r="Y14" s="939"/>
      <c r="Z14" s="941"/>
      <c r="AA14" s="556"/>
      <c r="AB14" s="559"/>
      <c r="AC14" s="560" t="str">
        <f t="shared" ref="AC14:AC33" si="3">IF(B14&lt;&gt;"",-$I$10,"")</f>
        <v/>
      </c>
      <c r="AD14" s="561"/>
      <c r="AE14" s="561"/>
      <c r="AF14" s="562">
        <f t="shared" ref="AF14:AF33" si="4">SUM(AB14:AE14)</f>
        <v>0</v>
      </c>
      <c r="AG14" s="72"/>
      <c r="AH14" s="109" t="str">
        <f t="shared" ref="AH14:AH33" si="5">IF(B14&lt;&gt;"",AV14,"")</f>
        <v/>
      </c>
      <c r="AI14" s="883" t="str">
        <f>IF(B14&lt;&gt;0,ROUND(AE14*Q14,0),"")</f>
        <v/>
      </c>
      <c r="AJ14" s="883"/>
      <c r="AK14" s="900" t="str">
        <f t="shared" ref="AK14:AK33" si="6">IF(B14&lt;&gt;0,ROUND(AI14*$AF$1,2),"")</f>
        <v/>
      </c>
      <c r="AL14" s="900"/>
      <c r="AM14" s="901" t="str">
        <f t="shared" ref="AM14:AM33" si="7">IF(AND(AC14&gt;0,AC14&lt;&gt;""),"ложь","")</f>
        <v/>
      </c>
      <c r="AN14" s="901"/>
      <c r="AO14" s="73">
        <f>IF(ROUND($A$1-$A$1*M14,4)=$A$1,0,ROUND($A$1-$A$1*M14,4))</f>
        <v>0</v>
      </c>
      <c r="AP14" s="74">
        <f>IF(ROUND($A$1-$A$1*O14,4)=$A$1,0,ROUND($A$1-$A$1*O14,4))</f>
        <v>0</v>
      </c>
      <c r="AQ14" s="75">
        <f>ROUND($A$1-((M14+O14)*$A$1),4)</f>
        <v>0</v>
      </c>
      <c r="AR14" s="76">
        <f>IF(AO14&gt;0,1,0)</f>
        <v>0</v>
      </c>
      <c r="AS14" s="77">
        <f t="shared" ref="AS14:AS33" si="8">IF(AP14&gt;0,2,0)</f>
        <v>0</v>
      </c>
      <c r="AT14" s="76">
        <f>IF(AQ14&gt;0,3,0)</f>
        <v>0</v>
      </c>
      <c r="AU14" s="78">
        <f t="shared" ref="AU14:AU33" si="9">AR14+AS14+AT14</f>
        <v>0</v>
      </c>
      <c r="AV14" s="5">
        <f t="shared" ref="AV14:AV33" si="10">IF(AU14=4,AO14,0)+IF(AU14=5,AP14,0)+IF(AU14=6,AQ14,0)+IF(AU14=3,$A$1,0)</f>
        <v>0</v>
      </c>
      <c r="AW14" s="104">
        <f>ROUND(AF14*Q14,0)</f>
        <v>0</v>
      </c>
    </row>
    <row r="15" spans="1:83" s="69" customFormat="1" ht="18" customHeight="1" x14ac:dyDescent="0.2">
      <c r="A15" s="71">
        <v>2</v>
      </c>
      <c r="B15" s="924"/>
      <c r="C15" s="925"/>
      <c r="D15" s="925"/>
      <c r="E15" s="925"/>
      <c r="F15" s="925"/>
      <c r="G15" s="926"/>
      <c r="H15" s="927"/>
      <c r="I15" s="928"/>
      <c r="J15" s="929"/>
      <c r="K15" s="930"/>
      <c r="L15" s="931"/>
      <c r="M15" s="932"/>
      <c r="N15" s="933"/>
      <c r="O15" s="932"/>
      <c r="P15" s="933"/>
      <c r="Q15" s="934">
        <f t="shared" si="2"/>
        <v>0</v>
      </c>
      <c r="R15" s="935"/>
      <c r="S15" s="936"/>
      <c r="T15" s="937"/>
      <c r="U15" s="938"/>
      <c r="V15" s="939"/>
      <c r="W15" s="940"/>
      <c r="X15" s="941"/>
      <c r="Y15" s="939"/>
      <c r="Z15" s="941"/>
      <c r="AA15" s="556"/>
      <c r="AB15" s="563"/>
      <c r="AC15" s="560" t="str">
        <f t="shared" si="3"/>
        <v/>
      </c>
      <c r="AD15" s="564"/>
      <c r="AE15" s="561"/>
      <c r="AF15" s="562">
        <f t="shared" si="4"/>
        <v>0</v>
      </c>
      <c r="AG15" s="72"/>
      <c r="AH15" s="109" t="str">
        <f t="shared" si="5"/>
        <v/>
      </c>
      <c r="AI15" s="883" t="str">
        <f t="shared" ref="AI15:AI33" si="11">IF(B15&lt;&gt;0,ROUND(AE15*Q15,0),"")</f>
        <v/>
      </c>
      <c r="AJ15" s="883"/>
      <c r="AK15" s="900" t="str">
        <f t="shared" si="6"/>
        <v/>
      </c>
      <c r="AL15" s="900"/>
      <c r="AM15" s="901" t="str">
        <f t="shared" si="7"/>
        <v/>
      </c>
      <c r="AN15" s="901"/>
      <c r="AO15" s="73">
        <f t="shared" ref="AO15:AO33" si="12">IF(ROUND($A$1-$A$1*M15,4)=$A$1,0,ROUND($A$1-$A$1*M15,4))</f>
        <v>0</v>
      </c>
      <c r="AP15" s="74">
        <f t="shared" ref="AP15:AP33" si="13">IF(ROUND($A$1-$A$1*O15,4)=$A$1,0,ROUND($A$1-$A$1*O15,4))</f>
        <v>0</v>
      </c>
      <c r="AQ15" s="75">
        <f t="shared" ref="AQ15:AQ33" si="14">ROUND($A$1-((M15+O15)*$A$1),4)</f>
        <v>0</v>
      </c>
      <c r="AR15" s="76">
        <f t="shared" ref="AR15:AR33" si="15">IF(AO15&gt;0,1,0)</f>
        <v>0</v>
      </c>
      <c r="AS15" s="77">
        <f t="shared" si="8"/>
        <v>0</v>
      </c>
      <c r="AT15" s="76">
        <f t="shared" ref="AT15:AT33" si="16">IF(AQ15&gt;0,3,0)</f>
        <v>0</v>
      </c>
      <c r="AU15" s="78">
        <f t="shared" si="9"/>
        <v>0</v>
      </c>
      <c r="AV15" s="5">
        <f t="shared" si="10"/>
        <v>0</v>
      </c>
      <c r="AW15" s="104">
        <f t="shared" ref="AW15:AW33" si="17">ROUND(AF15*Q15,0)</f>
        <v>0</v>
      </c>
    </row>
    <row r="16" spans="1:83" s="69" customFormat="1" ht="18" customHeight="1" x14ac:dyDescent="0.2">
      <c r="A16" s="71">
        <v>3</v>
      </c>
      <c r="B16" s="924"/>
      <c r="C16" s="925"/>
      <c r="D16" s="925"/>
      <c r="E16" s="925"/>
      <c r="F16" s="925"/>
      <c r="G16" s="926"/>
      <c r="H16" s="927"/>
      <c r="I16" s="928"/>
      <c r="J16" s="929"/>
      <c r="K16" s="930"/>
      <c r="L16" s="931"/>
      <c r="M16" s="932"/>
      <c r="N16" s="933"/>
      <c r="O16" s="932"/>
      <c r="P16" s="933"/>
      <c r="Q16" s="934">
        <f t="shared" si="2"/>
        <v>0</v>
      </c>
      <c r="R16" s="935"/>
      <c r="S16" s="936"/>
      <c r="T16" s="937"/>
      <c r="U16" s="938"/>
      <c r="V16" s="939"/>
      <c r="W16" s="940"/>
      <c r="X16" s="941"/>
      <c r="Y16" s="939"/>
      <c r="Z16" s="941"/>
      <c r="AA16" s="556"/>
      <c r="AB16" s="563"/>
      <c r="AC16" s="560" t="str">
        <f t="shared" si="3"/>
        <v/>
      </c>
      <c r="AD16" s="564"/>
      <c r="AE16" s="561"/>
      <c r="AF16" s="562">
        <f t="shared" si="4"/>
        <v>0</v>
      </c>
      <c r="AG16" s="72"/>
      <c r="AH16" s="109" t="str">
        <f t="shared" si="5"/>
        <v/>
      </c>
      <c r="AI16" s="883" t="str">
        <f t="shared" si="11"/>
        <v/>
      </c>
      <c r="AJ16" s="883"/>
      <c r="AK16" s="900" t="str">
        <f t="shared" si="6"/>
        <v/>
      </c>
      <c r="AL16" s="900"/>
      <c r="AM16" s="901" t="str">
        <f t="shared" si="7"/>
        <v/>
      </c>
      <c r="AN16" s="901"/>
      <c r="AO16" s="73">
        <f t="shared" si="12"/>
        <v>0</v>
      </c>
      <c r="AP16" s="74">
        <f t="shared" si="13"/>
        <v>0</v>
      </c>
      <c r="AQ16" s="75">
        <f t="shared" si="14"/>
        <v>0</v>
      </c>
      <c r="AR16" s="76">
        <f t="shared" si="15"/>
        <v>0</v>
      </c>
      <c r="AS16" s="77">
        <f t="shared" si="8"/>
        <v>0</v>
      </c>
      <c r="AT16" s="76">
        <f t="shared" si="16"/>
        <v>0</v>
      </c>
      <c r="AU16" s="78">
        <f t="shared" si="9"/>
        <v>0</v>
      </c>
      <c r="AV16" s="5">
        <f t="shared" si="10"/>
        <v>0</v>
      </c>
      <c r="AW16" s="104">
        <f t="shared" si="17"/>
        <v>0</v>
      </c>
    </row>
    <row r="17" spans="1:49" s="69" customFormat="1" ht="18" customHeight="1" x14ac:dyDescent="0.2">
      <c r="A17" s="71">
        <v>4</v>
      </c>
      <c r="B17" s="924"/>
      <c r="C17" s="925"/>
      <c r="D17" s="925"/>
      <c r="E17" s="925"/>
      <c r="F17" s="925"/>
      <c r="G17" s="926"/>
      <c r="H17" s="927"/>
      <c r="I17" s="928"/>
      <c r="J17" s="929"/>
      <c r="K17" s="930"/>
      <c r="L17" s="931"/>
      <c r="M17" s="932"/>
      <c r="N17" s="933"/>
      <c r="O17" s="932"/>
      <c r="P17" s="933"/>
      <c r="Q17" s="934">
        <f t="shared" si="2"/>
        <v>0</v>
      </c>
      <c r="R17" s="935"/>
      <c r="S17" s="936"/>
      <c r="T17" s="937"/>
      <c r="U17" s="938"/>
      <c r="V17" s="939"/>
      <c r="W17" s="940"/>
      <c r="X17" s="941"/>
      <c r="Y17" s="939"/>
      <c r="Z17" s="941"/>
      <c r="AA17" s="556"/>
      <c r="AB17" s="563"/>
      <c r="AC17" s="560" t="str">
        <f t="shared" si="3"/>
        <v/>
      </c>
      <c r="AD17" s="564"/>
      <c r="AE17" s="561"/>
      <c r="AF17" s="562">
        <f t="shared" si="4"/>
        <v>0</v>
      </c>
      <c r="AG17" s="72"/>
      <c r="AH17" s="109" t="str">
        <f t="shared" si="5"/>
        <v/>
      </c>
      <c r="AI17" s="883" t="str">
        <f t="shared" si="11"/>
        <v/>
      </c>
      <c r="AJ17" s="883"/>
      <c r="AK17" s="900" t="str">
        <f t="shared" si="6"/>
        <v/>
      </c>
      <c r="AL17" s="900"/>
      <c r="AM17" s="901" t="str">
        <f t="shared" si="7"/>
        <v/>
      </c>
      <c r="AN17" s="901"/>
      <c r="AO17" s="73">
        <f t="shared" si="12"/>
        <v>0</v>
      </c>
      <c r="AP17" s="74">
        <f t="shared" si="13"/>
        <v>0</v>
      </c>
      <c r="AQ17" s="75">
        <f t="shared" si="14"/>
        <v>0</v>
      </c>
      <c r="AR17" s="76">
        <f t="shared" si="15"/>
        <v>0</v>
      </c>
      <c r="AS17" s="77">
        <f t="shared" si="8"/>
        <v>0</v>
      </c>
      <c r="AT17" s="76">
        <f t="shared" si="16"/>
        <v>0</v>
      </c>
      <c r="AU17" s="78">
        <f t="shared" si="9"/>
        <v>0</v>
      </c>
      <c r="AV17" s="5">
        <f t="shared" si="10"/>
        <v>0</v>
      </c>
      <c r="AW17" s="104">
        <f t="shared" si="17"/>
        <v>0</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0</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0</v>
      </c>
      <c r="AR18" s="76">
        <f t="shared" si="15"/>
        <v>0</v>
      </c>
      <c r="AS18" s="77">
        <f t="shared" si="8"/>
        <v>0</v>
      </c>
      <c r="AT18" s="76">
        <f t="shared" si="16"/>
        <v>0</v>
      </c>
      <c r="AU18" s="78">
        <f t="shared" si="9"/>
        <v>0</v>
      </c>
      <c r="AV18" s="5">
        <f t="shared" si="10"/>
        <v>0</v>
      </c>
      <c r="AW18" s="104">
        <f t="shared" si="17"/>
        <v>0</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0</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0</v>
      </c>
      <c r="AR19" s="76">
        <f t="shared" si="15"/>
        <v>0</v>
      </c>
      <c r="AS19" s="77">
        <f t="shared" si="8"/>
        <v>0</v>
      </c>
      <c r="AT19" s="76">
        <f t="shared" si="16"/>
        <v>0</v>
      </c>
      <c r="AU19" s="78">
        <f t="shared" si="9"/>
        <v>0</v>
      </c>
      <c r="AV19" s="5">
        <f t="shared" si="10"/>
        <v>0</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0</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0</v>
      </c>
      <c r="AR20" s="76">
        <f t="shared" si="15"/>
        <v>0</v>
      </c>
      <c r="AS20" s="77">
        <f t="shared" si="8"/>
        <v>0</v>
      </c>
      <c r="AT20" s="76">
        <f t="shared" si="16"/>
        <v>0</v>
      </c>
      <c r="AU20" s="78">
        <f t="shared" si="9"/>
        <v>0</v>
      </c>
      <c r="AV20" s="5">
        <f t="shared" si="10"/>
        <v>0</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0</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0</v>
      </c>
      <c r="AR21" s="76">
        <f t="shared" si="15"/>
        <v>0</v>
      </c>
      <c r="AS21" s="77">
        <f t="shared" si="8"/>
        <v>0</v>
      </c>
      <c r="AT21" s="76">
        <f t="shared" si="16"/>
        <v>0</v>
      </c>
      <c r="AU21" s="78">
        <f t="shared" si="9"/>
        <v>0</v>
      </c>
      <c r="AV21" s="5">
        <f t="shared" si="10"/>
        <v>0</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0</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0</v>
      </c>
      <c r="AR22" s="76">
        <f t="shared" si="15"/>
        <v>0</v>
      </c>
      <c r="AS22" s="77">
        <f t="shared" si="8"/>
        <v>0</v>
      </c>
      <c r="AT22" s="76">
        <f t="shared" si="16"/>
        <v>0</v>
      </c>
      <c r="AU22" s="78">
        <f t="shared" si="9"/>
        <v>0</v>
      </c>
      <c r="AV22" s="5">
        <f t="shared" si="10"/>
        <v>0</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0</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0</v>
      </c>
      <c r="AR23" s="76">
        <f t="shared" si="15"/>
        <v>0</v>
      </c>
      <c r="AS23" s="77">
        <f t="shared" si="8"/>
        <v>0</v>
      </c>
      <c r="AT23" s="76">
        <f t="shared" si="16"/>
        <v>0</v>
      </c>
      <c r="AU23" s="78">
        <f t="shared" si="9"/>
        <v>0</v>
      </c>
      <c r="AV23" s="5">
        <f t="shared" si="10"/>
        <v>0</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0</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0</v>
      </c>
      <c r="AR24" s="76">
        <f t="shared" si="15"/>
        <v>0</v>
      </c>
      <c r="AS24" s="77">
        <f t="shared" si="8"/>
        <v>0</v>
      </c>
      <c r="AT24" s="76">
        <f t="shared" si="16"/>
        <v>0</v>
      </c>
      <c r="AU24" s="78">
        <f t="shared" si="9"/>
        <v>0</v>
      </c>
      <c r="AV24" s="5">
        <f t="shared" si="10"/>
        <v>0</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0</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0</v>
      </c>
      <c r="AR25" s="76">
        <f t="shared" si="15"/>
        <v>0</v>
      </c>
      <c r="AS25" s="77">
        <f t="shared" si="8"/>
        <v>0</v>
      </c>
      <c r="AT25" s="76">
        <f t="shared" si="16"/>
        <v>0</v>
      </c>
      <c r="AU25" s="78">
        <f t="shared" si="9"/>
        <v>0</v>
      </c>
      <c r="AV25" s="5">
        <f t="shared" si="10"/>
        <v>0</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0</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0</v>
      </c>
      <c r="AR26" s="76">
        <f t="shared" si="15"/>
        <v>0</v>
      </c>
      <c r="AS26" s="77">
        <f t="shared" si="8"/>
        <v>0</v>
      </c>
      <c r="AT26" s="76">
        <f t="shared" si="16"/>
        <v>0</v>
      </c>
      <c r="AU26" s="78">
        <f t="shared" si="9"/>
        <v>0</v>
      </c>
      <c r="AV26" s="5">
        <f t="shared" si="10"/>
        <v>0</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0</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0</v>
      </c>
      <c r="AR27" s="76">
        <f t="shared" si="15"/>
        <v>0</v>
      </c>
      <c r="AS27" s="77">
        <f t="shared" si="8"/>
        <v>0</v>
      </c>
      <c r="AT27" s="76">
        <f t="shared" si="16"/>
        <v>0</v>
      </c>
      <c r="AU27" s="78">
        <f t="shared" si="9"/>
        <v>0</v>
      </c>
      <c r="AV27" s="5">
        <f t="shared" si="10"/>
        <v>0</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0</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0</v>
      </c>
      <c r="AR28" s="76">
        <f t="shared" si="15"/>
        <v>0</v>
      </c>
      <c r="AS28" s="77">
        <f t="shared" si="8"/>
        <v>0</v>
      </c>
      <c r="AT28" s="76">
        <f t="shared" si="16"/>
        <v>0</v>
      </c>
      <c r="AU28" s="78">
        <f t="shared" si="9"/>
        <v>0</v>
      </c>
      <c r="AV28" s="5">
        <f t="shared" si="10"/>
        <v>0</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0</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0</v>
      </c>
      <c r="AR29" s="76">
        <f t="shared" si="15"/>
        <v>0</v>
      </c>
      <c r="AS29" s="77">
        <f t="shared" si="8"/>
        <v>0</v>
      </c>
      <c r="AT29" s="76">
        <f t="shared" si="16"/>
        <v>0</v>
      </c>
      <c r="AU29" s="78">
        <f t="shared" si="9"/>
        <v>0</v>
      </c>
      <c r="AV29" s="5">
        <f t="shared" si="10"/>
        <v>0</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0</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0</v>
      </c>
      <c r="AR30" s="76">
        <f t="shared" si="15"/>
        <v>0</v>
      </c>
      <c r="AS30" s="77">
        <f t="shared" si="8"/>
        <v>0</v>
      </c>
      <c r="AT30" s="76">
        <f t="shared" si="16"/>
        <v>0</v>
      </c>
      <c r="AU30" s="78">
        <f t="shared" si="9"/>
        <v>0</v>
      </c>
      <c r="AV30" s="5">
        <f t="shared" si="10"/>
        <v>0</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0</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0</v>
      </c>
      <c r="AR31" s="76">
        <f t="shared" si="15"/>
        <v>0</v>
      </c>
      <c r="AS31" s="77">
        <f t="shared" si="8"/>
        <v>0</v>
      </c>
      <c r="AT31" s="76">
        <f t="shared" si="16"/>
        <v>0</v>
      </c>
      <c r="AU31" s="78">
        <f t="shared" si="9"/>
        <v>0</v>
      </c>
      <c r="AV31" s="5">
        <f t="shared" si="10"/>
        <v>0</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0</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0</v>
      </c>
      <c r="AR32" s="76">
        <f t="shared" si="15"/>
        <v>0</v>
      </c>
      <c r="AS32" s="77">
        <f t="shared" si="8"/>
        <v>0</v>
      </c>
      <c r="AT32" s="76">
        <f t="shared" si="16"/>
        <v>0</v>
      </c>
      <c r="AU32" s="78">
        <f t="shared" si="9"/>
        <v>0</v>
      </c>
      <c r="AV32" s="5">
        <f t="shared" si="10"/>
        <v>0</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0</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0</v>
      </c>
      <c r="AR33" s="76">
        <f t="shared" si="15"/>
        <v>0</v>
      </c>
      <c r="AS33" s="77">
        <f t="shared" si="8"/>
        <v>0</v>
      </c>
      <c r="AT33" s="76">
        <f t="shared" si="16"/>
        <v>0</v>
      </c>
      <c r="AU33" s="78">
        <f t="shared" si="9"/>
        <v>0</v>
      </c>
      <c r="AV33" s="5">
        <f t="shared" si="10"/>
        <v>0</v>
      </c>
      <c r="AW33" s="104">
        <f t="shared" si="17"/>
        <v>0</v>
      </c>
    </row>
    <row r="34" spans="1:49" s="69" customFormat="1" ht="24.75" customHeight="1" x14ac:dyDescent="0.2">
      <c r="A34" s="84"/>
      <c r="B34" s="480" t="s">
        <v>281</v>
      </c>
      <c r="C34" s="84"/>
      <c r="D34" s="84"/>
      <c r="E34" s="84"/>
      <c r="F34" s="84"/>
      <c r="G34" s="554">
        <f>20-COUNTBLANK(B14:B33)</f>
        <v>0</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0</v>
      </c>
      <c r="Z34" s="904"/>
      <c r="AA34" s="558">
        <f t="shared" ref="AA34:AG34" si="18">SUM(AA14:AA33)</f>
        <v>0</v>
      </c>
      <c r="AB34" s="568">
        <f t="shared" si="18"/>
        <v>0</v>
      </c>
      <c r="AC34" s="569">
        <f t="shared" si="18"/>
        <v>0</v>
      </c>
      <c r="AD34" s="569">
        <f t="shared" si="18"/>
        <v>0</v>
      </c>
      <c r="AE34" s="570">
        <f t="shared" si="18"/>
        <v>0</v>
      </c>
      <c r="AF34" s="571">
        <f t="shared" si="18"/>
        <v>0</v>
      </c>
      <c r="AG34" s="89">
        <f t="shared" si="18"/>
        <v>0</v>
      </c>
      <c r="AH34" s="90"/>
      <c r="AI34" s="90"/>
      <c r="AJ34" s="90"/>
      <c r="AK34" s="90"/>
      <c r="AL34" s="91"/>
      <c r="AM34" s="91"/>
      <c r="AN34" s="91"/>
      <c r="AO34" s="68"/>
      <c r="AS34" s="70"/>
      <c r="AW34" s="104">
        <f>SUM(AW14:AW33)</f>
        <v>0</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0</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1109" priority="6" stopIfTrue="1">
      <formula>B14=""</formula>
    </cfRule>
  </conditionalFormatting>
  <conditionalFormatting sqref="AE14:AE33">
    <cfRule type="expression" dxfId="1108" priority="7" stopIfTrue="1">
      <formula>AND((OR(S14,V14,Y14)&lt;&gt;0),AE14=0)</formula>
    </cfRule>
    <cfRule type="expression" dxfId="1107" priority="8" stopIfTrue="1">
      <formula>AND((OR(S14,V14,Y14)&lt;&gt;0),AE14&lt;&gt;0)</formula>
    </cfRule>
  </conditionalFormatting>
  <conditionalFormatting sqref="Q14:R33">
    <cfRule type="expression" dxfId="1106" priority="9" stopIfTrue="1">
      <formula>B14=""</formula>
    </cfRule>
  </conditionalFormatting>
  <conditionalFormatting sqref="AC14:AC33">
    <cfRule type="expression" dxfId="1105" priority="10" stopIfTrue="1">
      <formula>(AD14+AC14)&gt;=0</formula>
    </cfRule>
  </conditionalFormatting>
  <conditionalFormatting sqref="AI14:AJ33">
    <cfRule type="expression" dxfId="1104" priority="11" stopIfTrue="1">
      <formula>IF(AI14&lt;&gt;ROUND(S14*$AF$1+V14+Y14,2),1)</formula>
    </cfRule>
    <cfRule type="cellIs" dxfId="1103" priority="12" stopIfTrue="1" operator="equal">
      <formula>0</formula>
    </cfRule>
  </conditionalFormatting>
  <conditionalFormatting sqref="Y25:Z33">
    <cfRule type="expression" dxfId="1102" priority="13" stopIfTrue="1">
      <formula>IF((AND($Y25=0,$S25=0,$V25=0,$AE25&lt;&gt;0)),"истина")</formula>
    </cfRule>
    <cfRule type="expression" dxfId="1101" priority="14" stopIfTrue="1">
      <formula>($V25+$Y25)&lt;&gt;$AI25</formula>
    </cfRule>
  </conditionalFormatting>
  <conditionalFormatting sqref="S15:U33">
    <cfRule type="expression" dxfId="1100" priority="15" stopIfTrue="1">
      <formula>IF((AND($S15=0,$V15=0,$Y15=0,$AE15&lt;&gt;0)),"истина")</formula>
    </cfRule>
    <cfRule type="cellIs" dxfId="1099" priority="16" stopIfTrue="1" operator="lessThan">
      <formula>0</formula>
    </cfRule>
  </conditionalFormatting>
  <conditionalFormatting sqref="V25:X33">
    <cfRule type="expression" dxfId="1098" priority="17" stopIfTrue="1">
      <formula>IF((AND($V25=0,$Y25=0,$S25=0,$AE25&lt;&gt;0)),"истина")</formula>
    </cfRule>
    <cfRule type="expression" dxfId="1097" priority="18" stopIfTrue="1">
      <formula>($V25+$Y25)&lt;&gt;$AI25</formula>
    </cfRule>
    <cfRule type="cellIs" dxfId="1096" priority="19" stopIfTrue="1" operator="lessThan">
      <formula>0</formula>
    </cfRule>
  </conditionalFormatting>
  <conditionalFormatting sqref="I10:J10">
    <cfRule type="cellIs" dxfId="1095" priority="20" stopIfTrue="1" operator="notEqual">
      <formula>$A$10</formula>
    </cfRule>
    <cfRule type="cellIs" dxfId="1094" priority="21" stopIfTrue="1" operator="equal">
      <formula>0</formula>
    </cfRule>
  </conditionalFormatting>
  <conditionalFormatting sqref="D10:E10 AK13:AL13 AH14:AH33 AM14:AN33">
    <cfRule type="cellIs" dxfId="1093" priority="22" stopIfTrue="1" operator="equal">
      <formula>0</formula>
    </cfRule>
  </conditionalFormatting>
  <conditionalFormatting sqref="AH3:AN3 AH1:AN1">
    <cfRule type="cellIs" dxfId="1092" priority="23" stopIfTrue="1" operator="equal">
      <formula>0</formula>
    </cfRule>
  </conditionalFormatting>
  <conditionalFormatting sqref="S34:AG34 AF14:AF33">
    <cfRule type="cellIs" dxfId="1091" priority="24" stopIfTrue="1" operator="equal">
      <formula>0</formula>
    </cfRule>
  </conditionalFormatting>
  <conditionalFormatting sqref="S14:U14">
    <cfRule type="expression" dxfId="1090" priority="25" stopIfTrue="1">
      <formula>IF((AND($S$14=0,$V$14=0,$Y$14=0,$AE$14&lt;&gt;0)),"истина")</formula>
    </cfRule>
    <cfRule type="cellIs" dxfId="1089" priority="26" stopIfTrue="1" operator="lessThan">
      <formula>0</formula>
    </cfRule>
  </conditionalFormatting>
  <conditionalFormatting sqref="G34 D8:E9 AK14:AL33">
    <cfRule type="cellIs" dxfId="1088" priority="27" stopIfTrue="1" operator="equal">
      <formula>0</formula>
    </cfRule>
  </conditionalFormatting>
  <conditionalFormatting sqref="AL8:AL9">
    <cfRule type="cellIs" dxfId="1087" priority="28" stopIfTrue="1" operator="equal">
      <formula>0</formula>
    </cfRule>
  </conditionalFormatting>
  <conditionalFormatting sqref="AM8:AN8">
    <cfRule type="expression" dxfId="1086" priority="29" stopIfTrue="1">
      <formula>$AL$8=0</formula>
    </cfRule>
  </conditionalFormatting>
  <conditionalFormatting sqref="AM9:AN9">
    <cfRule type="expression" dxfId="1085" priority="30" stopIfTrue="1">
      <formula>$AL$9=0</formula>
    </cfRule>
  </conditionalFormatting>
  <conditionalFormatting sqref="A8:C8">
    <cfRule type="expression" dxfId="1084" priority="31" stopIfTrue="1">
      <formula>$D$8=0</formula>
    </cfRule>
    <cfRule type="cellIs" dxfId="1083" priority="32" stopIfTrue="1" operator="equal">
      <formula>0</formula>
    </cfRule>
  </conditionalFormatting>
  <conditionalFormatting sqref="A9:C9">
    <cfRule type="expression" dxfId="1082" priority="33" stopIfTrue="1">
      <formula>$D$9=0</formula>
    </cfRule>
    <cfRule type="cellIs" dxfId="1081" priority="34" stopIfTrue="1" operator="equal">
      <formula>0</formula>
    </cfRule>
  </conditionalFormatting>
  <conditionalFormatting sqref="F9">
    <cfRule type="expression" dxfId="1080" priority="35" stopIfTrue="1">
      <formula>$D$9=0</formula>
    </cfRule>
  </conditionalFormatting>
  <conditionalFormatting sqref="F8">
    <cfRule type="expression" dxfId="1079" priority="36" stopIfTrue="1">
      <formula>$D$8=0</formula>
    </cfRule>
  </conditionalFormatting>
  <conditionalFormatting sqref="G8:AK9 BA7:CE8">
    <cfRule type="cellIs" dxfId="1078" priority="37" stopIfTrue="1" operator="equal">
      <formula>""</formula>
    </cfRule>
  </conditionalFormatting>
  <conditionalFormatting sqref="Y14:Z24">
    <cfRule type="expression" dxfId="1077" priority="1" stopIfTrue="1">
      <formula>IF((AND($Y14=0,$S14=0,$V14=0,$AE14&lt;&gt;0)),"истина")</formula>
    </cfRule>
    <cfRule type="expression" dxfId="1076" priority="2" stopIfTrue="1">
      <formula>($V14+$Y14)&lt;&gt;$AI14</formula>
    </cfRule>
  </conditionalFormatting>
  <conditionalFormatting sqref="V14:X24">
    <cfRule type="expression" dxfId="1075" priority="3" stopIfTrue="1">
      <formula>IF((AND($V14=0,$Y14=0,$S14=0,$AE14&lt;&gt;0)),"истина")</formula>
    </cfRule>
    <cfRule type="expression" dxfId="1074" priority="4" stopIfTrue="1">
      <formula>($V14+$Y14)&lt;&gt;$AI14</formula>
    </cfRule>
    <cfRule type="cellIs" dxfId="1073"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945"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82946"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82947"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82948"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82949"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82950"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82951"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82952"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82953"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82954"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82955"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82956"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82957"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82958"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82959"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82960"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82961"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32">
    <pageSetUpPr fitToPage="1"/>
  </sheetPr>
  <dimension ref="A1:CE147"/>
  <sheetViews>
    <sheetView showGridLines="0" topLeftCell="C3" zoomScale="120" zoomScaleNormal="120" workbookViewId="0">
      <selection activeCell="M18" sqref="M18:N18"/>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c r="B1" s="969"/>
      <c r="C1" s="969"/>
      <c r="D1" s="555"/>
      <c r="E1" s="966"/>
      <c r="F1" s="966"/>
      <c r="G1" s="966"/>
      <c r="H1" s="966"/>
      <c r="J1" s="970"/>
      <c r="K1" s="970"/>
      <c r="L1" s="970"/>
      <c r="M1" s="970"/>
      <c r="N1" s="970"/>
      <c r="O1" s="970"/>
      <c r="P1" s="3"/>
      <c r="Q1" s="3"/>
      <c r="R1" s="964"/>
      <c r="S1" s="964"/>
      <c r="T1" s="964"/>
      <c r="U1" s="964"/>
      <c r="V1" s="964"/>
      <c r="W1" s="964"/>
      <c r="Y1" s="971"/>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c r="AH2" s="859" t="s">
        <v>12</v>
      </c>
      <c r="AI2" s="859"/>
      <c r="AJ2" s="859"/>
      <c r="AK2" s="859"/>
      <c r="AL2" s="859"/>
      <c r="AM2" s="859"/>
      <c r="AN2" s="859"/>
      <c r="AO2" s="14" t="b">
        <v>0</v>
      </c>
      <c r="AP2" s="15" t="b">
        <v>0</v>
      </c>
      <c r="AQ2" s="15" t="b">
        <v>0</v>
      </c>
      <c r="AR2" s="15" t="b">
        <v>0</v>
      </c>
      <c r="AS2" s="15" t="b">
        <v>0</v>
      </c>
      <c r="AT2" s="15" t="b">
        <v>0</v>
      </c>
      <c r="AU2" s="15" t="b">
        <v>0</v>
      </c>
      <c r="AV2" s="15">
        <f>COUNTIF(AO2:AU2,TRUE)</f>
        <v>0</v>
      </c>
    </row>
    <row r="3" spans="1:83" ht="12.75" customHeight="1" x14ac:dyDescent="0.2">
      <c r="A3" s="972" t="s">
        <v>318</v>
      </c>
      <c r="B3" s="972"/>
      <c r="C3" s="972"/>
      <c r="D3" s="555"/>
      <c r="E3" s="964"/>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f>IF(AO2=TRUE,"M",0)</f>
        <v>0</v>
      </c>
      <c r="AP3" s="19">
        <f>IF(AP2=TRUE,"Tu",0)</f>
        <v>0</v>
      </c>
      <c r="AQ3" s="19">
        <f>IF(AQ2=TRUE,"W",0)</f>
        <v>0</v>
      </c>
      <c r="AR3" s="19">
        <f>IF(AR2=TRUE,"Th",0)</f>
        <v>0</v>
      </c>
      <c r="AS3" s="19">
        <f>IF(AS2=TRUE,"F",0)</f>
        <v>0</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
      </c>
      <c r="BC7" s="33" t="str">
        <f>IF($I$7=$AO$3,"X","")&amp;IF($I$7=$AP$3,"X","")&amp;IF($I$7=$AQ$3,"X","")&amp;IF($I$7=$AR$3,"X","")&amp;IF($I$7=$AS$3,"X","")&amp;IF($I$7=$AT$3,"X","")&amp;IF($I$7=$AU$3,"X","")</f>
        <v/>
      </c>
      <c r="BD7" s="33" t="str">
        <f>IF($J$7=$AO$3,"X","")&amp;IF($J$7=$AP$3,"X","")&amp;IF($J$7=$AQ$3,"X","")&amp;IF($J$7=$AR$3,"X","")&amp;IF($J$7=$AS$3,"X","")&amp;IF($J$7=$AT$3,"X","")&amp;IF($J$7=$AU$3,"X","")</f>
        <v/>
      </c>
      <c r="BE7" s="33" t="str">
        <f>IF($K$7=$AO$3,"X","")&amp;IF($K$7=$AP$3,"X","")&amp;IF($K$7=$AQ$3,"X","")&amp;IF($K$7=$AR$3,"X","")&amp;IF($K$7=$AS$3,"X","")&amp;IF($K$7=$AT$3,"X","")&amp;IF($K$7=$AU$3,"X","")</f>
        <v/>
      </c>
      <c r="BF7" s="33" t="str">
        <f>IF($L$7=$AO$3,"X","")&amp;IF($L$7=$AP$3,"X","")&amp;IF($L$7=$AQ$3,"X","")&amp;IF($L$7=$AR$3,"X","")&amp;IF($L$7=$AS$3,"X","")&amp;IF($L$7=$AT$3,"X","")&amp;IF($L$7=$AU$3,"X","")</f>
        <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
      </c>
      <c r="BJ7" s="33" t="str">
        <f>IF($P$7=$AO$3,"X","")&amp;IF($P$7=$AP$3,"X","")&amp;IF($P$7=$AQ$3,"X","")&amp;IF($P$7=$AR$3,"X","")&amp;IF($P$7=$AS$3,"X","")&amp;IF($P$7=$AT$3,"X","")&amp;IF($P$7=$AU$3,"X","")</f>
        <v/>
      </c>
      <c r="BK7" s="33" t="str">
        <f>IF($Q$7=$AO$3,"X","")&amp;IF($Q$7=$AP$3,"X","")&amp;IF($Q$7=$AQ$3,"X","")&amp;IF($Q$7=$AR$3,"X","")&amp;IF($Q$7=$AS$3,"X","")&amp;IF($Q$7=$AT$3,"X","")&amp;IF($Q$7=$AU$3,"X","")</f>
        <v/>
      </c>
      <c r="BL7" s="33" t="str">
        <f>IF($R$7=$AO$3,"X","")&amp;IF($R$7=$AP$3,"X","")&amp;IF($R$7=$AQ$3,"X","")&amp;IF($R$7=$AR$3,"X","")&amp;IF($R$7=$AS$3,"X","")&amp;IF($R$7=$AT$3,"X","")&amp;IF($R$7=$AU$3,"X","")</f>
        <v/>
      </c>
      <c r="BM7" s="33" t="str">
        <f>IF($S$7=$AO$3,"X","")&amp;IF($S$7=$AP$3,"X","")&amp;IF($S$7=$AQ$3,"X","")&amp;IF($S$7=$AR$3,"X","")&amp;IF($S$7=$AS$3,"X","")&amp;IF($S$7=$AT$3,"X","")&amp;IF($S$7=$AU$3,"X","")</f>
        <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
      </c>
      <c r="BQ7" s="33" t="str">
        <f>IF($W$7=$AO$3,"X","")&amp;IF($W$7=$AP$3,"X","")&amp;IF($W$7=$AQ$3,"X","")&amp;IF($W$7=$AR$3,"X","")&amp;IF($W$7=$AS$3,"X","")&amp;IF($W$7=$AT$3,"X","")&amp;IF($W$7=$AU$3,"X","")</f>
        <v/>
      </c>
      <c r="BR7" s="33" t="str">
        <f>IF($X$7=$AO$3,"X","")&amp;IF($X$7=$AP$3,"X","")&amp;IF($X$7=$AQ$3,"X","")&amp;IF($X$7=$AR$3,"X","")&amp;IF($X$7=$AS$3,"X","")&amp;IF($X$7=$AT$3,"X","")&amp;IF($X$7=$AU$3,"X","")</f>
        <v/>
      </c>
      <c r="BS7" s="33" t="str">
        <f>IF($Y$7=$AO$3,"X","")&amp;IF($Y$7=$AP$3,"X","")&amp;IF($Y$7=$AQ$3,"X","")&amp;IF($Y$7=$AR$3,"X","")&amp;IF($Y$7=$AS$3,"X","")&amp;IF($Y$7=$AT$3,"X","")&amp;IF($Y$7=$AU$3,"X","")</f>
        <v/>
      </c>
      <c r="BT7" s="33" t="str">
        <f>IF($Z$7=$AO$3,"X","")&amp;IF($Z$7=$AP$3,"X","")&amp;IF($Z$7=$AQ$3,"X","")&amp;IF($Z$7=$AR$3,"X","")&amp;IF($Z$7=$AS$3,"X","")&amp;IF($Z$7=$AT$3,"X","")&amp;IF($Z$7=$AU$3,"X","")</f>
        <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
      </c>
      <c r="BX7" s="33" t="str">
        <f>IF($AD$7=$AO$3,"X","")&amp;IF($AD$7=$AP$3,"X","")&amp;IF($AD$7=$AQ$3,"X","")&amp;IF($AD$7=$AR$3,"X","")&amp;IF($AD$7=$AS$3,"X","")&amp;IF($AD$7=$AT$3,"X","")&amp;IF($AD$7=$AU$3,"X","")</f>
        <v/>
      </c>
      <c r="BY7" s="33" t="str">
        <f>IF($AE$7=$AO$3,"X","")&amp;IF($AE$7=$AP$3,"X","")&amp;IF($AE$7=$AQ$3,"X","")&amp;IF($AE$7=$AR$3,"X","")&amp;IF($AE$7=$AS$3,"X","")&amp;IF($AE$7=$AT$3,"X","")&amp;IF($AE$7=$AU$3,"X","")</f>
        <v/>
      </c>
      <c r="BZ7" s="33" t="str">
        <f>IF($AF$7=$AO$3,"X","")&amp;IF($AF$7=$AP$3,"X","")&amp;IF($AF$7=$AQ$3,"X","")&amp;IF($AF$7=$AR$3,"X","")&amp;IF($AF$7=$AS$3,"X","")&amp;IF($AF$7=$AT$3,"X","")&amp;IF($AF$7=$AU$3,"X","")</f>
        <v/>
      </c>
      <c r="CA7" s="33" t="str">
        <f>IF($AG$7=$AO$3,"X","")&amp;IF($AG$7=$AP$3,"X","")&amp;IF($AG$7=$AQ$3,"X","")&amp;IF($AG$7=$AR$3,"X","")&amp;IF($AG$7=$AS$3,"X","")&amp;IF($AG$7=$AT$3,"X","")&amp;IF($AG$7=$AU$3,"X","")</f>
        <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
      </c>
      <c r="CE7" s="33" t="str">
        <f>IF($AK$7=$AO$3,"X","")&amp;IF($AK$7=$AP$3,"X","")&amp;IF($AK$7=$AQ$3,"X","")&amp;IF($AK$7=$AR$3,"X","")&amp;IF($AK$7=$AS$3,"X","")&amp;IF($AK$7=$AT$3,"X","")&amp;IF($AK$7=$AU$3,"X","")</f>
        <v/>
      </c>
    </row>
    <row r="8" spans="1:83" ht="12.75" customHeight="1" x14ac:dyDescent="0.2">
      <c r="A8" s="977">
        <f>R1</f>
        <v>0</v>
      </c>
      <c r="B8" s="977"/>
      <c r="C8" s="977"/>
      <c r="D8" s="978">
        <f>Y1*AL8</f>
        <v>0</v>
      </c>
      <c r="E8" s="978"/>
      <c r="F8" s="34" t="s">
        <v>21</v>
      </c>
      <c r="G8" s="35" t="str">
        <f>IF($G$7=$AO$3,"X","")&amp;IF($G$7=$AP$3,"X","")&amp;IF($G$7=$AQ$3,"X","")&amp;IF($G$7=$AR$3,"X","")&amp;IF($G$7=$AS$3,"X","")&amp;IF($G$7=$AT$3,"X","")&amp;IF($G$7=$AU$3,"X","")</f>
        <v/>
      </c>
      <c r="H8" s="35" t="str">
        <f>IF($H$7=$AO$3,"X","")&amp;IF($H$7=$AP$3,"X","")&amp;IF($H$7=$AQ$3,"X","")&amp;IF($H$7=$AR$3,"X","")&amp;IF($H$7=$AS$3,"X","")&amp;IF($H$7=$AT$3,"X","")&amp;IF($H$7=$AU$3,"X","")</f>
        <v/>
      </c>
      <c r="I8" s="35" t="str">
        <f>IF($I$7=$AO$3,"X","")&amp;IF($I$7=$AP$3,"X","")&amp;IF($I$7=$AQ$3,"X","")&amp;IF($I$7=$AR$3,"X","")&amp;IF($I$7=$AS$3,"X","")&amp;IF($I$7=$AT$3,"X","")&amp;IF($I$7=$AU$3,"X","")</f>
        <v/>
      </c>
      <c r="J8" s="35" t="str">
        <f>IF($J$7=$AO$3,"X","")&amp;IF($J$7=$AP$3,"X","")&amp;IF($J$7=$AQ$3,"X","")&amp;IF($J$7=$AR$3,"X","")&amp;IF($J$7=$AS$3,"X","")&amp;IF($J$7=$AT$3,"X","")&amp;IF($J$7=$AU$3,"X","")</f>
        <v/>
      </c>
      <c r="K8" s="35" t="str">
        <f>IF($K$7=$AO$3,"X","")&amp;IF($K$7=$AP$3,"X","")&amp;IF($K$7=$AQ$3,"X","")&amp;IF($K$7=$AR$3,"X","")&amp;IF($K$7=$AS$3,"X","")&amp;IF($K$7=$AT$3,"X","")&amp;IF($K$7=$AU$3,"X","")</f>
        <v/>
      </c>
      <c r="L8" s="35" t="str">
        <f>IF($L$7=$AO$3,"X","")&amp;IF($L$7=$AP$3,"X","")&amp;IF($L$7=$AQ$3,"X","")&amp;IF($L$7=$AR$3,"X","")&amp;IF($L$7=$AS$3,"X","")&amp;IF($L$7=$AT$3,"X","")&amp;IF($L$7=$AU$3,"X","")</f>
        <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
      </c>
      <c r="P8" s="35" t="str">
        <f>IF($P$7=$AO$3,"X","")&amp;IF($P$7=$AP$3,"X","")&amp;IF($P$7=$AQ$3,"X","")&amp;IF($P$7=$AR$3,"X","")&amp;IF($P$7=$AS$3,"X","")&amp;IF($P$7=$AT$3,"X","")&amp;IF($P$7=$AU$3,"X","")</f>
        <v/>
      </c>
      <c r="Q8" s="35" t="str">
        <f>IF($Q$7=$AO$3,"X","")&amp;IF($Q$7=$AP$3,"X","")&amp;IF($Q$7=$AQ$3,"X","")&amp;IF($Q$7=$AR$3,"X","")&amp;IF($Q$7=$AS$3,"X","")&amp;IF($Q$7=$AT$3,"X","")&amp;IF($Q$7=$AU$3,"X","")</f>
        <v/>
      </c>
      <c r="R8" s="35" t="str">
        <f>IF($R$7=$AO$3,"X","")&amp;IF($R$7=$AP$3,"X","")&amp;IF($R$7=$AQ$3,"X","")&amp;IF($R$7=$AR$3,"X","")&amp;IF($R$7=$AS$3,"X","")&amp;IF($R$7=$AT$3,"X","")&amp;IF($R$7=$AU$3,"X","")</f>
        <v/>
      </c>
      <c r="S8" s="35" t="str">
        <f>IF($S$7=$AO$3,"X","")&amp;IF($S$7=$AP$3,"X","")&amp;IF($S$7=$AQ$3,"X","")&amp;IF($S$7=$AR$3,"X","")&amp;IF($S$7=$AS$3,"X","")&amp;IF($S$7=$AT$3,"X","")&amp;IF($S$7=$AU$3,"X","")</f>
        <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
      </c>
      <c r="W8" s="35" t="str">
        <f>IF($W$7=$AO$3,"X","")&amp;IF($W$7=$AP$3,"X","")&amp;IF($W$7=$AQ$3,"X","")&amp;IF($W$7=$AR$3,"X","")&amp;IF($W$7=$AS$3,"X","")&amp;IF($W$7=$AT$3,"X","")&amp;IF($W$7=$AU$3,"X","")</f>
        <v/>
      </c>
      <c r="X8" s="35" t="str">
        <f>IF($X$7=$AO$3,"X","")&amp;IF($X$7=$AP$3,"X","")&amp;IF($X$7=$AQ$3,"X","")&amp;IF($X$7=$AR$3,"X","")&amp;IF($X$7=$AS$3,"X","")&amp;IF($X$7=$AT$3,"X","")&amp;IF($X$7=$AU$3,"X","")</f>
        <v/>
      </c>
      <c r="Y8" s="35" t="str">
        <f>IF($Y$7=$AO$3,"X","")&amp;IF($Y$7=$AP$3,"X","")&amp;IF($Y$7=$AQ$3,"X","")&amp;IF($Y$7=$AR$3,"X","")&amp;IF($Y$7=$AS$3,"X","")&amp;IF($Y$7=$AT$3,"X","")&amp;IF($Y$7=$AU$3,"X","")</f>
        <v/>
      </c>
      <c r="Z8" s="35" t="str">
        <f>IF($Z$7=$AO$3,"X","")&amp;IF($Z$7=$AP$3,"X","")&amp;IF($Z$7=$AQ$3,"X","")&amp;IF($Z$7=$AR$3,"X","")&amp;IF($Z$7=$AS$3,"X","")&amp;IF($Z$7=$AT$3,"X","")&amp;IF($Z$7=$AU$3,"X","")</f>
        <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
      </c>
      <c r="AD8" s="35" t="str">
        <f>IF($AD$7=$AO$3,"X","")&amp;IF($AD$7=$AP$3,"X","")&amp;IF($AD$7=$AQ$3,"X","")&amp;IF($AD$7=$AR$3,"X","")&amp;IF($AD$7=$AS$3,"X","")&amp;IF($AD$7=$AT$3,"X","")&amp;IF($AD$7=$AU$3,"X","")</f>
        <v/>
      </c>
      <c r="AE8" s="35" t="str">
        <f>IF($AE$7=$AO$3,"X","")&amp;IF($AE$7=$AP$3,"X","")&amp;IF($AE$7=$AQ$3,"X","")&amp;IF($AE$7=$AR$3,"X","")&amp;IF($AE$7=$AS$3,"X","")&amp;IF($AE$7=$AT$3,"X","")&amp;IF($AE$7=$AU$3,"X","")</f>
        <v/>
      </c>
      <c r="AF8" s="35" t="str">
        <f>IF($AF$7=$AO$3,"X","")&amp;IF($AF$7=$AP$3,"X","")&amp;IF($AF$7=$AQ$3,"X","")&amp;IF($AF$7=$AR$3,"X","")&amp;IF($AF$7=$AS$3,"X","")&amp;IF($AF$7=$AT$3,"X","")&amp;IF($AF$7=$AU$3,"X","")</f>
        <v/>
      </c>
      <c r="AG8" s="35" t="str">
        <f>IF($AG$7=$AO$3,"X","")&amp;IF($AG$7=$AP$3,"X","")&amp;IF($AG$7=$AQ$3,"X","")&amp;IF($AG$7=$AR$3,"X","")&amp;IF($AG$7=$AS$3,"X","")&amp;IF($AG$7=$AT$3,"X","")&amp;IF($AG$7=$AU$3,"X","")</f>
        <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
      </c>
      <c r="AK8" s="35" t="str">
        <f>IF($AK$7=$AO$3,"X","")&amp;IF($AK$7=$AP$3,"X","")&amp;IF($AK$7=$AQ$3,"X","")&amp;IF($AK$7=$AR$3,"X","")&amp;IF($AK$7=$AS$3,"X","")&amp;IF($AK$7=$AT$3,"X","")&amp;IF($AK$7=$AU$3,"X","")</f>
        <v/>
      </c>
      <c r="AL8" s="30">
        <f>COUNTIF(G8:AK8,"X")</f>
        <v>0</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0</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c r="C14" s="925"/>
      <c r="D14" s="925"/>
      <c r="E14" s="925"/>
      <c r="F14" s="925"/>
      <c r="G14" s="926"/>
      <c r="H14" s="927"/>
      <c r="I14" s="928"/>
      <c r="J14" s="929"/>
      <c r="K14" s="930"/>
      <c r="L14" s="931"/>
      <c r="M14" s="932"/>
      <c r="N14" s="933"/>
      <c r="O14" s="932"/>
      <c r="P14" s="933"/>
      <c r="Q14" s="934">
        <f t="shared" ref="Q14:Q33" si="2">AV14</f>
        <v>0</v>
      </c>
      <c r="R14" s="935"/>
      <c r="S14" s="936"/>
      <c r="T14" s="937"/>
      <c r="U14" s="938"/>
      <c r="V14" s="939"/>
      <c r="W14" s="940"/>
      <c r="X14" s="941"/>
      <c r="Y14" s="939"/>
      <c r="Z14" s="941"/>
      <c r="AA14" s="556"/>
      <c r="AB14" s="559"/>
      <c r="AC14" s="560" t="str">
        <f t="shared" ref="AC14:AC33" si="3">IF(B14&lt;&gt;"",-$I$10,"")</f>
        <v/>
      </c>
      <c r="AD14" s="561"/>
      <c r="AE14" s="561"/>
      <c r="AF14" s="562">
        <f t="shared" ref="AF14:AF33" si="4">SUM(AB14:AE14)</f>
        <v>0</v>
      </c>
      <c r="AG14" s="72"/>
      <c r="AH14" s="109" t="str">
        <f t="shared" ref="AH14:AH33" si="5">IF(B14&lt;&gt;"",AV14,"")</f>
        <v/>
      </c>
      <c r="AI14" s="883" t="str">
        <f>IF(B14&lt;&gt;0,ROUND(AE14*Q14,0),"")</f>
        <v/>
      </c>
      <c r="AJ14" s="883"/>
      <c r="AK14" s="900" t="str">
        <f t="shared" ref="AK14:AK33" si="6">IF(B14&lt;&gt;0,ROUND(AI14*$AF$1,2),"")</f>
        <v/>
      </c>
      <c r="AL14" s="900"/>
      <c r="AM14" s="901" t="str">
        <f t="shared" ref="AM14:AM33" si="7">IF(AND(AC14&gt;0,AC14&lt;&gt;""),"ложь","")</f>
        <v/>
      </c>
      <c r="AN14" s="901"/>
      <c r="AO14" s="73">
        <f>IF(ROUND($A$1-$A$1*M14,4)=$A$1,0,ROUND($A$1-$A$1*M14,4))</f>
        <v>0</v>
      </c>
      <c r="AP14" s="74">
        <f>IF(ROUND($A$1-$A$1*O14,4)=$A$1,0,ROUND($A$1-$A$1*O14,4))</f>
        <v>0</v>
      </c>
      <c r="AQ14" s="75">
        <f>ROUND($A$1-((M14+O14)*$A$1),4)</f>
        <v>0</v>
      </c>
      <c r="AR14" s="76">
        <f>IF(AO14&gt;0,1,0)</f>
        <v>0</v>
      </c>
      <c r="AS14" s="77">
        <f t="shared" ref="AS14:AS33" si="8">IF(AP14&gt;0,2,0)</f>
        <v>0</v>
      </c>
      <c r="AT14" s="76">
        <f>IF(AQ14&gt;0,3,0)</f>
        <v>0</v>
      </c>
      <c r="AU14" s="78">
        <f t="shared" ref="AU14:AU33" si="9">AR14+AS14+AT14</f>
        <v>0</v>
      </c>
      <c r="AV14" s="5">
        <f t="shared" ref="AV14:AV33" si="10">IF(AU14=4,AO14,0)+IF(AU14=5,AP14,0)+IF(AU14=6,AQ14,0)+IF(AU14=3,$A$1,0)</f>
        <v>0</v>
      </c>
      <c r="AW14" s="104">
        <f>ROUND(AF14*Q14,0)</f>
        <v>0</v>
      </c>
    </row>
    <row r="15" spans="1:83" s="69" customFormat="1" ht="18" customHeight="1" x14ac:dyDescent="0.2">
      <c r="A15" s="71">
        <v>2</v>
      </c>
      <c r="B15" s="924"/>
      <c r="C15" s="925"/>
      <c r="D15" s="925"/>
      <c r="E15" s="925"/>
      <c r="F15" s="925"/>
      <c r="G15" s="926"/>
      <c r="H15" s="927"/>
      <c r="I15" s="928"/>
      <c r="J15" s="929"/>
      <c r="K15" s="930"/>
      <c r="L15" s="931"/>
      <c r="M15" s="932"/>
      <c r="N15" s="933"/>
      <c r="O15" s="932"/>
      <c r="P15" s="933"/>
      <c r="Q15" s="934">
        <f t="shared" si="2"/>
        <v>0</v>
      </c>
      <c r="R15" s="935"/>
      <c r="S15" s="936"/>
      <c r="T15" s="937"/>
      <c r="U15" s="938"/>
      <c r="V15" s="939"/>
      <c r="W15" s="940"/>
      <c r="X15" s="941"/>
      <c r="Y15" s="939"/>
      <c r="Z15" s="941"/>
      <c r="AA15" s="556"/>
      <c r="AB15" s="563"/>
      <c r="AC15" s="560" t="str">
        <f t="shared" si="3"/>
        <v/>
      </c>
      <c r="AD15" s="564"/>
      <c r="AE15" s="561"/>
      <c r="AF15" s="562">
        <f t="shared" si="4"/>
        <v>0</v>
      </c>
      <c r="AG15" s="72"/>
      <c r="AH15" s="109" t="str">
        <f t="shared" si="5"/>
        <v/>
      </c>
      <c r="AI15" s="883" t="str">
        <f t="shared" ref="AI15:AI33" si="11">IF(B15&lt;&gt;0,ROUND(AE15*Q15,0),"")</f>
        <v/>
      </c>
      <c r="AJ15" s="883"/>
      <c r="AK15" s="900" t="str">
        <f t="shared" si="6"/>
        <v/>
      </c>
      <c r="AL15" s="900"/>
      <c r="AM15" s="901" t="str">
        <f t="shared" si="7"/>
        <v/>
      </c>
      <c r="AN15" s="901"/>
      <c r="AO15" s="73">
        <f t="shared" ref="AO15:AO33" si="12">IF(ROUND($A$1-$A$1*M15,4)=$A$1,0,ROUND($A$1-$A$1*M15,4))</f>
        <v>0</v>
      </c>
      <c r="AP15" s="74">
        <f t="shared" ref="AP15:AP33" si="13">IF(ROUND($A$1-$A$1*O15,4)=$A$1,0,ROUND($A$1-$A$1*O15,4))</f>
        <v>0</v>
      </c>
      <c r="AQ15" s="75">
        <f t="shared" ref="AQ15:AQ33" si="14">ROUND($A$1-((M15+O15)*$A$1),4)</f>
        <v>0</v>
      </c>
      <c r="AR15" s="76">
        <f t="shared" ref="AR15:AR33" si="15">IF(AO15&gt;0,1,0)</f>
        <v>0</v>
      </c>
      <c r="AS15" s="77">
        <f t="shared" si="8"/>
        <v>0</v>
      </c>
      <c r="AT15" s="76">
        <f t="shared" ref="AT15:AT33" si="16">IF(AQ15&gt;0,3,0)</f>
        <v>0</v>
      </c>
      <c r="AU15" s="78">
        <f t="shared" si="9"/>
        <v>0</v>
      </c>
      <c r="AV15" s="5">
        <f t="shared" si="10"/>
        <v>0</v>
      </c>
      <c r="AW15" s="104">
        <f t="shared" ref="AW15:AW33" si="17">ROUND(AF15*Q15,0)</f>
        <v>0</v>
      </c>
    </row>
    <row r="16" spans="1:83" s="69" customFormat="1" ht="18" customHeight="1" x14ac:dyDescent="0.2">
      <c r="A16" s="71">
        <v>3</v>
      </c>
      <c r="B16" s="924"/>
      <c r="C16" s="925"/>
      <c r="D16" s="925"/>
      <c r="E16" s="925"/>
      <c r="F16" s="925"/>
      <c r="G16" s="926"/>
      <c r="H16" s="927"/>
      <c r="I16" s="928"/>
      <c r="J16" s="929"/>
      <c r="K16" s="930"/>
      <c r="L16" s="931"/>
      <c r="M16" s="932"/>
      <c r="N16" s="933"/>
      <c r="O16" s="932"/>
      <c r="P16" s="933"/>
      <c r="Q16" s="934">
        <f t="shared" si="2"/>
        <v>0</v>
      </c>
      <c r="R16" s="935"/>
      <c r="S16" s="936"/>
      <c r="T16" s="937"/>
      <c r="U16" s="938"/>
      <c r="V16" s="939"/>
      <c r="W16" s="940"/>
      <c r="X16" s="941"/>
      <c r="Y16" s="939"/>
      <c r="Z16" s="941"/>
      <c r="AA16" s="556"/>
      <c r="AB16" s="563"/>
      <c r="AC16" s="560" t="str">
        <f t="shared" si="3"/>
        <v/>
      </c>
      <c r="AD16" s="564"/>
      <c r="AE16" s="561"/>
      <c r="AF16" s="562">
        <f t="shared" si="4"/>
        <v>0</v>
      </c>
      <c r="AG16" s="72"/>
      <c r="AH16" s="109" t="str">
        <f t="shared" si="5"/>
        <v/>
      </c>
      <c r="AI16" s="883" t="str">
        <f t="shared" si="11"/>
        <v/>
      </c>
      <c r="AJ16" s="883"/>
      <c r="AK16" s="900" t="str">
        <f t="shared" si="6"/>
        <v/>
      </c>
      <c r="AL16" s="900"/>
      <c r="AM16" s="901" t="str">
        <f t="shared" si="7"/>
        <v/>
      </c>
      <c r="AN16" s="901"/>
      <c r="AO16" s="73">
        <f t="shared" si="12"/>
        <v>0</v>
      </c>
      <c r="AP16" s="74">
        <f t="shared" si="13"/>
        <v>0</v>
      </c>
      <c r="AQ16" s="75">
        <f t="shared" si="14"/>
        <v>0</v>
      </c>
      <c r="AR16" s="76">
        <f t="shared" si="15"/>
        <v>0</v>
      </c>
      <c r="AS16" s="77">
        <f t="shared" si="8"/>
        <v>0</v>
      </c>
      <c r="AT16" s="76">
        <f t="shared" si="16"/>
        <v>0</v>
      </c>
      <c r="AU16" s="78">
        <f t="shared" si="9"/>
        <v>0</v>
      </c>
      <c r="AV16" s="5">
        <f t="shared" si="10"/>
        <v>0</v>
      </c>
      <c r="AW16" s="104">
        <f t="shared" si="17"/>
        <v>0</v>
      </c>
    </row>
    <row r="17" spans="1:49" s="69" customFormat="1" ht="18" customHeight="1" x14ac:dyDescent="0.2">
      <c r="A17" s="71">
        <v>4</v>
      </c>
      <c r="B17" s="924"/>
      <c r="C17" s="925"/>
      <c r="D17" s="925"/>
      <c r="E17" s="925"/>
      <c r="F17" s="925"/>
      <c r="G17" s="926"/>
      <c r="H17" s="927"/>
      <c r="I17" s="928"/>
      <c r="J17" s="929"/>
      <c r="K17" s="930"/>
      <c r="L17" s="931"/>
      <c r="M17" s="932"/>
      <c r="N17" s="933"/>
      <c r="O17" s="932"/>
      <c r="P17" s="933"/>
      <c r="Q17" s="934">
        <f t="shared" si="2"/>
        <v>0</v>
      </c>
      <c r="R17" s="935"/>
      <c r="S17" s="936"/>
      <c r="T17" s="937"/>
      <c r="U17" s="938"/>
      <c r="V17" s="939"/>
      <c r="W17" s="940"/>
      <c r="X17" s="941"/>
      <c r="Y17" s="939"/>
      <c r="Z17" s="941"/>
      <c r="AA17" s="556"/>
      <c r="AB17" s="563"/>
      <c r="AC17" s="560" t="str">
        <f t="shared" si="3"/>
        <v/>
      </c>
      <c r="AD17" s="564"/>
      <c r="AE17" s="561"/>
      <c r="AF17" s="562">
        <f t="shared" si="4"/>
        <v>0</v>
      </c>
      <c r="AG17" s="72"/>
      <c r="AH17" s="109" t="str">
        <f t="shared" si="5"/>
        <v/>
      </c>
      <c r="AI17" s="883" t="str">
        <f t="shared" si="11"/>
        <v/>
      </c>
      <c r="AJ17" s="883"/>
      <c r="AK17" s="900" t="str">
        <f t="shared" si="6"/>
        <v/>
      </c>
      <c r="AL17" s="900"/>
      <c r="AM17" s="901" t="str">
        <f t="shared" si="7"/>
        <v/>
      </c>
      <c r="AN17" s="901"/>
      <c r="AO17" s="73">
        <f t="shared" si="12"/>
        <v>0</v>
      </c>
      <c r="AP17" s="74">
        <f t="shared" si="13"/>
        <v>0</v>
      </c>
      <c r="AQ17" s="75">
        <f t="shared" si="14"/>
        <v>0</v>
      </c>
      <c r="AR17" s="76">
        <f t="shared" si="15"/>
        <v>0</v>
      </c>
      <c r="AS17" s="77">
        <f t="shared" si="8"/>
        <v>0</v>
      </c>
      <c r="AT17" s="76">
        <f t="shared" si="16"/>
        <v>0</v>
      </c>
      <c r="AU17" s="78">
        <f t="shared" si="9"/>
        <v>0</v>
      </c>
      <c r="AV17" s="5">
        <f t="shared" si="10"/>
        <v>0</v>
      </c>
      <c r="AW17" s="104">
        <f t="shared" si="17"/>
        <v>0</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0</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0</v>
      </c>
      <c r="AR18" s="76">
        <f t="shared" si="15"/>
        <v>0</v>
      </c>
      <c r="AS18" s="77">
        <f t="shared" si="8"/>
        <v>0</v>
      </c>
      <c r="AT18" s="76">
        <f t="shared" si="16"/>
        <v>0</v>
      </c>
      <c r="AU18" s="78">
        <f t="shared" si="9"/>
        <v>0</v>
      </c>
      <c r="AV18" s="5">
        <f t="shared" si="10"/>
        <v>0</v>
      </c>
      <c r="AW18" s="104">
        <f t="shared" si="17"/>
        <v>0</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0</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0</v>
      </c>
      <c r="AR19" s="76">
        <f t="shared" si="15"/>
        <v>0</v>
      </c>
      <c r="AS19" s="77">
        <f t="shared" si="8"/>
        <v>0</v>
      </c>
      <c r="AT19" s="76">
        <f t="shared" si="16"/>
        <v>0</v>
      </c>
      <c r="AU19" s="78">
        <f t="shared" si="9"/>
        <v>0</v>
      </c>
      <c r="AV19" s="5">
        <f t="shared" si="10"/>
        <v>0</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0</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0</v>
      </c>
      <c r="AR20" s="76">
        <f t="shared" si="15"/>
        <v>0</v>
      </c>
      <c r="AS20" s="77">
        <f t="shared" si="8"/>
        <v>0</v>
      </c>
      <c r="AT20" s="76">
        <f t="shared" si="16"/>
        <v>0</v>
      </c>
      <c r="AU20" s="78">
        <f t="shared" si="9"/>
        <v>0</v>
      </c>
      <c r="AV20" s="5">
        <f t="shared" si="10"/>
        <v>0</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0</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0</v>
      </c>
      <c r="AR21" s="76">
        <f t="shared" si="15"/>
        <v>0</v>
      </c>
      <c r="AS21" s="77">
        <f t="shared" si="8"/>
        <v>0</v>
      </c>
      <c r="AT21" s="76">
        <f t="shared" si="16"/>
        <v>0</v>
      </c>
      <c r="AU21" s="78">
        <f t="shared" si="9"/>
        <v>0</v>
      </c>
      <c r="AV21" s="5">
        <f t="shared" si="10"/>
        <v>0</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0</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0</v>
      </c>
      <c r="AR22" s="76">
        <f t="shared" si="15"/>
        <v>0</v>
      </c>
      <c r="AS22" s="77">
        <f t="shared" si="8"/>
        <v>0</v>
      </c>
      <c r="AT22" s="76">
        <f t="shared" si="16"/>
        <v>0</v>
      </c>
      <c r="AU22" s="78">
        <f t="shared" si="9"/>
        <v>0</v>
      </c>
      <c r="AV22" s="5">
        <f t="shared" si="10"/>
        <v>0</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0</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0</v>
      </c>
      <c r="AR23" s="76">
        <f t="shared" si="15"/>
        <v>0</v>
      </c>
      <c r="AS23" s="77">
        <f t="shared" si="8"/>
        <v>0</v>
      </c>
      <c r="AT23" s="76">
        <f t="shared" si="16"/>
        <v>0</v>
      </c>
      <c r="AU23" s="78">
        <f t="shared" si="9"/>
        <v>0</v>
      </c>
      <c r="AV23" s="5">
        <f t="shared" si="10"/>
        <v>0</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0</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0</v>
      </c>
      <c r="AR24" s="76">
        <f t="shared" si="15"/>
        <v>0</v>
      </c>
      <c r="AS24" s="77">
        <f t="shared" si="8"/>
        <v>0</v>
      </c>
      <c r="AT24" s="76">
        <f t="shared" si="16"/>
        <v>0</v>
      </c>
      <c r="AU24" s="78">
        <f t="shared" si="9"/>
        <v>0</v>
      </c>
      <c r="AV24" s="5">
        <f t="shared" si="10"/>
        <v>0</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0</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0</v>
      </c>
      <c r="AR25" s="76">
        <f t="shared" si="15"/>
        <v>0</v>
      </c>
      <c r="AS25" s="77">
        <f t="shared" si="8"/>
        <v>0</v>
      </c>
      <c r="AT25" s="76">
        <f t="shared" si="16"/>
        <v>0</v>
      </c>
      <c r="AU25" s="78">
        <f t="shared" si="9"/>
        <v>0</v>
      </c>
      <c r="AV25" s="5">
        <f t="shared" si="10"/>
        <v>0</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0</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0</v>
      </c>
      <c r="AR26" s="76">
        <f t="shared" si="15"/>
        <v>0</v>
      </c>
      <c r="AS26" s="77">
        <f t="shared" si="8"/>
        <v>0</v>
      </c>
      <c r="AT26" s="76">
        <f t="shared" si="16"/>
        <v>0</v>
      </c>
      <c r="AU26" s="78">
        <f t="shared" si="9"/>
        <v>0</v>
      </c>
      <c r="AV26" s="5">
        <f t="shared" si="10"/>
        <v>0</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0</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0</v>
      </c>
      <c r="AR27" s="76">
        <f t="shared" si="15"/>
        <v>0</v>
      </c>
      <c r="AS27" s="77">
        <f t="shared" si="8"/>
        <v>0</v>
      </c>
      <c r="AT27" s="76">
        <f t="shared" si="16"/>
        <v>0</v>
      </c>
      <c r="AU27" s="78">
        <f t="shared" si="9"/>
        <v>0</v>
      </c>
      <c r="AV27" s="5">
        <f t="shared" si="10"/>
        <v>0</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0</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0</v>
      </c>
      <c r="AR28" s="76">
        <f t="shared" si="15"/>
        <v>0</v>
      </c>
      <c r="AS28" s="77">
        <f t="shared" si="8"/>
        <v>0</v>
      </c>
      <c r="AT28" s="76">
        <f t="shared" si="16"/>
        <v>0</v>
      </c>
      <c r="AU28" s="78">
        <f t="shared" si="9"/>
        <v>0</v>
      </c>
      <c r="AV28" s="5">
        <f t="shared" si="10"/>
        <v>0</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0</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0</v>
      </c>
      <c r="AR29" s="76">
        <f t="shared" si="15"/>
        <v>0</v>
      </c>
      <c r="AS29" s="77">
        <f t="shared" si="8"/>
        <v>0</v>
      </c>
      <c r="AT29" s="76">
        <f t="shared" si="16"/>
        <v>0</v>
      </c>
      <c r="AU29" s="78">
        <f t="shared" si="9"/>
        <v>0</v>
      </c>
      <c r="AV29" s="5">
        <f t="shared" si="10"/>
        <v>0</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0</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0</v>
      </c>
      <c r="AR30" s="76">
        <f t="shared" si="15"/>
        <v>0</v>
      </c>
      <c r="AS30" s="77">
        <f t="shared" si="8"/>
        <v>0</v>
      </c>
      <c r="AT30" s="76">
        <f t="shared" si="16"/>
        <v>0</v>
      </c>
      <c r="AU30" s="78">
        <f t="shared" si="9"/>
        <v>0</v>
      </c>
      <c r="AV30" s="5">
        <f t="shared" si="10"/>
        <v>0</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0</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0</v>
      </c>
      <c r="AR31" s="76">
        <f t="shared" si="15"/>
        <v>0</v>
      </c>
      <c r="AS31" s="77">
        <f t="shared" si="8"/>
        <v>0</v>
      </c>
      <c r="AT31" s="76">
        <f t="shared" si="16"/>
        <v>0</v>
      </c>
      <c r="AU31" s="78">
        <f t="shared" si="9"/>
        <v>0</v>
      </c>
      <c r="AV31" s="5">
        <f t="shared" si="10"/>
        <v>0</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0</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0</v>
      </c>
      <c r="AR32" s="76">
        <f t="shared" si="15"/>
        <v>0</v>
      </c>
      <c r="AS32" s="77">
        <f t="shared" si="8"/>
        <v>0</v>
      </c>
      <c r="AT32" s="76">
        <f t="shared" si="16"/>
        <v>0</v>
      </c>
      <c r="AU32" s="78">
        <f t="shared" si="9"/>
        <v>0</v>
      </c>
      <c r="AV32" s="5">
        <f t="shared" si="10"/>
        <v>0</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0</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0</v>
      </c>
      <c r="AR33" s="76">
        <f t="shared" si="15"/>
        <v>0</v>
      </c>
      <c r="AS33" s="77">
        <f t="shared" si="8"/>
        <v>0</v>
      </c>
      <c r="AT33" s="76">
        <f t="shared" si="16"/>
        <v>0</v>
      </c>
      <c r="AU33" s="78">
        <f t="shared" si="9"/>
        <v>0</v>
      </c>
      <c r="AV33" s="5">
        <f t="shared" si="10"/>
        <v>0</v>
      </c>
      <c r="AW33" s="104">
        <f t="shared" si="17"/>
        <v>0</v>
      </c>
    </row>
    <row r="34" spans="1:49" s="69" customFormat="1" ht="24.75" customHeight="1" x14ac:dyDescent="0.2">
      <c r="A34" s="84"/>
      <c r="B34" s="480" t="s">
        <v>281</v>
      </c>
      <c r="C34" s="84"/>
      <c r="D34" s="84"/>
      <c r="E34" s="84"/>
      <c r="F34" s="84"/>
      <c r="G34" s="554">
        <f>20-COUNTBLANK(B14:B33)</f>
        <v>0</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0</v>
      </c>
      <c r="Z34" s="904"/>
      <c r="AA34" s="558">
        <f t="shared" ref="AA34:AG34" si="18">SUM(AA14:AA33)</f>
        <v>0</v>
      </c>
      <c r="AB34" s="568">
        <f t="shared" si="18"/>
        <v>0</v>
      </c>
      <c r="AC34" s="569">
        <f t="shared" si="18"/>
        <v>0</v>
      </c>
      <c r="AD34" s="569">
        <f t="shared" si="18"/>
        <v>0</v>
      </c>
      <c r="AE34" s="570">
        <f t="shared" si="18"/>
        <v>0</v>
      </c>
      <c r="AF34" s="571">
        <f t="shared" si="18"/>
        <v>0</v>
      </c>
      <c r="AG34" s="89">
        <f t="shared" si="18"/>
        <v>0</v>
      </c>
      <c r="AH34" s="90"/>
      <c r="AI34" s="90"/>
      <c r="AJ34" s="90"/>
      <c r="AK34" s="90"/>
      <c r="AL34" s="91"/>
      <c r="AM34" s="91"/>
      <c r="AN34" s="91"/>
      <c r="AO34" s="68"/>
      <c r="AS34" s="70"/>
      <c r="AW34" s="104">
        <f>SUM(AW14:AW33)</f>
        <v>0</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0</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1072" priority="6" stopIfTrue="1">
      <formula>B14=""</formula>
    </cfRule>
  </conditionalFormatting>
  <conditionalFormatting sqref="AE14:AE33">
    <cfRule type="expression" dxfId="1071" priority="7" stopIfTrue="1">
      <formula>AND((OR(S14,V14,Y14)&lt;&gt;0),AE14=0)</formula>
    </cfRule>
    <cfRule type="expression" dxfId="1070" priority="8" stopIfTrue="1">
      <formula>AND((OR(S14,V14,Y14)&lt;&gt;0),AE14&lt;&gt;0)</formula>
    </cfRule>
  </conditionalFormatting>
  <conditionalFormatting sqref="Q14:R33">
    <cfRule type="expression" dxfId="1069" priority="9" stopIfTrue="1">
      <formula>B14=""</formula>
    </cfRule>
  </conditionalFormatting>
  <conditionalFormatting sqref="AC14:AC33">
    <cfRule type="expression" dxfId="1068" priority="10" stopIfTrue="1">
      <formula>(AD14+AC14)&gt;=0</formula>
    </cfRule>
  </conditionalFormatting>
  <conditionalFormatting sqref="AI14:AJ33">
    <cfRule type="expression" dxfId="1067" priority="11" stopIfTrue="1">
      <formula>IF(AI14&lt;&gt;ROUND(S14*$AF$1+V14+Y14,2),1)</formula>
    </cfRule>
    <cfRule type="cellIs" dxfId="1066" priority="12" stopIfTrue="1" operator="equal">
      <formula>0</formula>
    </cfRule>
  </conditionalFormatting>
  <conditionalFormatting sqref="Y25:Z33">
    <cfRule type="expression" dxfId="1065" priority="13" stopIfTrue="1">
      <formula>IF((AND($Y25=0,$S25=0,$V25=0,$AE25&lt;&gt;0)),"истина")</formula>
    </cfRule>
    <cfRule type="expression" dxfId="1064" priority="14" stopIfTrue="1">
      <formula>($V25+$Y25)&lt;&gt;$AI25</formula>
    </cfRule>
  </conditionalFormatting>
  <conditionalFormatting sqref="S15:U33">
    <cfRule type="expression" dxfId="1063" priority="15" stopIfTrue="1">
      <formula>IF((AND($S15=0,$V15=0,$Y15=0,$AE15&lt;&gt;0)),"истина")</formula>
    </cfRule>
    <cfRule type="cellIs" dxfId="1062" priority="16" stopIfTrue="1" operator="lessThan">
      <formula>0</formula>
    </cfRule>
  </conditionalFormatting>
  <conditionalFormatting sqref="V25:X33">
    <cfRule type="expression" dxfId="1061" priority="17" stopIfTrue="1">
      <formula>IF((AND($V25=0,$Y25=0,$S25=0,$AE25&lt;&gt;0)),"истина")</formula>
    </cfRule>
    <cfRule type="expression" dxfId="1060" priority="18" stopIfTrue="1">
      <formula>($V25+$Y25)&lt;&gt;$AI25</formula>
    </cfRule>
    <cfRule type="cellIs" dxfId="1059" priority="19" stopIfTrue="1" operator="lessThan">
      <formula>0</formula>
    </cfRule>
  </conditionalFormatting>
  <conditionalFormatting sqref="I10:J10">
    <cfRule type="cellIs" dxfId="1058" priority="20" stopIfTrue="1" operator="notEqual">
      <formula>$A$10</formula>
    </cfRule>
    <cfRule type="cellIs" dxfId="1057" priority="21" stopIfTrue="1" operator="equal">
      <formula>0</formula>
    </cfRule>
  </conditionalFormatting>
  <conditionalFormatting sqref="D10:E10 AK13:AL13 AH14:AH33 AM14:AN33">
    <cfRule type="cellIs" dxfId="1056" priority="22" stopIfTrue="1" operator="equal">
      <formula>0</formula>
    </cfRule>
  </conditionalFormatting>
  <conditionalFormatting sqref="AH3:AN3 AH1:AN1">
    <cfRule type="cellIs" dxfId="1055" priority="23" stopIfTrue="1" operator="equal">
      <formula>0</formula>
    </cfRule>
  </conditionalFormatting>
  <conditionalFormatting sqref="S34:AG34 AF14:AF33">
    <cfRule type="cellIs" dxfId="1054" priority="24" stopIfTrue="1" operator="equal">
      <formula>0</formula>
    </cfRule>
  </conditionalFormatting>
  <conditionalFormatting sqref="S14:U14">
    <cfRule type="expression" dxfId="1053" priority="25" stopIfTrue="1">
      <formula>IF((AND($S$14=0,$V$14=0,$Y$14=0,$AE$14&lt;&gt;0)),"истина")</formula>
    </cfRule>
    <cfRule type="cellIs" dxfId="1052" priority="26" stopIfTrue="1" operator="lessThan">
      <formula>0</formula>
    </cfRule>
  </conditionalFormatting>
  <conditionalFormatting sqref="G34 D8:E9 AK14:AL33">
    <cfRule type="cellIs" dxfId="1051" priority="27" stopIfTrue="1" operator="equal">
      <formula>0</formula>
    </cfRule>
  </conditionalFormatting>
  <conditionalFormatting sqref="AL8:AL9">
    <cfRule type="cellIs" dxfId="1050" priority="28" stopIfTrue="1" operator="equal">
      <formula>0</formula>
    </cfRule>
  </conditionalFormatting>
  <conditionalFormatting sqref="AM8:AN8">
    <cfRule type="expression" dxfId="1049" priority="29" stopIfTrue="1">
      <formula>$AL$8=0</formula>
    </cfRule>
  </conditionalFormatting>
  <conditionalFormatting sqref="AM9:AN9">
    <cfRule type="expression" dxfId="1048" priority="30" stopIfTrue="1">
      <formula>$AL$9=0</formula>
    </cfRule>
  </conditionalFormatting>
  <conditionalFormatting sqref="A8:C8">
    <cfRule type="expression" dxfId="1047" priority="31" stopIfTrue="1">
      <formula>$D$8=0</formula>
    </cfRule>
    <cfRule type="cellIs" dxfId="1046" priority="32" stopIfTrue="1" operator="equal">
      <formula>0</formula>
    </cfRule>
  </conditionalFormatting>
  <conditionalFormatting sqref="A9:C9">
    <cfRule type="expression" dxfId="1045" priority="33" stopIfTrue="1">
      <formula>$D$9=0</formula>
    </cfRule>
    <cfRule type="cellIs" dxfId="1044" priority="34" stopIfTrue="1" operator="equal">
      <formula>0</formula>
    </cfRule>
  </conditionalFormatting>
  <conditionalFormatting sqref="F9">
    <cfRule type="expression" dxfId="1043" priority="35" stopIfTrue="1">
      <formula>$D$9=0</formula>
    </cfRule>
  </conditionalFormatting>
  <conditionalFormatting sqref="F8">
    <cfRule type="expression" dxfId="1042" priority="36" stopIfTrue="1">
      <formula>$D$8=0</formula>
    </cfRule>
  </conditionalFormatting>
  <conditionalFormatting sqref="G8:AK9 BA7:CE8">
    <cfRule type="cellIs" dxfId="1041" priority="37" stopIfTrue="1" operator="equal">
      <formula>""</formula>
    </cfRule>
  </conditionalFormatting>
  <conditionalFormatting sqref="Y14:Z24">
    <cfRule type="expression" dxfId="1040" priority="1" stopIfTrue="1">
      <formula>IF((AND($Y14=0,$S14=0,$V14=0,$AE14&lt;&gt;0)),"истина")</formula>
    </cfRule>
    <cfRule type="expression" dxfId="1039" priority="2" stopIfTrue="1">
      <formula>($V14+$Y14)&lt;&gt;$AI14</formula>
    </cfRule>
  </conditionalFormatting>
  <conditionalFormatting sqref="V14:X24">
    <cfRule type="expression" dxfId="1038" priority="3" stopIfTrue="1">
      <formula>IF((AND($V14=0,$Y14=0,$S14=0,$AE14&lt;&gt;0)),"истина")</formula>
    </cfRule>
    <cfRule type="expression" dxfId="1037" priority="4" stopIfTrue="1">
      <formula>($V14+$Y14)&lt;&gt;$AI14</formula>
    </cfRule>
    <cfRule type="cellIs" dxfId="1036"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3969"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83970"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83971"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83972"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83973"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83974"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83975"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83976"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83977"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83978"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83979"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83980"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83981"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83982"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83983"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83984"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83985"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7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33">
    <pageSetUpPr fitToPage="1"/>
  </sheetPr>
  <dimension ref="A1:CE147"/>
  <sheetViews>
    <sheetView showGridLines="0" topLeftCell="C3" zoomScale="120" zoomScaleNormal="120" workbookViewId="0">
      <selection activeCell="M18" sqref="M18:N18"/>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c r="B1" s="969"/>
      <c r="C1" s="969"/>
      <c r="D1" s="555"/>
      <c r="E1" s="966"/>
      <c r="F1" s="966"/>
      <c r="G1" s="966"/>
      <c r="H1" s="966"/>
      <c r="J1" s="970"/>
      <c r="K1" s="970"/>
      <c r="L1" s="970"/>
      <c r="M1" s="970"/>
      <c r="N1" s="970"/>
      <c r="O1" s="970"/>
      <c r="P1" s="3"/>
      <c r="Q1" s="3"/>
      <c r="R1" s="964"/>
      <c r="S1" s="964"/>
      <c r="T1" s="964"/>
      <c r="U1" s="964"/>
      <c r="V1" s="964"/>
      <c r="W1" s="964"/>
      <c r="Y1" s="971"/>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c r="AH2" s="859" t="s">
        <v>12</v>
      </c>
      <c r="AI2" s="859"/>
      <c r="AJ2" s="859"/>
      <c r="AK2" s="859"/>
      <c r="AL2" s="859"/>
      <c r="AM2" s="859"/>
      <c r="AN2" s="859"/>
      <c r="AO2" s="14" t="b">
        <v>0</v>
      </c>
      <c r="AP2" s="15" t="b">
        <v>0</v>
      </c>
      <c r="AQ2" s="15" t="b">
        <v>0</v>
      </c>
      <c r="AR2" s="15" t="b">
        <v>0</v>
      </c>
      <c r="AS2" s="15" t="b">
        <v>0</v>
      </c>
      <c r="AT2" s="15" t="b">
        <v>0</v>
      </c>
      <c r="AU2" s="15" t="b">
        <v>0</v>
      </c>
      <c r="AV2" s="15">
        <f>COUNTIF(AO2:AU2,TRUE)</f>
        <v>0</v>
      </c>
    </row>
    <row r="3" spans="1:83" ht="12.75" customHeight="1" x14ac:dyDescent="0.2">
      <c r="A3" s="972" t="s">
        <v>319</v>
      </c>
      <c r="B3" s="972"/>
      <c r="C3" s="972"/>
      <c r="D3" s="555"/>
      <c r="E3" s="964"/>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f>IF(AO2=TRUE,"M",0)</f>
        <v>0</v>
      </c>
      <c r="AP3" s="19">
        <f>IF(AP2=TRUE,"Tu",0)</f>
        <v>0</v>
      </c>
      <c r="AQ3" s="19">
        <f>IF(AQ2=TRUE,"W",0)</f>
        <v>0</v>
      </c>
      <c r="AR3" s="19">
        <f>IF(AR2=TRUE,"Th",0)</f>
        <v>0</v>
      </c>
      <c r="AS3" s="19">
        <f>IF(AS2=TRUE,"F",0)</f>
        <v>0</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
      </c>
      <c r="BC7" s="33" t="str">
        <f>IF($I$7=$AO$3,"X","")&amp;IF($I$7=$AP$3,"X","")&amp;IF($I$7=$AQ$3,"X","")&amp;IF($I$7=$AR$3,"X","")&amp;IF($I$7=$AS$3,"X","")&amp;IF($I$7=$AT$3,"X","")&amp;IF($I$7=$AU$3,"X","")</f>
        <v/>
      </c>
      <c r="BD7" s="33" t="str">
        <f>IF($J$7=$AO$3,"X","")&amp;IF($J$7=$AP$3,"X","")&amp;IF($J$7=$AQ$3,"X","")&amp;IF($J$7=$AR$3,"X","")&amp;IF($J$7=$AS$3,"X","")&amp;IF($J$7=$AT$3,"X","")&amp;IF($J$7=$AU$3,"X","")</f>
        <v/>
      </c>
      <c r="BE7" s="33" t="str">
        <f>IF($K$7=$AO$3,"X","")&amp;IF($K$7=$AP$3,"X","")&amp;IF($K$7=$AQ$3,"X","")&amp;IF($K$7=$AR$3,"X","")&amp;IF($K$7=$AS$3,"X","")&amp;IF($K$7=$AT$3,"X","")&amp;IF($K$7=$AU$3,"X","")</f>
        <v/>
      </c>
      <c r="BF7" s="33" t="str">
        <f>IF($L$7=$AO$3,"X","")&amp;IF($L$7=$AP$3,"X","")&amp;IF($L$7=$AQ$3,"X","")&amp;IF($L$7=$AR$3,"X","")&amp;IF($L$7=$AS$3,"X","")&amp;IF($L$7=$AT$3,"X","")&amp;IF($L$7=$AU$3,"X","")</f>
        <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
      </c>
      <c r="BJ7" s="33" t="str">
        <f>IF($P$7=$AO$3,"X","")&amp;IF($P$7=$AP$3,"X","")&amp;IF($P$7=$AQ$3,"X","")&amp;IF($P$7=$AR$3,"X","")&amp;IF($P$7=$AS$3,"X","")&amp;IF($P$7=$AT$3,"X","")&amp;IF($P$7=$AU$3,"X","")</f>
        <v/>
      </c>
      <c r="BK7" s="33" t="str">
        <f>IF($Q$7=$AO$3,"X","")&amp;IF($Q$7=$AP$3,"X","")&amp;IF($Q$7=$AQ$3,"X","")&amp;IF($Q$7=$AR$3,"X","")&amp;IF($Q$7=$AS$3,"X","")&amp;IF($Q$7=$AT$3,"X","")&amp;IF($Q$7=$AU$3,"X","")</f>
        <v/>
      </c>
      <c r="BL7" s="33" t="str">
        <f>IF($R$7=$AO$3,"X","")&amp;IF($R$7=$AP$3,"X","")&amp;IF($R$7=$AQ$3,"X","")&amp;IF($R$7=$AR$3,"X","")&amp;IF($R$7=$AS$3,"X","")&amp;IF($R$7=$AT$3,"X","")&amp;IF($R$7=$AU$3,"X","")</f>
        <v/>
      </c>
      <c r="BM7" s="33" t="str">
        <f>IF($S$7=$AO$3,"X","")&amp;IF($S$7=$AP$3,"X","")&amp;IF($S$7=$AQ$3,"X","")&amp;IF($S$7=$AR$3,"X","")&amp;IF($S$7=$AS$3,"X","")&amp;IF($S$7=$AT$3,"X","")&amp;IF($S$7=$AU$3,"X","")</f>
        <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
      </c>
      <c r="BQ7" s="33" t="str">
        <f>IF($W$7=$AO$3,"X","")&amp;IF($W$7=$AP$3,"X","")&amp;IF($W$7=$AQ$3,"X","")&amp;IF($W$7=$AR$3,"X","")&amp;IF($W$7=$AS$3,"X","")&amp;IF($W$7=$AT$3,"X","")&amp;IF($W$7=$AU$3,"X","")</f>
        <v/>
      </c>
      <c r="BR7" s="33" t="str">
        <f>IF($X$7=$AO$3,"X","")&amp;IF($X$7=$AP$3,"X","")&amp;IF($X$7=$AQ$3,"X","")&amp;IF($X$7=$AR$3,"X","")&amp;IF($X$7=$AS$3,"X","")&amp;IF($X$7=$AT$3,"X","")&amp;IF($X$7=$AU$3,"X","")</f>
        <v/>
      </c>
      <c r="BS7" s="33" t="str">
        <f>IF($Y$7=$AO$3,"X","")&amp;IF($Y$7=$AP$3,"X","")&amp;IF($Y$7=$AQ$3,"X","")&amp;IF($Y$7=$AR$3,"X","")&amp;IF($Y$7=$AS$3,"X","")&amp;IF($Y$7=$AT$3,"X","")&amp;IF($Y$7=$AU$3,"X","")</f>
        <v/>
      </c>
      <c r="BT7" s="33" t="str">
        <f>IF($Z$7=$AO$3,"X","")&amp;IF($Z$7=$AP$3,"X","")&amp;IF($Z$7=$AQ$3,"X","")&amp;IF($Z$7=$AR$3,"X","")&amp;IF($Z$7=$AS$3,"X","")&amp;IF($Z$7=$AT$3,"X","")&amp;IF($Z$7=$AU$3,"X","")</f>
        <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
      </c>
      <c r="BX7" s="33" t="str">
        <f>IF($AD$7=$AO$3,"X","")&amp;IF($AD$7=$AP$3,"X","")&amp;IF($AD$7=$AQ$3,"X","")&amp;IF($AD$7=$AR$3,"X","")&amp;IF($AD$7=$AS$3,"X","")&amp;IF($AD$7=$AT$3,"X","")&amp;IF($AD$7=$AU$3,"X","")</f>
        <v/>
      </c>
      <c r="BY7" s="33" t="str">
        <f>IF($AE$7=$AO$3,"X","")&amp;IF($AE$7=$AP$3,"X","")&amp;IF($AE$7=$AQ$3,"X","")&amp;IF($AE$7=$AR$3,"X","")&amp;IF($AE$7=$AS$3,"X","")&amp;IF($AE$7=$AT$3,"X","")&amp;IF($AE$7=$AU$3,"X","")</f>
        <v/>
      </c>
      <c r="BZ7" s="33" t="str">
        <f>IF($AF$7=$AO$3,"X","")&amp;IF($AF$7=$AP$3,"X","")&amp;IF($AF$7=$AQ$3,"X","")&amp;IF($AF$7=$AR$3,"X","")&amp;IF($AF$7=$AS$3,"X","")&amp;IF($AF$7=$AT$3,"X","")&amp;IF($AF$7=$AU$3,"X","")</f>
        <v/>
      </c>
      <c r="CA7" s="33" t="str">
        <f>IF($AG$7=$AO$3,"X","")&amp;IF($AG$7=$AP$3,"X","")&amp;IF($AG$7=$AQ$3,"X","")&amp;IF($AG$7=$AR$3,"X","")&amp;IF($AG$7=$AS$3,"X","")&amp;IF($AG$7=$AT$3,"X","")&amp;IF($AG$7=$AU$3,"X","")</f>
        <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
      </c>
      <c r="CE7" s="33" t="str">
        <f>IF($AK$7=$AO$3,"X","")&amp;IF($AK$7=$AP$3,"X","")&amp;IF($AK$7=$AQ$3,"X","")&amp;IF($AK$7=$AR$3,"X","")&amp;IF($AK$7=$AS$3,"X","")&amp;IF($AK$7=$AT$3,"X","")&amp;IF($AK$7=$AU$3,"X","")</f>
        <v/>
      </c>
    </row>
    <row r="8" spans="1:83" ht="12.75" customHeight="1" x14ac:dyDescent="0.2">
      <c r="A8" s="977">
        <f>R1</f>
        <v>0</v>
      </c>
      <c r="B8" s="977"/>
      <c r="C8" s="977"/>
      <c r="D8" s="978">
        <f>Y1*AL8</f>
        <v>0</v>
      </c>
      <c r="E8" s="978"/>
      <c r="F8" s="34" t="s">
        <v>21</v>
      </c>
      <c r="G8" s="35" t="str">
        <f>IF($G$7=$AO$3,"X","")&amp;IF($G$7=$AP$3,"X","")&amp;IF($G$7=$AQ$3,"X","")&amp;IF($G$7=$AR$3,"X","")&amp;IF($G$7=$AS$3,"X","")&amp;IF($G$7=$AT$3,"X","")&amp;IF($G$7=$AU$3,"X","")</f>
        <v/>
      </c>
      <c r="H8" s="35" t="str">
        <f>IF($H$7=$AO$3,"X","")&amp;IF($H$7=$AP$3,"X","")&amp;IF($H$7=$AQ$3,"X","")&amp;IF($H$7=$AR$3,"X","")&amp;IF($H$7=$AS$3,"X","")&amp;IF($H$7=$AT$3,"X","")&amp;IF($H$7=$AU$3,"X","")</f>
        <v/>
      </c>
      <c r="I8" s="35" t="str">
        <f>IF($I$7=$AO$3,"X","")&amp;IF($I$7=$AP$3,"X","")&amp;IF($I$7=$AQ$3,"X","")&amp;IF($I$7=$AR$3,"X","")&amp;IF($I$7=$AS$3,"X","")&amp;IF($I$7=$AT$3,"X","")&amp;IF($I$7=$AU$3,"X","")</f>
        <v/>
      </c>
      <c r="J8" s="35" t="str">
        <f>IF($J$7=$AO$3,"X","")&amp;IF($J$7=$AP$3,"X","")&amp;IF($J$7=$AQ$3,"X","")&amp;IF($J$7=$AR$3,"X","")&amp;IF($J$7=$AS$3,"X","")&amp;IF($J$7=$AT$3,"X","")&amp;IF($J$7=$AU$3,"X","")</f>
        <v/>
      </c>
      <c r="K8" s="35" t="str">
        <f>IF($K$7=$AO$3,"X","")&amp;IF($K$7=$AP$3,"X","")&amp;IF($K$7=$AQ$3,"X","")&amp;IF($K$7=$AR$3,"X","")&amp;IF($K$7=$AS$3,"X","")&amp;IF($K$7=$AT$3,"X","")&amp;IF($K$7=$AU$3,"X","")</f>
        <v/>
      </c>
      <c r="L8" s="35" t="str">
        <f>IF($L$7=$AO$3,"X","")&amp;IF($L$7=$AP$3,"X","")&amp;IF($L$7=$AQ$3,"X","")&amp;IF($L$7=$AR$3,"X","")&amp;IF($L$7=$AS$3,"X","")&amp;IF($L$7=$AT$3,"X","")&amp;IF($L$7=$AU$3,"X","")</f>
        <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
      </c>
      <c r="P8" s="35" t="str">
        <f>IF($P$7=$AO$3,"X","")&amp;IF($P$7=$AP$3,"X","")&amp;IF($P$7=$AQ$3,"X","")&amp;IF($P$7=$AR$3,"X","")&amp;IF($P$7=$AS$3,"X","")&amp;IF($P$7=$AT$3,"X","")&amp;IF($P$7=$AU$3,"X","")</f>
        <v/>
      </c>
      <c r="Q8" s="35" t="str">
        <f>IF($Q$7=$AO$3,"X","")&amp;IF($Q$7=$AP$3,"X","")&amp;IF($Q$7=$AQ$3,"X","")&amp;IF($Q$7=$AR$3,"X","")&amp;IF($Q$7=$AS$3,"X","")&amp;IF($Q$7=$AT$3,"X","")&amp;IF($Q$7=$AU$3,"X","")</f>
        <v/>
      </c>
      <c r="R8" s="35" t="str">
        <f>IF($R$7=$AO$3,"X","")&amp;IF($R$7=$AP$3,"X","")&amp;IF($R$7=$AQ$3,"X","")&amp;IF($R$7=$AR$3,"X","")&amp;IF($R$7=$AS$3,"X","")&amp;IF($R$7=$AT$3,"X","")&amp;IF($R$7=$AU$3,"X","")</f>
        <v/>
      </c>
      <c r="S8" s="35" t="str">
        <f>IF($S$7=$AO$3,"X","")&amp;IF($S$7=$AP$3,"X","")&amp;IF($S$7=$AQ$3,"X","")&amp;IF($S$7=$AR$3,"X","")&amp;IF($S$7=$AS$3,"X","")&amp;IF($S$7=$AT$3,"X","")&amp;IF($S$7=$AU$3,"X","")</f>
        <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
      </c>
      <c r="W8" s="35" t="str">
        <f>IF($W$7=$AO$3,"X","")&amp;IF($W$7=$AP$3,"X","")&amp;IF($W$7=$AQ$3,"X","")&amp;IF($W$7=$AR$3,"X","")&amp;IF($W$7=$AS$3,"X","")&amp;IF($W$7=$AT$3,"X","")&amp;IF($W$7=$AU$3,"X","")</f>
        <v/>
      </c>
      <c r="X8" s="35" t="str">
        <f>IF($X$7=$AO$3,"X","")&amp;IF($X$7=$AP$3,"X","")&amp;IF($X$7=$AQ$3,"X","")&amp;IF($X$7=$AR$3,"X","")&amp;IF($X$7=$AS$3,"X","")&amp;IF($X$7=$AT$3,"X","")&amp;IF($X$7=$AU$3,"X","")</f>
        <v/>
      </c>
      <c r="Y8" s="35" t="str">
        <f>IF($Y$7=$AO$3,"X","")&amp;IF($Y$7=$AP$3,"X","")&amp;IF($Y$7=$AQ$3,"X","")&amp;IF($Y$7=$AR$3,"X","")&amp;IF($Y$7=$AS$3,"X","")&amp;IF($Y$7=$AT$3,"X","")&amp;IF($Y$7=$AU$3,"X","")</f>
        <v/>
      </c>
      <c r="Z8" s="35" t="str">
        <f>IF($Z$7=$AO$3,"X","")&amp;IF($Z$7=$AP$3,"X","")&amp;IF($Z$7=$AQ$3,"X","")&amp;IF($Z$7=$AR$3,"X","")&amp;IF($Z$7=$AS$3,"X","")&amp;IF($Z$7=$AT$3,"X","")&amp;IF($Z$7=$AU$3,"X","")</f>
        <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
      </c>
      <c r="AD8" s="35" t="str">
        <f>IF($AD$7=$AO$3,"X","")&amp;IF($AD$7=$AP$3,"X","")&amp;IF($AD$7=$AQ$3,"X","")&amp;IF($AD$7=$AR$3,"X","")&amp;IF($AD$7=$AS$3,"X","")&amp;IF($AD$7=$AT$3,"X","")&amp;IF($AD$7=$AU$3,"X","")</f>
        <v/>
      </c>
      <c r="AE8" s="35" t="str">
        <f>IF($AE$7=$AO$3,"X","")&amp;IF($AE$7=$AP$3,"X","")&amp;IF($AE$7=$AQ$3,"X","")&amp;IF($AE$7=$AR$3,"X","")&amp;IF($AE$7=$AS$3,"X","")&amp;IF($AE$7=$AT$3,"X","")&amp;IF($AE$7=$AU$3,"X","")</f>
        <v/>
      </c>
      <c r="AF8" s="35" t="str">
        <f>IF($AF$7=$AO$3,"X","")&amp;IF($AF$7=$AP$3,"X","")&amp;IF($AF$7=$AQ$3,"X","")&amp;IF($AF$7=$AR$3,"X","")&amp;IF($AF$7=$AS$3,"X","")&amp;IF($AF$7=$AT$3,"X","")&amp;IF($AF$7=$AU$3,"X","")</f>
        <v/>
      </c>
      <c r="AG8" s="35" t="str">
        <f>IF($AG$7=$AO$3,"X","")&amp;IF($AG$7=$AP$3,"X","")&amp;IF($AG$7=$AQ$3,"X","")&amp;IF($AG$7=$AR$3,"X","")&amp;IF($AG$7=$AS$3,"X","")&amp;IF($AG$7=$AT$3,"X","")&amp;IF($AG$7=$AU$3,"X","")</f>
        <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
      </c>
      <c r="AK8" s="35" t="str">
        <f>IF($AK$7=$AO$3,"X","")&amp;IF($AK$7=$AP$3,"X","")&amp;IF($AK$7=$AQ$3,"X","")&amp;IF($AK$7=$AR$3,"X","")&amp;IF($AK$7=$AS$3,"X","")&amp;IF($AK$7=$AT$3,"X","")&amp;IF($AK$7=$AU$3,"X","")</f>
        <v/>
      </c>
      <c r="AL8" s="30">
        <f>COUNTIF(G8:AK8,"X")</f>
        <v>0</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0</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c r="C14" s="925"/>
      <c r="D14" s="925"/>
      <c r="E14" s="925"/>
      <c r="F14" s="925"/>
      <c r="G14" s="926"/>
      <c r="H14" s="927"/>
      <c r="I14" s="928"/>
      <c r="J14" s="929"/>
      <c r="K14" s="930"/>
      <c r="L14" s="931"/>
      <c r="M14" s="932"/>
      <c r="N14" s="933"/>
      <c r="O14" s="932"/>
      <c r="P14" s="933"/>
      <c r="Q14" s="934">
        <f t="shared" ref="Q14:Q33" si="2">AV14</f>
        <v>0</v>
      </c>
      <c r="R14" s="935"/>
      <c r="S14" s="936"/>
      <c r="T14" s="937"/>
      <c r="U14" s="938"/>
      <c r="V14" s="939"/>
      <c r="W14" s="940"/>
      <c r="X14" s="941"/>
      <c r="Y14" s="939"/>
      <c r="Z14" s="941"/>
      <c r="AA14" s="556"/>
      <c r="AB14" s="559"/>
      <c r="AC14" s="560" t="str">
        <f t="shared" ref="AC14:AC33" si="3">IF(B14&lt;&gt;"",-$I$10,"")</f>
        <v/>
      </c>
      <c r="AD14" s="561"/>
      <c r="AE14" s="561"/>
      <c r="AF14" s="562">
        <f t="shared" ref="AF14:AF33" si="4">SUM(AB14:AE14)</f>
        <v>0</v>
      </c>
      <c r="AG14" s="72"/>
      <c r="AH14" s="109" t="str">
        <f t="shared" ref="AH14:AH33" si="5">IF(B14&lt;&gt;"",AV14,"")</f>
        <v/>
      </c>
      <c r="AI14" s="883" t="str">
        <f>IF(B14&lt;&gt;0,ROUND(AE14*Q14,0),"")</f>
        <v/>
      </c>
      <c r="AJ14" s="883"/>
      <c r="AK14" s="900" t="str">
        <f t="shared" ref="AK14:AK33" si="6">IF(B14&lt;&gt;0,ROUND(AI14*$AF$1,2),"")</f>
        <v/>
      </c>
      <c r="AL14" s="900"/>
      <c r="AM14" s="901" t="str">
        <f t="shared" ref="AM14:AM33" si="7">IF(AND(AC14&gt;0,AC14&lt;&gt;""),"ложь","")</f>
        <v/>
      </c>
      <c r="AN14" s="901"/>
      <c r="AO14" s="73">
        <f>IF(ROUND($A$1-$A$1*M14,4)=$A$1,0,ROUND($A$1-$A$1*M14,4))</f>
        <v>0</v>
      </c>
      <c r="AP14" s="74">
        <f>IF(ROUND($A$1-$A$1*O14,4)=$A$1,0,ROUND($A$1-$A$1*O14,4))</f>
        <v>0</v>
      </c>
      <c r="AQ14" s="75">
        <f>ROUND($A$1-((M14+O14)*$A$1),4)</f>
        <v>0</v>
      </c>
      <c r="AR14" s="76">
        <f>IF(AO14&gt;0,1,0)</f>
        <v>0</v>
      </c>
      <c r="AS14" s="77">
        <f t="shared" ref="AS14:AS33" si="8">IF(AP14&gt;0,2,0)</f>
        <v>0</v>
      </c>
      <c r="AT14" s="76">
        <f>IF(AQ14&gt;0,3,0)</f>
        <v>0</v>
      </c>
      <c r="AU14" s="78">
        <f t="shared" ref="AU14:AU33" si="9">AR14+AS14+AT14</f>
        <v>0</v>
      </c>
      <c r="AV14" s="5">
        <f t="shared" ref="AV14:AV33" si="10">IF(AU14=4,AO14,0)+IF(AU14=5,AP14,0)+IF(AU14=6,AQ14,0)+IF(AU14=3,$A$1,0)</f>
        <v>0</v>
      </c>
      <c r="AW14" s="104">
        <f>ROUND(AF14*Q14,0)</f>
        <v>0</v>
      </c>
    </row>
    <row r="15" spans="1:83" s="69" customFormat="1" ht="18" customHeight="1" x14ac:dyDescent="0.2">
      <c r="A15" s="71">
        <v>2</v>
      </c>
      <c r="B15" s="924"/>
      <c r="C15" s="925"/>
      <c r="D15" s="925"/>
      <c r="E15" s="925"/>
      <c r="F15" s="925"/>
      <c r="G15" s="926"/>
      <c r="H15" s="927"/>
      <c r="I15" s="928"/>
      <c r="J15" s="929"/>
      <c r="K15" s="930"/>
      <c r="L15" s="931"/>
      <c r="M15" s="932"/>
      <c r="N15" s="933"/>
      <c r="O15" s="932"/>
      <c r="P15" s="933"/>
      <c r="Q15" s="934">
        <f t="shared" si="2"/>
        <v>0</v>
      </c>
      <c r="R15" s="935"/>
      <c r="S15" s="936"/>
      <c r="T15" s="937"/>
      <c r="U15" s="938"/>
      <c r="V15" s="939"/>
      <c r="W15" s="940"/>
      <c r="X15" s="941"/>
      <c r="Y15" s="939"/>
      <c r="Z15" s="941"/>
      <c r="AA15" s="556"/>
      <c r="AB15" s="563"/>
      <c r="AC15" s="560" t="str">
        <f t="shared" si="3"/>
        <v/>
      </c>
      <c r="AD15" s="564"/>
      <c r="AE15" s="561"/>
      <c r="AF15" s="562">
        <f t="shared" si="4"/>
        <v>0</v>
      </c>
      <c r="AG15" s="72"/>
      <c r="AH15" s="109" t="str">
        <f t="shared" si="5"/>
        <v/>
      </c>
      <c r="AI15" s="883" t="str">
        <f t="shared" ref="AI15:AI33" si="11">IF(B15&lt;&gt;0,ROUND(AE15*Q15,0),"")</f>
        <v/>
      </c>
      <c r="AJ15" s="883"/>
      <c r="AK15" s="900" t="str">
        <f t="shared" si="6"/>
        <v/>
      </c>
      <c r="AL15" s="900"/>
      <c r="AM15" s="901" t="str">
        <f t="shared" si="7"/>
        <v/>
      </c>
      <c r="AN15" s="901"/>
      <c r="AO15" s="73">
        <f t="shared" ref="AO15:AO33" si="12">IF(ROUND($A$1-$A$1*M15,4)=$A$1,0,ROUND($A$1-$A$1*M15,4))</f>
        <v>0</v>
      </c>
      <c r="AP15" s="74">
        <f t="shared" ref="AP15:AP33" si="13">IF(ROUND($A$1-$A$1*O15,4)=$A$1,0,ROUND($A$1-$A$1*O15,4))</f>
        <v>0</v>
      </c>
      <c r="AQ15" s="75">
        <f t="shared" ref="AQ15:AQ33" si="14">ROUND($A$1-((M15+O15)*$A$1),4)</f>
        <v>0</v>
      </c>
      <c r="AR15" s="76">
        <f t="shared" ref="AR15:AR33" si="15">IF(AO15&gt;0,1,0)</f>
        <v>0</v>
      </c>
      <c r="AS15" s="77">
        <f t="shared" si="8"/>
        <v>0</v>
      </c>
      <c r="AT15" s="76">
        <f t="shared" ref="AT15:AT33" si="16">IF(AQ15&gt;0,3,0)</f>
        <v>0</v>
      </c>
      <c r="AU15" s="78">
        <f t="shared" si="9"/>
        <v>0</v>
      </c>
      <c r="AV15" s="5">
        <f t="shared" si="10"/>
        <v>0</v>
      </c>
      <c r="AW15" s="104">
        <f t="shared" ref="AW15:AW33" si="17">ROUND(AF15*Q15,0)</f>
        <v>0</v>
      </c>
    </row>
    <row r="16" spans="1:83" s="69" customFormat="1" ht="18" customHeight="1" x14ac:dyDescent="0.2">
      <c r="A16" s="71">
        <v>3</v>
      </c>
      <c r="B16" s="924"/>
      <c r="C16" s="925"/>
      <c r="D16" s="925"/>
      <c r="E16" s="925"/>
      <c r="F16" s="925"/>
      <c r="G16" s="926"/>
      <c r="H16" s="927"/>
      <c r="I16" s="928"/>
      <c r="J16" s="929"/>
      <c r="K16" s="930"/>
      <c r="L16" s="931"/>
      <c r="M16" s="932"/>
      <c r="N16" s="933"/>
      <c r="O16" s="932"/>
      <c r="P16" s="933"/>
      <c r="Q16" s="934">
        <f t="shared" si="2"/>
        <v>0</v>
      </c>
      <c r="R16" s="935"/>
      <c r="S16" s="936"/>
      <c r="T16" s="937"/>
      <c r="U16" s="938"/>
      <c r="V16" s="939"/>
      <c r="W16" s="940"/>
      <c r="X16" s="941"/>
      <c r="Y16" s="939"/>
      <c r="Z16" s="941"/>
      <c r="AA16" s="556"/>
      <c r="AB16" s="563"/>
      <c r="AC16" s="560" t="str">
        <f t="shared" si="3"/>
        <v/>
      </c>
      <c r="AD16" s="564"/>
      <c r="AE16" s="561"/>
      <c r="AF16" s="562">
        <f t="shared" si="4"/>
        <v>0</v>
      </c>
      <c r="AG16" s="72"/>
      <c r="AH16" s="109" t="str">
        <f t="shared" si="5"/>
        <v/>
      </c>
      <c r="AI16" s="883" t="str">
        <f t="shared" si="11"/>
        <v/>
      </c>
      <c r="AJ16" s="883"/>
      <c r="AK16" s="900" t="str">
        <f t="shared" si="6"/>
        <v/>
      </c>
      <c r="AL16" s="900"/>
      <c r="AM16" s="901" t="str">
        <f t="shared" si="7"/>
        <v/>
      </c>
      <c r="AN16" s="901"/>
      <c r="AO16" s="73">
        <f t="shared" si="12"/>
        <v>0</v>
      </c>
      <c r="AP16" s="74">
        <f t="shared" si="13"/>
        <v>0</v>
      </c>
      <c r="AQ16" s="75">
        <f t="shared" si="14"/>
        <v>0</v>
      </c>
      <c r="AR16" s="76">
        <f t="shared" si="15"/>
        <v>0</v>
      </c>
      <c r="AS16" s="77">
        <f t="shared" si="8"/>
        <v>0</v>
      </c>
      <c r="AT16" s="76">
        <f t="shared" si="16"/>
        <v>0</v>
      </c>
      <c r="AU16" s="78">
        <f t="shared" si="9"/>
        <v>0</v>
      </c>
      <c r="AV16" s="5">
        <f t="shared" si="10"/>
        <v>0</v>
      </c>
      <c r="AW16" s="104">
        <f t="shared" si="17"/>
        <v>0</v>
      </c>
    </row>
    <row r="17" spans="1:49" s="69" customFormat="1" ht="18" customHeight="1" x14ac:dyDescent="0.2">
      <c r="A17" s="71">
        <v>4</v>
      </c>
      <c r="B17" s="924"/>
      <c r="C17" s="925"/>
      <c r="D17" s="925"/>
      <c r="E17" s="925"/>
      <c r="F17" s="925"/>
      <c r="G17" s="926"/>
      <c r="H17" s="927"/>
      <c r="I17" s="928"/>
      <c r="J17" s="929"/>
      <c r="K17" s="930"/>
      <c r="L17" s="931"/>
      <c r="M17" s="932"/>
      <c r="N17" s="933"/>
      <c r="O17" s="932"/>
      <c r="P17" s="933"/>
      <c r="Q17" s="934">
        <f t="shared" si="2"/>
        <v>0</v>
      </c>
      <c r="R17" s="935"/>
      <c r="S17" s="936"/>
      <c r="T17" s="937"/>
      <c r="U17" s="938"/>
      <c r="V17" s="939"/>
      <c r="W17" s="940"/>
      <c r="X17" s="941"/>
      <c r="Y17" s="939"/>
      <c r="Z17" s="941"/>
      <c r="AA17" s="556"/>
      <c r="AB17" s="563"/>
      <c r="AC17" s="560" t="str">
        <f t="shared" si="3"/>
        <v/>
      </c>
      <c r="AD17" s="564"/>
      <c r="AE17" s="561"/>
      <c r="AF17" s="562">
        <f t="shared" si="4"/>
        <v>0</v>
      </c>
      <c r="AG17" s="72"/>
      <c r="AH17" s="109" t="str">
        <f t="shared" si="5"/>
        <v/>
      </c>
      <c r="AI17" s="883" t="str">
        <f t="shared" si="11"/>
        <v/>
      </c>
      <c r="AJ17" s="883"/>
      <c r="AK17" s="900" t="str">
        <f t="shared" si="6"/>
        <v/>
      </c>
      <c r="AL17" s="900"/>
      <c r="AM17" s="901" t="str">
        <f t="shared" si="7"/>
        <v/>
      </c>
      <c r="AN17" s="901"/>
      <c r="AO17" s="73">
        <f t="shared" si="12"/>
        <v>0</v>
      </c>
      <c r="AP17" s="74">
        <f t="shared" si="13"/>
        <v>0</v>
      </c>
      <c r="AQ17" s="75">
        <f t="shared" si="14"/>
        <v>0</v>
      </c>
      <c r="AR17" s="76">
        <f t="shared" si="15"/>
        <v>0</v>
      </c>
      <c r="AS17" s="77">
        <f t="shared" si="8"/>
        <v>0</v>
      </c>
      <c r="AT17" s="76">
        <f t="shared" si="16"/>
        <v>0</v>
      </c>
      <c r="AU17" s="78">
        <f t="shared" si="9"/>
        <v>0</v>
      </c>
      <c r="AV17" s="5">
        <f t="shared" si="10"/>
        <v>0</v>
      </c>
      <c r="AW17" s="104">
        <f t="shared" si="17"/>
        <v>0</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0</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0</v>
      </c>
      <c r="AR18" s="76">
        <f t="shared" si="15"/>
        <v>0</v>
      </c>
      <c r="AS18" s="77">
        <f t="shared" si="8"/>
        <v>0</v>
      </c>
      <c r="AT18" s="76">
        <f t="shared" si="16"/>
        <v>0</v>
      </c>
      <c r="AU18" s="78">
        <f t="shared" si="9"/>
        <v>0</v>
      </c>
      <c r="AV18" s="5">
        <f t="shared" si="10"/>
        <v>0</v>
      </c>
      <c r="AW18" s="104">
        <f t="shared" si="17"/>
        <v>0</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0</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0</v>
      </c>
      <c r="AR19" s="76">
        <f t="shared" si="15"/>
        <v>0</v>
      </c>
      <c r="AS19" s="77">
        <f t="shared" si="8"/>
        <v>0</v>
      </c>
      <c r="AT19" s="76">
        <f t="shared" si="16"/>
        <v>0</v>
      </c>
      <c r="AU19" s="78">
        <f t="shared" si="9"/>
        <v>0</v>
      </c>
      <c r="AV19" s="5">
        <f t="shared" si="10"/>
        <v>0</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0</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0</v>
      </c>
      <c r="AR20" s="76">
        <f t="shared" si="15"/>
        <v>0</v>
      </c>
      <c r="AS20" s="77">
        <f t="shared" si="8"/>
        <v>0</v>
      </c>
      <c r="AT20" s="76">
        <f t="shared" si="16"/>
        <v>0</v>
      </c>
      <c r="AU20" s="78">
        <f t="shared" si="9"/>
        <v>0</v>
      </c>
      <c r="AV20" s="5">
        <f t="shared" si="10"/>
        <v>0</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0</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0</v>
      </c>
      <c r="AR21" s="76">
        <f t="shared" si="15"/>
        <v>0</v>
      </c>
      <c r="AS21" s="77">
        <f t="shared" si="8"/>
        <v>0</v>
      </c>
      <c r="AT21" s="76">
        <f t="shared" si="16"/>
        <v>0</v>
      </c>
      <c r="AU21" s="78">
        <f t="shared" si="9"/>
        <v>0</v>
      </c>
      <c r="AV21" s="5">
        <f t="shared" si="10"/>
        <v>0</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0</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0</v>
      </c>
      <c r="AR22" s="76">
        <f t="shared" si="15"/>
        <v>0</v>
      </c>
      <c r="AS22" s="77">
        <f t="shared" si="8"/>
        <v>0</v>
      </c>
      <c r="AT22" s="76">
        <f t="shared" si="16"/>
        <v>0</v>
      </c>
      <c r="AU22" s="78">
        <f t="shared" si="9"/>
        <v>0</v>
      </c>
      <c r="AV22" s="5">
        <f t="shared" si="10"/>
        <v>0</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0</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0</v>
      </c>
      <c r="AR23" s="76">
        <f t="shared" si="15"/>
        <v>0</v>
      </c>
      <c r="AS23" s="77">
        <f t="shared" si="8"/>
        <v>0</v>
      </c>
      <c r="AT23" s="76">
        <f t="shared" si="16"/>
        <v>0</v>
      </c>
      <c r="AU23" s="78">
        <f t="shared" si="9"/>
        <v>0</v>
      </c>
      <c r="AV23" s="5">
        <f t="shared" si="10"/>
        <v>0</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0</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0</v>
      </c>
      <c r="AR24" s="76">
        <f t="shared" si="15"/>
        <v>0</v>
      </c>
      <c r="AS24" s="77">
        <f t="shared" si="8"/>
        <v>0</v>
      </c>
      <c r="AT24" s="76">
        <f t="shared" si="16"/>
        <v>0</v>
      </c>
      <c r="AU24" s="78">
        <f t="shared" si="9"/>
        <v>0</v>
      </c>
      <c r="AV24" s="5">
        <f t="shared" si="10"/>
        <v>0</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0</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0</v>
      </c>
      <c r="AR25" s="76">
        <f t="shared" si="15"/>
        <v>0</v>
      </c>
      <c r="AS25" s="77">
        <f t="shared" si="8"/>
        <v>0</v>
      </c>
      <c r="AT25" s="76">
        <f t="shared" si="16"/>
        <v>0</v>
      </c>
      <c r="AU25" s="78">
        <f t="shared" si="9"/>
        <v>0</v>
      </c>
      <c r="AV25" s="5">
        <f t="shared" si="10"/>
        <v>0</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0</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0</v>
      </c>
      <c r="AR26" s="76">
        <f t="shared" si="15"/>
        <v>0</v>
      </c>
      <c r="AS26" s="77">
        <f t="shared" si="8"/>
        <v>0</v>
      </c>
      <c r="AT26" s="76">
        <f t="shared" si="16"/>
        <v>0</v>
      </c>
      <c r="AU26" s="78">
        <f t="shared" si="9"/>
        <v>0</v>
      </c>
      <c r="AV26" s="5">
        <f t="shared" si="10"/>
        <v>0</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0</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0</v>
      </c>
      <c r="AR27" s="76">
        <f t="shared" si="15"/>
        <v>0</v>
      </c>
      <c r="AS27" s="77">
        <f t="shared" si="8"/>
        <v>0</v>
      </c>
      <c r="AT27" s="76">
        <f t="shared" si="16"/>
        <v>0</v>
      </c>
      <c r="AU27" s="78">
        <f t="shared" si="9"/>
        <v>0</v>
      </c>
      <c r="AV27" s="5">
        <f t="shared" si="10"/>
        <v>0</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0</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0</v>
      </c>
      <c r="AR28" s="76">
        <f t="shared" si="15"/>
        <v>0</v>
      </c>
      <c r="AS28" s="77">
        <f t="shared" si="8"/>
        <v>0</v>
      </c>
      <c r="AT28" s="76">
        <f t="shared" si="16"/>
        <v>0</v>
      </c>
      <c r="AU28" s="78">
        <f t="shared" si="9"/>
        <v>0</v>
      </c>
      <c r="AV28" s="5">
        <f t="shared" si="10"/>
        <v>0</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0</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0</v>
      </c>
      <c r="AR29" s="76">
        <f t="shared" si="15"/>
        <v>0</v>
      </c>
      <c r="AS29" s="77">
        <f t="shared" si="8"/>
        <v>0</v>
      </c>
      <c r="AT29" s="76">
        <f t="shared" si="16"/>
        <v>0</v>
      </c>
      <c r="AU29" s="78">
        <f t="shared" si="9"/>
        <v>0</v>
      </c>
      <c r="AV29" s="5">
        <f t="shared" si="10"/>
        <v>0</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0</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0</v>
      </c>
      <c r="AR30" s="76">
        <f t="shared" si="15"/>
        <v>0</v>
      </c>
      <c r="AS30" s="77">
        <f t="shared" si="8"/>
        <v>0</v>
      </c>
      <c r="AT30" s="76">
        <f t="shared" si="16"/>
        <v>0</v>
      </c>
      <c r="AU30" s="78">
        <f t="shared" si="9"/>
        <v>0</v>
      </c>
      <c r="AV30" s="5">
        <f t="shared" si="10"/>
        <v>0</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0</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0</v>
      </c>
      <c r="AR31" s="76">
        <f t="shared" si="15"/>
        <v>0</v>
      </c>
      <c r="AS31" s="77">
        <f t="shared" si="8"/>
        <v>0</v>
      </c>
      <c r="AT31" s="76">
        <f t="shared" si="16"/>
        <v>0</v>
      </c>
      <c r="AU31" s="78">
        <f t="shared" si="9"/>
        <v>0</v>
      </c>
      <c r="AV31" s="5">
        <f t="shared" si="10"/>
        <v>0</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0</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0</v>
      </c>
      <c r="AR32" s="76">
        <f t="shared" si="15"/>
        <v>0</v>
      </c>
      <c r="AS32" s="77">
        <f t="shared" si="8"/>
        <v>0</v>
      </c>
      <c r="AT32" s="76">
        <f t="shared" si="16"/>
        <v>0</v>
      </c>
      <c r="AU32" s="78">
        <f t="shared" si="9"/>
        <v>0</v>
      </c>
      <c r="AV32" s="5">
        <f t="shared" si="10"/>
        <v>0</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0</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0</v>
      </c>
      <c r="AR33" s="76">
        <f t="shared" si="15"/>
        <v>0</v>
      </c>
      <c r="AS33" s="77">
        <f t="shared" si="8"/>
        <v>0</v>
      </c>
      <c r="AT33" s="76">
        <f t="shared" si="16"/>
        <v>0</v>
      </c>
      <c r="AU33" s="78">
        <f t="shared" si="9"/>
        <v>0</v>
      </c>
      <c r="AV33" s="5">
        <f t="shared" si="10"/>
        <v>0</v>
      </c>
      <c r="AW33" s="104">
        <f t="shared" si="17"/>
        <v>0</v>
      </c>
    </row>
    <row r="34" spans="1:49" s="69" customFormat="1" ht="24.75" customHeight="1" x14ac:dyDescent="0.2">
      <c r="A34" s="84"/>
      <c r="B34" s="480" t="s">
        <v>281</v>
      </c>
      <c r="C34" s="84"/>
      <c r="D34" s="84"/>
      <c r="E34" s="84"/>
      <c r="F34" s="84"/>
      <c r="G34" s="554">
        <f>20-COUNTBLANK(B14:B33)</f>
        <v>0</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0</v>
      </c>
      <c r="Z34" s="904"/>
      <c r="AA34" s="558">
        <f t="shared" ref="AA34:AG34" si="18">SUM(AA14:AA33)</f>
        <v>0</v>
      </c>
      <c r="AB34" s="568">
        <f t="shared" si="18"/>
        <v>0</v>
      </c>
      <c r="AC34" s="569">
        <f t="shared" si="18"/>
        <v>0</v>
      </c>
      <c r="AD34" s="569">
        <f t="shared" si="18"/>
        <v>0</v>
      </c>
      <c r="AE34" s="570">
        <f t="shared" si="18"/>
        <v>0</v>
      </c>
      <c r="AF34" s="571">
        <f t="shared" si="18"/>
        <v>0</v>
      </c>
      <c r="AG34" s="89">
        <f t="shared" si="18"/>
        <v>0</v>
      </c>
      <c r="AH34" s="90"/>
      <c r="AI34" s="90"/>
      <c r="AJ34" s="90"/>
      <c r="AK34" s="90"/>
      <c r="AL34" s="91"/>
      <c r="AM34" s="91"/>
      <c r="AN34" s="91"/>
      <c r="AO34" s="68"/>
      <c r="AS34" s="70"/>
      <c r="AW34" s="104">
        <f>SUM(AW14:AW33)</f>
        <v>0</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0</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1035" priority="6" stopIfTrue="1">
      <formula>B14=""</formula>
    </cfRule>
  </conditionalFormatting>
  <conditionalFormatting sqref="AE14:AE33">
    <cfRule type="expression" dxfId="1034" priority="7" stopIfTrue="1">
      <formula>AND((OR(S14,V14,Y14)&lt;&gt;0),AE14=0)</formula>
    </cfRule>
    <cfRule type="expression" dxfId="1033" priority="8" stopIfTrue="1">
      <formula>AND((OR(S14,V14,Y14)&lt;&gt;0),AE14&lt;&gt;0)</formula>
    </cfRule>
  </conditionalFormatting>
  <conditionalFormatting sqref="Q14:R33">
    <cfRule type="expression" dxfId="1032" priority="9" stopIfTrue="1">
      <formula>B14=""</formula>
    </cfRule>
  </conditionalFormatting>
  <conditionalFormatting sqref="AC14:AC33">
    <cfRule type="expression" dxfId="1031" priority="10" stopIfTrue="1">
      <formula>(AD14+AC14)&gt;=0</formula>
    </cfRule>
  </conditionalFormatting>
  <conditionalFormatting sqref="AI14:AJ33">
    <cfRule type="expression" dxfId="1030" priority="11" stopIfTrue="1">
      <formula>IF(AI14&lt;&gt;ROUND(S14*$AF$1+V14+Y14,2),1)</formula>
    </cfRule>
    <cfRule type="cellIs" dxfId="1029" priority="12" stopIfTrue="1" operator="equal">
      <formula>0</formula>
    </cfRule>
  </conditionalFormatting>
  <conditionalFormatting sqref="Y25:Z33">
    <cfRule type="expression" dxfId="1028" priority="13" stopIfTrue="1">
      <formula>IF((AND($Y25=0,$S25=0,$V25=0,$AE25&lt;&gt;0)),"истина")</formula>
    </cfRule>
    <cfRule type="expression" dxfId="1027" priority="14" stopIfTrue="1">
      <formula>($V25+$Y25)&lt;&gt;$AI25</formula>
    </cfRule>
  </conditionalFormatting>
  <conditionalFormatting sqref="S15:U33">
    <cfRule type="expression" dxfId="1026" priority="15" stopIfTrue="1">
      <formula>IF((AND($S15=0,$V15=0,$Y15=0,$AE15&lt;&gt;0)),"истина")</formula>
    </cfRule>
    <cfRule type="cellIs" dxfId="1025" priority="16" stopIfTrue="1" operator="lessThan">
      <formula>0</formula>
    </cfRule>
  </conditionalFormatting>
  <conditionalFormatting sqref="V25:X33">
    <cfRule type="expression" dxfId="1024" priority="17" stopIfTrue="1">
      <formula>IF((AND($V25=0,$Y25=0,$S25=0,$AE25&lt;&gt;0)),"истина")</formula>
    </cfRule>
    <cfRule type="expression" dxfId="1023" priority="18" stopIfTrue="1">
      <formula>($V25+$Y25)&lt;&gt;$AI25</formula>
    </cfRule>
    <cfRule type="cellIs" dxfId="1022" priority="19" stopIfTrue="1" operator="lessThan">
      <formula>0</formula>
    </cfRule>
  </conditionalFormatting>
  <conditionalFormatting sqref="I10:J10">
    <cfRule type="cellIs" dxfId="1021" priority="20" stopIfTrue="1" operator="notEqual">
      <formula>$A$10</formula>
    </cfRule>
    <cfRule type="cellIs" dxfId="1020" priority="21" stopIfTrue="1" operator="equal">
      <formula>0</formula>
    </cfRule>
  </conditionalFormatting>
  <conditionalFormatting sqref="D10:E10 AK13:AL13 AH14:AH33 AM14:AN33">
    <cfRule type="cellIs" dxfId="1019" priority="22" stopIfTrue="1" operator="equal">
      <formula>0</formula>
    </cfRule>
  </conditionalFormatting>
  <conditionalFormatting sqref="AH3:AN3 AH1:AN1">
    <cfRule type="cellIs" dxfId="1018" priority="23" stopIfTrue="1" operator="equal">
      <formula>0</formula>
    </cfRule>
  </conditionalFormatting>
  <conditionalFormatting sqref="S34:AG34 AF14:AF33">
    <cfRule type="cellIs" dxfId="1017" priority="24" stopIfTrue="1" operator="equal">
      <formula>0</formula>
    </cfRule>
  </conditionalFormatting>
  <conditionalFormatting sqref="S14:U14">
    <cfRule type="expression" dxfId="1016" priority="25" stopIfTrue="1">
      <formula>IF((AND($S$14=0,$V$14=0,$Y$14=0,$AE$14&lt;&gt;0)),"истина")</formula>
    </cfRule>
    <cfRule type="cellIs" dxfId="1015" priority="26" stopIfTrue="1" operator="lessThan">
      <formula>0</formula>
    </cfRule>
  </conditionalFormatting>
  <conditionalFormatting sqref="G34 D8:E9 AK14:AL33">
    <cfRule type="cellIs" dxfId="1014" priority="27" stopIfTrue="1" operator="equal">
      <formula>0</formula>
    </cfRule>
  </conditionalFormatting>
  <conditionalFormatting sqref="AL8:AL9">
    <cfRule type="cellIs" dxfId="1013" priority="28" stopIfTrue="1" operator="equal">
      <formula>0</formula>
    </cfRule>
  </conditionalFormatting>
  <conditionalFormatting sqref="AM8:AN8">
    <cfRule type="expression" dxfId="1012" priority="29" stopIfTrue="1">
      <formula>$AL$8=0</formula>
    </cfRule>
  </conditionalFormatting>
  <conditionalFormatting sqref="AM9:AN9">
    <cfRule type="expression" dxfId="1011" priority="30" stopIfTrue="1">
      <formula>$AL$9=0</formula>
    </cfRule>
  </conditionalFormatting>
  <conditionalFormatting sqref="A8:C8">
    <cfRule type="expression" dxfId="1010" priority="31" stopIfTrue="1">
      <formula>$D$8=0</formula>
    </cfRule>
    <cfRule type="cellIs" dxfId="1009" priority="32" stopIfTrue="1" operator="equal">
      <formula>0</formula>
    </cfRule>
  </conditionalFormatting>
  <conditionalFormatting sqref="A9:C9">
    <cfRule type="expression" dxfId="1008" priority="33" stopIfTrue="1">
      <formula>$D$9=0</formula>
    </cfRule>
    <cfRule type="cellIs" dxfId="1007" priority="34" stopIfTrue="1" operator="equal">
      <formula>0</formula>
    </cfRule>
  </conditionalFormatting>
  <conditionalFormatting sqref="F9">
    <cfRule type="expression" dxfId="1006" priority="35" stopIfTrue="1">
      <formula>$D$9=0</formula>
    </cfRule>
  </conditionalFormatting>
  <conditionalFormatting sqref="F8">
    <cfRule type="expression" dxfId="1005" priority="36" stopIfTrue="1">
      <formula>$D$8=0</formula>
    </cfRule>
  </conditionalFormatting>
  <conditionalFormatting sqref="G8:AK9 BA7:CE8">
    <cfRule type="cellIs" dxfId="1004" priority="37" stopIfTrue="1" operator="equal">
      <formula>""</formula>
    </cfRule>
  </conditionalFormatting>
  <conditionalFormatting sqref="Y14:Z24">
    <cfRule type="expression" dxfId="1003" priority="1" stopIfTrue="1">
      <formula>IF((AND($Y14=0,$S14=0,$V14=0,$AE14&lt;&gt;0)),"истина")</formula>
    </cfRule>
    <cfRule type="expression" dxfId="1002" priority="2" stopIfTrue="1">
      <formula>($V14+$Y14)&lt;&gt;$AI14</formula>
    </cfRule>
  </conditionalFormatting>
  <conditionalFormatting sqref="V14:X24">
    <cfRule type="expression" dxfId="1001" priority="3" stopIfTrue="1">
      <formula>IF((AND($V14=0,$Y14=0,$S14=0,$AE14&lt;&gt;0)),"истина")</formula>
    </cfRule>
    <cfRule type="expression" dxfId="1000" priority="4" stopIfTrue="1">
      <formula>($V14+$Y14)&lt;&gt;$AI14</formula>
    </cfRule>
    <cfRule type="cellIs" dxfId="999"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4993"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84994"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84995"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84996"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84997"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84998"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84999"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85000"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85001"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85002"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85003"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85004"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85005"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85006"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85007"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85008"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85009"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8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34">
    <pageSetUpPr fitToPage="1"/>
  </sheetPr>
  <dimension ref="A1:CE147"/>
  <sheetViews>
    <sheetView showGridLines="0" topLeftCell="C3" zoomScale="120" zoomScaleNormal="120" workbookViewId="0">
      <selection activeCell="M18" sqref="M18:N18"/>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c r="B1" s="969"/>
      <c r="C1" s="969"/>
      <c r="D1" s="555"/>
      <c r="E1" s="966"/>
      <c r="F1" s="966"/>
      <c r="G1" s="966"/>
      <c r="H1" s="966"/>
      <c r="J1" s="970"/>
      <c r="K1" s="970"/>
      <c r="L1" s="970"/>
      <c r="M1" s="970"/>
      <c r="N1" s="970"/>
      <c r="O1" s="970"/>
      <c r="P1" s="3"/>
      <c r="Q1" s="3"/>
      <c r="R1" s="964"/>
      <c r="S1" s="964"/>
      <c r="T1" s="964"/>
      <c r="U1" s="964"/>
      <c r="V1" s="964"/>
      <c r="W1" s="964"/>
      <c r="Y1" s="971"/>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c r="AH2" s="859" t="s">
        <v>12</v>
      </c>
      <c r="AI2" s="859"/>
      <c r="AJ2" s="859"/>
      <c r="AK2" s="859"/>
      <c r="AL2" s="859"/>
      <c r="AM2" s="859"/>
      <c r="AN2" s="859"/>
      <c r="AO2" s="14" t="b">
        <v>0</v>
      </c>
      <c r="AP2" s="15" t="b">
        <v>0</v>
      </c>
      <c r="AQ2" s="15" t="b">
        <v>0</v>
      </c>
      <c r="AR2" s="15" t="b">
        <v>0</v>
      </c>
      <c r="AS2" s="15" t="b">
        <v>0</v>
      </c>
      <c r="AT2" s="15" t="b">
        <v>0</v>
      </c>
      <c r="AU2" s="15" t="b">
        <v>0</v>
      </c>
      <c r="AV2" s="15">
        <f>COUNTIF(AO2:AU2,TRUE)</f>
        <v>0</v>
      </c>
    </row>
    <row r="3" spans="1:83" ht="12.75" customHeight="1" x14ac:dyDescent="0.2">
      <c r="A3" s="972" t="s">
        <v>320</v>
      </c>
      <c r="B3" s="972"/>
      <c r="C3" s="972"/>
      <c r="D3" s="555"/>
      <c r="E3" s="964"/>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f>IF(AO2=TRUE,"M",0)</f>
        <v>0</v>
      </c>
      <c r="AP3" s="19">
        <f>IF(AP2=TRUE,"Tu",0)</f>
        <v>0</v>
      </c>
      <c r="AQ3" s="19">
        <f>IF(AQ2=TRUE,"W",0)</f>
        <v>0</v>
      </c>
      <c r="AR3" s="19">
        <f>IF(AR2=TRUE,"Th",0)</f>
        <v>0</v>
      </c>
      <c r="AS3" s="19">
        <f>IF(AS2=TRUE,"F",0)</f>
        <v>0</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
      </c>
      <c r="BC7" s="33" t="str">
        <f>IF($I$7=$AO$3,"X","")&amp;IF($I$7=$AP$3,"X","")&amp;IF($I$7=$AQ$3,"X","")&amp;IF($I$7=$AR$3,"X","")&amp;IF($I$7=$AS$3,"X","")&amp;IF($I$7=$AT$3,"X","")&amp;IF($I$7=$AU$3,"X","")</f>
        <v/>
      </c>
      <c r="BD7" s="33" t="str">
        <f>IF($J$7=$AO$3,"X","")&amp;IF($J$7=$AP$3,"X","")&amp;IF($J$7=$AQ$3,"X","")&amp;IF($J$7=$AR$3,"X","")&amp;IF($J$7=$AS$3,"X","")&amp;IF($J$7=$AT$3,"X","")&amp;IF($J$7=$AU$3,"X","")</f>
        <v/>
      </c>
      <c r="BE7" s="33" t="str">
        <f>IF($K$7=$AO$3,"X","")&amp;IF($K$7=$AP$3,"X","")&amp;IF($K$7=$AQ$3,"X","")&amp;IF($K$7=$AR$3,"X","")&amp;IF($K$7=$AS$3,"X","")&amp;IF($K$7=$AT$3,"X","")&amp;IF($K$7=$AU$3,"X","")</f>
        <v/>
      </c>
      <c r="BF7" s="33" t="str">
        <f>IF($L$7=$AO$3,"X","")&amp;IF($L$7=$AP$3,"X","")&amp;IF($L$7=$AQ$3,"X","")&amp;IF($L$7=$AR$3,"X","")&amp;IF($L$7=$AS$3,"X","")&amp;IF($L$7=$AT$3,"X","")&amp;IF($L$7=$AU$3,"X","")</f>
        <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
      </c>
      <c r="BJ7" s="33" t="str">
        <f>IF($P$7=$AO$3,"X","")&amp;IF($P$7=$AP$3,"X","")&amp;IF($P$7=$AQ$3,"X","")&amp;IF($P$7=$AR$3,"X","")&amp;IF($P$7=$AS$3,"X","")&amp;IF($P$7=$AT$3,"X","")&amp;IF($P$7=$AU$3,"X","")</f>
        <v/>
      </c>
      <c r="BK7" s="33" t="str">
        <f>IF($Q$7=$AO$3,"X","")&amp;IF($Q$7=$AP$3,"X","")&amp;IF($Q$7=$AQ$3,"X","")&amp;IF($Q$7=$AR$3,"X","")&amp;IF($Q$7=$AS$3,"X","")&amp;IF($Q$7=$AT$3,"X","")&amp;IF($Q$7=$AU$3,"X","")</f>
        <v/>
      </c>
      <c r="BL7" s="33" t="str">
        <f>IF($R$7=$AO$3,"X","")&amp;IF($R$7=$AP$3,"X","")&amp;IF($R$7=$AQ$3,"X","")&amp;IF($R$7=$AR$3,"X","")&amp;IF($R$7=$AS$3,"X","")&amp;IF($R$7=$AT$3,"X","")&amp;IF($R$7=$AU$3,"X","")</f>
        <v/>
      </c>
      <c r="BM7" s="33" t="str">
        <f>IF($S$7=$AO$3,"X","")&amp;IF($S$7=$AP$3,"X","")&amp;IF($S$7=$AQ$3,"X","")&amp;IF($S$7=$AR$3,"X","")&amp;IF($S$7=$AS$3,"X","")&amp;IF($S$7=$AT$3,"X","")&amp;IF($S$7=$AU$3,"X","")</f>
        <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
      </c>
      <c r="BQ7" s="33" t="str">
        <f>IF($W$7=$AO$3,"X","")&amp;IF($W$7=$AP$3,"X","")&amp;IF($W$7=$AQ$3,"X","")&amp;IF($W$7=$AR$3,"X","")&amp;IF($W$7=$AS$3,"X","")&amp;IF($W$7=$AT$3,"X","")&amp;IF($W$7=$AU$3,"X","")</f>
        <v/>
      </c>
      <c r="BR7" s="33" t="str">
        <f>IF($X$7=$AO$3,"X","")&amp;IF($X$7=$AP$3,"X","")&amp;IF($X$7=$AQ$3,"X","")&amp;IF($X$7=$AR$3,"X","")&amp;IF($X$7=$AS$3,"X","")&amp;IF($X$7=$AT$3,"X","")&amp;IF($X$7=$AU$3,"X","")</f>
        <v/>
      </c>
      <c r="BS7" s="33" t="str">
        <f>IF($Y$7=$AO$3,"X","")&amp;IF($Y$7=$AP$3,"X","")&amp;IF($Y$7=$AQ$3,"X","")&amp;IF($Y$7=$AR$3,"X","")&amp;IF($Y$7=$AS$3,"X","")&amp;IF($Y$7=$AT$3,"X","")&amp;IF($Y$7=$AU$3,"X","")</f>
        <v/>
      </c>
      <c r="BT7" s="33" t="str">
        <f>IF($Z$7=$AO$3,"X","")&amp;IF($Z$7=$AP$3,"X","")&amp;IF($Z$7=$AQ$3,"X","")&amp;IF($Z$7=$AR$3,"X","")&amp;IF($Z$7=$AS$3,"X","")&amp;IF($Z$7=$AT$3,"X","")&amp;IF($Z$7=$AU$3,"X","")</f>
        <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
      </c>
      <c r="BX7" s="33" t="str">
        <f>IF($AD$7=$AO$3,"X","")&amp;IF($AD$7=$AP$3,"X","")&amp;IF($AD$7=$AQ$3,"X","")&amp;IF($AD$7=$AR$3,"X","")&amp;IF($AD$7=$AS$3,"X","")&amp;IF($AD$7=$AT$3,"X","")&amp;IF($AD$7=$AU$3,"X","")</f>
        <v/>
      </c>
      <c r="BY7" s="33" t="str">
        <f>IF($AE$7=$AO$3,"X","")&amp;IF($AE$7=$AP$3,"X","")&amp;IF($AE$7=$AQ$3,"X","")&amp;IF($AE$7=$AR$3,"X","")&amp;IF($AE$7=$AS$3,"X","")&amp;IF($AE$7=$AT$3,"X","")&amp;IF($AE$7=$AU$3,"X","")</f>
        <v/>
      </c>
      <c r="BZ7" s="33" t="str">
        <f>IF($AF$7=$AO$3,"X","")&amp;IF($AF$7=$AP$3,"X","")&amp;IF($AF$7=$AQ$3,"X","")&amp;IF($AF$7=$AR$3,"X","")&amp;IF($AF$7=$AS$3,"X","")&amp;IF($AF$7=$AT$3,"X","")&amp;IF($AF$7=$AU$3,"X","")</f>
        <v/>
      </c>
      <c r="CA7" s="33" t="str">
        <f>IF($AG$7=$AO$3,"X","")&amp;IF($AG$7=$AP$3,"X","")&amp;IF($AG$7=$AQ$3,"X","")&amp;IF($AG$7=$AR$3,"X","")&amp;IF($AG$7=$AS$3,"X","")&amp;IF($AG$7=$AT$3,"X","")&amp;IF($AG$7=$AU$3,"X","")</f>
        <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
      </c>
      <c r="CE7" s="33" t="str">
        <f>IF($AK$7=$AO$3,"X","")&amp;IF($AK$7=$AP$3,"X","")&amp;IF($AK$7=$AQ$3,"X","")&amp;IF($AK$7=$AR$3,"X","")&amp;IF($AK$7=$AS$3,"X","")&amp;IF($AK$7=$AT$3,"X","")&amp;IF($AK$7=$AU$3,"X","")</f>
        <v/>
      </c>
    </row>
    <row r="8" spans="1:83" ht="12.75" customHeight="1" x14ac:dyDescent="0.2">
      <c r="A8" s="977">
        <f>R1</f>
        <v>0</v>
      </c>
      <c r="B8" s="977"/>
      <c r="C8" s="977"/>
      <c r="D8" s="978">
        <f>Y1*AL8</f>
        <v>0</v>
      </c>
      <c r="E8" s="978"/>
      <c r="F8" s="34" t="s">
        <v>21</v>
      </c>
      <c r="G8" s="35" t="str">
        <f>IF($G$7=$AO$3,"X","")&amp;IF($G$7=$AP$3,"X","")&amp;IF($G$7=$AQ$3,"X","")&amp;IF($G$7=$AR$3,"X","")&amp;IF($G$7=$AS$3,"X","")&amp;IF($G$7=$AT$3,"X","")&amp;IF($G$7=$AU$3,"X","")</f>
        <v/>
      </c>
      <c r="H8" s="35" t="str">
        <f>IF($H$7=$AO$3,"X","")&amp;IF($H$7=$AP$3,"X","")&amp;IF($H$7=$AQ$3,"X","")&amp;IF($H$7=$AR$3,"X","")&amp;IF($H$7=$AS$3,"X","")&amp;IF($H$7=$AT$3,"X","")&amp;IF($H$7=$AU$3,"X","")</f>
        <v/>
      </c>
      <c r="I8" s="35" t="str">
        <f>IF($I$7=$AO$3,"X","")&amp;IF($I$7=$AP$3,"X","")&amp;IF($I$7=$AQ$3,"X","")&amp;IF($I$7=$AR$3,"X","")&amp;IF($I$7=$AS$3,"X","")&amp;IF($I$7=$AT$3,"X","")&amp;IF($I$7=$AU$3,"X","")</f>
        <v/>
      </c>
      <c r="J8" s="35" t="str">
        <f>IF($J$7=$AO$3,"X","")&amp;IF($J$7=$AP$3,"X","")&amp;IF($J$7=$AQ$3,"X","")&amp;IF($J$7=$AR$3,"X","")&amp;IF($J$7=$AS$3,"X","")&amp;IF($J$7=$AT$3,"X","")&amp;IF($J$7=$AU$3,"X","")</f>
        <v/>
      </c>
      <c r="K8" s="35" t="str">
        <f>IF($K$7=$AO$3,"X","")&amp;IF($K$7=$AP$3,"X","")&amp;IF($K$7=$AQ$3,"X","")&amp;IF($K$7=$AR$3,"X","")&amp;IF($K$7=$AS$3,"X","")&amp;IF($K$7=$AT$3,"X","")&amp;IF($K$7=$AU$3,"X","")</f>
        <v/>
      </c>
      <c r="L8" s="35" t="str">
        <f>IF($L$7=$AO$3,"X","")&amp;IF($L$7=$AP$3,"X","")&amp;IF($L$7=$AQ$3,"X","")&amp;IF($L$7=$AR$3,"X","")&amp;IF($L$7=$AS$3,"X","")&amp;IF($L$7=$AT$3,"X","")&amp;IF($L$7=$AU$3,"X","")</f>
        <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
      </c>
      <c r="P8" s="35" t="str">
        <f>IF($P$7=$AO$3,"X","")&amp;IF($P$7=$AP$3,"X","")&amp;IF($P$7=$AQ$3,"X","")&amp;IF($P$7=$AR$3,"X","")&amp;IF($P$7=$AS$3,"X","")&amp;IF($P$7=$AT$3,"X","")&amp;IF($P$7=$AU$3,"X","")</f>
        <v/>
      </c>
      <c r="Q8" s="35" t="str">
        <f>IF($Q$7=$AO$3,"X","")&amp;IF($Q$7=$AP$3,"X","")&amp;IF($Q$7=$AQ$3,"X","")&amp;IF($Q$7=$AR$3,"X","")&amp;IF($Q$7=$AS$3,"X","")&amp;IF($Q$7=$AT$3,"X","")&amp;IF($Q$7=$AU$3,"X","")</f>
        <v/>
      </c>
      <c r="R8" s="35" t="str">
        <f>IF($R$7=$AO$3,"X","")&amp;IF($R$7=$AP$3,"X","")&amp;IF($R$7=$AQ$3,"X","")&amp;IF($R$7=$AR$3,"X","")&amp;IF($R$7=$AS$3,"X","")&amp;IF($R$7=$AT$3,"X","")&amp;IF($R$7=$AU$3,"X","")</f>
        <v/>
      </c>
      <c r="S8" s="35" t="str">
        <f>IF($S$7=$AO$3,"X","")&amp;IF($S$7=$AP$3,"X","")&amp;IF($S$7=$AQ$3,"X","")&amp;IF($S$7=$AR$3,"X","")&amp;IF($S$7=$AS$3,"X","")&amp;IF($S$7=$AT$3,"X","")&amp;IF($S$7=$AU$3,"X","")</f>
        <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
      </c>
      <c r="W8" s="35" t="str">
        <f>IF($W$7=$AO$3,"X","")&amp;IF($W$7=$AP$3,"X","")&amp;IF($W$7=$AQ$3,"X","")&amp;IF($W$7=$AR$3,"X","")&amp;IF($W$7=$AS$3,"X","")&amp;IF($W$7=$AT$3,"X","")&amp;IF($W$7=$AU$3,"X","")</f>
        <v/>
      </c>
      <c r="X8" s="35" t="str">
        <f>IF($X$7=$AO$3,"X","")&amp;IF($X$7=$AP$3,"X","")&amp;IF($X$7=$AQ$3,"X","")&amp;IF($X$7=$AR$3,"X","")&amp;IF($X$7=$AS$3,"X","")&amp;IF($X$7=$AT$3,"X","")&amp;IF($X$7=$AU$3,"X","")</f>
        <v/>
      </c>
      <c r="Y8" s="35" t="str">
        <f>IF($Y$7=$AO$3,"X","")&amp;IF($Y$7=$AP$3,"X","")&amp;IF($Y$7=$AQ$3,"X","")&amp;IF($Y$7=$AR$3,"X","")&amp;IF($Y$7=$AS$3,"X","")&amp;IF($Y$7=$AT$3,"X","")&amp;IF($Y$7=$AU$3,"X","")</f>
        <v/>
      </c>
      <c r="Z8" s="35" t="str">
        <f>IF($Z$7=$AO$3,"X","")&amp;IF($Z$7=$AP$3,"X","")&amp;IF($Z$7=$AQ$3,"X","")&amp;IF($Z$7=$AR$3,"X","")&amp;IF($Z$7=$AS$3,"X","")&amp;IF($Z$7=$AT$3,"X","")&amp;IF($Z$7=$AU$3,"X","")</f>
        <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
      </c>
      <c r="AD8" s="35" t="str">
        <f>IF($AD$7=$AO$3,"X","")&amp;IF($AD$7=$AP$3,"X","")&amp;IF($AD$7=$AQ$3,"X","")&amp;IF($AD$7=$AR$3,"X","")&amp;IF($AD$7=$AS$3,"X","")&amp;IF($AD$7=$AT$3,"X","")&amp;IF($AD$7=$AU$3,"X","")</f>
        <v/>
      </c>
      <c r="AE8" s="35" t="str">
        <f>IF($AE$7=$AO$3,"X","")&amp;IF($AE$7=$AP$3,"X","")&amp;IF($AE$7=$AQ$3,"X","")&amp;IF($AE$7=$AR$3,"X","")&amp;IF($AE$7=$AS$3,"X","")&amp;IF($AE$7=$AT$3,"X","")&amp;IF($AE$7=$AU$3,"X","")</f>
        <v/>
      </c>
      <c r="AF8" s="35" t="str">
        <f>IF($AF$7=$AO$3,"X","")&amp;IF($AF$7=$AP$3,"X","")&amp;IF($AF$7=$AQ$3,"X","")&amp;IF($AF$7=$AR$3,"X","")&amp;IF($AF$7=$AS$3,"X","")&amp;IF($AF$7=$AT$3,"X","")&amp;IF($AF$7=$AU$3,"X","")</f>
        <v/>
      </c>
      <c r="AG8" s="35" t="str">
        <f>IF($AG$7=$AO$3,"X","")&amp;IF($AG$7=$AP$3,"X","")&amp;IF($AG$7=$AQ$3,"X","")&amp;IF($AG$7=$AR$3,"X","")&amp;IF($AG$7=$AS$3,"X","")&amp;IF($AG$7=$AT$3,"X","")&amp;IF($AG$7=$AU$3,"X","")</f>
        <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
      </c>
      <c r="AK8" s="35" t="str">
        <f>IF($AK$7=$AO$3,"X","")&amp;IF($AK$7=$AP$3,"X","")&amp;IF($AK$7=$AQ$3,"X","")&amp;IF($AK$7=$AR$3,"X","")&amp;IF($AK$7=$AS$3,"X","")&amp;IF($AK$7=$AT$3,"X","")&amp;IF($AK$7=$AU$3,"X","")</f>
        <v/>
      </c>
      <c r="AL8" s="30">
        <f>COUNTIF(G8:AK8,"X")</f>
        <v>0</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0</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c r="C14" s="925"/>
      <c r="D14" s="925"/>
      <c r="E14" s="925"/>
      <c r="F14" s="925"/>
      <c r="G14" s="926"/>
      <c r="H14" s="927"/>
      <c r="I14" s="928"/>
      <c r="J14" s="929"/>
      <c r="K14" s="930"/>
      <c r="L14" s="931"/>
      <c r="M14" s="932"/>
      <c r="N14" s="933"/>
      <c r="O14" s="932"/>
      <c r="P14" s="933"/>
      <c r="Q14" s="934">
        <f t="shared" ref="Q14:Q33" si="2">AV14</f>
        <v>0</v>
      </c>
      <c r="R14" s="935"/>
      <c r="S14" s="936"/>
      <c r="T14" s="937"/>
      <c r="U14" s="938"/>
      <c r="V14" s="939"/>
      <c r="W14" s="940"/>
      <c r="X14" s="941"/>
      <c r="Y14" s="939"/>
      <c r="Z14" s="941"/>
      <c r="AA14" s="556"/>
      <c r="AB14" s="559"/>
      <c r="AC14" s="560" t="str">
        <f t="shared" ref="AC14:AC33" si="3">IF(B14&lt;&gt;"",-$I$10,"")</f>
        <v/>
      </c>
      <c r="AD14" s="561"/>
      <c r="AE14" s="561"/>
      <c r="AF14" s="562">
        <f t="shared" ref="AF14:AF33" si="4">SUM(AB14:AE14)</f>
        <v>0</v>
      </c>
      <c r="AG14" s="72"/>
      <c r="AH14" s="109" t="str">
        <f t="shared" ref="AH14:AH33" si="5">IF(B14&lt;&gt;"",AV14,"")</f>
        <v/>
      </c>
      <c r="AI14" s="883" t="str">
        <f>IF(B14&lt;&gt;0,ROUND(AE14*Q14,0),"")</f>
        <v/>
      </c>
      <c r="AJ14" s="883"/>
      <c r="AK14" s="900" t="str">
        <f t="shared" ref="AK14:AK33" si="6">IF(B14&lt;&gt;0,ROUND(AI14*$AF$1,2),"")</f>
        <v/>
      </c>
      <c r="AL14" s="900"/>
      <c r="AM14" s="901" t="str">
        <f t="shared" ref="AM14:AM33" si="7">IF(AND(AC14&gt;0,AC14&lt;&gt;""),"ложь","")</f>
        <v/>
      </c>
      <c r="AN14" s="901"/>
      <c r="AO14" s="73">
        <f>IF(ROUND($A$1-$A$1*M14,4)=$A$1,0,ROUND($A$1-$A$1*M14,4))</f>
        <v>0</v>
      </c>
      <c r="AP14" s="74">
        <f>IF(ROUND($A$1-$A$1*O14,4)=$A$1,0,ROUND($A$1-$A$1*O14,4))</f>
        <v>0</v>
      </c>
      <c r="AQ14" s="75">
        <f>ROUND($A$1-((M14+O14)*$A$1),4)</f>
        <v>0</v>
      </c>
      <c r="AR14" s="76">
        <f>IF(AO14&gt;0,1,0)</f>
        <v>0</v>
      </c>
      <c r="AS14" s="77">
        <f t="shared" ref="AS14:AS33" si="8">IF(AP14&gt;0,2,0)</f>
        <v>0</v>
      </c>
      <c r="AT14" s="76">
        <f>IF(AQ14&gt;0,3,0)</f>
        <v>0</v>
      </c>
      <c r="AU14" s="78">
        <f t="shared" ref="AU14:AU33" si="9">AR14+AS14+AT14</f>
        <v>0</v>
      </c>
      <c r="AV14" s="5">
        <f t="shared" ref="AV14:AV33" si="10">IF(AU14=4,AO14,0)+IF(AU14=5,AP14,0)+IF(AU14=6,AQ14,0)+IF(AU14=3,$A$1,0)</f>
        <v>0</v>
      </c>
      <c r="AW14" s="104">
        <f>ROUND(AF14*Q14,0)</f>
        <v>0</v>
      </c>
    </row>
    <row r="15" spans="1:83" s="69" customFormat="1" ht="18" customHeight="1" x14ac:dyDescent="0.2">
      <c r="A15" s="71">
        <v>2</v>
      </c>
      <c r="B15" s="924"/>
      <c r="C15" s="925"/>
      <c r="D15" s="925"/>
      <c r="E15" s="925"/>
      <c r="F15" s="925"/>
      <c r="G15" s="926"/>
      <c r="H15" s="927"/>
      <c r="I15" s="928"/>
      <c r="J15" s="929"/>
      <c r="K15" s="930"/>
      <c r="L15" s="931"/>
      <c r="M15" s="932"/>
      <c r="N15" s="933"/>
      <c r="O15" s="932"/>
      <c r="P15" s="933"/>
      <c r="Q15" s="934">
        <f t="shared" si="2"/>
        <v>0</v>
      </c>
      <c r="R15" s="935"/>
      <c r="S15" s="936"/>
      <c r="T15" s="937"/>
      <c r="U15" s="938"/>
      <c r="V15" s="939"/>
      <c r="W15" s="940"/>
      <c r="X15" s="941"/>
      <c r="Y15" s="939"/>
      <c r="Z15" s="941"/>
      <c r="AA15" s="556"/>
      <c r="AB15" s="563"/>
      <c r="AC15" s="560" t="str">
        <f t="shared" si="3"/>
        <v/>
      </c>
      <c r="AD15" s="564"/>
      <c r="AE15" s="561"/>
      <c r="AF15" s="562">
        <f t="shared" si="4"/>
        <v>0</v>
      </c>
      <c r="AG15" s="72"/>
      <c r="AH15" s="109" t="str">
        <f t="shared" si="5"/>
        <v/>
      </c>
      <c r="AI15" s="883" t="str">
        <f t="shared" ref="AI15:AI33" si="11">IF(B15&lt;&gt;0,ROUND(AE15*Q15,0),"")</f>
        <v/>
      </c>
      <c r="AJ15" s="883"/>
      <c r="AK15" s="900" t="str">
        <f t="shared" si="6"/>
        <v/>
      </c>
      <c r="AL15" s="900"/>
      <c r="AM15" s="901" t="str">
        <f t="shared" si="7"/>
        <v/>
      </c>
      <c r="AN15" s="901"/>
      <c r="AO15" s="73">
        <f t="shared" ref="AO15:AO33" si="12">IF(ROUND($A$1-$A$1*M15,4)=$A$1,0,ROUND($A$1-$A$1*M15,4))</f>
        <v>0</v>
      </c>
      <c r="AP15" s="74">
        <f t="shared" ref="AP15:AP33" si="13">IF(ROUND($A$1-$A$1*O15,4)=$A$1,0,ROUND($A$1-$A$1*O15,4))</f>
        <v>0</v>
      </c>
      <c r="AQ15" s="75">
        <f t="shared" ref="AQ15:AQ33" si="14">ROUND($A$1-((M15+O15)*$A$1),4)</f>
        <v>0</v>
      </c>
      <c r="AR15" s="76">
        <f t="shared" ref="AR15:AR33" si="15">IF(AO15&gt;0,1,0)</f>
        <v>0</v>
      </c>
      <c r="AS15" s="77">
        <f t="shared" si="8"/>
        <v>0</v>
      </c>
      <c r="AT15" s="76">
        <f t="shared" ref="AT15:AT33" si="16">IF(AQ15&gt;0,3,0)</f>
        <v>0</v>
      </c>
      <c r="AU15" s="78">
        <f t="shared" si="9"/>
        <v>0</v>
      </c>
      <c r="AV15" s="5">
        <f t="shared" si="10"/>
        <v>0</v>
      </c>
      <c r="AW15" s="104">
        <f t="shared" ref="AW15:AW33" si="17">ROUND(AF15*Q15,0)</f>
        <v>0</v>
      </c>
    </row>
    <row r="16" spans="1:83" s="69" customFormat="1" ht="18" customHeight="1" x14ac:dyDescent="0.2">
      <c r="A16" s="71">
        <v>3</v>
      </c>
      <c r="B16" s="924"/>
      <c r="C16" s="925"/>
      <c r="D16" s="925"/>
      <c r="E16" s="925"/>
      <c r="F16" s="925"/>
      <c r="G16" s="926"/>
      <c r="H16" s="927"/>
      <c r="I16" s="928"/>
      <c r="J16" s="929"/>
      <c r="K16" s="930"/>
      <c r="L16" s="931"/>
      <c r="M16" s="932"/>
      <c r="N16" s="933"/>
      <c r="O16" s="932"/>
      <c r="P16" s="933"/>
      <c r="Q16" s="934">
        <f t="shared" si="2"/>
        <v>0</v>
      </c>
      <c r="R16" s="935"/>
      <c r="S16" s="936"/>
      <c r="T16" s="937"/>
      <c r="U16" s="938"/>
      <c r="V16" s="939"/>
      <c r="W16" s="940"/>
      <c r="X16" s="941"/>
      <c r="Y16" s="939"/>
      <c r="Z16" s="941"/>
      <c r="AA16" s="556"/>
      <c r="AB16" s="563"/>
      <c r="AC16" s="560" t="str">
        <f t="shared" si="3"/>
        <v/>
      </c>
      <c r="AD16" s="564"/>
      <c r="AE16" s="561"/>
      <c r="AF16" s="562">
        <f t="shared" si="4"/>
        <v>0</v>
      </c>
      <c r="AG16" s="72"/>
      <c r="AH16" s="109" t="str">
        <f t="shared" si="5"/>
        <v/>
      </c>
      <c r="AI16" s="883" t="str">
        <f t="shared" si="11"/>
        <v/>
      </c>
      <c r="AJ16" s="883"/>
      <c r="AK16" s="900" t="str">
        <f t="shared" si="6"/>
        <v/>
      </c>
      <c r="AL16" s="900"/>
      <c r="AM16" s="901" t="str">
        <f t="shared" si="7"/>
        <v/>
      </c>
      <c r="AN16" s="901"/>
      <c r="AO16" s="73">
        <f t="shared" si="12"/>
        <v>0</v>
      </c>
      <c r="AP16" s="74">
        <f t="shared" si="13"/>
        <v>0</v>
      </c>
      <c r="AQ16" s="75">
        <f t="shared" si="14"/>
        <v>0</v>
      </c>
      <c r="AR16" s="76">
        <f t="shared" si="15"/>
        <v>0</v>
      </c>
      <c r="AS16" s="77">
        <f t="shared" si="8"/>
        <v>0</v>
      </c>
      <c r="AT16" s="76">
        <f t="shared" si="16"/>
        <v>0</v>
      </c>
      <c r="AU16" s="78">
        <f t="shared" si="9"/>
        <v>0</v>
      </c>
      <c r="AV16" s="5">
        <f t="shared" si="10"/>
        <v>0</v>
      </c>
      <c r="AW16" s="104">
        <f t="shared" si="17"/>
        <v>0</v>
      </c>
    </row>
    <row r="17" spans="1:49" s="69" customFormat="1" ht="18" customHeight="1" x14ac:dyDescent="0.2">
      <c r="A17" s="71">
        <v>4</v>
      </c>
      <c r="B17" s="924"/>
      <c r="C17" s="925"/>
      <c r="D17" s="925"/>
      <c r="E17" s="925"/>
      <c r="F17" s="925"/>
      <c r="G17" s="926"/>
      <c r="H17" s="927"/>
      <c r="I17" s="928"/>
      <c r="J17" s="929"/>
      <c r="K17" s="930"/>
      <c r="L17" s="931"/>
      <c r="M17" s="932"/>
      <c r="N17" s="933"/>
      <c r="O17" s="932"/>
      <c r="P17" s="933"/>
      <c r="Q17" s="934">
        <f t="shared" si="2"/>
        <v>0</v>
      </c>
      <c r="R17" s="935"/>
      <c r="S17" s="936"/>
      <c r="T17" s="937"/>
      <c r="U17" s="938"/>
      <c r="V17" s="939"/>
      <c r="W17" s="940"/>
      <c r="X17" s="941"/>
      <c r="Y17" s="939"/>
      <c r="Z17" s="941"/>
      <c r="AA17" s="556"/>
      <c r="AB17" s="563"/>
      <c r="AC17" s="560" t="str">
        <f t="shared" si="3"/>
        <v/>
      </c>
      <c r="AD17" s="564"/>
      <c r="AE17" s="561"/>
      <c r="AF17" s="562">
        <f t="shared" si="4"/>
        <v>0</v>
      </c>
      <c r="AG17" s="72"/>
      <c r="AH17" s="109" t="str">
        <f t="shared" si="5"/>
        <v/>
      </c>
      <c r="AI17" s="883" t="str">
        <f t="shared" si="11"/>
        <v/>
      </c>
      <c r="AJ17" s="883"/>
      <c r="AK17" s="900" t="str">
        <f t="shared" si="6"/>
        <v/>
      </c>
      <c r="AL17" s="900"/>
      <c r="AM17" s="901" t="str">
        <f t="shared" si="7"/>
        <v/>
      </c>
      <c r="AN17" s="901"/>
      <c r="AO17" s="73">
        <f t="shared" si="12"/>
        <v>0</v>
      </c>
      <c r="AP17" s="74">
        <f t="shared" si="13"/>
        <v>0</v>
      </c>
      <c r="AQ17" s="75">
        <f t="shared" si="14"/>
        <v>0</v>
      </c>
      <c r="AR17" s="76">
        <f t="shared" si="15"/>
        <v>0</v>
      </c>
      <c r="AS17" s="77">
        <f t="shared" si="8"/>
        <v>0</v>
      </c>
      <c r="AT17" s="76">
        <f t="shared" si="16"/>
        <v>0</v>
      </c>
      <c r="AU17" s="78">
        <f t="shared" si="9"/>
        <v>0</v>
      </c>
      <c r="AV17" s="5">
        <f t="shared" si="10"/>
        <v>0</v>
      </c>
      <c r="AW17" s="104">
        <f t="shared" si="17"/>
        <v>0</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0</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0</v>
      </c>
      <c r="AR18" s="76">
        <f t="shared" si="15"/>
        <v>0</v>
      </c>
      <c r="AS18" s="77">
        <f t="shared" si="8"/>
        <v>0</v>
      </c>
      <c r="AT18" s="76">
        <f t="shared" si="16"/>
        <v>0</v>
      </c>
      <c r="AU18" s="78">
        <f t="shared" si="9"/>
        <v>0</v>
      </c>
      <c r="AV18" s="5">
        <f t="shared" si="10"/>
        <v>0</v>
      </c>
      <c r="AW18" s="104">
        <f t="shared" si="17"/>
        <v>0</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0</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0</v>
      </c>
      <c r="AR19" s="76">
        <f t="shared" si="15"/>
        <v>0</v>
      </c>
      <c r="AS19" s="77">
        <f t="shared" si="8"/>
        <v>0</v>
      </c>
      <c r="AT19" s="76">
        <f t="shared" si="16"/>
        <v>0</v>
      </c>
      <c r="AU19" s="78">
        <f t="shared" si="9"/>
        <v>0</v>
      </c>
      <c r="AV19" s="5">
        <f t="shared" si="10"/>
        <v>0</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0</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0</v>
      </c>
      <c r="AR20" s="76">
        <f t="shared" si="15"/>
        <v>0</v>
      </c>
      <c r="AS20" s="77">
        <f t="shared" si="8"/>
        <v>0</v>
      </c>
      <c r="AT20" s="76">
        <f t="shared" si="16"/>
        <v>0</v>
      </c>
      <c r="AU20" s="78">
        <f t="shared" si="9"/>
        <v>0</v>
      </c>
      <c r="AV20" s="5">
        <f t="shared" si="10"/>
        <v>0</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0</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0</v>
      </c>
      <c r="AR21" s="76">
        <f t="shared" si="15"/>
        <v>0</v>
      </c>
      <c r="AS21" s="77">
        <f t="shared" si="8"/>
        <v>0</v>
      </c>
      <c r="AT21" s="76">
        <f t="shared" si="16"/>
        <v>0</v>
      </c>
      <c r="AU21" s="78">
        <f t="shared" si="9"/>
        <v>0</v>
      </c>
      <c r="AV21" s="5">
        <f t="shared" si="10"/>
        <v>0</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0</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0</v>
      </c>
      <c r="AR22" s="76">
        <f t="shared" si="15"/>
        <v>0</v>
      </c>
      <c r="AS22" s="77">
        <f t="shared" si="8"/>
        <v>0</v>
      </c>
      <c r="AT22" s="76">
        <f t="shared" si="16"/>
        <v>0</v>
      </c>
      <c r="AU22" s="78">
        <f t="shared" si="9"/>
        <v>0</v>
      </c>
      <c r="AV22" s="5">
        <f t="shared" si="10"/>
        <v>0</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0</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0</v>
      </c>
      <c r="AR23" s="76">
        <f t="shared" si="15"/>
        <v>0</v>
      </c>
      <c r="AS23" s="77">
        <f t="shared" si="8"/>
        <v>0</v>
      </c>
      <c r="AT23" s="76">
        <f t="shared" si="16"/>
        <v>0</v>
      </c>
      <c r="AU23" s="78">
        <f t="shared" si="9"/>
        <v>0</v>
      </c>
      <c r="AV23" s="5">
        <f t="shared" si="10"/>
        <v>0</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0</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0</v>
      </c>
      <c r="AR24" s="76">
        <f t="shared" si="15"/>
        <v>0</v>
      </c>
      <c r="AS24" s="77">
        <f t="shared" si="8"/>
        <v>0</v>
      </c>
      <c r="AT24" s="76">
        <f t="shared" si="16"/>
        <v>0</v>
      </c>
      <c r="AU24" s="78">
        <f t="shared" si="9"/>
        <v>0</v>
      </c>
      <c r="AV24" s="5">
        <f t="shared" si="10"/>
        <v>0</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0</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0</v>
      </c>
      <c r="AR25" s="76">
        <f t="shared" si="15"/>
        <v>0</v>
      </c>
      <c r="AS25" s="77">
        <f t="shared" si="8"/>
        <v>0</v>
      </c>
      <c r="AT25" s="76">
        <f t="shared" si="16"/>
        <v>0</v>
      </c>
      <c r="AU25" s="78">
        <f t="shared" si="9"/>
        <v>0</v>
      </c>
      <c r="AV25" s="5">
        <f t="shared" si="10"/>
        <v>0</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0</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0</v>
      </c>
      <c r="AR26" s="76">
        <f t="shared" si="15"/>
        <v>0</v>
      </c>
      <c r="AS26" s="77">
        <f t="shared" si="8"/>
        <v>0</v>
      </c>
      <c r="AT26" s="76">
        <f t="shared" si="16"/>
        <v>0</v>
      </c>
      <c r="AU26" s="78">
        <f t="shared" si="9"/>
        <v>0</v>
      </c>
      <c r="AV26" s="5">
        <f t="shared" si="10"/>
        <v>0</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0</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0</v>
      </c>
      <c r="AR27" s="76">
        <f t="shared" si="15"/>
        <v>0</v>
      </c>
      <c r="AS27" s="77">
        <f t="shared" si="8"/>
        <v>0</v>
      </c>
      <c r="AT27" s="76">
        <f t="shared" si="16"/>
        <v>0</v>
      </c>
      <c r="AU27" s="78">
        <f t="shared" si="9"/>
        <v>0</v>
      </c>
      <c r="AV27" s="5">
        <f t="shared" si="10"/>
        <v>0</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0</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0</v>
      </c>
      <c r="AR28" s="76">
        <f t="shared" si="15"/>
        <v>0</v>
      </c>
      <c r="AS28" s="77">
        <f t="shared" si="8"/>
        <v>0</v>
      </c>
      <c r="AT28" s="76">
        <f t="shared" si="16"/>
        <v>0</v>
      </c>
      <c r="AU28" s="78">
        <f t="shared" si="9"/>
        <v>0</v>
      </c>
      <c r="AV28" s="5">
        <f t="shared" si="10"/>
        <v>0</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0</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0</v>
      </c>
      <c r="AR29" s="76">
        <f t="shared" si="15"/>
        <v>0</v>
      </c>
      <c r="AS29" s="77">
        <f t="shared" si="8"/>
        <v>0</v>
      </c>
      <c r="AT29" s="76">
        <f t="shared" si="16"/>
        <v>0</v>
      </c>
      <c r="AU29" s="78">
        <f t="shared" si="9"/>
        <v>0</v>
      </c>
      <c r="AV29" s="5">
        <f t="shared" si="10"/>
        <v>0</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0</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0</v>
      </c>
      <c r="AR30" s="76">
        <f t="shared" si="15"/>
        <v>0</v>
      </c>
      <c r="AS30" s="77">
        <f t="shared" si="8"/>
        <v>0</v>
      </c>
      <c r="AT30" s="76">
        <f t="shared" si="16"/>
        <v>0</v>
      </c>
      <c r="AU30" s="78">
        <f t="shared" si="9"/>
        <v>0</v>
      </c>
      <c r="AV30" s="5">
        <f t="shared" si="10"/>
        <v>0</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0</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0</v>
      </c>
      <c r="AR31" s="76">
        <f t="shared" si="15"/>
        <v>0</v>
      </c>
      <c r="AS31" s="77">
        <f t="shared" si="8"/>
        <v>0</v>
      </c>
      <c r="AT31" s="76">
        <f t="shared" si="16"/>
        <v>0</v>
      </c>
      <c r="AU31" s="78">
        <f t="shared" si="9"/>
        <v>0</v>
      </c>
      <c r="AV31" s="5">
        <f t="shared" si="10"/>
        <v>0</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0</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0</v>
      </c>
      <c r="AR32" s="76">
        <f t="shared" si="15"/>
        <v>0</v>
      </c>
      <c r="AS32" s="77">
        <f t="shared" si="8"/>
        <v>0</v>
      </c>
      <c r="AT32" s="76">
        <f t="shared" si="16"/>
        <v>0</v>
      </c>
      <c r="AU32" s="78">
        <f t="shared" si="9"/>
        <v>0</v>
      </c>
      <c r="AV32" s="5">
        <f t="shared" si="10"/>
        <v>0</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0</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0</v>
      </c>
      <c r="AR33" s="76">
        <f t="shared" si="15"/>
        <v>0</v>
      </c>
      <c r="AS33" s="77">
        <f t="shared" si="8"/>
        <v>0</v>
      </c>
      <c r="AT33" s="76">
        <f t="shared" si="16"/>
        <v>0</v>
      </c>
      <c r="AU33" s="78">
        <f t="shared" si="9"/>
        <v>0</v>
      </c>
      <c r="AV33" s="5">
        <f t="shared" si="10"/>
        <v>0</v>
      </c>
      <c r="AW33" s="104">
        <f t="shared" si="17"/>
        <v>0</v>
      </c>
    </row>
    <row r="34" spans="1:49" s="69" customFormat="1" ht="24.75" customHeight="1" x14ac:dyDescent="0.2">
      <c r="A34" s="84"/>
      <c r="B34" s="480" t="s">
        <v>281</v>
      </c>
      <c r="C34" s="84"/>
      <c r="D34" s="84"/>
      <c r="E34" s="84"/>
      <c r="F34" s="84"/>
      <c r="G34" s="554">
        <f>20-COUNTBLANK(B14:B33)</f>
        <v>0</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0</v>
      </c>
      <c r="Z34" s="904"/>
      <c r="AA34" s="558">
        <f t="shared" ref="AA34:AG34" si="18">SUM(AA14:AA33)</f>
        <v>0</v>
      </c>
      <c r="AB34" s="568">
        <f t="shared" si="18"/>
        <v>0</v>
      </c>
      <c r="AC34" s="569">
        <f t="shared" si="18"/>
        <v>0</v>
      </c>
      <c r="AD34" s="569">
        <f t="shared" si="18"/>
        <v>0</v>
      </c>
      <c r="AE34" s="570">
        <f t="shared" si="18"/>
        <v>0</v>
      </c>
      <c r="AF34" s="571">
        <f t="shared" si="18"/>
        <v>0</v>
      </c>
      <c r="AG34" s="89">
        <f t="shared" si="18"/>
        <v>0</v>
      </c>
      <c r="AH34" s="90"/>
      <c r="AI34" s="90"/>
      <c r="AJ34" s="90"/>
      <c r="AK34" s="90"/>
      <c r="AL34" s="91"/>
      <c r="AM34" s="91"/>
      <c r="AN34" s="91"/>
      <c r="AO34" s="68"/>
      <c r="AS34" s="70"/>
      <c r="AW34" s="104">
        <f>SUM(AW14:AW33)</f>
        <v>0</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0</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998" priority="6" stopIfTrue="1">
      <formula>B14=""</formula>
    </cfRule>
  </conditionalFormatting>
  <conditionalFormatting sqref="AE14:AE33">
    <cfRule type="expression" dxfId="997" priority="7" stopIfTrue="1">
      <formula>AND((OR(S14,V14,Y14)&lt;&gt;0),AE14=0)</formula>
    </cfRule>
    <cfRule type="expression" dxfId="996" priority="8" stopIfTrue="1">
      <formula>AND((OR(S14,V14,Y14)&lt;&gt;0),AE14&lt;&gt;0)</formula>
    </cfRule>
  </conditionalFormatting>
  <conditionalFormatting sqref="Q14:R33">
    <cfRule type="expression" dxfId="995" priority="9" stopIfTrue="1">
      <formula>B14=""</formula>
    </cfRule>
  </conditionalFormatting>
  <conditionalFormatting sqref="AC14:AC33">
    <cfRule type="expression" dxfId="994" priority="10" stopIfTrue="1">
      <formula>(AD14+AC14)&gt;=0</formula>
    </cfRule>
  </conditionalFormatting>
  <conditionalFormatting sqref="AI14:AJ33">
    <cfRule type="expression" dxfId="993" priority="11" stopIfTrue="1">
      <formula>IF(AI14&lt;&gt;ROUND(S14*$AF$1+V14+Y14,2),1)</formula>
    </cfRule>
    <cfRule type="cellIs" dxfId="992" priority="12" stopIfTrue="1" operator="equal">
      <formula>0</formula>
    </cfRule>
  </conditionalFormatting>
  <conditionalFormatting sqref="Y25:Z33">
    <cfRule type="expression" dxfId="991" priority="13" stopIfTrue="1">
      <formula>IF((AND($Y25=0,$S25=0,$V25=0,$AE25&lt;&gt;0)),"истина")</formula>
    </cfRule>
    <cfRule type="expression" dxfId="990" priority="14" stopIfTrue="1">
      <formula>($V25+$Y25)&lt;&gt;$AI25</formula>
    </cfRule>
  </conditionalFormatting>
  <conditionalFormatting sqref="S15:U33">
    <cfRule type="expression" dxfId="989" priority="15" stopIfTrue="1">
      <formula>IF((AND($S15=0,$V15=0,$Y15=0,$AE15&lt;&gt;0)),"истина")</formula>
    </cfRule>
    <cfRule type="cellIs" dxfId="988" priority="16" stopIfTrue="1" operator="lessThan">
      <formula>0</formula>
    </cfRule>
  </conditionalFormatting>
  <conditionalFormatting sqref="V25:X33">
    <cfRule type="expression" dxfId="987" priority="17" stopIfTrue="1">
      <formula>IF((AND($V25=0,$Y25=0,$S25=0,$AE25&lt;&gt;0)),"истина")</formula>
    </cfRule>
    <cfRule type="expression" dxfId="986" priority="18" stopIfTrue="1">
      <formula>($V25+$Y25)&lt;&gt;$AI25</formula>
    </cfRule>
    <cfRule type="cellIs" dxfId="985" priority="19" stopIfTrue="1" operator="lessThan">
      <formula>0</formula>
    </cfRule>
  </conditionalFormatting>
  <conditionalFormatting sqref="I10:J10">
    <cfRule type="cellIs" dxfId="984" priority="20" stopIfTrue="1" operator="notEqual">
      <formula>$A$10</formula>
    </cfRule>
    <cfRule type="cellIs" dxfId="983" priority="21" stopIfTrue="1" operator="equal">
      <formula>0</formula>
    </cfRule>
  </conditionalFormatting>
  <conditionalFormatting sqref="D10:E10 AK13:AL13 AH14:AH33 AM14:AN33">
    <cfRule type="cellIs" dxfId="982" priority="22" stopIfTrue="1" operator="equal">
      <formula>0</formula>
    </cfRule>
  </conditionalFormatting>
  <conditionalFormatting sqref="AH3:AN3 AH1:AN1">
    <cfRule type="cellIs" dxfId="981" priority="23" stopIfTrue="1" operator="equal">
      <formula>0</formula>
    </cfRule>
  </conditionalFormatting>
  <conditionalFormatting sqref="S34:AG34 AF14:AF33">
    <cfRule type="cellIs" dxfId="980" priority="24" stopIfTrue="1" operator="equal">
      <formula>0</formula>
    </cfRule>
  </conditionalFormatting>
  <conditionalFormatting sqref="S14:U14">
    <cfRule type="expression" dxfId="979" priority="25" stopIfTrue="1">
      <formula>IF((AND($S$14=0,$V$14=0,$Y$14=0,$AE$14&lt;&gt;0)),"истина")</formula>
    </cfRule>
    <cfRule type="cellIs" dxfId="978" priority="26" stopIfTrue="1" operator="lessThan">
      <formula>0</formula>
    </cfRule>
  </conditionalFormatting>
  <conditionalFormatting sqref="G34 D8:E9 AK14:AL33">
    <cfRule type="cellIs" dxfId="977" priority="27" stopIfTrue="1" operator="equal">
      <formula>0</formula>
    </cfRule>
  </conditionalFormatting>
  <conditionalFormatting sqref="AL8:AL9">
    <cfRule type="cellIs" dxfId="976" priority="28" stopIfTrue="1" operator="equal">
      <formula>0</formula>
    </cfRule>
  </conditionalFormatting>
  <conditionalFormatting sqref="AM8:AN8">
    <cfRule type="expression" dxfId="975" priority="29" stopIfTrue="1">
      <formula>$AL$8=0</formula>
    </cfRule>
  </conditionalFormatting>
  <conditionalFormatting sqref="AM9:AN9">
    <cfRule type="expression" dxfId="974" priority="30" stopIfTrue="1">
      <formula>$AL$9=0</formula>
    </cfRule>
  </conditionalFormatting>
  <conditionalFormatting sqref="A8:C8">
    <cfRule type="expression" dxfId="973" priority="31" stopIfTrue="1">
      <formula>$D$8=0</formula>
    </cfRule>
    <cfRule type="cellIs" dxfId="972" priority="32" stopIfTrue="1" operator="equal">
      <formula>0</formula>
    </cfRule>
  </conditionalFormatting>
  <conditionalFormatting sqref="A9:C9">
    <cfRule type="expression" dxfId="971" priority="33" stopIfTrue="1">
      <formula>$D$9=0</formula>
    </cfRule>
    <cfRule type="cellIs" dxfId="970" priority="34" stopIfTrue="1" operator="equal">
      <formula>0</formula>
    </cfRule>
  </conditionalFormatting>
  <conditionalFormatting sqref="F9">
    <cfRule type="expression" dxfId="969" priority="35" stopIfTrue="1">
      <formula>$D$9=0</formula>
    </cfRule>
  </conditionalFormatting>
  <conditionalFormatting sqref="F8">
    <cfRule type="expression" dxfId="968" priority="36" stopIfTrue="1">
      <formula>$D$8=0</formula>
    </cfRule>
  </conditionalFormatting>
  <conditionalFormatting sqref="G8:AK9 BA7:CE8">
    <cfRule type="cellIs" dxfId="967" priority="37" stopIfTrue="1" operator="equal">
      <formula>""</formula>
    </cfRule>
  </conditionalFormatting>
  <conditionalFormatting sqref="Y14:Z24">
    <cfRule type="expression" dxfId="966" priority="1" stopIfTrue="1">
      <formula>IF((AND($Y14=0,$S14=0,$V14=0,$AE14&lt;&gt;0)),"истина")</formula>
    </cfRule>
    <cfRule type="expression" dxfId="965" priority="2" stopIfTrue="1">
      <formula>($V14+$Y14)&lt;&gt;$AI14</formula>
    </cfRule>
  </conditionalFormatting>
  <conditionalFormatting sqref="V14:X24">
    <cfRule type="expression" dxfId="964" priority="3" stopIfTrue="1">
      <formula>IF((AND($V14=0,$Y14=0,$S14=0,$AE14&lt;&gt;0)),"истина")</formula>
    </cfRule>
    <cfRule type="expression" dxfId="963" priority="4" stopIfTrue="1">
      <formula>($V14+$Y14)&lt;&gt;$AI14</formula>
    </cfRule>
    <cfRule type="cellIs" dxfId="962"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6017"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86018"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86019"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86020"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86021"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86022"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86023"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86024"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86025"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86026"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86027"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86028"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86029"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86030"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86031"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86032"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86033"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8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35">
    <pageSetUpPr fitToPage="1"/>
  </sheetPr>
  <dimension ref="A1:CE147"/>
  <sheetViews>
    <sheetView showGridLines="0" topLeftCell="C3" zoomScale="120" zoomScaleNormal="120" workbookViewId="0">
      <selection activeCell="M18" sqref="M18:N18"/>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c r="B1" s="969"/>
      <c r="C1" s="969"/>
      <c r="D1" s="555"/>
      <c r="E1" s="966"/>
      <c r="F1" s="966"/>
      <c r="G1" s="966"/>
      <c r="H1" s="966"/>
      <c r="J1" s="970"/>
      <c r="K1" s="970"/>
      <c r="L1" s="970"/>
      <c r="M1" s="970"/>
      <c r="N1" s="970"/>
      <c r="O1" s="970"/>
      <c r="P1" s="3"/>
      <c r="Q1" s="3"/>
      <c r="R1" s="964"/>
      <c r="S1" s="964"/>
      <c r="T1" s="964"/>
      <c r="U1" s="964"/>
      <c r="V1" s="964"/>
      <c r="W1" s="964"/>
      <c r="Y1" s="971"/>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c r="AH2" s="859" t="s">
        <v>12</v>
      </c>
      <c r="AI2" s="859"/>
      <c r="AJ2" s="859"/>
      <c r="AK2" s="859"/>
      <c r="AL2" s="859"/>
      <c r="AM2" s="859"/>
      <c r="AN2" s="859"/>
      <c r="AO2" s="14" t="b">
        <v>0</v>
      </c>
      <c r="AP2" s="15" t="b">
        <v>0</v>
      </c>
      <c r="AQ2" s="15" t="b">
        <v>0</v>
      </c>
      <c r="AR2" s="15" t="b">
        <v>0</v>
      </c>
      <c r="AS2" s="15" t="b">
        <v>0</v>
      </c>
      <c r="AT2" s="15" t="b">
        <v>0</v>
      </c>
      <c r="AU2" s="15" t="b">
        <v>0</v>
      </c>
      <c r="AV2" s="15">
        <f>COUNTIF(AO2:AU2,TRUE)</f>
        <v>0</v>
      </c>
    </row>
    <row r="3" spans="1:83" ht="12.75" customHeight="1" x14ac:dyDescent="0.2">
      <c r="A3" s="972" t="s">
        <v>321</v>
      </c>
      <c r="B3" s="972"/>
      <c r="C3" s="972"/>
      <c r="D3" s="555"/>
      <c r="E3" s="964"/>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f>IF(AO2=TRUE,"M",0)</f>
        <v>0</v>
      </c>
      <c r="AP3" s="19">
        <f>IF(AP2=TRUE,"Tu",0)</f>
        <v>0</v>
      </c>
      <c r="AQ3" s="19">
        <f>IF(AQ2=TRUE,"W",0)</f>
        <v>0</v>
      </c>
      <c r="AR3" s="19">
        <f>IF(AR2=TRUE,"Th",0)</f>
        <v>0</v>
      </c>
      <c r="AS3" s="19">
        <f>IF(AS2=TRUE,"F",0)</f>
        <v>0</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
      </c>
      <c r="BC7" s="33" t="str">
        <f>IF($I$7=$AO$3,"X","")&amp;IF($I$7=$AP$3,"X","")&amp;IF($I$7=$AQ$3,"X","")&amp;IF($I$7=$AR$3,"X","")&amp;IF($I$7=$AS$3,"X","")&amp;IF($I$7=$AT$3,"X","")&amp;IF($I$7=$AU$3,"X","")</f>
        <v/>
      </c>
      <c r="BD7" s="33" t="str">
        <f>IF($J$7=$AO$3,"X","")&amp;IF($J$7=$AP$3,"X","")&amp;IF($J$7=$AQ$3,"X","")&amp;IF($J$7=$AR$3,"X","")&amp;IF($J$7=$AS$3,"X","")&amp;IF($J$7=$AT$3,"X","")&amp;IF($J$7=$AU$3,"X","")</f>
        <v/>
      </c>
      <c r="BE7" s="33" t="str">
        <f>IF($K$7=$AO$3,"X","")&amp;IF($K$7=$AP$3,"X","")&amp;IF($K$7=$AQ$3,"X","")&amp;IF($K$7=$AR$3,"X","")&amp;IF($K$7=$AS$3,"X","")&amp;IF($K$7=$AT$3,"X","")&amp;IF($K$7=$AU$3,"X","")</f>
        <v/>
      </c>
      <c r="BF7" s="33" t="str">
        <f>IF($L$7=$AO$3,"X","")&amp;IF($L$7=$AP$3,"X","")&amp;IF($L$7=$AQ$3,"X","")&amp;IF($L$7=$AR$3,"X","")&amp;IF($L$7=$AS$3,"X","")&amp;IF($L$7=$AT$3,"X","")&amp;IF($L$7=$AU$3,"X","")</f>
        <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
      </c>
      <c r="BJ7" s="33" t="str">
        <f>IF($P$7=$AO$3,"X","")&amp;IF($P$7=$AP$3,"X","")&amp;IF($P$7=$AQ$3,"X","")&amp;IF($P$7=$AR$3,"X","")&amp;IF($P$7=$AS$3,"X","")&amp;IF($P$7=$AT$3,"X","")&amp;IF($P$7=$AU$3,"X","")</f>
        <v/>
      </c>
      <c r="BK7" s="33" t="str">
        <f>IF($Q$7=$AO$3,"X","")&amp;IF($Q$7=$AP$3,"X","")&amp;IF($Q$7=$AQ$3,"X","")&amp;IF($Q$7=$AR$3,"X","")&amp;IF($Q$7=$AS$3,"X","")&amp;IF($Q$7=$AT$3,"X","")&amp;IF($Q$7=$AU$3,"X","")</f>
        <v/>
      </c>
      <c r="BL7" s="33" t="str">
        <f>IF($R$7=$AO$3,"X","")&amp;IF($R$7=$AP$3,"X","")&amp;IF($R$7=$AQ$3,"X","")&amp;IF($R$7=$AR$3,"X","")&amp;IF($R$7=$AS$3,"X","")&amp;IF($R$7=$AT$3,"X","")&amp;IF($R$7=$AU$3,"X","")</f>
        <v/>
      </c>
      <c r="BM7" s="33" t="str">
        <f>IF($S$7=$AO$3,"X","")&amp;IF($S$7=$AP$3,"X","")&amp;IF($S$7=$AQ$3,"X","")&amp;IF($S$7=$AR$3,"X","")&amp;IF($S$7=$AS$3,"X","")&amp;IF($S$7=$AT$3,"X","")&amp;IF($S$7=$AU$3,"X","")</f>
        <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
      </c>
      <c r="BQ7" s="33" t="str">
        <f>IF($W$7=$AO$3,"X","")&amp;IF($W$7=$AP$3,"X","")&amp;IF($W$7=$AQ$3,"X","")&amp;IF($W$7=$AR$3,"X","")&amp;IF($W$7=$AS$3,"X","")&amp;IF($W$7=$AT$3,"X","")&amp;IF($W$7=$AU$3,"X","")</f>
        <v/>
      </c>
      <c r="BR7" s="33" t="str">
        <f>IF($X$7=$AO$3,"X","")&amp;IF($X$7=$AP$3,"X","")&amp;IF($X$7=$AQ$3,"X","")&amp;IF($X$7=$AR$3,"X","")&amp;IF($X$7=$AS$3,"X","")&amp;IF($X$7=$AT$3,"X","")&amp;IF($X$7=$AU$3,"X","")</f>
        <v/>
      </c>
      <c r="BS7" s="33" t="str">
        <f>IF($Y$7=$AO$3,"X","")&amp;IF($Y$7=$AP$3,"X","")&amp;IF($Y$7=$AQ$3,"X","")&amp;IF($Y$7=$AR$3,"X","")&amp;IF($Y$7=$AS$3,"X","")&amp;IF($Y$7=$AT$3,"X","")&amp;IF($Y$7=$AU$3,"X","")</f>
        <v/>
      </c>
      <c r="BT7" s="33" t="str">
        <f>IF($Z$7=$AO$3,"X","")&amp;IF($Z$7=$AP$3,"X","")&amp;IF($Z$7=$AQ$3,"X","")&amp;IF($Z$7=$AR$3,"X","")&amp;IF($Z$7=$AS$3,"X","")&amp;IF($Z$7=$AT$3,"X","")&amp;IF($Z$7=$AU$3,"X","")</f>
        <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
      </c>
      <c r="BX7" s="33" t="str">
        <f>IF($AD$7=$AO$3,"X","")&amp;IF($AD$7=$AP$3,"X","")&amp;IF($AD$7=$AQ$3,"X","")&amp;IF($AD$7=$AR$3,"X","")&amp;IF($AD$7=$AS$3,"X","")&amp;IF($AD$7=$AT$3,"X","")&amp;IF($AD$7=$AU$3,"X","")</f>
        <v/>
      </c>
      <c r="BY7" s="33" t="str">
        <f>IF($AE$7=$AO$3,"X","")&amp;IF($AE$7=$AP$3,"X","")&amp;IF($AE$7=$AQ$3,"X","")&amp;IF($AE$7=$AR$3,"X","")&amp;IF($AE$7=$AS$3,"X","")&amp;IF($AE$7=$AT$3,"X","")&amp;IF($AE$7=$AU$3,"X","")</f>
        <v/>
      </c>
      <c r="BZ7" s="33" t="str">
        <f>IF($AF$7=$AO$3,"X","")&amp;IF($AF$7=$AP$3,"X","")&amp;IF($AF$7=$AQ$3,"X","")&amp;IF($AF$7=$AR$3,"X","")&amp;IF($AF$7=$AS$3,"X","")&amp;IF($AF$7=$AT$3,"X","")&amp;IF($AF$7=$AU$3,"X","")</f>
        <v/>
      </c>
      <c r="CA7" s="33" t="str">
        <f>IF($AG$7=$AO$3,"X","")&amp;IF($AG$7=$AP$3,"X","")&amp;IF($AG$7=$AQ$3,"X","")&amp;IF($AG$7=$AR$3,"X","")&amp;IF($AG$7=$AS$3,"X","")&amp;IF($AG$7=$AT$3,"X","")&amp;IF($AG$7=$AU$3,"X","")</f>
        <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
      </c>
      <c r="CE7" s="33" t="str">
        <f>IF($AK$7=$AO$3,"X","")&amp;IF($AK$7=$AP$3,"X","")&amp;IF($AK$7=$AQ$3,"X","")&amp;IF($AK$7=$AR$3,"X","")&amp;IF($AK$7=$AS$3,"X","")&amp;IF($AK$7=$AT$3,"X","")&amp;IF($AK$7=$AU$3,"X","")</f>
        <v/>
      </c>
    </row>
    <row r="8" spans="1:83" ht="12.75" customHeight="1" x14ac:dyDescent="0.2">
      <c r="A8" s="977">
        <f>R1</f>
        <v>0</v>
      </c>
      <c r="B8" s="977"/>
      <c r="C8" s="977"/>
      <c r="D8" s="978">
        <f>Y1*AL8</f>
        <v>0</v>
      </c>
      <c r="E8" s="978"/>
      <c r="F8" s="34" t="s">
        <v>21</v>
      </c>
      <c r="G8" s="35" t="str">
        <f>IF($G$7=$AO$3,"X","")&amp;IF($G$7=$AP$3,"X","")&amp;IF($G$7=$AQ$3,"X","")&amp;IF($G$7=$AR$3,"X","")&amp;IF($G$7=$AS$3,"X","")&amp;IF($G$7=$AT$3,"X","")&amp;IF($G$7=$AU$3,"X","")</f>
        <v/>
      </c>
      <c r="H8" s="35" t="str">
        <f>IF($H$7=$AO$3,"X","")&amp;IF($H$7=$AP$3,"X","")&amp;IF($H$7=$AQ$3,"X","")&amp;IF($H$7=$AR$3,"X","")&amp;IF($H$7=$AS$3,"X","")&amp;IF($H$7=$AT$3,"X","")&amp;IF($H$7=$AU$3,"X","")</f>
        <v/>
      </c>
      <c r="I8" s="35" t="str">
        <f>IF($I$7=$AO$3,"X","")&amp;IF($I$7=$AP$3,"X","")&amp;IF($I$7=$AQ$3,"X","")&amp;IF($I$7=$AR$3,"X","")&amp;IF($I$7=$AS$3,"X","")&amp;IF($I$7=$AT$3,"X","")&amp;IF($I$7=$AU$3,"X","")</f>
        <v/>
      </c>
      <c r="J8" s="35" t="str">
        <f>IF($J$7=$AO$3,"X","")&amp;IF($J$7=$AP$3,"X","")&amp;IF($J$7=$AQ$3,"X","")&amp;IF($J$7=$AR$3,"X","")&amp;IF($J$7=$AS$3,"X","")&amp;IF($J$7=$AT$3,"X","")&amp;IF($J$7=$AU$3,"X","")</f>
        <v/>
      </c>
      <c r="K8" s="35" t="str">
        <f>IF($K$7=$AO$3,"X","")&amp;IF($K$7=$AP$3,"X","")&amp;IF($K$7=$AQ$3,"X","")&amp;IF($K$7=$AR$3,"X","")&amp;IF($K$7=$AS$3,"X","")&amp;IF($K$7=$AT$3,"X","")&amp;IF($K$7=$AU$3,"X","")</f>
        <v/>
      </c>
      <c r="L8" s="35" t="str">
        <f>IF($L$7=$AO$3,"X","")&amp;IF($L$7=$AP$3,"X","")&amp;IF($L$7=$AQ$3,"X","")&amp;IF($L$7=$AR$3,"X","")&amp;IF($L$7=$AS$3,"X","")&amp;IF($L$7=$AT$3,"X","")&amp;IF($L$7=$AU$3,"X","")</f>
        <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
      </c>
      <c r="P8" s="35" t="str">
        <f>IF($P$7=$AO$3,"X","")&amp;IF($P$7=$AP$3,"X","")&amp;IF($P$7=$AQ$3,"X","")&amp;IF($P$7=$AR$3,"X","")&amp;IF($P$7=$AS$3,"X","")&amp;IF($P$7=$AT$3,"X","")&amp;IF($P$7=$AU$3,"X","")</f>
        <v/>
      </c>
      <c r="Q8" s="35" t="str">
        <f>IF($Q$7=$AO$3,"X","")&amp;IF($Q$7=$AP$3,"X","")&amp;IF($Q$7=$AQ$3,"X","")&amp;IF($Q$7=$AR$3,"X","")&amp;IF($Q$7=$AS$3,"X","")&amp;IF($Q$7=$AT$3,"X","")&amp;IF($Q$7=$AU$3,"X","")</f>
        <v/>
      </c>
      <c r="R8" s="35" t="str">
        <f>IF($R$7=$AO$3,"X","")&amp;IF($R$7=$AP$3,"X","")&amp;IF($R$7=$AQ$3,"X","")&amp;IF($R$7=$AR$3,"X","")&amp;IF($R$7=$AS$3,"X","")&amp;IF($R$7=$AT$3,"X","")&amp;IF($R$7=$AU$3,"X","")</f>
        <v/>
      </c>
      <c r="S8" s="35" t="str">
        <f>IF($S$7=$AO$3,"X","")&amp;IF($S$7=$AP$3,"X","")&amp;IF($S$7=$AQ$3,"X","")&amp;IF($S$7=$AR$3,"X","")&amp;IF($S$7=$AS$3,"X","")&amp;IF($S$7=$AT$3,"X","")&amp;IF($S$7=$AU$3,"X","")</f>
        <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
      </c>
      <c r="W8" s="35" t="str">
        <f>IF($W$7=$AO$3,"X","")&amp;IF($W$7=$AP$3,"X","")&amp;IF($W$7=$AQ$3,"X","")&amp;IF($W$7=$AR$3,"X","")&amp;IF($W$7=$AS$3,"X","")&amp;IF($W$7=$AT$3,"X","")&amp;IF($W$7=$AU$3,"X","")</f>
        <v/>
      </c>
      <c r="X8" s="35" t="str">
        <f>IF($X$7=$AO$3,"X","")&amp;IF($X$7=$AP$3,"X","")&amp;IF($X$7=$AQ$3,"X","")&amp;IF($X$7=$AR$3,"X","")&amp;IF($X$7=$AS$3,"X","")&amp;IF($X$7=$AT$3,"X","")&amp;IF($X$7=$AU$3,"X","")</f>
        <v/>
      </c>
      <c r="Y8" s="35" t="str">
        <f>IF($Y$7=$AO$3,"X","")&amp;IF($Y$7=$AP$3,"X","")&amp;IF($Y$7=$AQ$3,"X","")&amp;IF($Y$7=$AR$3,"X","")&amp;IF($Y$7=$AS$3,"X","")&amp;IF($Y$7=$AT$3,"X","")&amp;IF($Y$7=$AU$3,"X","")</f>
        <v/>
      </c>
      <c r="Z8" s="35" t="str">
        <f>IF($Z$7=$AO$3,"X","")&amp;IF($Z$7=$AP$3,"X","")&amp;IF($Z$7=$AQ$3,"X","")&amp;IF($Z$7=$AR$3,"X","")&amp;IF($Z$7=$AS$3,"X","")&amp;IF($Z$7=$AT$3,"X","")&amp;IF($Z$7=$AU$3,"X","")</f>
        <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
      </c>
      <c r="AD8" s="35" t="str">
        <f>IF($AD$7=$AO$3,"X","")&amp;IF($AD$7=$AP$3,"X","")&amp;IF($AD$7=$AQ$3,"X","")&amp;IF($AD$7=$AR$3,"X","")&amp;IF($AD$7=$AS$3,"X","")&amp;IF($AD$7=$AT$3,"X","")&amp;IF($AD$7=$AU$3,"X","")</f>
        <v/>
      </c>
      <c r="AE8" s="35" t="str">
        <f>IF($AE$7=$AO$3,"X","")&amp;IF($AE$7=$AP$3,"X","")&amp;IF($AE$7=$AQ$3,"X","")&amp;IF($AE$7=$AR$3,"X","")&amp;IF($AE$7=$AS$3,"X","")&amp;IF($AE$7=$AT$3,"X","")&amp;IF($AE$7=$AU$3,"X","")</f>
        <v/>
      </c>
      <c r="AF8" s="35" t="str">
        <f>IF($AF$7=$AO$3,"X","")&amp;IF($AF$7=$AP$3,"X","")&amp;IF($AF$7=$AQ$3,"X","")&amp;IF($AF$7=$AR$3,"X","")&amp;IF($AF$7=$AS$3,"X","")&amp;IF($AF$7=$AT$3,"X","")&amp;IF($AF$7=$AU$3,"X","")</f>
        <v/>
      </c>
      <c r="AG8" s="35" t="str">
        <f>IF($AG$7=$AO$3,"X","")&amp;IF($AG$7=$AP$3,"X","")&amp;IF($AG$7=$AQ$3,"X","")&amp;IF($AG$7=$AR$3,"X","")&amp;IF($AG$7=$AS$3,"X","")&amp;IF($AG$7=$AT$3,"X","")&amp;IF($AG$7=$AU$3,"X","")</f>
        <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
      </c>
      <c r="AK8" s="35" t="str">
        <f>IF($AK$7=$AO$3,"X","")&amp;IF($AK$7=$AP$3,"X","")&amp;IF($AK$7=$AQ$3,"X","")&amp;IF($AK$7=$AR$3,"X","")&amp;IF($AK$7=$AS$3,"X","")&amp;IF($AK$7=$AT$3,"X","")&amp;IF($AK$7=$AU$3,"X","")</f>
        <v/>
      </c>
      <c r="AL8" s="30">
        <f>COUNTIF(G8:AK8,"X")</f>
        <v>0</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0</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c r="C14" s="925"/>
      <c r="D14" s="925"/>
      <c r="E14" s="925"/>
      <c r="F14" s="925"/>
      <c r="G14" s="926"/>
      <c r="H14" s="927"/>
      <c r="I14" s="928"/>
      <c r="J14" s="929"/>
      <c r="K14" s="930"/>
      <c r="L14" s="931"/>
      <c r="M14" s="932"/>
      <c r="N14" s="933"/>
      <c r="O14" s="932"/>
      <c r="P14" s="933"/>
      <c r="Q14" s="934">
        <f t="shared" ref="Q14:Q33" si="2">AV14</f>
        <v>0</v>
      </c>
      <c r="R14" s="935"/>
      <c r="S14" s="936"/>
      <c r="T14" s="937"/>
      <c r="U14" s="938"/>
      <c r="V14" s="939"/>
      <c r="W14" s="940"/>
      <c r="X14" s="941"/>
      <c r="Y14" s="939"/>
      <c r="Z14" s="941"/>
      <c r="AA14" s="556"/>
      <c r="AB14" s="559"/>
      <c r="AC14" s="560" t="str">
        <f t="shared" ref="AC14:AC33" si="3">IF(B14&lt;&gt;"",-$I$10,"")</f>
        <v/>
      </c>
      <c r="AD14" s="561"/>
      <c r="AE14" s="561"/>
      <c r="AF14" s="562">
        <f t="shared" ref="AF14:AF33" si="4">SUM(AB14:AE14)</f>
        <v>0</v>
      </c>
      <c r="AG14" s="72"/>
      <c r="AH14" s="109" t="str">
        <f t="shared" ref="AH14:AH33" si="5">IF(B14&lt;&gt;"",AV14,"")</f>
        <v/>
      </c>
      <c r="AI14" s="883" t="str">
        <f>IF(B14&lt;&gt;0,ROUND(AE14*Q14,0),"")</f>
        <v/>
      </c>
      <c r="AJ14" s="883"/>
      <c r="AK14" s="900" t="str">
        <f t="shared" ref="AK14:AK33" si="6">IF(B14&lt;&gt;0,ROUND(AI14*$AF$1,2),"")</f>
        <v/>
      </c>
      <c r="AL14" s="900"/>
      <c r="AM14" s="901" t="str">
        <f t="shared" ref="AM14:AM33" si="7">IF(AND(AC14&gt;0,AC14&lt;&gt;""),"ложь","")</f>
        <v/>
      </c>
      <c r="AN14" s="901"/>
      <c r="AO14" s="73">
        <f>IF(ROUND($A$1-$A$1*M14,4)=$A$1,0,ROUND($A$1-$A$1*M14,4))</f>
        <v>0</v>
      </c>
      <c r="AP14" s="74">
        <f>IF(ROUND($A$1-$A$1*O14,4)=$A$1,0,ROUND($A$1-$A$1*O14,4))</f>
        <v>0</v>
      </c>
      <c r="AQ14" s="75">
        <f>ROUND($A$1-((M14+O14)*$A$1),4)</f>
        <v>0</v>
      </c>
      <c r="AR14" s="76">
        <f>IF(AO14&gt;0,1,0)</f>
        <v>0</v>
      </c>
      <c r="AS14" s="77">
        <f t="shared" ref="AS14:AS33" si="8">IF(AP14&gt;0,2,0)</f>
        <v>0</v>
      </c>
      <c r="AT14" s="76">
        <f>IF(AQ14&gt;0,3,0)</f>
        <v>0</v>
      </c>
      <c r="AU14" s="78">
        <f t="shared" ref="AU14:AU33" si="9">AR14+AS14+AT14</f>
        <v>0</v>
      </c>
      <c r="AV14" s="5">
        <f t="shared" ref="AV14:AV33" si="10">IF(AU14=4,AO14,0)+IF(AU14=5,AP14,0)+IF(AU14=6,AQ14,0)+IF(AU14=3,$A$1,0)</f>
        <v>0</v>
      </c>
      <c r="AW14" s="104">
        <f>ROUND(AF14*Q14,0)</f>
        <v>0</v>
      </c>
    </row>
    <row r="15" spans="1:83" s="69" customFormat="1" ht="18" customHeight="1" x14ac:dyDescent="0.2">
      <c r="A15" s="71">
        <v>2</v>
      </c>
      <c r="B15" s="924"/>
      <c r="C15" s="925"/>
      <c r="D15" s="925"/>
      <c r="E15" s="925"/>
      <c r="F15" s="925"/>
      <c r="G15" s="926"/>
      <c r="H15" s="927"/>
      <c r="I15" s="928"/>
      <c r="J15" s="929"/>
      <c r="K15" s="930"/>
      <c r="L15" s="931"/>
      <c r="M15" s="932"/>
      <c r="N15" s="933"/>
      <c r="O15" s="932"/>
      <c r="P15" s="933"/>
      <c r="Q15" s="934">
        <f t="shared" si="2"/>
        <v>0</v>
      </c>
      <c r="R15" s="935"/>
      <c r="S15" s="936"/>
      <c r="T15" s="937"/>
      <c r="U15" s="938"/>
      <c r="V15" s="939"/>
      <c r="W15" s="940"/>
      <c r="X15" s="941"/>
      <c r="Y15" s="939"/>
      <c r="Z15" s="941"/>
      <c r="AA15" s="556"/>
      <c r="AB15" s="563"/>
      <c r="AC15" s="560" t="str">
        <f t="shared" si="3"/>
        <v/>
      </c>
      <c r="AD15" s="564"/>
      <c r="AE15" s="561"/>
      <c r="AF15" s="562">
        <f t="shared" si="4"/>
        <v>0</v>
      </c>
      <c r="AG15" s="72"/>
      <c r="AH15" s="109" t="str">
        <f t="shared" si="5"/>
        <v/>
      </c>
      <c r="AI15" s="883" t="str">
        <f t="shared" ref="AI15:AI33" si="11">IF(B15&lt;&gt;0,ROUND(AE15*Q15,0),"")</f>
        <v/>
      </c>
      <c r="AJ15" s="883"/>
      <c r="AK15" s="900" t="str">
        <f t="shared" si="6"/>
        <v/>
      </c>
      <c r="AL15" s="900"/>
      <c r="AM15" s="901" t="str">
        <f t="shared" si="7"/>
        <v/>
      </c>
      <c r="AN15" s="901"/>
      <c r="AO15" s="73">
        <f t="shared" ref="AO15:AO33" si="12">IF(ROUND($A$1-$A$1*M15,4)=$A$1,0,ROUND($A$1-$A$1*M15,4))</f>
        <v>0</v>
      </c>
      <c r="AP15" s="74">
        <f t="shared" ref="AP15:AP33" si="13">IF(ROUND($A$1-$A$1*O15,4)=$A$1,0,ROUND($A$1-$A$1*O15,4))</f>
        <v>0</v>
      </c>
      <c r="AQ15" s="75">
        <f t="shared" ref="AQ15:AQ33" si="14">ROUND($A$1-((M15+O15)*$A$1),4)</f>
        <v>0</v>
      </c>
      <c r="AR15" s="76">
        <f t="shared" ref="AR15:AR33" si="15">IF(AO15&gt;0,1,0)</f>
        <v>0</v>
      </c>
      <c r="AS15" s="77">
        <f t="shared" si="8"/>
        <v>0</v>
      </c>
      <c r="AT15" s="76">
        <f t="shared" ref="AT15:AT33" si="16">IF(AQ15&gt;0,3,0)</f>
        <v>0</v>
      </c>
      <c r="AU15" s="78">
        <f t="shared" si="9"/>
        <v>0</v>
      </c>
      <c r="AV15" s="5">
        <f t="shared" si="10"/>
        <v>0</v>
      </c>
      <c r="AW15" s="104">
        <f t="shared" ref="AW15:AW33" si="17">ROUND(AF15*Q15,0)</f>
        <v>0</v>
      </c>
    </row>
    <row r="16" spans="1:83" s="69" customFormat="1" ht="18" customHeight="1" x14ac:dyDescent="0.2">
      <c r="A16" s="71">
        <v>3</v>
      </c>
      <c r="B16" s="924"/>
      <c r="C16" s="925"/>
      <c r="D16" s="925"/>
      <c r="E16" s="925"/>
      <c r="F16" s="925"/>
      <c r="G16" s="926"/>
      <c r="H16" s="927"/>
      <c r="I16" s="928"/>
      <c r="J16" s="929"/>
      <c r="K16" s="930"/>
      <c r="L16" s="931"/>
      <c r="M16" s="932"/>
      <c r="N16" s="933"/>
      <c r="O16" s="932"/>
      <c r="P16" s="933"/>
      <c r="Q16" s="934">
        <f t="shared" si="2"/>
        <v>0</v>
      </c>
      <c r="R16" s="935"/>
      <c r="S16" s="936"/>
      <c r="T16" s="937"/>
      <c r="U16" s="938"/>
      <c r="V16" s="939"/>
      <c r="W16" s="940"/>
      <c r="X16" s="941"/>
      <c r="Y16" s="939"/>
      <c r="Z16" s="941"/>
      <c r="AA16" s="556"/>
      <c r="AB16" s="563"/>
      <c r="AC16" s="560" t="str">
        <f t="shared" si="3"/>
        <v/>
      </c>
      <c r="AD16" s="564"/>
      <c r="AE16" s="561"/>
      <c r="AF16" s="562">
        <f t="shared" si="4"/>
        <v>0</v>
      </c>
      <c r="AG16" s="72"/>
      <c r="AH16" s="109" t="str">
        <f t="shared" si="5"/>
        <v/>
      </c>
      <c r="AI16" s="883" t="str">
        <f t="shared" si="11"/>
        <v/>
      </c>
      <c r="AJ16" s="883"/>
      <c r="AK16" s="900" t="str">
        <f t="shared" si="6"/>
        <v/>
      </c>
      <c r="AL16" s="900"/>
      <c r="AM16" s="901" t="str">
        <f t="shared" si="7"/>
        <v/>
      </c>
      <c r="AN16" s="901"/>
      <c r="AO16" s="73">
        <f t="shared" si="12"/>
        <v>0</v>
      </c>
      <c r="AP16" s="74">
        <f t="shared" si="13"/>
        <v>0</v>
      </c>
      <c r="AQ16" s="75">
        <f t="shared" si="14"/>
        <v>0</v>
      </c>
      <c r="AR16" s="76">
        <f t="shared" si="15"/>
        <v>0</v>
      </c>
      <c r="AS16" s="77">
        <f t="shared" si="8"/>
        <v>0</v>
      </c>
      <c r="AT16" s="76">
        <f t="shared" si="16"/>
        <v>0</v>
      </c>
      <c r="AU16" s="78">
        <f t="shared" si="9"/>
        <v>0</v>
      </c>
      <c r="AV16" s="5">
        <f t="shared" si="10"/>
        <v>0</v>
      </c>
      <c r="AW16" s="104">
        <f t="shared" si="17"/>
        <v>0</v>
      </c>
    </row>
    <row r="17" spans="1:49" s="69" customFormat="1" ht="18" customHeight="1" x14ac:dyDescent="0.2">
      <c r="A17" s="71">
        <v>4</v>
      </c>
      <c r="B17" s="924"/>
      <c r="C17" s="925"/>
      <c r="D17" s="925"/>
      <c r="E17" s="925"/>
      <c r="F17" s="925"/>
      <c r="G17" s="926"/>
      <c r="H17" s="927"/>
      <c r="I17" s="928"/>
      <c r="J17" s="929"/>
      <c r="K17" s="930"/>
      <c r="L17" s="931"/>
      <c r="M17" s="932"/>
      <c r="N17" s="933"/>
      <c r="O17" s="932"/>
      <c r="P17" s="933"/>
      <c r="Q17" s="934">
        <f t="shared" si="2"/>
        <v>0</v>
      </c>
      <c r="R17" s="935"/>
      <c r="S17" s="936"/>
      <c r="T17" s="937"/>
      <c r="U17" s="938"/>
      <c r="V17" s="939"/>
      <c r="W17" s="940"/>
      <c r="X17" s="941"/>
      <c r="Y17" s="939"/>
      <c r="Z17" s="941"/>
      <c r="AA17" s="556"/>
      <c r="AB17" s="563"/>
      <c r="AC17" s="560" t="str">
        <f t="shared" si="3"/>
        <v/>
      </c>
      <c r="AD17" s="564"/>
      <c r="AE17" s="561"/>
      <c r="AF17" s="562">
        <f t="shared" si="4"/>
        <v>0</v>
      </c>
      <c r="AG17" s="72"/>
      <c r="AH17" s="109" t="str">
        <f t="shared" si="5"/>
        <v/>
      </c>
      <c r="AI17" s="883" t="str">
        <f t="shared" si="11"/>
        <v/>
      </c>
      <c r="AJ17" s="883"/>
      <c r="AK17" s="900" t="str">
        <f t="shared" si="6"/>
        <v/>
      </c>
      <c r="AL17" s="900"/>
      <c r="AM17" s="901" t="str">
        <f t="shared" si="7"/>
        <v/>
      </c>
      <c r="AN17" s="901"/>
      <c r="AO17" s="73">
        <f t="shared" si="12"/>
        <v>0</v>
      </c>
      <c r="AP17" s="74">
        <f t="shared" si="13"/>
        <v>0</v>
      </c>
      <c r="AQ17" s="75">
        <f t="shared" si="14"/>
        <v>0</v>
      </c>
      <c r="AR17" s="76">
        <f t="shared" si="15"/>
        <v>0</v>
      </c>
      <c r="AS17" s="77">
        <f t="shared" si="8"/>
        <v>0</v>
      </c>
      <c r="AT17" s="76">
        <f t="shared" si="16"/>
        <v>0</v>
      </c>
      <c r="AU17" s="78">
        <f t="shared" si="9"/>
        <v>0</v>
      </c>
      <c r="AV17" s="5">
        <f t="shared" si="10"/>
        <v>0</v>
      </c>
      <c r="AW17" s="104">
        <f t="shared" si="17"/>
        <v>0</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0</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0</v>
      </c>
      <c r="AR18" s="76">
        <f t="shared" si="15"/>
        <v>0</v>
      </c>
      <c r="AS18" s="77">
        <f t="shared" si="8"/>
        <v>0</v>
      </c>
      <c r="AT18" s="76">
        <f t="shared" si="16"/>
        <v>0</v>
      </c>
      <c r="AU18" s="78">
        <f t="shared" si="9"/>
        <v>0</v>
      </c>
      <c r="AV18" s="5">
        <f t="shared" si="10"/>
        <v>0</v>
      </c>
      <c r="AW18" s="104">
        <f t="shared" si="17"/>
        <v>0</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0</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0</v>
      </c>
      <c r="AR19" s="76">
        <f t="shared" si="15"/>
        <v>0</v>
      </c>
      <c r="AS19" s="77">
        <f t="shared" si="8"/>
        <v>0</v>
      </c>
      <c r="AT19" s="76">
        <f t="shared" si="16"/>
        <v>0</v>
      </c>
      <c r="AU19" s="78">
        <f t="shared" si="9"/>
        <v>0</v>
      </c>
      <c r="AV19" s="5">
        <f t="shared" si="10"/>
        <v>0</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0</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0</v>
      </c>
      <c r="AR20" s="76">
        <f t="shared" si="15"/>
        <v>0</v>
      </c>
      <c r="AS20" s="77">
        <f t="shared" si="8"/>
        <v>0</v>
      </c>
      <c r="AT20" s="76">
        <f t="shared" si="16"/>
        <v>0</v>
      </c>
      <c r="AU20" s="78">
        <f t="shared" si="9"/>
        <v>0</v>
      </c>
      <c r="AV20" s="5">
        <f t="shared" si="10"/>
        <v>0</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0</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0</v>
      </c>
      <c r="AR21" s="76">
        <f t="shared" si="15"/>
        <v>0</v>
      </c>
      <c r="AS21" s="77">
        <f t="shared" si="8"/>
        <v>0</v>
      </c>
      <c r="AT21" s="76">
        <f t="shared" si="16"/>
        <v>0</v>
      </c>
      <c r="AU21" s="78">
        <f t="shared" si="9"/>
        <v>0</v>
      </c>
      <c r="AV21" s="5">
        <f t="shared" si="10"/>
        <v>0</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0</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0</v>
      </c>
      <c r="AR22" s="76">
        <f t="shared" si="15"/>
        <v>0</v>
      </c>
      <c r="AS22" s="77">
        <f t="shared" si="8"/>
        <v>0</v>
      </c>
      <c r="AT22" s="76">
        <f t="shared" si="16"/>
        <v>0</v>
      </c>
      <c r="AU22" s="78">
        <f t="shared" si="9"/>
        <v>0</v>
      </c>
      <c r="AV22" s="5">
        <f t="shared" si="10"/>
        <v>0</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0</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0</v>
      </c>
      <c r="AR23" s="76">
        <f t="shared" si="15"/>
        <v>0</v>
      </c>
      <c r="AS23" s="77">
        <f t="shared" si="8"/>
        <v>0</v>
      </c>
      <c r="AT23" s="76">
        <f t="shared" si="16"/>
        <v>0</v>
      </c>
      <c r="AU23" s="78">
        <f t="shared" si="9"/>
        <v>0</v>
      </c>
      <c r="AV23" s="5">
        <f t="shared" si="10"/>
        <v>0</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0</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0</v>
      </c>
      <c r="AR24" s="76">
        <f t="shared" si="15"/>
        <v>0</v>
      </c>
      <c r="AS24" s="77">
        <f t="shared" si="8"/>
        <v>0</v>
      </c>
      <c r="AT24" s="76">
        <f t="shared" si="16"/>
        <v>0</v>
      </c>
      <c r="AU24" s="78">
        <f t="shared" si="9"/>
        <v>0</v>
      </c>
      <c r="AV24" s="5">
        <f t="shared" si="10"/>
        <v>0</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0</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0</v>
      </c>
      <c r="AR25" s="76">
        <f t="shared" si="15"/>
        <v>0</v>
      </c>
      <c r="AS25" s="77">
        <f t="shared" si="8"/>
        <v>0</v>
      </c>
      <c r="AT25" s="76">
        <f t="shared" si="16"/>
        <v>0</v>
      </c>
      <c r="AU25" s="78">
        <f t="shared" si="9"/>
        <v>0</v>
      </c>
      <c r="AV25" s="5">
        <f t="shared" si="10"/>
        <v>0</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0</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0</v>
      </c>
      <c r="AR26" s="76">
        <f t="shared" si="15"/>
        <v>0</v>
      </c>
      <c r="AS26" s="77">
        <f t="shared" si="8"/>
        <v>0</v>
      </c>
      <c r="AT26" s="76">
        <f t="shared" si="16"/>
        <v>0</v>
      </c>
      <c r="AU26" s="78">
        <f t="shared" si="9"/>
        <v>0</v>
      </c>
      <c r="AV26" s="5">
        <f t="shared" si="10"/>
        <v>0</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0</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0</v>
      </c>
      <c r="AR27" s="76">
        <f t="shared" si="15"/>
        <v>0</v>
      </c>
      <c r="AS27" s="77">
        <f t="shared" si="8"/>
        <v>0</v>
      </c>
      <c r="AT27" s="76">
        <f t="shared" si="16"/>
        <v>0</v>
      </c>
      <c r="AU27" s="78">
        <f t="shared" si="9"/>
        <v>0</v>
      </c>
      <c r="AV27" s="5">
        <f t="shared" si="10"/>
        <v>0</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0</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0</v>
      </c>
      <c r="AR28" s="76">
        <f t="shared" si="15"/>
        <v>0</v>
      </c>
      <c r="AS28" s="77">
        <f t="shared" si="8"/>
        <v>0</v>
      </c>
      <c r="AT28" s="76">
        <f t="shared" si="16"/>
        <v>0</v>
      </c>
      <c r="AU28" s="78">
        <f t="shared" si="9"/>
        <v>0</v>
      </c>
      <c r="AV28" s="5">
        <f t="shared" si="10"/>
        <v>0</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0</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0</v>
      </c>
      <c r="AR29" s="76">
        <f t="shared" si="15"/>
        <v>0</v>
      </c>
      <c r="AS29" s="77">
        <f t="shared" si="8"/>
        <v>0</v>
      </c>
      <c r="AT29" s="76">
        <f t="shared" si="16"/>
        <v>0</v>
      </c>
      <c r="AU29" s="78">
        <f t="shared" si="9"/>
        <v>0</v>
      </c>
      <c r="AV29" s="5">
        <f t="shared" si="10"/>
        <v>0</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0</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0</v>
      </c>
      <c r="AR30" s="76">
        <f t="shared" si="15"/>
        <v>0</v>
      </c>
      <c r="AS30" s="77">
        <f t="shared" si="8"/>
        <v>0</v>
      </c>
      <c r="AT30" s="76">
        <f t="shared" si="16"/>
        <v>0</v>
      </c>
      <c r="AU30" s="78">
        <f t="shared" si="9"/>
        <v>0</v>
      </c>
      <c r="AV30" s="5">
        <f t="shared" si="10"/>
        <v>0</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0</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0</v>
      </c>
      <c r="AR31" s="76">
        <f t="shared" si="15"/>
        <v>0</v>
      </c>
      <c r="AS31" s="77">
        <f t="shared" si="8"/>
        <v>0</v>
      </c>
      <c r="AT31" s="76">
        <f t="shared" si="16"/>
        <v>0</v>
      </c>
      <c r="AU31" s="78">
        <f t="shared" si="9"/>
        <v>0</v>
      </c>
      <c r="AV31" s="5">
        <f t="shared" si="10"/>
        <v>0</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0</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0</v>
      </c>
      <c r="AR32" s="76">
        <f t="shared" si="15"/>
        <v>0</v>
      </c>
      <c r="AS32" s="77">
        <f t="shared" si="8"/>
        <v>0</v>
      </c>
      <c r="AT32" s="76">
        <f t="shared" si="16"/>
        <v>0</v>
      </c>
      <c r="AU32" s="78">
        <f t="shared" si="9"/>
        <v>0</v>
      </c>
      <c r="AV32" s="5">
        <f t="shared" si="10"/>
        <v>0</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0</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0</v>
      </c>
      <c r="AR33" s="76">
        <f t="shared" si="15"/>
        <v>0</v>
      </c>
      <c r="AS33" s="77">
        <f t="shared" si="8"/>
        <v>0</v>
      </c>
      <c r="AT33" s="76">
        <f t="shared" si="16"/>
        <v>0</v>
      </c>
      <c r="AU33" s="78">
        <f t="shared" si="9"/>
        <v>0</v>
      </c>
      <c r="AV33" s="5">
        <f t="shared" si="10"/>
        <v>0</v>
      </c>
      <c r="AW33" s="104">
        <f t="shared" si="17"/>
        <v>0</v>
      </c>
    </row>
    <row r="34" spans="1:49" s="69" customFormat="1" ht="24.75" customHeight="1" x14ac:dyDescent="0.2">
      <c r="A34" s="84"/>
      <c r="B34" s="480" t="s">
        <v>281</v>
      </c>
      <c r="C34" s="84"/>
      <c r="D34" s="84"/>
      <c r="E34" s="84"/>
      <c r="F34" s="84"/>
      <c r="G34" s="554">
        <f>20-COUNTBLANK(B14:B33)</f>
        <v>0</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0</v>
      </c>
      <c r="Z34" s="904"/>
      <c r="AA34" s="558">
        <f t="shared" ref="AA34:AG34" si="18">SUM(AA14:AA33)</f>
        <v>0</v>
      </c>
      <c r="AB34" s="568">
        <f t="shared" si="18"/>
        <v>0</v>
      </c>
      <c r="AC34" s="569">
        <f t="shared" si="18"/>
        <v>0</v>
      </c>
      <c r="AD34" s="569">
        <f t="shared" si="18"/>
        <v>0</v>
      </c>
      <c r="AE34" s="570">
        <f t="shared" si="18"/>
        <v>0</v>
      </c>
      <c r="AF34" s="571">
        <f t="shared" si="18"/>
        <v>0</v>
      </c>
      <c r="AG34" s="89">
        <f t="shared" si="18"/>
        <v>0</v>
      </c>
      <c r="AH34" s="90"/>
      <c r="AI34" s="90"/>
      <c r="AJ34" s="90"/>
      <c r="AK34" s="90"/>
      <c r="AL34" s="91"/>
      <c r="AM34" s="91"/>
      <c r="AN34" s="91"/>
      <c r="AO34" s="68"/>
      <c r="AS34" s="70"/>
      <c r="AW34" s="104">
        <f>SUM(AW14:AW33)</f>
        <v>0</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0</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961" priority="6" stopIfTrue="1">
      <formula>B14=""</formula>
    </cfRule>
  </conditionalFormatting>
  <conditionalFormatting sqref="AE14:AE33">
    <cfRule type="expression" dxfId="960" priority="7" stopIfTrue="1">
      <formula>AND((OR(S14,V14,Y14)&lt;&gt;0),AE14=0)</formula>
    </cfRule>
    <cfRule type="expression" dxfId="959" priority="8" stopIfTrue="1">
      <formula>AND((OR(S14,V14,Y14)&lt;&gt;0),AE14&lt;&gt;0)</formula>
    </cfRule>
  </conditionalFormatting>
  <conditionalFormatting sqref="Q14:R33">
    <cfRule type="expression" dxfId="958" priority="9" stopIfTrue="1">
      <formula>B14=""</formula>
    </cfRule>
  </conditionalFormatting>
  <conditionalFormatting sqref="AC14:AC33">
    <cfRule type="expression" dxfId="957" priority="10" stopIfTrue="1">
      <formula>(AD14+AC14)&gt;=0</formula>
    </cfRule>
  </conditionalFormatting>
  <conditionalFormatting sqref="AI14:AJ33">
    <cfRule type="expression" dxfId="956" priority="11" stopIfTrue="1">
      <formula>IF(AI14&lt;&gt;ROUND(S14*$AF$1+V14+Y14,2),1)</formula>
    </cfRule>
    <cfRule type="cellIs" dxfId="955" priority="12" stopIfTrue="1" operator="equal">
      <formula>0</formula>
    </cfRule>
  </conditionalFormatting>
  <conditionalFormatting sqref="Y25:Z33">
    <cfRule type="expression" dxfId="954" priority="13" stopIfTrue="1">
      <formula>IF((AND($Y25=0,$S25=0,$V25=0,$AE25&lt;&gt;0)),"истина")</formula>
    </cfRule>
    <cfRule type="expression" dxfId="953" priority="14" stopIfTrue="1">
      <formula>($V25+$Y25)&lt;&gt;$AI25</formula>
    </cfRule>
  </conditionalFormatting>
  <conditionalFormatting sqref="S15:U33">
    <cfRule type="expression" dxfId="952" priority="15" stopIfTrue="1">
      <formula>IF((AND($S15=0,$V15=0,$Y15=0,$AE15&lt;&gt;0)),"истина")</formula>
    </cfRule>
    <cfRule type="cellIs" dxfId="951" priority="16" stopIfTrue="1" operator="lessThan">
      <formula>0</formula>
    </cfRule>
  </conditionalFormatting>
  <conditionalFormatting sqref="V25:X33">
    <cfRule type="expression" dxfId="950" priority="17" stopIfTrue="1">
      <formula>IF((AND($V25=0,$Y25=0,$S25=0,$AE25&lt;&gt;0)),"истина")</formula>
    </cfRule>
    <cfRule type="expression" dxfId="949" priority="18" stopIfTrue="1">
      <formula>($V25+$Y25)&lt;&gt;$AI25</formula>
    </cfRule>
    <cfRule type="cellIs" dxfId="948" priority="19" stopIfTrue="1" operator="lessThan">
      <formula>0</formula>
    </cfRule>
  </conditionalFormatting>
  <conditionalFormatting sqref="I10:J10">
    <cfRule type="cellIs" dxfId="947" priority="20" stopIfTrue="1" operator="notEqual">
      <formula>$A$10</formula>
    </cfRule>
    <cfRule type="cellIs" dxfId="946" priority="21" stopIfTrue="1" operator="equal">
      <formula>0</formula>
    </cfRule>
  </conditionalFormatting>
  <conditionalFormatting sqref="D10:E10 AK13:AL13 AH14:AH33 AM14:AN33">
    <cfRule type="cellIs" dxfId="945" priority="22" stopIfTrue="1" operator="equal">
      <formula>0</formula>
    </cfRule>
  </conditionalFormatting>
  <conditionalFormatting sqref="AH3:AN3 AH1:AN1">
    <cfRule type="cellIs" dxfId="944" priority="23" stopIfTrue="1" operator="equal">
      <formula>0</formula>
    </cfRule>
  </conditionalFormatting>
  <conditionalFormatting sqref="S34:AG34 AF14:AF33">
    <cfRule type="cellIs" dxfId="943" priority="24" stopIfTrue="1" operator="equal">
      <formula>0</formula>
    </cfRule>
  </conditionalFormatting>
  <conditionalFormatting sqref="S14:U14">
    <cfRule type="expression" dxfId="942" priority="25" stopIfTrue="1">
      <formula>IF((AND($S$14=0,$V$14=0,$Y$14=0,$AE$14&lt;&gt;0)),"истина")</formula>
    </cfRule>
    <cfRule type="cellIs" dxfId="941" priority="26" stopIfTrue="1" operator="lessThan">
      <formula>0</formula>
    </cfRule>
  </conditionalFormatting>
  <conditionalFormatting sqref="G34 D8:E9 AK14:AL33">
    <cfRule type="cellIs" dxfId="940" priority="27" stopIfTrue="1" operator="equal">
      <formula>0</formula>
    </cfRule>
  </conditionalFormatting>
  <conditionalFormatting sqref="AL8:AL9">
    <cfRule type="cellIs" dxfId="939" priority="28" stopIfTrue="1" operator="equal">
      <formula>0</formula>
    </cfRule>
  </conditionalFormatting>
  <conditionalFormatting sqref="AM8:AN8">
    <cfRule type="expression" dxfId="938" priority="29" stopIfTrue="1">
      <formula>$AL$8=0</formula>
    </cfRule>
  </conditionalFormatting>
  <conditionalFormatting sqref="AM9:AN9">
    <cfRule type="expression" dxfId="937" priority="30" stopIfTrue="1">
      <formula>$AL$9=0</formula>
    </cfRule>
  </conditionalFormatting>
  <conditionalFormatting sqref="A8:C8">
    <cfRule type="expression" dxfId="936" priority="31" stopIfTrue="1">
      <formula>$D$8=0</formula>
    </cfRule>
    <cfRule type="cellIs" dxfId="935" priority="32" stopIfTrue="1" operator="equal">
      <formula>0</formula>
    </cfRule>
  </conditionalFormatting>
  <conditionalFormatting sqref="A9:C9">
    <cfRule type="expression" dxfId="934" priority="33" stopIfTrue="1">
      <formula>$D$9=0</formula>
    </cfRule>
    <cfRule type="cellIs" dxfId="933" priority="34" stopIfTrue="1" operator="equal">
      <formula>0</formula>
    </cfRule>
  </conditionalFormatting>
  <conditionalFormatting sqref="F9">
    <cfRule type="expression" dxfId="932" priority="35" stopIfTrue="1">
      <formula>$D$9=0</formula>
    </cfRule>
  </conditionalFormatting>
  <conditionalFormatting sqref="F8">
    <cfRule type="expression" dxfId="931" priority="36" stopIfTrue="1">
      <formula>$D$8=0</formula>
    </cfRule>
  </conditionalFormatting>
  <conditionalFormatting sqref="G8:AK9 BA7:CE8">
    <cfRule type="cellIs" dxfId="930" priority="37" stopIfTrue="1" operator="equal">
      <formula>""</formula>
    </cfRule>
  </conditionalFormatting>
  <conditionalFormatting sqref="Y14:Z24">
    <cfRule type="expression" dxfId="929" priority="1" stopIfTrue="1">
      <formula>IF((AND($Y14=0,$S14=0,$V14=0,$AE14&lt;&gt;0)),"истина")</formula>
    </cfRule>
    <cfRule type="expression" dxfId="928" priority="2" stopIfTrue="1">
      <formula>($V14+$Y14)&lt;&gt;$AI14</formula>
    </cfRule>
  </conditionalFormatting>
  <conditionalFormatting sqref="V14:X24">
    <cfRule type="expression" dxfId="927" priority="3" stopIfTrue="1">
      <formula>IF((AND($V14=0,$Y14=0,$S14=0,$AE14&lt;&gt;0)),"истина")</formula>
    </cfRule>
    <cfRule type="expression" dxfId="926" priority="4" stopIfTrue="1">
      <formula>($V14+$Y14)&lt;&gt;$AI14</formula>
    </cfRule>
    <cfRule type="cellIs" dxfId="925"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7041"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87042"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87043"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87044"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87045"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87046"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87047"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87048"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87049"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87050"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87051"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87052"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87053"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87054"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87055"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87056"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87057"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36">
    <pageSetUpPr fitToPage="1"/>
  </sheetPr>
  <dimension ref="A1:CE147"/>
  <sheetViews>
    <sheetView showGridLines="0" topLeftCell="C3" zoomScale="120" zoomScaleNormal="120" workbookViewId="0">
      <selection activeCell="M18" sqref="M18:N18"/>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c r="B1" s="969"/>
      <c r="C1" s="969"/>
      <c r="D1" s="555"/>
      <c r="E1" s="966"/>
      <c r="F1" s="966"/>
      <c r="G1" s="966"/>
      <c r="H1" s="966"/>
      <c r="J1" s="970"/>
      <c r="K1" s="970"/>
      <c r="L1" s="970"/>
      <c r="M1" s="970"/>
      <c r="N1" s="970"/>
      <c r="O1" s="970"/>
      <c r="P1" s="3"/>
      <c r="Q1" s="3"/>
      <c r="R1" s="964"/>
      <c r="S1" s="964"/>
      <c r="T1" s="964"/>
      <c r="U1" s="964"/>
      <c r="V1" s="964"/>
      <c r="W1" s="964"/>
      <c r="Y1" s="971"/>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c r="AH2" s="859" t="s">
        <v>12</v>
      </c>
      <c r="AI2" s="859"/>
      <c r="AJ2" s="859"/>
      <c r="AK2" s="859"/>
      <c r="AL2" s="859"/>
      <c r="AM2" s="859"/>
      <c r="AN2" s="859"/>
      <c r="AO2" s="14" t="b">
        <v>0</v>
      </c>
      <c r="AP2" s="15" t="b">
        <v>0</v>
      </c>
      <c r="AQ2" s="15" t="b">
        <v>0</v>
      </c>
      <c r="AR2" s="15" t="b">
        <v>0</v>
      </c>
      <c r="AS2" s="15" t="b">
        <v>0</v>
      </c>
      <c r="AT2" s="15" t="b">
        <v>0</v>
      </c>
      <c r="AU2" s="15" t="b">
        <v>0</v>
      </c>
      <c r="AV2" s="15">
        <f>COUNTIF(AO2:AU2,TRUE)</f>
        <v>0</v>
      </c>
    </row>
    <row r="3" spans="1:83" ht="12.75" customHeight="1" x14ac:dyDescent="0.2">
      <c r="A3" s="972" t="s">
        <v>322</v>
      </c>
      <c r="B3" s="972"/>
      <c r="C3" s="972"/>
      <c r="D3" s="555"/>
      <c r="E3" s="964"/>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f>IF(AO2=TRUE,"M",0)</f>
        <v>0</v>
      </c>
      <c r="AP3" s="19">
        <f>IF(AP2=TRUE,"Tu",0)</f>
        <v>0</v>
      </c>
      <c r="AQ3" s="19">
        <f>IF(AQ2=TRUE,"W",0)</f>
        <v>0</v>
      </c>
      <c r="AR3" s="19">
        <f>IF(AR2=TRUE,"Th",0)</f>
        <v>0</v>
      </c>
      <c r="AS3" s="19">
        <f>IF(AS2=TRUE,"F",0)</f>
        <v>0</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
      </c>
      <c r="BC7" s="33" t="str">
        <f>IF($I$7=$AO$3,"X","")&amp;IF($I$7=$AP$3,"X","")&amp;IF($I$7=$AQ$3,"X","")&amp;IF($I$7=$AR$3,"X","")&amp;IF($I$7=$AS$3,"X","")&amp;IF($I$7=$AT$3,"X","")&amp;IF($I$7=$AU$3,"X","")</f>
        <v/>
      </c>
      <c r="BD7" s="33" t="str">
        <f>IF($J$7=$AO$3,"X","")&amp;IF($J$7=$AP$3,"X","")&amp;IF($J$7=$AQ$3,"X","")&amp;IF($J$7=$AR$3,"X","")&amp;IF($J$7=$AS$3,"X","")&amp;IF($J$7=$AT$3,"X","")&amp;IF($J$7=$AU$3,"X","")</f>
        <v/>
      </c>
      <c r="BE7" s="33" t="str">
        <f>IF($K$7=$AO$3,"X","")&amp;IF($K$7=$AP$3,"X","")&amp;IF($K$7=$AQ$3,"X","")&amp;IF($K$7=$AR$3,"X","")&amp;IF($K$7=$AS$3,"X","")&amp;IF($K$7=$AT$3,"X","")&amp;IF($K$7=$AU$3,"X","")</f>
        <v/>
      </c>
      <c r="BF7" s="33" t="str">
        <f>IF($L$7=$AO$3,"X","")&amp;IF($L$7=$AP$3,"X","")&amp;IF($L$7=$AQ$3,"X","")&amp;IF($L$7=$AR$3,"X","")&amp;IF($L$7=$AS$3,"X","")&amp;IF($L$7=$AT$3,"X","")&amp;IF($L$7=$AU$3,"X","")</f>
        <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
      </c>
      <c r="BJ7" s="33" t="str">
        <f>IF($P$7=$AO$3,"X","")&amp;IF($P$7=$AP$3,"X","")&amp;IF($P$7=$AQ$3,"X","")&amp;IF($P$7=$AR$3,"X","")&amp;IF($P$7=$AS$3,"X","")&amp;IF($P$7=$AT$3,"X","")&amp;IF($P$7=$AU$3,"X","")</f>
        <v/>
      </c>
      <c r="BK7" s="33" t="str">
        <f>IF($Q$7=$AO$3,"X","")&amp;IF($Q$7=$AP$3,"X","")&amp;IF($Q$7=$AQ$3,"X","")&amp;IF($Q$7=$AR$3,"X","")&amp;IF($Q$7=$AS$3,"X","")&amp;IF($Q$7=$AT$3,"X","")&amp;IF($Q$7=$AU$3,"X","")</f>
        <v/>
      </c>
      <c r="BL7" s="33" t="str">
        <f>IF($R$7=$AO$3,"X","")&amp;IF($R$7=$AP$3,"X","")&amp;IF($R$7=$AQ$3,"X","")&amp;IF($R$7=$AR$3,"X","")&amp;IF($R$7=$AS$3,"X","")&amp;IF($R$7=$AT$3,"X","")&amp;IF($R$7=$AU$3,"X","")</f>
        <v/>
      </c>
      <c r="BM7" s="33" t="str">
        <f>IF($S$7=$AO$3,"X","")&amp;IF($S$7=$AP$3,"X","")&amp;IF($S$7=$AQ$3,"X","")&amp;IF($S$7=$AR$3,"X","")&amp;IF($S$7=$AS$3,"X","")&amp;IF($S$7=$AT$3,"X","")&amp;IF($S$7=$AU$3,"X","")</f>
        <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
      </c>
      <c r="BQ7" s="33" t="str">
        <f>IF($W$7=$AO$3,"X","")&amp;IF($W$7=$AP$3,"X","")&amp;IF($W$7=$AQ$3,"X","")&amp;IF($W$7=$AR$3,"X","")&amp;IF($W$7=$AS$3,"X","")&amp;IF($W$7=$AT$3,"X","")&amp;IF($W$7=$AU$3,"X","")</f>
        <v/>
      </c>
      <c r="BR7" s="33" t="str">
        <f>IF($X$7=$AO$3,"X","")&amp;IF($X$7=$AP$3,"X","")&amp;IF($X$7=$AQ$3,"X","")&amp;IF($X$7=$AR$3,"X","")&amp;IF($X$7=$AS$3,"X","")&amp;IF($X$7=$AT$3,"X","")&amp;IF($X$7=$AU$3,"X","")</f>
        <v/>
      </c>
      <c r="BS7" s="33" t="str">
        <f>IF($Y$7=$AO$3,"X","")&amp;IF($Y$7=$AP$3,"X","")&amp;IF($Y$7=$AQ$3,"X","")&amp;IF($Y$7=$AR$3,"X","")&amp;IF($Y$7=$AS$3,"X","")&amp;IF($Y$7=$AT$3,"X","")&amp;IF($Y$7=$AU$3,"X","")</f>
        <v/>
      </c>
      <c r="BT7" s="33" t="str">
        <f>IF($Z$7=$AO$3,"X","")&amp;IF($Z$7=$AP$3,"X","")&amp;IF($Z$7=$AQ$3,"X","")&amp;IF($Z$7=$AR$3,"X","")&amp;IF($Z$7=$AS$3,"X","")&amp;IF($Z$7=$AT$3,"X","")&amp;IF($Z$7=$AU$3,"X","")</f>
        <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
      </c>
      <c r="BX7" s="33" t="str">
        <f>IF($AD$7=$AO$3,"X","")&amp;IF($AD$7=$AP$3,"X","")&amp;IF($AD$7=$AQ$3,"X","")&amp;IF($AD$7=$AR$3,"X","")&amp;IF($AD$7=$AS$3,"X","")&amp;IF($AD$7=$AT$3,"X","")&amp;IF($AD$7=$AU$3,"X","")</f>
        <v/>
      </c>
      <c r="BY7" s="33" t="str">
        <f>IF($AE$7=$AO$3,"X","")&amp;IF($AE$7=$AP$3,"X","")&amp;IF($AE$7=$AQ$3,"X","")&amp;IF($AE$7=$AR$3,"X","")&amp;IF($AE$7=$AS$3,"X","")&amp;IF($AE$7=$AT$3,"X","")&amp;IF($AE$7=$AU$3,"X","")</f>
        <v/>
      </c>
      <c r="BZ7" s="33" t="str">
        <f>IF($AF$7=$AO$3,"X","")&amp;IF($AF$7=$AP$3,"X","")&amp;IF($AF$7=$AQ$3,"X","")&amp;IF($AF$7=$AR$3,"X","")&amp;IF($AF$7=$AS$3,"X","")&amp;IF($AF$7=$AT$3,"X","")&amp;IF($AF$7=$AU$3,"X","")</f>
        <v/>
      </c>
      <c r="CA7" s="33" t="str">
        <f>IF($AG$7=$AO$3,"X","")&amp;IF($AG$7=$AP$3,"X","")&amp;IF($AG$7=$AQ$3,"X","")&amp;IF($AG$7=$AR$3,"X","")&amp;IF($AG$7=$AS$3,"X","")&amp;IF($AG$7=$AT$3,"X","")&amp;IF($AG$7=$AU$3,"X","")</f>
        <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
      </c>
      <c r="CE7" s="33" t="str">
        <f>IF($AK$7=$AO$3,"X","")&amp;IF($AK$7=$AP$3,"X","")&amp;IF($AK$7=$AQ$3,"X","")&amp;IF($AK$7=$AR$3,"X","")&amp;IF($AK$7=$AS$3,"X","")&amp;IF($AK$7=$AT$3,"X","")&amp;IF($AK$7=$AU$3,"X","")</f>
        <v/>
      </c>
    </row>
    <row r="8" spans="1:83" ht="12.75" customHeight="1" x14ac:dyDescent="0.2">
      <c r="A8" s="977">
        <f>R1</f>
        <v>0</v>
      </c>
      <c r="B8" s="977"/>
      <c r="C8" s="977"/>
      <c r="D8" s="978">
        <f>Y1*AL8</f>
        <v>0</v>
      </c>
      <c r="E8" s="978"/>
      <c r="F8" s="34" t="s">
        <v>21</v>
      </c>
      <c r="G8" s="35" t="str">
        <f>IF($G$7=$AO$3,"X","")&amp;IF($G$7=$AP$3,"X","")&amp;IF($G$7=$AQ$3,"X","")&amp;IF($G$7=$AR$3,"X","")&amp;IF($G$7=$AS$3,"X","")&amp;IF($G$7=$AT$3,"X","")&amp;IF($G$7=$AU$3,"X","")</f>
        <v/>
      </c>
      <c r="H8" s="35" t="str">
        <f>IF($H$7=$AO$3,"X","")&amp;IF($H$7=$AP$3,"X","")&amp;IF($H$7=$AQ$3,"X","")&amp;IF($H$7=$AR$3,"X","")&amp;IF($H$7=$AS$3,"X","")&amp;IF($H$7=$AT$3,"X","")&amp;IF($H$7=$AU$3,"X","")</f>
        <v/>
      </c>
      <c r="I8" s="35" t="str">
        <f>IF($I$7=$AO$3,"X","")&amp;IF($I$7=$AP$3,"X","")&amp;IF($I$7=$AQ$3,"X","")&amp;IF($I$7=$AR$3,"X","")&amp;IF($I$7=$AS$3,"X","")&amp;IF($I$7=$AT$3,"X","")&amp;IF($I$7=$AU$3,"X","")</f>
        <v/>
      </c>
      <c r="J8" s="35" t="str">
        <f>IF($J$7=$AO$3,"X","")&amp;IF($J$7=$AP$3,"X","")&amp;IF($J$7=$AQ$3,"X","")&amp;IF($J$7=$AR$3,"X","")&amp;IF($J$7=$AS$3,"X","")&amp;IF($J$7=$AT$3,"X","")&amp;IF($J$7=$AU$3,"X","")</f>
        <v/>
      </c>
      <c r="K8" s="35" t="str">
        <f>IF($K$7=$AO$3,"X","")&amp;IF($K$7=$AP$3,"X","")&amp;IF($K$7=$AQ$3,"X","")&amp;IF($K$7=$AR$3,"X","")&amp;IF($K$7=$AS$3,"X","")&amp;IF($K$7=$AT$3,"X","")&amp;IF($K$7=$AU$3,"X","")</f>
        <v/>
      </c>
      <c r="L8" s="35" t="str">
        <f>IF($L$7=$AO$3,"X","")&amp;IF($L$7=$AP$3,"X","")&amp;IF($L$7=$AQ$3,"X","")&amp;IF($L$7=$AR$3,"X","")&amp;IF($L$7=$AS$3,"X","")&amp;IF($L$7=$AT$3,"X","")&amp;IF($L$7=$AU$3,"X","")</f>
        <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
      </c>
      <c r="P8" s="35" t="str">
        <f>IF($P$7=$AO$3,"X","")&amp;IF($P$7=$AP$3,"X","")&amp;IF($P$7=$AQ$3,"X","")&amp;IF($P$7=$AR$3,"X","")&amp;IF($P$7=$AS$3,"X","")&amp;IF($P$7=$AT$3,"X","")&amp;IF($P$7=$AU$3,"X","")</f>
        <v/>
      </c>
      <c r="Q8" s="35" t="str">
        <f>IF($Q$7=$AO$3,"X","")&amp;IF($Q$7=$AP$3,"X","")&amp;IF($Q$7=$AQ$3,"X","")&amp;IF($Q$7=$AR$3,"X","")&amp;IF($Q$7=$AS$3,"X","")&amp;IF($Q$7=$AT$3,"X","")&amp;IF($Q$7=$AU$3,"X","")</f>
        <v/>
      </c>
      <c r="R8" s="35" t="str">
        <f>IF($R$7=$AO$3,"X","")&amp;IF($R$7=$AP$3,"X","")&amp;IF($R$7=$AQ$3,"X","")&amp;IF($R$7=$AR$3,"X","")&amp;IF($R$7=$AS$3,"X","")&amp;IF($R$7=$AT$3,"X","")&amp;IF($R$7=$AU$3,"X","")</f>
        <v/>
      </c>
      <c r="S8" s="35" t="str">
        <f>IF($S$7=$AO$3,"X","")&amp;IF($S$7=$AP$3,"X","")&amp;IF($S$7=$AQ$3,"X","")&amp;IF($S$7=$AR$3,"X","")&amp;IF($S$7=$AS$3,"X","")&amp;IF($S$7=$AT$3,"X","")&amp;IF($S$7=$AU$3,"X","")</f>
        <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
      </c>
      <c r="W8" s="35" t="str">
        <f>IF($W$7=$AO$3,"X","")&amp;IF($W$7=$AP$3,"X","")&amp;IF($W$7=$AQ$3,"X","")&amp;IF($W$7=$AR$3,"X","")&amp;IF($W$7=$AS$3,"X","")&amp;IF($W$7=$AT$3,"X","")&amp;IF($W$7=$AU$3,"X","")</f>
        <v/>
      </c>
      <c r="X8" s="35" t="str">
        <f>IF($X$7=$AO$3,"X","")&amp;IF($X$7=$AP$3,"X","")&amp;IF($X$7=$AQ$3,"X","")&amp;IF($X$7=$AR$3,"X","")&amp;IF($X$7=$AS$3,"X","")&amp;IF($X$7=$AT$3,"X","")&amp;IF($X$7=$AU$3,"X","")</f>
        <v/>
      </c>
      <c r="Y8" s="35" t="str">
        <f>IF($Y$7=$AO$3,"X","")&amp;IF($Y$7=$AP$3,"X","")&amp;IF($Y$7=$AQ$3,"X","")&amp;IF($Y$7=$AR$3,"X","")&amp;IF($Y$7=$AS$3,"X","")&amp;IF($Y$7=$AT$3,"X","")&amp;IF($Y$7=$AU$3,"X","")</f>
        <v/>
      </c>
      <c r="Z8" s="35" t="str">
        <f>IF($Z$7=$AO$3,"X","")&amp;IF($Z$7=$AP$3,"X","")&amp;IF($Z$7=$AQ$3,"X","")&amp;IF($Z$7=$AR$3,"X","")&amp;IF($Z$7=$AS$3,"X","")&amp;IF($Z$7=$AT$3,"X","")&amp;IF($Z$7=$AU$3,"X","")</f>
        <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
      </c>
      <c r="AD8" s="35" t="str">
        <f>IF($AD$7=$AO$3,"X","")&amp;IF($AD$7=$AP$3,"X","")&amp;IF($AD$7=$AQ$3,"X","")&amp;IF($AD$7=$AR$3,"X","")&amp;IF($AD$7=$AS$3,"X","")&amp;IF($AD$7=$AT$3,"X","")&amp;IF($AD$7=$AU$3,"X","")</f>
        <v/>
      </c>
      <c r="AE8" s="35" t="str">
        <f>IF($AE$7=$AO$3,"X","")&amp;IF($AE$7=$AP$3,"X","")&amp;IF($AE$7=$AQ$3,"X","")&amp;IF($AE$7=$AR$3,"X","")&amp;IF($AE$7=$AS$3,"X","")&amp;IF($AE$7=$AT$3,"X","")&amp;IF($AE$7=$AU$3,"X","")</f>
        <v/>
      </c>
      <c r="AF8" s="35" t="str">
        <f>IF($AF$7=$AO$3,"X","")&amp;IF($AF$7=$AP$3,"X","")&amp;IF($AF$7=$AQ$3,"X","")&amp;IF($AF$7=$AR$3,"X","")&amp;IF($AF$7=$AS$3,"X","")&amp;IF($AF$7=$AT$3,"X","")&amp;IF($AF$7=$AU$3,"X","")</f>
        <v/>
      </c>
      <c r="AG8" s="35" t="str">
        <f>IF($AG$7=$AO$3,"X","")&amp;IF($AG$7=$AP$3,"X","")&amp;IF($AG$7=$AQ$3,"X","")&amp;IF($AG$7=$AR$3,"X","")&amp;IF($AG$7=$AS$3,"X","")&amp;IF($AG$7=$AT$3,"X","")&amp;IF($AG$7=$AU$3,"X","")</f>
        <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
      </c>
      <c r="AK8" s="35" t="str">
        <f>IF($AK$7=$AO$3,"X","")&amp;IF($AK$7=$AP$3,"X","")&amp;IF($AK$7=$AQ$3,"X","")&amp;IF($AK$7=$AR$3,"X","")&amp;IF($AK$7=$AS$3,"X","")&amp;IF($AK$7=$AT$3,"X","")&amp;IF($AK$7=$AU$3,"X","")</f>
        <v/>
      </c>
      <c r="AL8" s="30">
        <f>COUNTIF(G8:AK8,"X")</f>
        <v>0</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0</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c r="C14" s="925"/>
      <c r="D14" s="925"/>
      <c r="E14" s="925"/>
      <c r="F14" s="925"/>
      <c r="G14" s="926"/>
      <c r="H14" s="927"/>
      <c r="I14" s="928"/>
      <c r="J14" s="929"/>
      <c r="K14" s="930"/>
      <c r="L14" s="931"/>
      <c r="M14" s="932"/>
      <c r="N14" s="933"/>
      <c r="O14" s="932"/>
      <c r="P14" s="933"/>
      <c r="Q14" s="934">
        <f t="shared" ref="Q14:Q33" si="2">AV14</f>
        <v>0</v>
      </c>
      <c r="R14" s="935"/>
      <c r="S14" s="936"/>
      <c r="T14" s="937"/>
      <c r="U14" s="938"/>
      <c r="V14" s="939"/>
      <c r="W14" s="940"/>
      <c r="X14" s="941"/>
      <c r="Y14" s="939"/>
      <c r="Z14" s="941"/>
      <c r="AA14" s="556"/>
      <c r="AB14" s="559"/>
      <c r="AC14" s="560" t="str">
        <f t="shared" ref="AC14:AC33" si="3">IF(B14&lt;&gt;"",-$I$10,"")</f>
        <v/>
      </c>
      <c r="AD14" s="561"/>
      <c r="AE14" s="561"/>
      <c r="AF14" s="562">
        <f t="shared" ref="AF14:AF33" si="4">SUM(AB14:AE14)</f>
        <v>0</v>
      </c>
      <c r="AG14" s="72"/>
      <c r="AH14" s="109" t="str">
        <f t="shared" ref="AH14:AH33" si="5">IF(B14&lt;&gt;"",AV14,"")</f>
        <v/>
      </c>
      <c r="AI14" s="883" t="str">
        <f>IF(B14&lt;&gt;0,ROUND(AE14*Q14,0),"")</f>
        <v/>
      </c>
      <c r="AJ14" s="883"/>
      <c r="AK14" s="900" t="str">
        <f t="shared" ref="AK14:AK33" si="6">IF(B14&lt;&gt;0,ROUND(AI14*$AF$1,2),"")</f>
        <v/>
      </c>
      <c r="AL14" s="900"/>
      <c r="AM14" s="901" t="str">
        <f t="shared" ref="AM14:AM33" si="7">IF(AND(AC14&gt;0,AC14&lt;&gt;""),"ложь","")</f>
        <v/>
      </c>
      <c r="AN14" s="901"/>
      <c r="AO14" s="73">
        <f>IF(ROUND($A$1-$A$1*M14,4)=$A$1,0,ROUND($A$1-$A$1*M14,4))</f>
        <v>0</v>
      </c>
      <c r="AP14" s="74">
        <f>IF(ROUND($A$1-$A$1*O14,4)=$A$1,0,ROUND($A$1-$A$1*O14,4))</f>
        <v>0</v>
      </c>
      <c r="AQ14" s="75">
        <f>ROUND($A$1-((M14+O14)*$A$1),4)</f>
        <v>0</v>
      </c>
      <c r="AR14" s="76">
        <f>IF(AO14&gt;0,1,0)</f>
        <v>0</v>
      </c>
      <c r="AS14" s="77">
        <f t="shared" ref="AS14:AS33" si="8">IF(AP14&gt;0,2,0)</f>
        <v>0</v>
      </c>
      <c r="AT14" s="76">
        <f>IF(AQ14&gt;0,3,0)</f>
        <v>0</v>
      </c>
      <c r="AU14" s="78">
        <f t="shared" ref="AU14:AU33" si="9">AR14+AS14+AT14</f>
        <v>0</v>
      </c>
      <c r="AV14" s="5">
        <f t="shared" ref="AV14:AV33" si="10">IF(AU14=4,AO14,0)+IF(AU14=5,AP14,0)+IF(AU14=6,AQ14,0)+IF(AU14=3,$A$1,0)</f>
        <v>0</v>
      </c>
      <c r="AW14" s="104">
        <f>ROUND(AF14*Q14,0)</f>
        <v>0</v>
      </c>
    </row>
    <row r="15" spans="1:83" s="69" customFormat="1" ht="18" customHeight="1" x14ac:dyDescent="0.2">
      <c r="A15" s="71">
        <v>2</v>
      </c>
      <c r="B15" s="924"/>
      <c r="C15" s="925"/>
      <c r="D15" s="925"/>
      <c r="E15" s="925"/>
      <c r="F15" s="925"/>
      <c r="G15" s="926"/>
      <c r="H15" s="927"/>
      <c r="I15" s="928"/>
      <c r="J15" s="929"/>
      <c r="K15" s="930"/>
      <c r="L15" s="931"/>
      <c r="M15" s="932"/>
      <c r="N15" s="933"/>
      <c r="O15" s="932"/>
      <c r="P15" s="933"/>
      <c r="Q15" s="934">
        <f t="shared" si="2"/>
        <v>0</v>
      </c>
      <c r="R15" s="935"/>
      <c r="S15" s="936"/>
      <c r="T15" s="937"/>
      <c r="U15" s="938"/>
      <c r="V15" s="939"/>
      <c r="W15" s="940"/>
      <c r="X15" s="941"/>
      <c r="Y15" s="939"/>
      <c r="Z15" s="941"/>
      <c r="AA15" s="556"/>
      <c r="AB15" s="563"/>
      <c r="AC15" s="560" t="str">
        <f t="shared" si="3"/>
        <v/>
      </c>
      <c r="AD15" s="564"/>
      <c r="AE15" s="561"/>
      <c r="AF15" s="562">
        <f t="shared" si="4"/>
        <v>0</v>
      </c>
      <c r="AG15" s="72"/>
      <c r="AH15" s="109" t="str">
        <f t="shared" si="5"/>
        <v/>
      </c>
      <c r="AI15" s="883" t="str">
        <f t="shared" ref="AI15:AI33" si="11">IF(B15&lt;&gt;0,ROUND(AE15*Q15,0),"")</f>
        <v/>
      </c>
      <c r="AJ15" s="883"/>
      <c r="AK15" s="900" t="str">
        <f t="shared" si="6"/>
        <v/>
      </c>
      <c r="AL15" s="900"/>
      <c r="AM15" s="901" t="str">
        <f t="shared" si="7"/>
        <v/>
      </c>
      <c r="AN15" s="901"/>
      <c r="AO15" s="73">
        <f t="shared" ref="AO15:AO33" si="12">IF(ROUND($A$1-$A$1*M15,4)=$A$1,0,ROUND($A$1-$A$1*M15,4))</f>
        <v>0</v>
      </c>
      <c r="AP15" s="74">
        <f t="shared" ref="AP15:AP33" si="13">IF(ROUND($A$1-$A$1*O15,4)=$A$1,0,ROUND($A$1-$A$1*O15,4))</f>
        <v>0</v>
      </c>
      <c r="AQ15" s="75">
        <f t="shared" ref="AQ15:AQ33" si="14">ROUND($A$1-((M15+O15)*$A$1),4)</f>
        <v>0</v>
      </c>
      <c r="AR15" s="76">
        <f t="shared" ref="AR15:AR33" si="15">IF(AO15&gt;0,1,0)</f>
        <v>0</v>
      </c>
      <c r="AS15" s="77">
        <f t="shared" si="8"/>
        <v>0</v>
      </c>
      <c r="AT15" s="76">
        <f t="shared" ref="AT15:AT33" si="16">IF(AQ15&gt;0,3,0)</f>
        <v>0</v>
      </c>
      <c r="AU15" s="78">
        <f t="shared" si="9"/>
        <v>0</v>
      </c>
      <c r="AV15" s="5">
        <f t="shared" si="10"/>
        <v>0</v>
      </c>
      <c r="AW15" s="104">
        <f t="shared" ref="AW15:AW33" si="17">ROUND(AF15*Q15,0)</f>
        <v>0</v>
      </c>
    </row>
    <row r="16" spans="1:83" s="69" customFormat="1" ht="18" customHeight="1" x14ac:dyDescent="0.2">
      <c r="A16" s="71">
        <v>3</v>
      </c>
      <c r="B16" s="924"/>
      <c r="C16" s="925"/>
      <c r="D16" s="925"/>
      <c r="E16" s="925"/>
      <c r="F16" s="925"/>
      <c r="G16" s="926"/>
      <c r="H16" s="927"/>
      <c r="I16" s="928"/>
      <c r="J16" s="929"/>
      <c r="K16" s="930"/>
      <c r="L16" s="931"/>
      <c r="M16" s="932"/>
      <c r="N16" s="933"/>
      <c r="O16" s="932"/>
      <c r="P16" s="933"/>
      <c r="Q16" s="934">
        <f t="shared" si="2"/>
        <v>0</v>
      </c>
      <c r="R16" s="935"/>
      <c r="S16" s="936"/>
      <c r="T16" s="937"/>
      <c r="U16" s="938"/>
      <c r="V16" s="939"/>
      <c r="W16" s="940"/>
      <c r="X16" s="941"/>
      <c r="Y16" s="939"/>
      <c r="Z16" s="941"/>
      <c r="AA16" s="556"/>
      <c r="AB16" s="563"/>
      <c r="AC16" s="560" t="str">
        <f t="shared" si="3"/>
        <v/>
      </c>
      <c r="AD16" s="564"/>
      <c r="AE16" s="561"/>
      <c r="AF16" s="562">
        <f t="shared" si="4"/>
        <v>0</v>
      </c>
      <c r="AG16" s="72"/>
      <c r="AH16" s="109" t="str">
        <f t="shared" si="5"/>
        <v/>
      </c>
      <c r="AI16" s="883" t="str">
        <f t="shared" si="11"/>
        <v/>
      </c>
      <c r="AJ16" s="883"/>
      <c r="AK16" s="900" t="str">
        <f t="shared" si="6"/>
        <v/>
      </c>
      <c r="AL16" s="900"/>
      <c r="AM16" s="901" t="str">
        <f t="shared" si="7"/>
        <v/>
      </c>
      <c r="AN16" s="901"/>
      <c r="AO16" s="73">
        <f t="shared" si="12"/>
        <v>0</v>
      </c>
      <c r="AP16" s="74">
        <f t="shared" si="13"/>
        <v>0</v>
      </c>
      <c r="AQ16" s="75">
        <f t="shared" si="14"/>
        <v>0</v>
      </c>
      <c r="AR16" s="76">
        <f t="shared" si="15"/>
        <v>0</v>
      </c>
      <c r="AS16" s="77">
        <f t="shared" si="8"/>
        <v>0</v>
      </c>
      <c r="AT16" s="76">
        <f t="shared" si="16"/>
        <v>0</v>
      </c>
      <c r="AU16" s="78">
        <f t="shared" si="9"/>
        <v>0</v>
      </c>
      <c r="AV16" s="5">
        <f t="shared" si="10"/>
        <v>0</v>
      </c>
      <c r="AW16" s="104">
        <f t="shared" si="17"/>
        <v>0</v>
      </c>
    </row>
    <row r="17" spans="1:49" s="69" customFormat="1" ht="18" customHeight="1" x14ac:dyDescent="0.2">
      <c r="A17" s="71">
        <v>4</v>
      </c>
      <c r="B17" s="924"/>
      <c r="C17" s="925"/>
      <c r="D17" s="925"/>
      <c r="E17" s="925"/>
      <c r="F17" s="925"/>
      <c r="G17" s="926"/>
      <c r="H17" s="927"/>
      <c r="I17" s="928"/>
      <c r="J17" s="929"/>
      <c r="K17" s="930"/>
      <c r="L17" s="931"/>
      <c r="M17" s="932"/>
      <c r="N17" s="933"/>
      <c r="O17" s="932"/>
      <c r="P17" s="933"/>
      <c r="Q17" s="934">
        <f t="shared" si="2"/>
        <v>0</v>
      </c>
      <c r="R17" s="935"/>
      <c r="S17" s="936"/>
      <c r="T17" s="937"/>
      <c r="U17" s="938"/>
      <c r="V17" s="939"/>
      <c r="W17" s="940"/>
      <c r="X17" s="941"/>
      <c r="Y17" s="939"/>
      <c r="Z17" s="941"/>
      <c r="AA17" s="556"/>
      <c r="AB17" s="563"/>
      <c r="AC17" s="560" t="str">
        <f t="shared" si="3"/>
        <v/>
      </c>
      <c r="AD17" s="564"/>
      <c r="AE17" s="561"/>
      <c r="AF17" s="562">
        <f t="shared" si="4"/>
        <v>0</v>
      </c>
      <c r="AG17" s="72"/>
      <c r="AH17" s="109" t="str">
        <f t="shared" si="5"/>
        <v/>
      </c>
      <c r="AI17" s="883" t="str">
        <f t="shared" si="11"/>
        <v/>
      </c>
      <c r="AJ17" s="883"/>
      <c r="AK17" s="900" t="str">
        <f t="shared" si="6"/>
        <v/>
      </c>
      <c r="AL17" s="900"/>
      <c r="AM17" s="901" t="str">
        <f t="shared" si="7"/>
        <v/>
      </c>
      <c r="AN17" s="901"/>
      <c r="AO17" s="73">
        <f t="shared" si="12"/>
        <v>0</v>
      </c>
      <c r="AP17" s="74">
        <f t="shared" si="13"/>
        <v>0</v>
      </c>
      <c r="AQ17" s="75">
        <f t="shared" si="14"/>
        <v>0</v>
      </c>
      <c r="AR17" s="76">
        <f t="shared" si="15"/>
        <v>0</v>
      </c>
      <c r="AS17" s="77">
        <f t="shared" si="8"/>
        <v>0</v>
      </c>
      <c r="AT17" s="76">
        <f t="shared" si="16"/>
        <v>0</v>
      </c>
      <c r="AU17" s="78">
        <f t="shared" si="9"/>
        <v>0</v>
      </c>
      <c r="AV17" s="5">
        <f t="shared" si="10"/>
        <v>0</v>
      </c>
      <c r="AW17" s="104">
        <f t="shared" si="17"/>
        <v>0</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0</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0</v>
      </c>
      <c r="AR18" s="76">
        <f t="shared" si="15"/>
        <v>0</v>
      </c>
      <c r="AS18" s="77">
        <f t="shared" si="8"/>
        <v>0</v>
      </c>
      <c r="AT18" s="76">
        <f t="shared" si="16"/>
        <v>0</v>
      </c>
      <c r="AU18" s="78">
        <f t="shared" si="9"/>
        <v>0</v>
      </c>
      <c r="AV18" s="5">
        <f t="shared" si="10"/>
        <v>0</v>
      </c>
      <c r="AW18" s="104">
        <f t="shared" si="17"/>
        <v>0</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0</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0</v>
      </c>
      <c r="AR19" s="76">
        <f t="shared" si="15"/>
        <v>0</v>
      </c>
      <c r="AS19" s="77">
        <f t="shared" si="8"/>
        <v>0</v>
      </c>
      <c r="AT19" s="76">
        <f t="shared" si="16"/>
        <v>0</v>
      </c>
      <c r="AU19" s="78">
        <f t="shared" si="9"/>
        <v>0</v>
      </c>
      <c r="AV19" s="5">
        <f t="shared" si="10"/>
        <v>0</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0</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0</v>
      </c>
      <c r="AR20" s="76">
        <f t="shared" si="15"/>
        <v>0</v>
      </c>
      <c r="AS20" s="77">
        <f t="shared" si="8"/>
        <v>0</v>
      </c>
      <c r="AT20" s="76">
        <f t="shared" si="16"/>
        <v>0</v>
      </c>
      <c r="AU20" s="78">
        <f t="shared" si="9"/>
        <v>0</v>
      </c>
      <c r="AV20" s="5">
        <f t="shared" si="10"/>
        <v>0</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0</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0</v>
      </c>
      <c r="AR21" s="76">
        <f t="shared" si="15"/>
        <v>0</v>
      </c>
      <c r="AS21" s="77">
        <f t="shared" si="8"/>
        <v>0</v>
      </c>
      <c r="AT21" s="76">
        <f t="shared" si="16"/>
        <v>0</v>
      </c>
      <c r="AU21" s="78">
        <f t="shared" si="9"/>
        <v>0</v>
      </c>
      <c r="AV21" s="5">
        <f t="shared" si="10"/>
        <v>0</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0</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0</v>
      </c>
      <c r="AR22" s="76">
        <f t="shared" si="15"/>
        <v>0</v>
      </c>
      <c r="AS22" s="77">
        <f t="shared" si="8"/>
        <v>0</v>
      </c>
      <c r="AT22" s="76">
        <f t="shared" si="16"/>
        <v>0</v>
      </c>
      <c r="AU22" s="78">
        <f t="shared" si="9"/>
        <v>0</v>
      </c>
      <c r="AV22" s="5">
        <f t="shared" si="10"/>
        <v>0</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0</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0</v>
      </c>
      <c r="AR23" s="76">
        <f t="shared" si="15"/>
        <v>0</v>
      </c>
      <c r="AS23" s="77">
        <f t="shared" si="8"/>
        <v>0</v>
      </c>
      <c r="AT23" s="76">
        <f t="shared" si="16"/>
        <v>0</v>
      </c>
      <c r="AU23" s="78">
        <f t="shared" si="9"/>
        <v>0</v>
      </c>
      <c r="AV23" s="5">
        <f t="shared" si="10"/>
        <v>0</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0</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0</v>
      </c>
      <c r="AR24" s="76">
        <f t="shared" si="15"/>
        <v>0</v>
      </c>
      <c r="AS24" s="77">
        <f t="shared" si="8"/>
        <v>0</v>
      </c>
      <c r="AT24" s="76">
        <f t="shared" si="16"/>
        <v>0</v>
      </c>
      <c r="AU24" s="78">
        <f t="shared" si="9"/>
        <v>0</v>
      </c>
      <c r="AV24" s="5">
        <f t="shared" si="10"/>
        <v>0</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0</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0</v>
      </c>
      <c r="AR25" s="76">
        <f t="shared" si="15"/>
        <v>0</v>
      </c>
      <c r="AS25" s="77">
        <f t="shared" si="8"/>
        <v>0</v>
      </c>
      <c r="AT25" s="76">
        <f t="shared" si="16"/>
        <v>0</v>
      </c>
      <c r="AU25" s="78">
        <f t="shared" si="9"/>
        <v>0</v>
      </c>
      <c r="AV25" s="5">
        <f t="shared" si="10"/>
        <v>0</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0</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0</v>
      </c>
      <c r="AR26" s="76">
        <f t="shared" si="15"/>
        <v>0</v>
      </c>
      <c r="AS26" s="77">
        <f t="shared" si="8"/>
        <v>0</v>
      </c>
      <c r="AT26" s="76">
        <f t="shared" si="16"/>
        <v>0</v>
      </c>
      <c r="AU26" s="78">
        <f t="shared" si="9"/>
        <v>0</v>
      </c>
      <c r="AV26" s="5">
        <f t="shared" si="10"/>
        <v>0</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0</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0</v>
      </c>
      <c r="AR27" s="76">
        <f t="shared" si="15"/>
        <v>0</v>
      </c>
      <c r="AS27" s="77">
        <f t="shared" si="8"/>
        <v>0</v>
      </c>
      <c r="AT27" s="76">
        <f t="shared" si="16"/>
        <v>0</v>
      </c>
      <c r="AU27" s="78">
        <f t="shared" si="9"/>
        <v>0</v>
      </c>
      <c r="AV27" s="5">
        <f t="shared" si="10"/>
        <v>0</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0</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0</v>
      </c>
      <c r="AR28" s="76">
        <f t="shared" si="15"/>
        <v>0</v>
      </c>
      <c r="AS28" s="77">
        <f t="shared" si="8"/>
        <v>0</v>
      </c>
      <c r="AT28" s="76">
        <f t="shared" si="16"/>
        <v>0</v>
      </c>
      <c r="AU28" s="78">
        <f t="shared" si="9"/>
        <v>0</v>
      </c>
      <c r="AV28" s="5">
        <f t="shared" si="10"/>
        <v>0</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0</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0</v>
      </c>
      <c r="AR29" s="76">
        <f t="shared" si="15"/>
        <v>0</v>
      </c>
      <c r="AS29" s="77">
        <f t="shared" si="8"/>
        <v>0</v>
      </c>
      <c r="AT29" s="76">
        <f t="shared" si="16"/>
        <v>0</v>
      </c>
      <c r="AU29" s="78">
        <f t="shared" si="9"/>
        <v>0</v>
      </c>
      <c r="AV29" s="5">
        <f t="shared" si="10"/>
        <v>0</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0</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0</v>
      </c>
      <c r="AR30" s="76">
        <f t="shared" si="15"/>
        <v>0</v>
      </c>
      <c r="AS30" s="77">
        <f t="shared" si="8"/>
        <v>0</v>
      </c>
      <c r="AT30" s="76">
        <f t="shared" si="16"/>
        <v>0</v>
      </c>
      <c r="AU30" s="78">
        <f t="shared" si="9"/>
        <v>0</v>
      </c>
      <c r="AV30" s="5">
        <f t="shared" si="10"/>
        <v>0</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0</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0</v>
      </c>
      <c r="AR31" s="76">
        <f t="shared" si="15"/>
        <v>0</v>
      </c>
      <c r="AS31" s="77">
        <f t="shared" si="8"/>
        <v>0</v>
      </c>
      <c r="AT31" s="76">
        <f t="shared" si="16"/>
        <v>0</v>
      </c>
      <c r="AU31" s="78">
        <f t="shared" si="9"/>
        <v>0</v>
      </c>
      <c r="AV31" s="5">
        <f t="shared" si="10"/>
        <v>0</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0</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0</v>
      </c>
      <c r="AR32" s="76">
        <f t="shared" si="15"/>
        <v>0</v>
      </c>
      <c r="AS32" s="77">
        <f t="shared" si="8"/>
        <v>0</v>
      </c>
      <c r="AT32" s="76">
        <f t="shared" si="16"/>
        <v>0</v>
      </c>
      <c r="AU32" s="78">
        <f t="shared" si="9"/>
        <v>0</v>
      </c>
      <c r="AV32" s="5">
        <f t="shared" si="10"/>
        <v>0</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0</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0</v>
      </c>
      <c r="AR33" s="76">
        <f t="shared" si="15"/>
        <v>0</v>
      </c>
      <c r="AS33" s="77">
        <f t="shared" si="8"/>
        <v>0</v>
      </c>
      <c r="AT33" s="76">
        <f t="shared" si="16"/>
        <v>0</v>
      </c>
      <c r="AU33" s="78">
        <f t="shared" si="9"/>
        <v>0</v>
      </c>
      <c r="AV33" s="5">
        <f t="shared" si="10"/>
        <v>0</v>
      </c>
      <c r="AW33" s="104">
        <f t="shared" si="17"/>
        <v>0</v>
      </c>
    </row>
    <row r="34" spans="1:49" s="69" customFormat="1" ht="24.75" customHeight="1" x14ac:dyDescent="0.2">
      <c r="A34" s="84"/>
      <c r="B34" s="480" t="s">
        <v>281</v>
      </c>
      <c r="C34" s="84"/>
      <c r="D34" s="84"/>
      <c r="E34" s="84"/>
      <c r="F34" s="84"/>
      <c r="G34" s="554">
        <f>20-COUNTBLANK(B14:B33)</f>
        <v>0</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0</v>
      </c>
      <c r="Z34" s="904"/>
      <c r="AA34" s="558">
        <f t="shared" ref="AA34:AG34" si="18">SUM(AA14:AA33)</f>
        <v>0</v>
      </c>
      <c r="AB34" s="568">
        <f t="shared" si="18"/>
        <v>0</v>
      </c>
      <c r="AC34" s="569">
        <f t="shared" si="18"/>
        <v>0</v>
      </c>
      <c r="AD34" s="569">
        <f t="shared" si="18"/>
        <v>0</v>
      </c>
      <c r="AE34" s="570">
        <f t="shared" si="18"/>
        <v>0</v>
      </c>
      <c r="AF34" s="571">
        <f t="shared" si="18"/>
        <v>0</v>
      </c>
      <c r="AG34" s="89">
        <f t="shared" si="18"/>
        <v>0</v>
      </c>
      <c r="AH34" s="90"/>
      <c r="AI34" s="90"/>
      <c r="AJ34" s="90"/>
      <c r="AK34" s="90"/>
      <c r="AL34" s="91"/>
      <c r="AM34" s="91"/>
      <c r="AN34" s="91"/>
      <c r="AO34" s="68"/>
      <c r="AS34" s="70"/>
      <c r="AW34" s="104">
        <f>SUM(AW14:AW33)</f>
        <v>0</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0</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924" priority="6" stopIfTrue="1">
      <formula>B14=""</formula>
    </cfRule>
  </conditionalFormatting>
  <conditionalFormatting sqref="AE14:AE33">
    <cfRule type="expression" dxfId="923" priority="7" stopIfTrue="1">
      <formula>AND((OR(S14,V14,Y14)&lt;&gt;0),AE14=0)</formula>
    </cfRule>
    <cfRule type="expression" dxfId="922" priority="8" stopIfTrue="1">
      <formula>AND((OR(S14,V14,Y14)&lt;&gt;0),AE14&lt;&gt;0)</formula>
    </cfRule>
  </conditionalFormatting>
  <conditionalFormatting sqref="Q14:R33">
    <cfRule type="expression" dxfId="921" priority="9" stopIfTrue="1">
      <formula>B14=""</formula>
    </cfRule>
  </conditionalFormatting>
  <conditionalFormatting sqref="AC14:AC33">
    <cfRule type="expression" dxfId="920" priority="10" stopIfTrue="1">
      <formula>(AD14+AC14)&gt;=0</formula>
    </cfRule>
  </conditionalFormatting>
  <conditionalFormatting sqref="AI14:AJ33">
    <cfRule type="expression" dxfId="919" priority="11" stopIfTrue="1">
      <formula>IF(AI14&lt;&gt;ROUND(S14*$AF$1+V14+Y14,2),1)</formula>
    </cfRule>
    <cfRule type="cellIs" dxfId="918" priority="12" stopIfTrue="1" operator="equal">
      <formula>0</formula>
    </cfRule>
  </conditionalFormatting>
  <conditionalFormatting sqref="Y25:Z33">
    <cfRule type="expression" dxfId="917" priority="13" stopIfTrue="1">
      <formula>IF((AND($Y25=0,$S25=0,$V25=0,$AE25&lt;&gt;0)),"истина")</formula>
    </cfRule>
    <cfRule type="expression" dxfId="916" priority="14" stopIfTrue="1">
      <formula>($V25+$Y25)&lt;&gt;$AI25</formula>
    </cfRule>
  </conditionalFormatting>
  <conditionalFormatting sqref="S15:U33">
    <cfRule type="expression" dxfId="915" priority="15" stopIfTrue="1">
      <formula>IF((AND($S15=0,$V15=0,$Y15=0,$AE15&lt;&gt;0)),"истина")</formula>
    </cfRule>
    <cfRule type="cellIs" dxfId="914" priority="16" stopIfTrue="1" operator="lessThan">
      <formula>0</formula>
    </cfRule>
  </conditionalFormatting>
  <conditionalFormatting sqref="V25:X33">
    <cfRule type="expression" dxfId="913" priority="17" stopIfTrue="1">
      <formula>IF((AND($V25=0,$Y25=0,$S25=0,$AE25&lt;&gt;0)),"истина")</formula>
    </cfRule>
    <cfRule type="expression" dxfId="912" priority="18" stopIfTrue="1">
      <formula>($V25+$Y25)&lt;&gt;$AI25</formula>
    </cfRule>
    <cfRule type="cellIs" dxfId="911" priority="19" stopIfTrue="1" operator="lessThan">
      <formula>0</formula>
    </cfRule>
  </conditionalFormatting>
  <conditionalFormatting sqref="I10:J10">
    <cfRule type="cellIs" dxfId="910" priority="20" stopIfTrue="1" operator="notEqual">
      <formula>$A$10</formula>
    </cfRule>
    <cfRule type="cellIs" dxfId="909" priority="21" stopIfTrue="1" operator="equal">
      <formula>0</formula>
    </cfRule>
  </conditionalFormatting>
  <conditionalFormatting sqref="D10:E10 AK13:AL13 AH14:AH33 AM14:AN33">
    <cfRule type="cellIs" dxfId="908" priority="22" stopIfTrue="1" operator="equal">
      <formula>0</formula>
    </cfRule>
  </conditionalFormatting>
  <conditionalFormatting sqref="AH3:AN3 AH1:AN1">
    <cfRule type="cellIs" dxfId="907" priority="23" stopIfTrue="1" operator="equal">
      <formula>0</formula>
    </cfRule>
  </conditionalFormatting>
  <conditionalFormatting sqref="S34:AG34 AF14:AF33">
    <cfRule type="cellIs" dxfId="906" priority="24" stopIfTrue="1" operator="equal">
      <formula>0</formula>
    </cfRule>
  </conditionalFormatting>
  <conditionalFormatting sqref="S14:U14">
    <cfRule type="expression" dxfId="905" priority="25" stopIfTrue="1">
      <formula>IF((AND($S$14=0,$V$14=0,$Y$14=0,$AE$14&lt;&gt;0)),"истина")</formula>
    </cfRule>
    <cfRule type="cellIs" dxfId="904" priority="26" stopIfTrue="1" operator="lessThan">
      <formula>0</formula>
    </cfRule>
  </conditionalFormatting>
  <conditionalFormatting sqref="G34 D8:E9 AK14:AL33">
    <cfRule type="cellIs" dxfId="903" priority="27" stopIfTrue="1" operator="equal">
      <formula>0</formula>
    </cfRule>
  </conditionalFormatting>
  <conditionalFormatting sqref="AL8:AL9">
    <cfRule type="cellIs" dxfId="902" priority="28" stopIfTrue="1" operator="equal">
      <formula>0</formula>
    </cfRule>
  </conditionalFormatting>
  <conditionalFormatting sqref="AM8:AN8">
    <cfRule type="expression" dxfId="901" priority="29" stopIfTrue="1">
      <formula>$AL$8=0</formula>
    </cfRule>
  </conditionalFormatting>
  <conditionalFormatting sqref="AM9:AN9">
    <cfRule type="expression" dxfId="900" priority="30" stopIfTrue="1">
      <formula>$AL$9=0</formula>
    </cfRule>
  </conditionalFormatting>
  <conditionalFormatting sqref="A8:C8">
    <cfRule type="expression" dxfId="899" priority="31" stopIfTrue="1">
      <formula>$D$8=0</formula>
    </cfRule>
    <cfRule type="cellIs" dxfId="898" priority="32" stopIfTrue="1" operator="equal">
      <formula>0</formula>
    </cfRule>
  </conditionalFormatting>
  <conditionalFormatting sqref="A9:C9">
    <cfRule type="expression" dxfId="897" priority="33" stopIfTrue="1">
      <formula>$D$9=0</formula>
    </cfRule>
    <cfRule type="cellIs" dxfId="896" priority="34" stopIfTrue="1" operator="equal">
      <formula>0</formula>
    </cfRule>
  </conditionalFormatting>
  <conditionalFormatting sqref="F9">
    <cfRule type="expression" dxfId="895" priority="35" stopIfTrue="1">
      <formula>$D$9=0</formula>
    </cfRule>
  </conditionalFormatting>
  <conditionalFormatting sqref="F8">
    <cfRule type="expression" dxfId="894" priority="36" stopIfTrue="1">
      <formula>$D$8=0</formula>
    </cfRule>
  </conditionalFormatting>
  <conditionalFormatting sqref="G8:AK9 BA7:CE8">
    <cfRule type="cellIs" dxfId="893" priority="37" stopIfTrue="1" operator="equal">
      <formula>""</formula>
    </cfRule>
  </conditionalFormatting>
  <conditionalFormatting sqref="Y14:Z24">
    <cfRule type="expression" dxfId="892" priority="1" stopIfTrue="1">
      <formula>IF((AND($Y14=0,$S14=0,$V14=0,$AE14&lt;&gt;0)),"истина")</formula>
    </cfRule>
    <cfRule type="expression" dxfId="891" priority="2" stopIfTrue="1">
      <formula>($V14+$Y14)&lt;&gt;$AI14</formula>
    </cfRule>
  </conditionalFormatting>
  <conditionalFormatting sqref="V14:X24">
    <cfRule type="expression" dxfId="890" priority="3" stopIfTrue="1">
      <formula>IF((AND($V14=0,$Y14=0,$S14=0,$AE14&lt;&gt;0)),"истина")</formula>
    </cfRule>
    <cfRule type="expression" dxfId="889" priority="4" stopIfTrue="1">
      <formula>($V14+$Y14)&lt;&gt;$AI14</formula>
    </cfRule>
    <cfRule type="cellIs" dxfId="888"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8065"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88066"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88067"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88068"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88069"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88070"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88071"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88072"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88073"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88074"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88075"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88076"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88077"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88078"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88079"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88080"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88081"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8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37">
    <pageSetUpPr fitToPage="1"/>
  </sheetPr>
  <dimension ref="A1:CE147"/>
  <sheetViews>
    <sheetView showGridLines="0" topLeftCell="C3" zoomScale="120" zoomScaleNormal="120" workbookViewId="0">
      <selection activeCell="M18" sqref="M18:N18"/>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c r="B1" s="969"/>
      <c r="C1" s="969"/>
      <c r="D1" s="555"/>
      <c r="E1" s="966"/>
      <c r="F1" s="966"/>
      <c r="G1" s="966"/>
      <c r="H1" s="966"/>
      <c r="J1" s="970"/>
      <c r="K1" s="970"/>
      <c r="L1" s="970"/>
      <c r="M1" s="970"/>
      <c r="N1" s="970"/>
      <c r="O1" s="970"/>
      <c r="P1" s="3"/>
      <c r="Q1" s="3"/>
      <c r="R1" s="964"/>
      <c r="S1" s="964"/>
      <c r="T1" s="964"/>
      <c r="U1" s="964"/>
      <c r="V1" s="964"/>
      <c r="W1" s="964"/>
      <c r="Y1" s="971"/>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c r="AH2" s="859" t="s">
        <v>12</v>
      </c>
      <c r="AI2" s="859"/>
      <c r="AJ2" s="859"/>
      <c r="AK2" s="859"/>
      <c r="AL2" s="859"/>
      <c r="AM2" s="859"/>
      <c r="AN2" s="859"/>
      <c r="AO2" s="14" t="b">
        <v>0</v>
      </c>
      <c r="AP2" s="15" t="b">
        <v>0</v>
      </c>
      <c r="AQ2" s="15" t="b">
        <v>0</v>
      </c>
      <c r="AR2" s="15" t="b">
        <v>0</v>
      </c>
      <c r="AS2" s="15" t="b">
        <v>0</v>
      </c>
      <c r="AT2" s="15" t="b">
        <v>0</v>
      </c>
      <c r="AU2" s="15" t="b">
        <v>0</v>
      </c>
      <c r="AV2" s="15">
        <f>COUNTIF(AO2:AU2,TRUE)</f>
        <v>0</v>
      </c>
    </row>
    <row r="3" spans="1:83" ht="12.75" customHeight="1" x14ac:dyDescent="0.2">
      <c r="A3" s="972" t="s">
        <v>323</v>
      </c>
      <c r="B3" s="972"/>
      <c r="C3" s="972"/>
      <c r="D3" s="555"/>
      <c r="E3" s="964"/>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f>IF(AO2=TRUE,"M",0)</f>
        <v>0</v>
      </c>
      <c r="AP3" s="19">
        <f>IF(AP2=TRUE,"Tu",0)</f>
        <v>0</v>
      </c>
      <c r="AQ3" s="19">
        <f>IF(AQ2=TRUE,"W",0)</f>
        <v>0</v>
      </c>
      <c r="AR3" s="19">
        <f>IF(AR2=TRUE,"Th",0)</f>
        <v>0</v>
      </c>
      <c r="AS3" s="19">
        <f>IF(AS2=TRUE,"F",0)</f>
        <v>0</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
      </c>
      <c r="BC7" s="33" t="str">
        <f>IF($I$7=$AO$3,"X","")&amp;IF($I$7=$AP$3,"X","")&amp;IF($I$7=$AQ$3,"X","")&amp;IF($I$7=$AR$3,"X","")&amp;IF($I$7=$AS$3,"X","")&amp;IF($I$7=$AT$3,"X","")&amp;IF($I$7=$AU$3,"X","")</f>
        <v/>
      </c>
      <c r="BD7" s="33" t="str">
        <f>IF($J$7=$AO$3,"X","")&amp;IF($J$7=$AP$3,"X","")&amp;IF($J$7=$AQ$3,"X","")&amp;IF($J$7=$AR$3,"X","")&amp;IF($J$7=$AS$3,"X","")&amp;IF($J$7=$AT$3,"X","")&amp;IF($J$7=$AU$3,"X","")</f>
        <v/>
      </c>
      <c r="BE7" s="33" t="str">
        <f>IF($K$7=$AO$3,"X","")&amp;IF($K$7=$AP$3,"X","")&amp;IF($K$7=$AQ$3,"X","")&amp;IF($K$7=$AR$3,"X","")&amp;IF($K$7=$AS$3,"X","")&amp;IF($K$7=$AT$3,"X","")&amp;IF($K$7=$AU$3,"X","")</f>
        <v/>
      </c>
      <c r="BF7" s="33" t="str">
        <f>IF($L$7=$AO$3,"X","")&amp;IF($L$7=$AP$3,"X","")&amp;IF($L$7=$AQ$3,"X","")&amp;IF($L$7=$AR$3,"X","")&amp;IF($L$7=$AS$3,"X","")&amp;IF($L$7=$AT$3,"X","")&amp;IF($L$7=$AU$3,"X","")</f>
        <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
      </c>
      <c r="BJ7" s="33" t="str">
        <f>IF($P$7=$AO$3,"X","")&amp;IF($P$7=$AP$3,"X","")&amp;IF($P$7=$AQ$3,"X","")&amp;IF($P$7=$AR$3,"X","")&amp;IF($P$7=$AS$3,"X","")&amp;IF($P$7=$AT$3,"X","")&amp;IF($P$7=$AU$3,"X","")</f>
        <v/>
      </c>
      <c r="BK7" s="33" t="str">
        <f>IF($Q$7=$AO$3,"X","")&amp;IF($Q$7=$AP$3,"X","")&amp;IF($Q$7=$AQ$3,"X","")&amp;IF($Q$7=$AR$3,"X","")&amp;IF($Q$7=$AS$3,"X","")&amp;IF($Q$7=$AT$3,"X","")&amp;IF($Q$7=$AU$3,"X","")</f>
        <v/>
      </c>
      <c r="BL7" s="33" t="str">
        <f>IF($R$7=$AO$3,"X","")&amp;IF($R$7=$AP$3,"X","")&amp;IF($R$7=$AQ$3,"X","")&amp;IF($R$7=$AR$3,"X","")&amp;IF($R$7=$AS$3,"X","")&amp;IF($R$7=$AT$3,"X","")&amp;IF($R$7=$AU$3,"X","")</f>
        <v/>
      </c>
      <c r="BM7" s="33" t="str">
        <f>IF($S$7=$AO$3,"X","")&amp;IF($S$7=$AP$3,"X","")&amp;IF($S$7=$AQ$3,"X","")&amp;IF($S$7=$AR$3,"X","")&amp;IF($S$7=$AS$3,"X","")&amp;IF($S$7=$AT$3,"X","")&amp;IF($S$7=$AU$3,"X","")</f>
        <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
      </c>
      <c r="BQ7" s="33" t="str">
        <f>IF($W$7=$AO$3,"X","")&amp;IF($W$7=$AP$3,"X","")&amp;IF($W$7=$AQ$3,"X","")&amp;IF($W$7=$AR$3,"X","")&amp;IF($W$7=$AS$3,"X","")&amp;IF($W$7=$AT$3,"X","")&amp;IF($W$7=$AU$3,"X","")</f>
        <v/>
      </c>
      <c r="BR7" s="33" t="str">
        <f>IF($X$7=$AO$3,"X","")&amp;IF($X$7=$AP$3,"X","")&amp;IF($X$7=$AQ$3,"X","")&amp;IF($X$7=$AR$3,"X","")&amp;IF($X$7=$AS$3,"X","")&amp;IF($X$7=$AT$3,"X","")&amp;IF($X$7=$AU$3,"X","")</f>
        <v/>
      </c>
      <c r="BS7" s="33" t="str">
        <f>IF($Y$7=$AO$3,"X","")&amp;IF($Y$7=$AP$3,"X","")&amp;IF($Y$7=$AQ$3,"X","")&amp;IF($Y$7=$AR$3,"X","")&amp;IF($Y$7=$AS$3,"X","")&amp;IF($Y$7=$AT$3,"X","")&amp;IF($Y$7=$AU$3,"X","")</f>
        <v/>
      </c>
      <c r="BT7" s="33" t="str">
        <f>IF($Z$7=$AO$3,"X","")&amp;IF($Z$7=$AP$3,"X","")&amp;IF($Z$7=$AQ$3,"X","")&amp;IF($Z$7=$AR$3,"X","")&amp;IF($Z$7=$AS$3,"X","")&amp;IF($Z$7=$AT$3,"X","")&amp;IF($Z$7=$AU$3,"X","")</f>
        <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
      </c>
      <c r="BX7" s="33" t="str">
        <f>IF($AD$7=$AO$3,"X","")&amp;IF($AD$7=$AP$3,"X","")&amp;IF($AD$7=$AQ$3,"X","")&amp;IF($AD$7=$AR$3,"X","")&amp;IF($AD$7=$AS$3,"X","")&amp;IF($AD$7=$AT$3,"X","")&amp;IF($AD$7=$AU$3,"X","")</f>
        <v/>
      </c>
      <c r="BY7" s="33" t="str">
        <f>IF($AE$7=$AO$3,"X","")&amp;IF($AE$7=$AP$3,"X","")&amp;IF($AE$7=$AQ$3,"X","")&amp;IF($AE$7=$AR$3,"X","")&amp;IF($AE$7=$AS$3,"X","")&amp;IF($AE$7=$AT$3,"X","")&amp;IF($AE$7=$AU$3,"X","")</f>
        <v/>
      </c>
      <c r="BZ7" s="33" t="str">
        <f>IF($AF$7=$AO$3,"X","")&amp;IF($AF$7=$AP$3,"X","")&amp;IF($AF$7=$AQ$3,"X","")&amp;IF($AF$7=$AR$3,"X","")&amp;IF($AF$7=$AS$3,"X","")&amp;IF($AF$7=$AT$3,"X","")&amp;IF($AF$7=$AU$3,"X","")</f>
        <v/>
      </c>
      <c r="CA7" s="33" t="str">
        <f>IF($AG$7=$AO$3,"X","")&amp;IF($AG$7=$AP$3,"X","")&amp;IF($AG$7=$AQ$3,"X","")&amp;IF($AG$7=$AR$3,"X","")&amp;IF($AG$7=$AS$3,"X","")&amp;IF($AG$7=$AT$3,"X","")&amp;IF($AG$7=$AU$3,"X","")</f>
        <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
      </c>
      <c r="CE7" s="33" t="str">
        <f>IF($AK$7=$AO$3,"X","")&amp;IF($AK$7=$AP$3,"X","")&amp;IF($AK$7=$AQ$3,"X","")&amp;IF($AK$7=$AR$3,"X","")&amp;IF($AK$7=$AS$3,"X","")&amp;IF($AK$7=$AT$3,"X","")&amp;IF($AK$7=$AU$3,"X","")</f>
        <v/>
      </c>
    </row>
    <row r="8" spans="1:83" ht="12.75" customHeight="1" x14ac:dyDescent="0.2">
      <c r="A8" s="977">
        <f>R1</f>
        <v>0</v>
      </c>
      <c r="B8" s="977"/>
      <c r="C8" s="977"/>
      <c r="D8" s="978">
        <f>Y1*AL8</f>
        <v>0</v>
      </c>
      <c r="E8" s="978"/>
      <c r="F8" s="34" t="s">
        <v>21</v>
      </c>
      <c r="G8" s="35" t="str">
        <f>IF($G$7=$AO$3,"X","")&amp;IF($G$7=$AP$3,"X","")&amp;IF($G$7=$AQ$3,"X","")&amp;IF($G$7=$AR$3,"X","")&amp;IF($G$7=$AS$3,"X","")&amp;IF($G$7=$AT$3,"X","")&amp;IF($G$7=$AU$3,"X","")</f>
        <v/>
      </c>
      <c r="H8" s="35" t="str">
        <f>IF($H$7=$AO$3,"X","")&amp;IF($H$7=$AP$3,"X","")&amp;IF($H$7=$AQ$3,"X","")&amp;IF($H$7=$AR$3,"X","")&amp;IF($H$7=$AS$3,"X","")&amp;IF($H$7=$AT$3,"X","")&amp;IF($H$7=$AU$3,"X","")</f>
        <v/>
      </c>
      <c r="I8" s="35" t="str">
        <f>IF($I$7=$AO$3,"X","")&amp;IF($I$7=$AP$3,"X","")&amp;IF($I$7=$AQ$3,"X","")&amp;IF($I$7=$AR$3,"X","")&amp;IF($I$7=$AS$3,"X","")&amp;IF($I$7=$AT$3,"X","")&amp;IF($I$7=$AU$3,"X","")</f>
        <v/>
      </c>
      <c r="J8" s="35" t="str">
        <f>IF($J$7=$AO$3,"X","")&amp;IF($J$7=$AP$3,"X","")&amp;IF($J$7=$AQ$3,"X","")&amp;IF($J$7=$AR$3,"X","")&amp;IF($J$7=$AS$3,"X","")&amp;IF($J$7=$AT$3,"X","")&amp;IF($J$7=$AU$3,"X","")</f>
        <v/>
      </c>
      <c r="K8" s="35" t="str">
        <f>IF($K$7=$AO$3,"X","")&amp;IF($K$7=$AP$3,"X","")&amp;IF($K$7=$AQ$3,"X","")&amp;IF($K$7=$AR$3,"X","")&amp;IF($K$7=$AS$3,"X","")&amp;IF($K$7=$AT$3,"X","")&amp;IF($K$7=$AU$3,"X","")</f>
        <v/>
      </c>
      <c r="L8" s="35" t="str">
        <f>IF($L$7=$AO$3,"X","")&amp;IF($L$7=$AP$3,"X","")&amp;IF($L$7=$AQ$3,"X","")&amp;IF($L$7=$AR$3,"X","")&amp;IF($L$7=$AS$3,"X","")&amp;IF($L$7=$AT$3,"X","")&amp;IF($L$7=$AU$3,"X","")</f>
        <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
      </c>
      <c r="P8" s="35" t="str">
        <f>IF($P$7=$AO$3,"X","")&amp;IF($P$7=$AP$3,"X","")&amp;IF($P$7=$AQ$3,"X","")&amp;IF($P$7=$AR$3,"X","")&amp;IF($P$7=$AS$3,"X","")&amp;IF($P$7=$AT$3,"X","")&amp;IF($P$7=$AU$3,"X","")</f>
        <v/>
      </c>
      <c r="Q8" s="35" t="str">
        <f>IF($Q$7=$AO$3,"X","")&amp;IF($Q$7=$AP$3,"X","")&amp;IF($Q$7=$AQ$3,"X","")&amp;IF($Q$7=$AR$3,"X","")&amp;IF($Q$7=$AS$3,"X","")&amp;IF($Q$7=$AT$3,"X","")&amp;IF($Q$7=$AU$3,"X","")</f>
        <v/>
      </c>
      <c r="R8" s="35" t="str">
        <f>IF($R$7=$AO$3,"X","")&amp;IF($R$7=$AP$3,"X","")&amp;IF($R$7=$AQ$3,"X","")&amp;IF($R$7=$AR$3,"X","")&amp;IF($R$7=$AS$3,"X","")&amp;IF($R$7=$AT$3,"X","")&amp;IF($R$7=$AU$3,"X","")</f>
        <v/>
      </c>
      <c r="S8" s="35" t="str">
        <f>IF($S$7=$AO$3,"X","")&amp;IF($S$7=$AP$3,"X","")&amp;IF($S$7=$AQ$3,"X","")&amp;IF($S$7=$AR$3,"X","")&amp;IF($S$7=$AS$3,"X","")&amp;IF($S$7=$AT$3,"X","")&amp;IF($S$7=$AU$3,"X","")</f>
        <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
      </c>
      <c r="W8" s="35" t="str">
        <f>IF($W$7=$AO$3,"X","")&amp;IF($W$7=$AP$3,"X","")&amp;IF($W$7=$AQ$3,"X","")&amp;IF($W$7=$AR$3,"X","")&amp;IF($W$7=$AS$3,"X","")&amp;IF($W$7=$AT$3,"X","")&amp;IF($W$7=$AU$3,"X","")</f>
        <v/>
      </c>
      <c r="X8" s="35" t="str">
        <f>IF($X$7=$AO$3,"X","")&amp;IF($X$7=$AP$3,"X","")&amp;IF($X$7=$AQ$3,"X","")&amp;IF($X$7=$AR$3,"X","")&amp;IF($X$7=$AS$3,"X","")&amp;IF($X$7=$AT$3,"X","")&amp;IF($X$7=$AU$3,"X","")</f>
        <v/>
      </c>
      <c r="Y8" s="35" t="str">
        <f>IF($Y$7=$AO$3,"X","")&amp;IF($Y$7=$AP$3,"X","")&amp;IF($Y$7=$AQ$3,"X","")&amp;IF($Y$7=$AR$3,"X","")&amp;IF($Y$7=$AS$3,"X","")&amp;IF($Y$7=$AT$3,"X","")&amp;IF($Y$7=$AU$3,"X","")</f>
        <v/>
      </c>
      <c r="Z8" s="35" t="str">
        <f>IF($Z$7=$AO$3,"X","")&amp;IF($Z$7=$AP$3,"X","")&amp;IF($Z$7=$AQ$3,"X","")&amp;IF($Z$7=$AR$3,"X","")&amp;IF($Z$7=$AS$3,"X","")&amp;IF($Z$7=$AT$3,"X","")&amp;IF($Z$7=$AU$3,"X","")</f>
        <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
      </c>
      <c r="AD8" s="35" t="str">
        <f>IF($AD$7=$AO$3,"X","")&amp;IF($AD$7=$AP$3,"X","")&amp;IF($AD$7=$AQ$3,"X","")&amp;IF($AD$7=$AR$3,"X","")&amp;IF($AD$7=$AS$3,"X","")&amp;IF($AD$7=$AT$3,"X","")&amp;IF($AD$7=$AU$3,"X","")</f>
        <v/>
      </c>
      <c r="AE8" s="35" t="str">
        <f>IF($AE$7=$AO$3,"X","")&amp;IF($AE$7=$AP$3,"X","")&amp;IF($AE$7=$AQ$3,"X","")&amp;IF($AE$7=$AR$3,"X","")&amp;IF($AE$7=$AS$3,"X","")&amp;IF($AE$7=$AT$3,"X","")&amp;IF($AE$7=$AU$3,"X","")</f>
        <v/>
      </c>
      <c r="AF8" s="35" t="str">
        <f>IF($AF$7=$AO$3,"X","")&amp;IF($AF$7=$AP$3,"X","")&amp;IF($AF$7=$AQ$3,"X","")&amp;IF($AF$7=$AR$3,"X","")&amp;IF($AF$7=$AS$3,"X","")&amp;IF($AF$7=$AT$3,"X","")&amp;IF($AF$7=$AU$3,"X","")</f>
        <v/>
      </c>
      <c r="AG8" s="35" t="str">
        <f>IF($AG$7=$AO$3,"X","")&amp;IF($AG$7=$AP$3,"X","")&amp;IF($AG$7=$AQ$3,"X","")&amp;IF($AG$7=$AR$3,"X","")&amp;IF($AG$7=$AS$3,"X","")&amp;IF($AG$7=$AT$3,"X","")&amp;IF($AG$7=$AU$3,"X","")</f>
        <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
      </c>
      <c r="AK8" s="35" t="str">
        <f>IF($AK$7=$AO$3,"X","")&amp;IF($AK$7=$AP$3,"X","")&amp;IF($AK$7=$AQ$3,"X","")&amp;IF($AK$7=$AR$3,"X","")&amp;IF($AK$7=$AS$3,"X","")&amp;IF($AK$7=$AT$3,"X","")&amp;IF($AK$7=$AU$3,"X","")</f>
        <v/>
      </c>
      <c r="AL8" s="30">
        <f>COUNTIF(G8:AK8,"X")</f>
        <v>0</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0</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c r="C14" s="925"/>
      <c r="D14" s="925"/>
      <c r="E14" s="925"/>
      <c r="F14" s="925"/>
      <c r="G14" s="926"/>
      <c r="H14" s="927"/>
      <c r="I14" s="928"/>
      <c r="J14" s="929"/>
      <c r="K14" s="930"/>
      <c r="L14" s="931"/>
      <c r="M14" s="932"/>
      <c r="N14" s="933"/>
      <c r="O14" s="932"/>
      <c r="P14" s="933"/>
      <c r="Q14" s="934">
        <f t="shared" ref="Q14:Q33" si="2">AV14</f>
        <v>0</v>
      </c>
      <c r="R14" s="935"/>
      <c r="S14" s="936"/>
      <c r="T14" s="937"/>
      <c r="U14" s="938"/>
      <c r="V14" s="939"/>
      <c r="W14" s="940"/>
      <c r="X14" s="941"/>
      <c r="Y14" s="939"/>
      <c r="Z14" s="941"/>
      <c r="AA14" s="556"/>
      <c r="AB14" s="559"/>
      <c r="AC14" s="560" t="str">
        <f t="shared" ref="AC14:AC33" si="3">IF(B14&lt;&gt;"",-$I$10,"")</f>
        <v/>
      </c>
      <c r="AD14" s="561"/>
      <c r="AE14" s="561"/>
      <c r="AF14" s="562">
        <f t="shared" ref="AF14:AF33" si="4">SUM(AB14:AE14)</f>
        <v>0</v>
      </c>
      <c r="AG14" s="72"/>
      <c r="AH14" s="109" t="str">
        <f t="shared" ref="AH14:AH33" si="5">IF(B14&lt;&gt;"",AV14,"")</f>
        <v/>
      </c>
      <c r="AI14" s="883" t="str">
        <f>IF(B14&lt;&gt;0,ROUND(AE14*Q14,0),"")</f>
        <v/>
      </c>
      <c r="AJ14" s="883"/>
      <c r="AK14" s="900" t="str">
        <f t="shared" ref="AK14:AK33" si="6">IF(B14&lt;&gt;0,ROUND(AI14*$AF$1,2),"")</f>
        <v/>
      </c>
      <c r="AL14" s="900"/>
      <c r="AM14" s="901" t="str">
        <f t="shared" ref="AM14:AM33" si="7">IF(AND(AC14&gt;0,AC14&lt;&gt;""),"ложь","")</f>
        <v/>
      </c>
      <c r="AN14" s="901"/>
      <c r="AO14" s="73">
        <f>IF(ROUND($A$1-$A$1*M14,4)=$A$1,0,ROUND($A$1-$A$1*M14,4))</f>
        <v>0</v>
      </c>
      <c r="AP14" s="74">
        <f>IF(ROUND($A$1-$A$1*O14,4)=$A$1,0,ROUND($A$1-$A$1*O14,4))</f>
        <v>0</v>
      </c>
      <c r="AQ14" s="75">
        <f>ROUND($A$1-((M14+O14)*$A$1),4)</f>
        <v>0</v>
      </c>
      <c r="AR14" s="76">
        <f>IF(AO14&gt;0,1,0)</f>
        <v>0</v>
      </c>
      <c r="AS14" s="77">
        <f t="shared" ref="AS14:AS33" si="8">IF(AP14&gt;0,2,0)</f>
        <v>0</v>
      </c>
      <c r="AT14" s="76">
        <f>IF(AQ14&gt;0,3,0)</f>
        <v>0</v>
      </c>
      <c r="AU14" s="78">
        <f t="shared" ref="AU14:AU33" si="9">AR14+AS14+AT14</f>
        <v>0</v>
      </c>
      <c r="AV14" s="5">
        <f t="shared" ref="AV14:AV33" si="10">IF(AU14=4,AO14,0)+IF(AU14=5,AP14,0)+IF(AU14=6,AQ14,0)+IF(AU14=3,$A$1,0)</f>
        <v>0</v>
      </c>
      <c r="AW14" s="104">
        <f>ROUND(AF14*Q14,0)</f>
        <v>0</v>
      </c>
    </row>
    <row r="15" spans="1:83" s="69" customFormat="1" ht="18" customHeight="1" x14ac:dyDescent="0.2">
      <c r="A15" s="71">
        <v>2</v>
      </c>
      <c r="B15" s="924"/>
      <c r="C15" s="925"/>
      <c r="D15" s="925"/>
      <c r="E15" s="925"/>
      <c r="F15" s="925"/>
      <c r="G15" s="926"/>
      <c r="H15" s="927"/>
      <c r="I15" s="928"/>
      <c r="J15" s="929"/>
      <c r="K15" s="930"/>
      <c r="L15" s="931"/>
      <c r="M15" s="932"/>
      <c r="N15" s="933"/>
      <c r="O15" s="932"/>
      <c r="P15" s="933"/>
      <c r="Q15" s="934">
        <f t="shared" si="2"/>
        <v>0</v>
      </c>
      <c r="R15" s="935"/>
      <c r="S15" s="936"/>
      <c r="T15" s="937"/>
      <c r="U15" s="938"/>
      <c r="V15" s="939"/>
      <c r="W15" s="940"/>
      <c r="X15" s="941"/>
      <c r="Y15" s="939"/>
      <c r="Z15" s="941"/>
      <c r="AA15" s="556"/>
      <c r="AB15" s="563"/>
      <c r="AC15" s="560" t="str">
        <f t="shared" si="3"/>
        <v/>
      </c>
      <c r="AD15" s="564"/>
      <c r="AE15" s="561"/>
      <c r="AF15" s="562">
        <f t="shared" si="4"/>
        <v>0</v>
      </c>
      <c r="AG15" s="72"/>
      <c r="AH15" s="109" t="str">
        <f t="shared" si="5"/>
        <v/>
      </c>
      <c r="AI15" s="883" t="str">
        <f t="shared" ref="AI15:AI33" si="11">IF(B15&lt;&gt;0,ROUND(AE15*Q15,0),"")</f>
        <v/>
      </c>
      <c r="AJ15" s="883"/>
      <c r="AK15" s="900" t="str">
        <f t="shared" si="6"/>
        <v/>
      </c>
      <c r="AL15" s="900"/>
      <c r="AM15" s="901" t="str">
        <f t="shared" si="7"/>
        <v/>
      </c>
      <c r="AN15" s="901"/>
      <c r="AO15" s="73">
        <f t="shared" ref="AO15:AO33" si="12">IF(ROUND($A$1-$A$1*M15,4)=$A$1,0,ROUND($A$1-$A$1*M15,4))</f>
        <v>0</v>
      </c>
      <c r="AP15" s="74">
        <f t="shared" ref="AP15:AP33" si="13">IF(ROUND($A$1-$A$1*O15,4)=$A$1,0,ROUND($A$1-$A$1*O15,4))</f>
        <v>0</v>
      </c>
      <c r="AQ15" s="75">
        <f t="shared" ref="AQ15:AQ33" si="14">ROUND($A$1-((M15+O15)*$A$1),4)</f>
        <v>0</v>
      </c>
      <c r="AR15" s="76">
        <f t="shared" ref="AR15:AR33" si="15">IF(AO15&gt;0,1,0)</f>
        <v>0</v>
      </c>
      <c r="AS15" s="77">
        <f t="shared" si="8"/>
        <v>0</v>
      </c>
      <c r="AT15" s="76">
        <f t="shared" ref="AT15:AT33" si="16">IF(AQ15&gt;0,3,0)</f>
        <v>0</v>
      </c>
      <c r="AU15" s="78">
        <f t="shared" si="9"/>
        <v>0</v>
      </c>
      <c r="AV15" s="5">
        <f t="shared" si="10"/>
        <v>0</v>
      </c>
      <c r="AW15" s="104">
        <f t="shared" ref="AW15:AW33" si="17">ROUND(AF15*Q15,0)</f>
        <v>0</v>
      </c>
    </row>
    <row r="16" spans="1:83" s="69" customFormat="1" ht="18" customHeight="1" x14ac:dyDescent="0.2">
      <c r="A16" s="71">
        <v>3</v>
      </c>
      <c r="B16" s="924"/>
      <c r="C16" s="925"/>
      <c r="D16" s="925"/>
      <c r="E16" s="925"/>
      <c r="F16" s="925"/>
      <c r="G16" s="926"/>
      <c r="H16" s="927"/>
      <c r="I16" s="928"/>
      <c r="J16" s="929"/>
      <c r="K16" s="930"/>
      <c r="L16" s="931"/>
      <c r="M16" s="932"/>
      <c r="N16" s="933"/>
      <c r="O16" s="932"/>
      <c r="P16" s="933"/>
      <c r="Q16" s="934">
        <f t="shared" si="2"/>
        <v>0</v>
      </c>
      <c r="R16" s="935"/>
      <c r="S16" s="936"/>
      <c r="T16" s="937"/>
      <c r="U16" s="938"/>
      <c r="V16" s="939"/>
      <c r="W16" s="940"/>
      <c r="X16" s="941"/>
      <c r="Y16" s="939"/>
      <c r="Z16" s="941"/>
      <c r="AA16" s="556"/>
      <c r="AB16" s="563"/>
      <c r="AC16" s="560" t="str">
        <f t="shared" si="3"/>
        <v/>
      </c>
      <c r="AD16" s="564"/>
      <c r="AE16" s="561"/>
      <c r="AF16" s="562">
        <f t="shared" si="4"/>
        <v>0</v>
      </c>
      <c r="AG16" s="72"/>
      <c r="AH16" s="109" t="str">
        <f t="shared" si="5"/>
        <v/>
      </c>
      <c r="AI16" s="883" t="str">
        <f t="shared" si="11"/>
        <v/>
      </c>
      <c r="AJ16" s="883"/>
      <c r="AK16" s="900" t="str">
        <f t="shared" si="6"/>
        <v/>
      </c>
      <c r="AL16" s="900"/>
      <c r="AM16" s="901" t="str">
        <f t="shared" si="7"/>
        <v/>
      </c>
      <c r="AN16" s="901"/>
      <c r="AO16" s="73">
        <f t="shared" si="12"/>
        <v>0</v>
      </c>
      <c r="AP16" s="74">
        <f t="shared" si="13"/>
        <v>0</v>
      </c>
      <c r="AQ16" s="75">
        <f t="shared" si="14"/>
        <v>0</v>
      </c>
      <c r="AR16" s="76">
        <f t="shared" si="15"/>
        <v>0</v>
      </c>
      <c r="AS16" s="77">
        <f t="shared" si="8"/>
        <v>0</v>
      </c>
      <c r="AT16" s="76">
        <f t="shared" si="16"/>
        <v>0</v>
      </c>
      <c r="AU16" s="78">
        <f t="shared" si="9"/>
        <v>0</v>
      </c>
      <c r="AV16" s="5">
        <f t="shared" si="10"/>
        <v>0</v>
      </c>
      <c r="AW16" s="104">
        <f t="shared" si="17"/>
        <v>0</v>
      </c>
    </row>
    <row r="17" spans="1:49" s="69" customFormat="1" ht="18" customHeight="1" x14ac:dyDescent="0.2">
      <c r="A17" s="71">
        <v>4</v>
      </c>
      <c r="B17" s="924"/>
      <c r="C17" s="925"/>
      <c r="D17" s="925"/>
      <c r="E17" s="925"/>
      <c r="F17" s="925"/>
      <c r="G17" s="926"/>
      <c r="H17" s="927"/>
      <c r="I17" s="928"/>
      <c r="J17" s="929"/>
      <c r="K17" s="930"/>
      <c r="L17" s="931"/>
      <c r="M17" s="932"/>
      <c r="N17" s="933"/>
      <c r="O17" s="932"/>
      <c r="P17" s="933"/>
      <c r="Q17" s="934">
        <f t="shared" si="2"/>
        <v>0</v>
      </c>
      <c r="R17" s="935"/>
      <c r="S17" s="936"/>
      <c r="T17" s="937"/>
      <c r="U17" s="938"/>
      <c r="V17" s="939"/>
      <c r="W17" s="940"/>
      <c r="X17" s="941"/>
      <c r="Y17" s="939"/>
      <c r="Z17" s="941"/>
      <c r="AA17" s="556"/>
      <c r="AB17" s="563"/>
      <c r="AC17" s="560" t="str">
        <f t="shared" si="3"/>
        <v/>
      </c>
      <c r="AD17" s="564"/>
      <c r="AE17" s="561"/>
      <c r="AF17" s="562">
        <f t="shared" si="4"/>
        <v>0</v>
      </c>
      <c r="AG17" s="72"/>
      <c r="AH17" s="109" t="str">
        <f t="shared" si="5"/>
        <v/>
      </c>
      <c r="AI17" s="883" t="str">
        <f t="shared" si="11"/>
        <v/>
      </c>
      <c r="AJ17" s="883"/>
      <c r="AK17" s="900" t="str">
        <f t="shared" si="6"/>
        <v/>
      </c>
      <c r="AL17" s="900"/>
      <c r="AM17" s="901" t="str">
        <f t="shared" si="7"/>
        <v/>
      </c>
      <c r="AN17" s="901"/>
      <c r="AO17" s="73">
        <f t="shared" si="12"/>
        <v>0</v>
      </c>
      <c r="AP17" s="74">
        <f t="shared" si="13"/>
        <v>0</v>
      </c>
      <c r="AQ17" s="75">
        <f t="shared" si="14"/>
        <v>0</v>
      </c>
      <c r="AR17" s="76">
        <f t="shared" si="15"/>
        <v>0</v>
      </c>
      <c r="AS17" s="77">
        <f t="shared" si="8"/>
        <v>0</v>
      </c>
      <c r="AT17" s="76">
        <f t="shared" si="16"/>
        <v>0</v>
      </c>
      <c r="AU17" s="78">
        <f t="shared" si="9"/>
        <v>0</v>
      </c>
      <c r="AV17" s="5">
        <f t="shared" si="10"/>
        <v>0</v>
      </c>
      <c r="AW17" s="104">
        <f t="shared" si="17"/>
        <v>0</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0</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0</v>
      </c>
      <c r="AR18" s="76">
        <f t="shared" si="15"/>
        <v>0</v>
      </c>
      <c r="AS18" s="77">
        <f t="shared" si="8"/>
        <v>0</v>
      </c>
      <c r="AT18" s="76">
        <f t="shared" si="16"/>
        <v>0</v>
      </c>
      <c r="AU18" s="78">
        <f t="shared" si="9"/>
        <v>0</v>
      </c>
      <c r="AV18" s="5">
        <f t="shared" si="10"/>
        <v>0</v>
      </c>
      <c r="AW18" s="104">
        <f t="shared" si="17"/>
        <v>0</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0</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0</v>
      </c>
      <c r="AR19" s="76">
        <f t="shared" si="15"/>
        <v>0</v>
      </c>
      <c r="AS19" s="77">
        <f t="shared" si="8"/>
        <v>0</v>
      </c>
      <c r="AT19" s="76">
        <f t="shared" si="16"/>
        <v>0</v>
      </c>
      <c r="AU19" s="78">
        <f t="shared" si="9"/>
        <v>0</v>
      </c>
      <c r="AV19" s="5">
        <f t="shared" si="10"/>
        <v>0</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0</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0</v>
      </c>
      <c r="AR20" s="76">
        <f t="shared" si="15"/>
        <v>0</v>
      </c>
      <c r="AS20" s="77">
        <f t="shared" si="8"/>
        <v>0</v>
      </c>
      <c r="AT20" s="76">
        <f t="shared" si="16"/>
        <v>0</v>
      </c>
      <c r="AU20" s="78">
        <f t="shared" si="9"/>
        <v>0</v>
      </c>
      <c r="AV20" s="5">
        <f t="shared" si="10"/>
        <v>0</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0</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0</v>
      </c>
      <c r="AR21" s="76">
        <f t="shared" si="15"/>
        <v>0</v>
      </c>
      <c r="AS21" s="77">
        <f t="shared" si="8"/>
        <v>0</v>
      </c>
      <c r="AT21" s="76">
        <f t="shared" si="16"/>
        <v>0</v>
      </c>
      <c r="AU21" s="78">
        <f t="shared" si="9"/>
        <v>0</v>
      </c>
      <c r="AV21" s="5">
        <f t="shared" si="10"/>
        <v>0</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0</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0</v>
      </c>
      <c r="AR22" s="76">
        <f t="shared" si="15"/>
        <v>0</v>
      </c>
      <c r="AS22" s="77">
        <f t="shared" si="8"/>
        <v>0</v>
      </c>
      <c r="AT22" s="76">
        <f t="shared" si="16"/>
        <v>0</v>
      </c>
      <c r="AU22" s="78">
        <f t="shared" si="9"/>
        <v>0</v>
      </c>
      <c r="AV22" s="5">
        <f t="shared" si="10"/>
        <v>0</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0</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0</v>
      </c>
      <c r="AR23" s="76">
        <f t="shared" si="15"/>
        <v>0</v>
      </c>
      <c r="AS23" s="77">
        <f t="shared" si="8"/>
        <v>0</v>
      </c>
      <c r="AT23" s="76">
        <f t="shared" si="16"/>
        <v>0</v>
      </c>
      <c r="AU23" s="78">
        <f t="shared" si="9"/>
        <v>0</v>
      </c>
      <c r="AV23" s="5">
        <f t="shared" si="10"/>
        <v>0</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0</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0</v>
      </c>
      <c r="AR24" s="76">
        <f t="shared" si="15"/>
        <v>0</v>
      </c>
      <c r="AS24" s="77">
        <f t="shared" si="8"/>
        <v>0</v>
      </c>
      <c r="AT24" s="76">
        <f t="shared" si="16"/>
        <v>0</v>
      </c>
      <c r="AU24" s="78">
        <f t="shared" si="9"/>
        <v>0</v>
      </c>
      <c r="AV24" s="5">
        <f t="shared" si="10"/>
        <v>0</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0</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0</v>
      </c>
      <c r="AR25" s="76">
        <f t="shared" si="15"/>
        <v>0</v>
      </c>
      <c r="AS25" s="77">
        <f t="shared" si="8"/>
        <v>0</v>
      </c>
      <c r="AT25" s="76">
        <f t="shared" si="16"/>
        <v>0</v>
      </c>
      <c r="AU25" s="78">
        <f t="shared" si="9"/>
        <v>0</v>
      </c>
      <c r="AV25" s="5">
        <f t="shared" si="10"/>
        <v>0</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0</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0</v>
      </c>
      <c r="AR26" s="76">
        <f t="shared" si="15"/>
        <v>0</v>
      </c>
      <c r="AS26" s="77">
        <f t="shared" si="8"/>
        <v>0</v>
      </c>
      <c r="AT26" s="76">
        <f t="shared" si="16"/>
        <v>0</v>
      </c>
      <c r="AU26" s="78">
        <f t="shared" si="9"/>
        <v>0</v>
      </c>
      <c r="AV26" s="5">
        <f t="shared" si="10"/>
        <v>0</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0</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0</v>
      </c>
      <c r="AR27" s="76">
        <f t="shared" si="15"/>
        <v>0</v>
      </c>
      <c r="AS27" s="77">
        <f t="shared" si="8"/>
        <v>0</v>
      </c>
      <c r="AT27" s="76">
        <f t="shared" si="16"/>
        <v>0</v>
      </c>
      <c r="AU27" s="78">
        <f t="shared" si="9"/>
        <v>0</v>
      </c>
      <c r="AV27" s="5">
        <f t="shared" si="10"/>
        <v>0</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0</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0</v>
      </c>
      <c r="AR28" s="76">
        <f t="shared" si="15"/>
        <v>0</v>
      </c>
      <c r="AS28" s="77">
        <f t="shared" si="8"/>
        <v>0</v>
      </c>
      <c r="AT28" s="76">
        <f t="shared" si="16"/>
        <v>0</v>
      </c>
      <c r="AU28" s="78">
        <f t="shared" si="9"/>
        <v>0</v>
      </c>
      <c r="AV28" s="5">
        <f t="shared" si="10"/>
        <v>0</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0</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0</v>
      </c>
      <c r="AR29" s="76">
        <f t="shared" si="15"/>
        <v>0</v>
      </c>
      <c r="AS29" s="77">
        <f t="shared" si="8"/>
        <v>0</v>
      </c>
      <c r="AT29" s="76">
        <f t="shared" si="16"/>
        <v>0</v>
      </c>
      <c r="AU29" s="78">
        <f t="shared" si="9"/>
        <v>0</v>
      </c>
      <c r="AV29" s="5">
        <f t="shared" si="10"/>
        <v>0</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0</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0</v>
      </c>
      <c r="AR30" s="76">
        <f t="shared" si="15"/>
        <v>0</v>
      </c>
      <c r="AS30" s="77">
        <f t="shared" si="8"/>
        <v>0</v>
      </c>
      <c r="AT30" s="76">
        <f t="shared" si="16"/>
        <v>0</v>
      </c>
      <c r="AU30" s="78">
        <f t="shared" si="9"/>
        <v>0</v>
      </c>
      <c r="AV30" s="5">
        <f t="shared" si="10"/>
        <v>0</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0</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0</v>
      </c>
      <c r="AR31" s="76">
        <f t="shared" si="15"/>
        <v>0</v>
      </c>
      <c r="AS31" s="77">
        <f t="shared" si="8"/>
        <v>0</v>
      </c>
      <c r="AT31" s="76">
        <f t="shared" si="16"/>
        <v>0</v>
      </c>
      <c r="AU31" s="78">
        <f t="shared" si="9"/>
        <v>0</v>
      </c>
      <c r="AV31" s="5">
        <f t="shared" si="10"/>
        <v>0</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0</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0</v>
      </c>
      <c r="AR32" s="76">
        <f t="shared" si="15"/>
        <v>0</v>
      </c>
      <c r="AS32" s="77">
        <f t="shared" si="8"/>
        <v>0</v>
      </c>
      <c r="AT32" s="76">
        <f t="shared" si="16"/>
        <v>0</v>
      </c>
      <c r="AU32" s="78">
        <f t="shared" si="9"/>
        <v>0</v>
      </c>
      <c r="AV32" s="5">
        <f t="shared" si="10"/>
        <v>0</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0</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0</v>
      </c>
      <c r="AR33" s="76">
        <f t="shared" si="15"/>
        <v>0</v>
      </c>
      <c r="AS33" s="77">
        <f t="shared" si="8"/>
        <v>0</v>
      </c>
      <c r="AT33" s="76">
        <f t="shared" si="16"/>
        <v>0</v>
      </c>
      <c r="AU33" s="78">
        <f t="shared" si="9"/>
        <v>0</v>
      </c>
      <c r="AV33" s="5">
        <f t="shared" si="10"/>
        <v>0</v>
      </c>
      <c r="AW33" s="104">
        <f t="shared" si="17"/>
        <v>0</v>
      </c>
    </row>
    <row r="34" spans="1:49" s="69" customFormat="1" ht="24.75" customHeight="1" x14ac:dyDescent="0.2">
      <c r="A34" s="84"/>
      <c r="B34" s="480" t="s">
        <v>281</v>
      </c>
      <c r="C34" s="84"/>
      <c r="D34" s="84"/>
      <c r="E34" s="84"/>
      <c r="F34" s="84"/>
      <c r="G34" s="554">
        <f>20-COUNTBLANK(B14:B33)</f>
        <v>0</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0</v>
      </c>
      <c r="Z34" s="904"/>
      <c r="AA34" s="558">
        <f t="shared" ref="AA34:AG34" si="18">SUM(AA14:AA33)</f>
        <v>0</v>
      </c>
      <c r="AB34" s="568">
        <f t="shared" si="18"/>
        <v>0</v>
      </c>
      <c r="AC34" s="569">
        <f t="shared" si="18"/>
        <v>0</v>
      </c>
      <c r="AD34" s="569">
        <f t="shared" si="18"/>
        <v>0</v>
      </c>
      <c r="AE34" s="570">
        <f t="shared" si="18"/>
        <v>0</v>
      </c>
      <c r="AF34" s="571">
        <f t="shared" si="18"/>
        <v>0</v>
      </c>
      <c r="AG34" s="89">
        <f t="shared" si="18"/>
        <v>0</v>
      </c>
      <c r="AH34" s="90"/>
      <c r="AI34" s="90"/>
      <c r="AJ34" s="90"/>
      <c r="AK34" s="90"/>
      <c r="AL34" s="91"/>
      <c r="AM34" s="91"/>
      <c r="AN34" s="91"/>
      <c r="AO34" s="68"/>
      <c r="AS34" s="70"/>
      <c r="AW34" s="104">
        <f>SUM(AW14:AW33)</f>
        <v>0</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0</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887" priority="6" stopIfTrue="1">
      <formula>B14=""</formula>
    </cfRule>
  </conditionalFormatting>
  <conditionalFormatting sqref="AE14:AE33">
    <cfRule type="expression" dxfId="886" priority="7" stopIfTrue="1">
      <formula>AND((OR(S14,V14,Y14)&lt;&gt;0),AE14=0)</formula>
    </cfRule>
    <cfRule type="expression" dxfId="885" priority="8" stopIfTrue="1">
      <formula>AND((OR(S14,V14,Y14)&lt;&gt;0),AE14&lt;&gt;0)</formula>
    </cfRule>
  </conditionalFormatting>
  <conditionalFormatting sqref="Q14:R33">
    <cfRule type="expression" dxfId="884" priority="9" stopIfTrue="1">
      <formula>B14=""</formula>
    </cfRule>
  </conditionalFormatting>
  <conditionalFormatting sqref="AC14:AC33">
    <cfRule type="expression" dxfId="883" priority="10" stopIfTrue="1">
      <formula>(AD14+AC14)&gt;=0</formula>
    </cfRule>
  </conditionalFormatting>
  <conditionalFormatting sqref="AI14:AJ33">
    <cfRule type="expression" dxfId="882" priority="11" stopIfTrue="1">
      <formula>IF(AI14&lt;&gt;ROUND(S14*$AF$1+V14+Y14,2),1)</formula>
    </cfRule>
    <cfRule type="cellIs" dxfId="881" priority="12" stopIfTrue="1" operator="equal">
      <formula>0</formula>
    </cfRule>
  </conditionalFormatting>
  <conditionalFormatting sqref="Y25:Z33">
    <cfRule type="expression" dxfId="880" priority="13" stopIfTrue="1">
      <formula>IF((AND($Y25=0,$S25=0,$V25=0,$AE25&lt;&gt;0)),"истина")</formula>
    </cfRule>
    <cfRule type="expression" dxfId="879" priority="14" stopIfTrue="1">
      <formula>($V25+$Y25)&lt;&gt;$AI25</formula>
    </cfRule>
  </conditionalFormatting>
  <conditionalFormatting sqref="S15:U33">
    <cfRule type="expression" dxfId="878" priority="15" stopIfTrue="1">
      <formula>IF((AND($S15=0,$V15=0,$Y15=0,$AE15&lt;&gt;0)),"истина")</formula>
    </cfRule>
    <cfRule type="cellIs" dxfId="877" priority="16" stopIfTrue="1" operator="lessThan">
      <formula>0</formula>
    </cfRule>
  </conditionalFormatting>
  <conditionalFormatting sqref="V25:X33">
    <cfRule type="expression" dxfId="876" priority="17" stopIfTrue="1">
      <formula>IF((AND($V25=0,$Y25=0,$S25=0,$AE25&lt;&gt;0)),"истина")</formula>
    </cfRule>
    <cfRule type="expression" dxfId="875" priority="18" stopIfTrue="1">
      <formula>($V25+$Y25)&lt;&gt;$AI25</formula>
    </cfRule>
    <cfRule type="cellIs" dxfId="874" priority="19" stopIfTrue="1" operator="lessThan">
      <formula>0</formula>
    </cfRule>
  </conditionalFormatting>
  <conditionalFormatting sqref="I10:J10">
    <cfRule type="cellIs" dxfId="873" priority="20" stopIfTrue="1" operator="notEqual">
      <formula>$A$10</formula>
    </cfRule>
    <cfRule type="cellIs" dxfId="872" priority="21" stopIfTrue="1" operator="equal">
      <formula>0</formula>
    </cfRule>
  </conditionalFormatting>
  <conditionalFormatting sqref="D10:E10 AK13:AL13 AH14:AH33 AM14:AN33">
    <cfRule type="cellIs" dxfId="871" priority="22" stopIfTrue="1" operator="equal">
      <formula>0</formula>
    </cfRule>
  </conditionalFormatting>
  <conditionalFormatting sqref="AH3:AN3 AH1:AN1">
    <cfRule type="cellIs" dxfId="870" priority="23" stopIfTrue="1" operator="equal">
      <formula>0</formula>
    </cfRule>
  </conditionalFormatting>
  <conditionalFormatting sqref="S34:AG34 AF14:AF33">
    <cfRule type="cellIs" dxfId="869" priority="24" stopIfTrue="1" operator="equal">
      <formula>0</formula>
    </cfRule>
  </conditionalFormatting>
  <conditionalFormatting sqref="S14:U14">
    <cfRule type="expression" dxfId="868" priority="25" stopIfTrue="1">
      <formula>IF((AND($S$14=0,$V$14=0,$Y$14=0,$AE$14&lt;&gt;0)),"истина")</formula>
    </cfRule>
    <cfRule type="cellIs" dxfId="867" priority="26" stopIfTrue="1" operator="lessThan">
      <formula>0</formula>
    </cfRule>
  </conditionalFormatting>
  <conditionalFormatting sqref="G34 D8:E9 AK14:AL33">
    <cfRule type="cellIs" dxfId="866" priority="27" stopIfTrue="1" operator="equal">
      <formula>0</formula>
    </cfRule>
  </conditionalFormatting>
  <conditionalFormatting sqref="AL8:AL9">
    <cfRule type="cellIs" dxfId="865" priority="28" stopIfTrue="1" operator="equal">
      <formula>0</formula>
    </cfRule>
  </conditionalFormatting>
  <conditionalFormatting sqref="AM8:AN8">
    <cfRule type="expression" dxfId="864" priority="29" stopIfTrue="1">
      <formula>$AL$8=0</formula>
    </cfRule>
  </conditionalFormatting>
  <conditionalFormatting sqref="AM9:AN9">
    <cfRule type="expression" dxfId="863" priority="30" stopIfTrue="1">
      <formula>$AL$9=0</formula>
    </cfRule>
  </conditionalFormatting>
  <conditionalFormatting sqref="A8:C8">
    <cfRule type="expression" dxfId="862" priority="31" stopIfTrue="1">
      <formula>$D$8=0</formula>
    </cfRule>
    <cfRule type="cellIs" dxfId="861" priority="32" stopIfTrue="1" operator="equal">
      <formula>0</formula>
    </cfRule>
  </conditionalFormatting>
  <conditionalFormatting sqref="A9:C9">
    <cfRule type="expression" dxfId="860" priority="33" stopIfTrue="1">
      <formula>$D$9=0</formula>
    </cfRule>
    <cfRule type="cellIs" dxfId="859" priority="34" stopIfTrue="1" operator="equal">
      <formula>0</formula>
    </cfRule>
  </conditionalFormatting>
  <conditionalFormatting sqref="F9">
    <cfRule type="expression" dxfId="858" priority="35" stopIfTrue="1">
      <formula>$D$9=0</formula>
    </cfRule>
  </conditionalFormatting>
  <conditionalFormatting sqref="F8">
    <cfRule type="expression" dxfId="857" priority="36" stopIfTrue="1">
      <formula>$D$8=0</formula>
    </cfRule>
  </conditionalFormatting>
  <conditionalFormatting sqref="G8:AK9 BA7:CE8">
    <cfRule type="cellIs" dxfId="856" priority="37" stopIfTrue="1" operator="equal">
      <formula>""</formula>
    </cfRule>
  </conditionalFormatting>
  <conditionalFormatting sqref="Y14:Z24">
    <cfRule type="expression" dxfId="855" priority="1" stopIfTrue="1">
      <formula>IF((AND($Y14=0,$S14=0,$V14=0,$AE14&lt;&gt;0)),"истина")</formula>
    </cfRule>
    <cfRule type="expression" dxfId="854" priority="2" stopIfTrue="1">
      <formula>($V14+$Y14)&lt;&gt;$AI14</formula>
    </cfRule>
  </conditionalFormatting>
  <conditionalFormatting sqref="V14:X24">
    <cfRule type="expression" dxfId="853" priority="3" stopIfTrue="1">
      <formula>IF((AND($V14=0,$Y14=0,$S14=0,$AE14&lt;&gt;0)),"истина")</formula>
    </cfRule>
    <cfRule type="expression" dxfId="852" priority="4" stopIfTrue="1">
      <formula>($V14+$Y14)&lt;&gt;$AI14</formula>
    </cfRule>
    <cfRule type="cellIs" dxfId="851"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9089"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89090"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89091"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89092"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89093"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89094"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89095"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89096"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89097"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89098"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89099"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89100"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89101"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89102"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89103"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89104"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89105"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38">
    <pageSetUpPr fitToPage="1"/>
  </sheetPr>
  <dimension ref="A1:CE147"/>
  <sheetViews>
    <sheetView showGridLines="0" topLeftCell="C3" zoomScale="120" zoomScaleNormal="120" workbookViewId="0">
      <selection activeCell="M18" sqref="M18:N18"/>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c r="B1" s="969"/>
      <c r="C1" s="969"/>
      <c r="D1" s="555"/>
      <c r="E1" s="966"/>
      <c r="F1" s="966"/>
      <c r="G1" s="966"/>
      <c r="H1" s="966"/>
      <c r="J1" s="970"/>
      <c r="K1" s="970"/>
      <c r="L1" s="970"/>
      <c r="M1" s="970"/>
      <c r="N1" s="970"/>
      <c r="O1" s="970"/>
      <c r="P1" s="3"/>
      <c r="Q1" s="3"/>
      <c r="R1" s="964"/>
      <c r="S1" s="964"/>
      <c r="T1" s="964"/>
      <c r="U1" s="964"/>
      <c r="V1" s="964"/>
      <c r="W1" s="964"/>
      <c r="Y1" s="971"/>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c r="AH2" s="859" t="s">
        <v>12</v>
      </c>
      <c r="AI2" s="859"/>
      <c r="AJ2" s="859"/>
      <c r="AK2" s="859"/>
      <c r="AL2" s="859"/>
      <c r="AM2" s="859"/>
      <c r="AN2" s="859"/>
      <c r="AO2" s="14" t="b">
        <v>0</v>
      </c>
      <c r="AP2" s="15" t="b">
        <v>0</v>
      </c>
      <c r="AQ2" s="15" t="b">
        <v>0</v>
      </c>
      <c r="AR2" s="15" t="b">
        <v>0</v>
      </c>
      <c r="AS2" s="15" t="b">
        <v>0</v>
      </c>
      <c r="AT2" s="15" t="b">
        <v>0</v>
      </c>
      <c r="AU2" s="15" t="b">
        <v>0</v>
      </c>
      <c r="AV2" s="15">
        <f>COUNTIF(AO2:AU2,TRUE)</f>
        <v>0</v>
      </c>
    </row>
    <row r="3" spans="1:83" ht="12.75" customHeight="1" x14ac:dyDescent="0.2">
      <c r="A3" s="972" t="s">
        <v>324</v>
      </c>
      <c r="B3" s="972"/>
      <c r="C3" s="972"/>
      <c r="D3" s="555"/>
      <c r="E3" s="964"/>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f>IF(AO2=TRUE,"M",0)</f>
        <v>0</v>
      </c>
      <c r="AP3" s="19">
        <f>IF(AP2=TRUE,"Tu",0)</f>
        <v>0</v>
      </c>
      <c r="AQ3" s="19">
        <f>IF(AQ2=TRUE,"W",0)</f>
        <v>0</v>
      </c>
      <c r="AR3" s="19">
        <f>IF(AR2=TRUE,"Th",0)</f>
        <v>0</v>
      </c>
      <c r="AS3" s="19">
        <f>IF(AS2=TRUE,"F",0)</f>
        <v>0</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
      </c>
      <c r="BC7" s="33" t="str">
        <f>IF($I$7=$AO$3,"X","")&amp;IF($I$7=$AP$3,"X","")&amp;IF($I$7=$AQ$3,"X","")&amp;IF($I$7=$AR$3,"X","")&amp;IF($I$7=$AS$3,"X","")&amp;IF($I$7=$AT$3,"X","")&amp;IF($I$7=$AU$3,"X","")</f>
        <v/>
      </c>
      <c r="BD7" s="33" t="str">
        <f>IF($J$7=$AO$3,"X","")&amp;IF($J$7=$AP$3,"X","")&amp;IF($J$7=$AQ$3,"X","")&amp;IF($J$7=$AR$3,"X","")&amp;IF($J$7=$AS$3,"X","")&amp;IF($J$7=$AT$3,"X","")&amp;IF($J$7=$AU$3,"X","")</f>
        <v/>
      </c>
      <c r="BE7" s="33" t="str">
        <f>IF($K$7=$AO$3,"X","")&amp;IF($K$7=$AP$3,"X","")&amp;IF($K$7=$AQ$3,"X","")&amp;IF($K$7=$AR$3,"X","")&amp;IF($K$7=$AS$3,"X","")&amp;IF($K$7=$AT$3,"X","")&amp;IF($K$7=$AU$3,"X","")</f>
        <v/>
      </c>
      <c r="BF7" s="33" t="str">
        <f>IF($L$7=$AO$3,"X","")&amp;IF($L$7=$AP$3,"X","")&amp;IF($L$7=$AQ$3,"X","")&amp;IF($L$7=$AR$3,"X","")&amp;IF($L$7=$AS$3,"X","")&amp;IF($L$7=$AT$3,"X","")&amp;IF($L$7=$AU$3,"X","")</f>
        <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
      </c>
      <c r="BJ7" s="33" t="str">
        <f>IF($P$7=$AO$3,"X","")&amp;IF($P$7=$AP$3,"X","")&amp;IF($P$7=$AQ$3,"X","")&amp;IF($P$7=$AR$3,"X","")&amp;IF($P$7=$AS$3,"X","")&amp;IF($P$7=$AT$3,"X","")&amp;IF($P$7=$AU$3,"X","")</f>
        <v/>
      </c>
      <c r="BK7" s="33" t="str">
        <f>IF($Q$7=$AO$3,"X","")&amp;IF($Q$7=$AP$3,"X","")&amp;IF($Q$7=$AQ$3,"X","")&amp;IF($Q$7=$AR$3,"X","")&amp;IF($Q$7=$AS$3,"X","")&amp;IF($Q$7=$AT$3,"X","")&amp;IF($Q$7=$AU$3,"X","")</f>
        <v/>
      </c>
      <c r="BL7" s="33" t="str">
        <f>IF($R$7=$AO$3,"X","")&amp;IF($R$7=$AP$3,"X","")&amp;IF($R$7=$AQ$3,"X","")&amp;IF($R$7=$AR$3,"X","")&amp;IF($R$7=$AS$3,"X","")&amp;IF($R$7=$AT$3,"X","")&amp;IF($R$7=$AU$3,"X","")</f>
        <v/>
      </c>
      <c r="BM7" s="33" t="str">
        <f>IF($S$7=$AO$3,"X","")&amp;IF($S$7=$AP$3,"X","")&amp;IF($S$7=$AQ$3,"X","")&amp;IF($S$7=$AR$3,"X","")&amp;IF($S$7=$AS$3,"X","")&amp;IF($S$7=$AT$3,"X","")&amp;IF($S$7=$AU$3,"X","")</f>
        <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
      </c>
      <c r="BQ7" s="33" t="str">
        <f>IF($W$7=$AO$3,"X","")&amp;IF($W$7=$AP$3,"X","")&amp;IF($W$7=$AQ$3,"X","")&amp;IF($W$7=$AR$3,"X","")&amp;IF($W$7=$AS$3,"X","")&amp;IF($W$7=$AT$3,"X","")&amp;IF($W$7=$AU$3,"X","")</f>
        <v/>
      </c>
      <c r="BR7" s="33" t="str">
        <f>IF($X$7=$AO$3,"X","")&amp;IF($X$7=$AP$3,"X","")&amp;IF($X$7=$AQ$3,"X","")&amp;IF($X$7=$AR$3,"X","")&amp;IF($X$7=$AS$3,"X","")&amp;IF($X$7=$AT$3,"X","")&amp;IF($X$7=$AU$3,"X","")</f>
        <v/>
      </c>
      <c r="BS7" s="33" t="str">
        <f>IF($Y$7=$AO$3,"X","")&amp;IF($Y$7=$AP$3,"X","")&amp;IF($Y$7=$AQ$3,"X","")&amp;IF($Y$7=$AR$3,"X","")&amp;IF($Y$7=$AS$3,"X","")&amp;IF($Y$7=$AT$3,"X","")&amp;IF($Y$7=$AU$3,"X","")</f>
        <v/>
      </c>
      <c r="BT7" s="33" t="str">
        <f>IF($Z$7=$AO$3,"X","")&amp;IF($Z$7=$AP$3,"X","")&amp;IF($Z$7=$AQ$3,"X","")&amp;IF($Z$7=$AR$3,"X","")&amp;IF($Z$7=$AS$3,"X","")&amp;IF($Z$7=$AT$3,"X","")&amp;IF($Z$7=$AU$3,"X","")</f>
        <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
      </c>
      <c r="BX7" s="33" t="str">
        <f>IF($AD$7=$AO$3,"X","")&amp;IF($AD$7=$AP$3,"X","")&amp;IF($AD$7=$AQ$3,"X","")&amp;IF($AD$7=$AR$3,"X","")&amp;IF($AD$7=$AS$3,"X","")&amp;IF($AD$7=$AT$3,"X","")&amp;IF($AD$7=$AU$3,"X","")</f>
        <v/>
      </c>
      <c r="BY7" s="33" t="str">
        <f>IF($AE$7=$AO$3,"X","")&amp;IF($AE$7=$AP$3,"X","")&amp;IF($AE$7=$AQ$3,"X","")&amp;IF($AE$7=$AR$3,"X","")&amp;IF($AE$7=$AS$3,"X","")&amp;IF($AE$7=$AT$3,"X","")&amp;IF($AE$7=$AU$3,"X","")</f>
        <v/>
      </c>
      <c r="BZ7" s="33" t="str">
        <f>IF($AF$7=$AO$3,"X","")&amp;IF($AF$7=$AP$3,"X","")&amp;IF($AF$7=$AQ$3,"X","")&amp;IF($AF$7=$AR$3,"X","")&amp;IF($AF$7=$AS$3,"X","")&amp;IF($AF$7=$AT$3,"X","")&amp;IF($AF$7=$AU$3,"X","")</f>
        <v/>
      </c>
      <c r="CA7" s="33" t="str">
        <f>IF($AG$7=$AO$3,"X","")&amp;IF($AG$7=$AP$3,"X","")&amp;IF($AG$7=$AQ$3,"X","")&amp;IF($AG$7=$AR$3,"X","")&amp;IF($AG$7=$AS$3,"X","")&amp;IF($AG$7=$AT$3,"X","")&amp;IF($AG$7=$AU$3,"X","")</f>
        <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
      </c>
      <c r="CE7" s="33" t="str">
        <f>IF($AK$7=$AO$3,"X","")&amp;IF($AK$7=$AP$3,"X","")&amp;IF($AK$7=$AQ$3,"X","")&amp;IF($AK$7=$AR$3,"X","")&amp;IF($AK$7=$AS$3,"X","")&amp;IF($AK$7=$AT$3,"X","")&amp;IF($AK$7=$AU$3,"X","")</f>
        <v/>
      </c>
    </row>
    <row r="8" spans="1:83" ht="12.75" customHeight="1" x14ac:dyDescent="0.2">
      <c r="A8" s="977">
        <f>R1</f>
        <v>0</v>
      </c>
      <c r="B8" s="977"/>
      <c r="C8" s="977"/>
      <c r="D8" s="978">
        <f>Y1*AL8</f>
        <v>0</v>
      </c>
      <c r="E8" s="978"/>
      <c r="F8" s="34" t="s">
        <v>21</v>
      </c>
      <c r="G8" s="35" t="str">
        <f>IF($G$7=$AO$3,"X","")&amp;IF($G$7=$AP$3,"X","")&amp;IF($G$7=$AQ$3,"X","")&amp;IF($G$7=$AR$3,"X","")&amp;IF($G$7=$AS$3,"X","")&amp;IF($G$7=$AT$3,"X","")&amp;IF($G$7=$AU$3,"X","")</f>
        <v/>
      </c>
      <c r="H8" s="35" t="str">
        <f>IF($H$7=$AO$3,"X","")&amp;IF($H$7=$AP$3,"X","")&amp;IF($H$7=$AQ$3,"X","")&amp;IF($H$7=$AR$3,"X","")&amp;IF($H$7=$AS$3,"X","")&amp;IF($H$7=$AT$3,"X","")&amp;IF($H$7=$AU$3,"X","")</f>
        <v/>
      </c>
      <c r="I8" s="35" t="str">
        <f>IF($I$7=$AO$3,"X","")&amp;IF($I$7=$AP$3,"X","")&amp;IF($I$7=$AQ$3,"X","")&amp;IF($I$7=$AR$3,"X","")&amp;IF($I$7=$AS$3,"X","")&amp;IF($I$7=$AT$3,"X","")&amp;IF($I$7=$AU$3,"X","")</f>
        <v/>
      </c>
      <c r="J8" s="35" t="str">
        <f>IF($J$7=$AO$3,"X","")&amp;IF($J$7=$AP$3,"X","")&amp;IF($J$7=$AQ$3,"X","")&amp;IF($J$7=$AR$3,"X","")&amp;IF($J$7=$AS$3,"X","")&amp;IF($J$7=$AT$3,"X","")&amp;IF($J$7=$AU$3,"X","")</f>
        <v/>
      </c>
      <c r="K8" s="35" t="str">
        <f>IF($K$7=$AO$3,"X","")&amp;IF($K$7=$AP$3,"X","")&amp;IF($K$7=$AQ$3,"X","")&amp;IF($K$7=$AR$3,"X","")&amp;IF($K$7=$AS$3,"X","")&amp;IF($K$7=$AT$3,"X","")&amp;IF($K$7=$AU$3,"X","")</f>
        <v/>
      </c>
      <c r="L8" s="35" t="str">
        <f>IF($L$7=$AO$3,"X","")&amp;IF($L$7=$AP$3,"X","")&amp;IF($L$7=$AQ$3,"X","")&amp;IF($L$7=$AR$3,"X","")&amp;IF($L$7=$AS$3,"X","")&amp;IF($L$7=$AT$3,"X","")&amp;IF($L$7=$AU$3,"X","")</f>
        <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
      </c>
      <c r="P8" s="35" t="str">
        <f>IF($P$7=$AO$3,"X","")&amp;IF($P$7=$AP$3,"X","")&amp;IF($P$7=$AQ$3,"X","")&amp;IF($P$7=$AR$3,"X","")&amp;IF($P$7=$AS$3,"X","")&amp;IF($P$7=$AT$3,"X","")&amp;IF($P$7=$AU$3,"X","")</f>
        <v/>
      </c>
      <c r="Q8" s="35" t="str">
        <f>IF($Q$7=$AO$3,"X","")&amp;IF($Q$7=$AP$3,"X","")&amp;IF($Q$7=$AQ$3,"X","")&amp;IF($Q$7=$AR$3,"X","")&amp;IF($Q$7=$AS$3,"X","")&amp;IF($Q$7=$AT$3,"X","")&amp;IF($Q$7=$AU$3,"X","")</f>
        <v/>
      </c>
      <c r="R8" s="35" t="str">
        <f>IF($R$7=$AO$3,"X","")&amp;IF($R$7=$AP$3,"X","")&amp;IF($R$7=$AQ$3,"X","")&amp;IF($R$7=$AR$3,"X","")&amp;IF($R$7=$AS$3,"X","")&amp;IF($R$7=$AT$3,"X","")&amp;IF($R$7=$AU$3,"X","")</f>
        <v/>
      </c>
      <c r="S8" s="35" t="str">
        <f>IF($S$7=$AO$3,"X","")&amp;IF($S$7=$AP$3,"X","")&amp;IF($S$7=$AQ$3,"X","")&amp;IF($S$7=$AR$3,"X","")&amp;IF($S$7=$AS$3,"X","")&amp;IF($S$7=$AT$3,"X","")&amp;IF($S$7=$AU$3,"X","")</f>
        <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
      </c>
      <c r="W8" s="35" t="str">
        <f>IF($W$7=$AO$3,"X","")&amp;IF($W$7=$AP$3,"X","")&amp;IF($W$7=$AQ$3,"X","")&amp;IF($W$7=$AR$3,"X","")&amp;IF($W$7=$AS$3,"X","")&amp;IF($W$7=$AT$3,"X","")&amp;IF($W$7=$AU$3,"X","")</f>
        <v/>
      </c>
      <c r="X8" s="35" t="str">
        <f>IF($X$7=$AO$3,"X","")&amp;IF($X$7=$AP$3,"X","")&amp;IF($X$7=$AQ$3,"X","")&amp;IF($X$7=$AR$3,"X","")&amp;IF($X$7=$AS$3,"X","")&amp;IF($X$7=$AT$3,"X","")&amp;IF($X$7=$AU$3,"X","")</f>
        <v/>
      </c>
      <c r="Y8" s="35" t="str">
        <f>IF($Y$7=$AO$3,"X","")&amp;IF($Y$7=$AP$3,"X","")&amp;IF($Y$7=$AQ$3,"X","")&amp;IF($Y$7=$AR$3,"X","")&amp;IF($Y$7=$AS$3,"X","")&amp;IF($Y$7=$AT$3,"X","")&amp;IF($Y$7=$AU$3,"X","")</f>
        <v/>
      </c>
      <c r="Z8" s="35" t="str">
        <f>IF($Z$7=$AO$3,"X","")&amp;IF($Z$7=$AP$3,"X","")&amp;IF($Z$7=$AQ$3,"X","")&amp;IF($Z$7=$AR$3,"X","")&amp;IF($Z$7=$AS$3,"X","")&amp;IF($Z$7=$AT$3,"X","")&amp;IF($Z$7=$AU$3,"X","")</f>
        <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
      </c>
      <c r="AD8" s="35" t="str">
        <f>IF($AD$7=$AO$3,"X","")&amp;IF($AD$7=$AP$3,"X","")&amp;IF($AD$7=$AQ$3,"X","")&amp;IF($AD$7=$AR$3,"X","")&amp;IF($AD$7=$AS$3,"X","")&amp;IF($AD$7=$AT$3,"X","")&amp;IF($AD$7=$AU$3,"X","")</f>
        <v/>
      </c>
      <c r="AE8" s="35" t="str">
        <f>IF($AE$7=$AO$3,"X","")&amp;IF($AE$7=$AP$3,"X","")&amp;IF($AE$7=$AQ$3,"X","")&amp;IF($AE$7=$AR$3,"X","")&amp;IF($AE$7=$AS$3,"X","")&amp;IF($AE$7=$AT$3,"X","")&amp;IF($AE$7=$AU$3,"X","")</f>
        <v/>
      </c>
      <c r="AF8" s="35" t="str">
        <f>IF($AF$7=$AO$3,"X","")&amp;IF($AF$7=$AP$3,"X","")&amp;IF($AF$7=$AQ$3,"X","")&amp;IF($AF$7=$AR$3,"X","")&amp;IF($AF$7=$AS$3,"X","")&amp;IF($AF$7=$AT$3,"X","")&amp;IF($AF$7=$AU$3,"X","")</f>
        <v/>
      </c>
      <c r="AG8" s="35" t="str">
        <f>IF($AG$7=$AO$3,"X","")&amp;IF($AG$7=$AP$3,"X","")&amp;IF($AG$7=$AQ$3,"X","")&amp;IF($AG$7=$AR$3,"X","")&amp;IF($AG$7=$AS$3,"X","")&amp;IF($AG$7=$AT$3,"X","")&amp;IF($AG$7=$AU$3,"X","")</f>
        <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
      </c>
      <c r="AK8" s="35" t="str">
        <f>IF($AK$7=$AO$3,"X","")&amp;IF($AK$7=$AP$3,"X","")&amp;IF($AK$7=$AQ$3,"X","")&amp;IF($AK$7=$AR$3,"X","")&amp;IF($AK$7=$AS$3,"X","")&amp;IF($AK$7=$AT$3,"X","")&amp;IF($AK$7=$AU$3,"X","")</f>
        <v/>
      </c>
      <c r="AL8" s="30">
        <f>COUNTIF(G8:AK8,"X")</f>
        <v>0</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0</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c r="C14" s="925"/>
      <c r="D14" s="925"/>
      <c r="E14" s="925"/>
      <c r="F14" s="925"/>
      <c r="G14" s="926"/>
      <c r="H14" s="927"/>
      <c r="I14" s="928"/>
      <c r="J14" s="929"/>
      <c r="K14" s="930"/>
      <c r="L14" s="931"/>
      <c r="M14" s="932"/>
      <c r="N14" s="933"/>
      <c r="O14" s="932"/>
      <c r="P14" s="933"/>
      <c r="Q14" s="934">
        <f t="shared" ref="Q14:Q33" si="2">AV14</f>
        <v>0</v>
      </c>
      <c r="R14" s="935"/>
      <c r="S14" s="936"/>
      <c r="T14" s="937"/>
      <c r="U14" s="938"/>
      <c r="V14" s="939"/>
      <c r="W14" s="940"/>
      <c r="X14" s="941"/>
      <c r="Y14" s="939"/>
      <c r="Z14" s="941"/>
      <c r="AA14" s="556"/>
      <c r="AB14" s="559"/>
      <c r="AC14" s="560" t="str">
        <f t="shared" ref="AC14:AC33" si="3">IF(B14&lt;&gt;"",-$I$10,"")</f>
        <v/>
      </c>
      <c r="AD14" s="561"/>
      <c r="AE14" s="561"/>
      <c r="AF14" s="562">
        <f t="shared" ref="AF14:AF33" si="4">SUM(AB14:AE14)</f>
        <v>0</v>
      </c>
      <c r="AG14" s="72"/>
      <c r="AH14" s="109" t="str">
        <f t="shared" ref="AH14:AH33" si="5">IF(B14&lt;&gt;"",AV14,"")</f>
        <v/>
      </c>
      <c r="AI14" s="883" t="str">
        <f>IF(B14&lt;&gt;0,ROUND(AE14*Q14,0),"")</f>
        <v/>
      </c>
      <c r="AJ14" s="883"/>
      <c r="AK14" s="900" t="str">
        <f t="shared" ref="AK14:AK33" si="6">IF(B14&lt;&gt;0,ROUND(AI14*$AF$1,2),"")</f>
        <v/>
      </c>
      <c r="AL14" s="900"/>
      <c r="AM14" s="901" t="str">
        <f t="shared" ref="AM14:AM33" si="7">IF(AND(AC14&gt;0,AC14&lt;&gt;""),"ложь","")</f>
        <v/>
      </c>
      <c r="AN14" s="901"/>
      <c r="AO14" s="73">
        <f>IF(ROUND($A$1-$A$1*M14,4)=$A$1,0,ROUND($A$1-$A$1*M14,4))</f>
        <v>0</v>
      </c>
      <c r="AP14" s="74">
        <f>IF(ROUND($A$1-$A$1*O14,4)=$A$1,0,ROUND($A$1-$A$1*O14,4))</f>
        <v>0</v>
      </c>
      <c r="AQ14" s="75">
        <f>ROUND($A$1-((M14+O14)*$A$1),4)</f>
        <v>0</v>
      </c>
      <c r="AR14" s="76">
        <f>IF(AO14&gt;0,1,0)</f>
        <v>0</v>
      </c>
      <c r="AS14" s="77">
        <f t="shared" ref="AS14:AS33" si="8">IF(AP14&gt;0,2,0)</f>
        <v>0</v>
      </c>
      <c r="AT14" s="76">
        <f>IF(AQ14&gt;0,3,0)</f>
        <v>0</v>
      </c>
      <c r="AU14" s="78">
        <f t="shared" ref="AU14:AU33" si="9">AR14+AS14+AT14</f>
        <v>0</v>
      </c>
      <c r="AV14" s="5">
        <f t="shared" ref="AV14:AV33" si="10">IF(AU14=4,AO14,0)+IF(AU14=5,AP14,0)+IF(AU14=6,AQ14,0)+IF(AU14=3,$A$1,0)</f>
        <v>0</v>
      </c>
      <c r="AW14" s="104">
        <f>ROUND(AF14*Q14,0)</f>
        <v>0</v>
      </c>
    </row>
    <row r="15" spans="1:83" s="69" customFormat="1" ht="18" customHeight="1" x14ac:dyDescent="0.2">
      <c r="A15" s="71">
        <v>2</v>
      </c>
      <c r="B15" s="924"/>
      <c r="C15" s="925"/>
      <c r="D15" s="925"/>
      <c r="E15" s="925"/>
      <c r="F15" s="925"/>
      <c r="G15" s="926"/>
      <c r="H15" s="927"/>
      <c r="I15" s="928"/>
      <c r="J15" s="929"/>
      <c r="K15" s="930"/>
      <c r="L15" s="931"/>
      <c r="M15" s="932"/>
      <c r="N15" s="933"/>
      <c r="O15" s="932"/>
      <c r="P15" s="933"/>
      <c r="Q15" s="934">
        <f t="shared" si="2"/>
        <v>0</v>
      </c>
      <c r="R15" s="935"/>
      <c r="S15" s="936"/>
      <c r="T15" s="937"/>
      <c r="U15" s="938"/>
      <c r="V15" s="939"/>
      <c r="W15" s="940"/>
      <c r="X15" s="941"/>
      <c r="Y15" s="939"/>
      <c r="Z15" s="941"/>
      <c r="AA15" s="556"/>
      <c r="AB15" s="563"/>
      <c r="AC15" s="560" t="str">
        <f t="shared" si="3"/>
        <v/>
      </c>
      <c r="AD15" s="564"/>
      <c r="AE15" s="561"/>
      <c r="AF15" s="562">
        <f t="shared" si="4"/>
        <v>0</v>
      </c>
      <c r="AG15" s="72"/>
      <c r="AH15" s="109" t="str">
        <f t="shared" si="5"/>
        <v/>
      </c>
      <c r="AI15" s="883" t="str">
        <f t="shared" ref="AI15:AI33" si="11">IF(B15&lt;&gt;0,ROUND(AE15*Q15,0),"")</f>
        <v/>
      </c>
      <c r="AJ15" s="883"/>
      <c r="AK15" s="900" t="str">
        <f t="shared" si="6"/>
        <v/>
      </c>
      <c r="AL15" s="900"/>
      <c r="AM15" s="901" t="str">
        <f t="shared" si="7"/>
        <v/>
      </c>
      <c r="AN15" s="901"/>
      <c r="AO15" s="73">
        <f t="shared" ref="AO15:AO33" si="12">IF(ROUND($A$1-$A$1*M15,4)=$A$1,0,ROUND($A$1-$A$1*M15,4))</f>
        <v>0</v>
      </c>
      <c r="AP15" s="74">
        <f t="shared" ref="AP15:AP33" si="13">IF(ROUND($A$1-$A$1*O15,4)=$A$1,0,ROUND($A$1-$A$1*O15,4))</f>
        <v>0</v>
      </c>
      <c r="AQ15" s="75">
        <f t="shared" ref="AQ15:AQ33" si="14">ROUND($A$1-((M15+O15)*$A$1),4)</f>
        <v>0</v>
      </c>
      <c r="AR15" s="76">
        <f t="shared" ref="AR15:AR33" si="15">IF(AO15&gt;0,1,0)</f>
        <v>0</v>
      </c>
      <c r="AS15" s="77">
        <f t="shared" si="8"/>
        <v>0</v>
      </c>
      <c r="AT15" s="76">
        <f t="shared" ref="AT15:AT33" si="16">IF(AQ15&gt;0,3,0)</f>
        <v>0</v>
      </c>
      <c r="AU15" s="78">
        <f t="shared" si="9"/>
        <v>0</v>
      </c>
      <c r="AV15" s="5">
        <f t="shared" si="10"/>
        <v>0</v>
      </c>
      <c r="AW15" s="104">
        <f t="shared" ref="AW15:AW33" si="17">ROUND(AF15*Q15,0)</f>
        <v>0</v>
      </c>
    </row>
    <row r="16" spans="1:83" s="69" customFormat="1" ht="18" customHeight="1" x14ac:dyDescent="0.2">
      <c r="A16" s="71">
        <v>3</v>
      </c>
      <c r="B16" s="924"/>
      <c r="C16" s="925"/>
      <c r="D16" s="925"/>
      <c r="E16" s="925"/>
      <c r="F16" s="925"/>
      <c r="G16" s="926"/>
      <c r="H16" s="927"/>
      <c r="I16" s="928"/>
      <c r="J16" s="929"/>
      <c r="K16" s="930"/>
      <c r="L16" s="931"/>
      <c r="M16" s="932"/>
      <c r="N16" s="933"/>
      <c r="O16" s="932"/>
      <c r="P16" s="933"/>
      <c r="Q16" s="934">
        <f t="shared" si="2"/>
        <v>0</v>
      </c>
      <c r="R16" s="935"/>
      <c r="S16" s="936"/>
      <c r="T16" s="937"/>
      <c r="U16" s="938"/>
      <c r="V16" s="939"/>
      <c r="W16" s="940"/>
      <c r="X16" s="941"/>
      <c r="Y16" s="939"/>
      <c r="Z16" s="941"/>
      <c r="AA16" s="556"/>
      <c r="AB16" s="563"/>
      <c r="AC16" s="560" t="str">
        <f t="shared" si="3"/>
        <v/>
      </c>
      <c r="AD16" s="564"/>
      <c r="AE16" s="561"/>
      <c r="AF16" s="562">
        <f t="shared" si="4"/>
        <v>0</v>
      </c>
      <c r="AG16" s="72"/>
      <c r="AH16" s="109" t="str">
        <f t="shared" si="5"/>
        <v/>
      </c>
      <c r="AI16" s="883" t="str">
        <f t="shared" si="11"/>
        <v/>
      </c>
      <c r="AJ16" s="883"/>
      <c r="AK16" s="900" t="str">
        <f t="shared" si="6"/>
        <v/>
      </c>
      <c r="AL16" s="900"/>
      <c r="AM16" s="901" t="str">
        <f t="shared" si="7"/>
        <v/>
      </c>
      <c r="AN16" s="901"/>
      <c r="AO16" s="73">
        <f t="shared" si="12"/>
        <v>0</v>
      </c>
      <c r="AP16" s="74">
        <f t="shared" si="13"/>
        <v>0</v>
      </c>
      <c r="AQ16" s="75">
        <f t="shared" si="14"/>
        <v>0</v>
      </c>
      <c r="AR16" s="76">
        <f t="shared" si="15"/>
        <v>0</v>
      </c>
      <c r="AS16" s="77">
        <f t="shared" si="8"/>
        <v>0</v>
      </c>
      <c r="AT16" s="76">
        <f t="shared" si="16"/>
        <v>0</v>
      </c>
      <c r="AU16" s="78">
        <f t="shared" si="9"/>
        <v>0</v>
      </c>
      <c r="AV16" s="5">
        <f t="shared" si="10"/>
        <v>0</v>
      </c>
      <c r="AW16" s="104">
        <f t="shared" si="17"/>
        <v>0</v>
      </c>
    </row>
    <row r="17" spans="1:49" s="69" customFormat="1" ht="18" customHeight="1" x14ac:dyDescent="0.2">
      <c r="A17" s="71">
        <v>4</v>
      </c>
      <c r="B17" s="924"/>
      <c r="C17" s="925"/>
      <c r="D17" s="925"/>
      <c r="E17" s="925"/>
      <c r="F17" s="925"/>
      <c r="G17" s="926"/>
      <c r="H17" s="927"/>
      <c r="I17" s="928"/>
      <c r="J17" s="929"/>
      <c r="K17" s="930"/>
      <c r="L17" s="931"/>
      <c r="M17" s="932"/>
      <c r="N17" s="933"/>
      <c r="O17" s="932"/>
      <c r="P17" s="933"/>
      <c r="Q17" s="934">
        <f t="shared" si="2"/>
        <v>0</v>
      </c>
      <c r="R17" s="935"/>
      <c r="S17" s="936"/>
      <c r="T17" s="937"/>
      <c r="U17" s="938"/>
      <c r="V17" s="939"/>
      <c r="W17" s="940"/>
      <c r="X17" s="941"/>
      <c r="Y17" s="939"/>
      <c r="Z17" s="941"/>
      <c r="AA17" s="556"/>
      <c r="AB17" s="563"/>
      <c r="AC17" s="560" t="str">
        <f t="shared" si="3"/>
        <v/>
      </c>
      <c r="AD17" s="564"/>
      <c r="AE17" s="561"/>
      <c r="AF17" s="562">
        <f t="shared" si="4"/>
        <v>0</v>
      </c>
      <c r="AG17" s="72"/>
      <c r="AH17" s="109" t="str">
        <f t="shared" si="5"/>
        <v/>
      </c>
      <c r="AI17" s="883" t="str">
        <f t="shared" si="11"/>
        <v/>
      </c>
      <c r="AJ17" s="883"/>
      <c r="AK17" s="900" t="str">
        <f t="shared" si="6"/>
        <v/>
      </c>
      <c r="AL17" s="900"/>
      <c r="AM17" s="901" t="str">
        <f t="shared" si="7"/>
        <v/>
      </c>
      <c r="AN17" s="901"/>
      <c r="AO17" s="73">
        <f t="shared" si="12"/>
        <v>0</v>
      </c>
      <c r="AP17" s="74">
        <f t="shared" si="13"/>
        <v>0</v>
      </c>
      <c r="AQ17" s="75">
        <f t="shared" si="14"/>
        <v>0</v>
      </c>
      <c r="AR17" s="76">
        <f t="shared" si="15"/>
        <v>0</v>
      </c>
      <c r="AS17" s="77">
        <f t="shared" si="8"/>
        <v>0</v>
      </c>
      <c r="AT17" s="76">
        <f t="shared" si="16"/>
        <v>0</v>
      </c>
      <c r="AU17" s="78">
        <f t="shared" si="9"/>
        <v>0</v>
      </c>
      <c r="AV17" s="5">
        <f t="shared" si="10"/>
        <v>0</v>
      </c>
      <c r="AW17" s="104">
        <f t="shared" si="17"/>
        <v>0</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0</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0</v>
      </c>
      <c r="AR18" s="76">
        <f t="shared" si="15"/>
        <v>0</v>
      </c>
      <c r="AS18" s="77">
        <f t="shared" si="8"/>
        <v>0</v>
      </c>
      <c r="AT18" s="76">
        <f t="shared" si="16"/>
        <v>0</v>
      </c>
      <c r="AU18" s="78">
        <f t="shared" si="9"/>
        <v>0</v>
      </c>
      <c r="AV18" s="5">
        <f t="shared" si="10"/>
        <v>0</v>
      </c>
      <c r="AW18" s="104">
        <f t="shared" si="17"/>
        <v>0</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0</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0</v>
      </c>
      <c r="AR19" s="76">
        <f t="shared" si="15"/>
        <v>0</v>
      </c>
      <c r="AS19" s="77">
        <f t="shared" si="8"/>
        <v>0</v>
      </c>
      <c r="AT19" s="76">
        <f t="shared" si="16"/>
        <v>0</v>
      </c>
      <c r="AU19" s="78">
        <f t="shared" si="9"/>
        <v>0</v>
      </c>
      <c r="AV19" s="5">
        <f t="shared" si="10"/>
        <v>0</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0</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0</v>
      </c>
      <c r="AR20" s="76">
        <f t="shared" si="15"/>
        <v>0</v>
      </c>
      <c r="AS20" s="77">
        <f t="shared" si="8"/>
        <v>0</v>
      </c>
      <c r="AT20" s="76">
        <f t="shared" si="16"/>
        <v>0</v>
      </c>
      <c r="AU20" s="78">
        <f t="shared" si="9"/>
        <v>0</v>
      </c>
      <c r="AV20" s="5">
        <f t="shared" si="10"/>
        <v>0</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0</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0</v>
      </c>
      <c r="AR21" s="76">
        <f t="shared" si="15"/>
        <v>0</v>
      </c>
      <c r="AS21" s="77">
        <f t="shared" si="8"/>
        <v>0</v>
      </c>
      <c r="AT21" s="76">
        <f t="shared" si="16"/>
        <v>0</v>
      </c>
      <c r="AU21" s="78">
        <f t="shared" si="9"/>
        <v>0</v>
      </c>
      <c r="AV21" s="5">
        <f t="shared" si="10"/>
        <v>0</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0</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0</v>
      </c>
      <c r="AR22" s="76">
        <f t="shared" si="15"/>
        <v>0</v>
      </c>
      <c r="AS22" s="77">
        <f t="shared" si="8"/>
        <v>0</v>
      </c>
      <c r="AT22" s="76">
        <f t="shared" si="16"/>
        <v>0</v>
      </c>
      <c r="AU22" s="78">
        <f t="shared" si="9"/>
        <v>0</v>
      </c>
      <c r="AV22" s="5">
        <f t="shared" si="10"/>
        <v>0</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0</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0</v>
      </c>
      <c r="AR23" s="76">
        <f t="shared" si="15"/>
        <v>0</v>
      </c>
      <c r="AS23" s="77">
        <f t="shared" si="8"/>
        <v>0</v>
      </c>
      <c r="AT23" s="76">
        <f t="shared" si="16"/>
        <v>0</v>
      </c>
      <c r="AU23" s="78">
        <f t="shared" si="9"/>
        <v>0</v>
      </c>
      <c r="AV23" s="5">
        <f t="shared" si="10"/>
        <v>0</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0</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0</v>
      </c>
      <c r="AR24" s="76">
        <f t="shared" si="15"/>
        <v>0</v>
      </c>
      <c r="AS24" s="77">
        <f t="shared" si="8"/>
        <v>0</v>
      </c>
      <c r="AT24" s="76">
        <f t="shared" si="16"/>
        <v>0</v>
      </c>
      <c r="AU24" s="78">
        <f t="shared" si="9"/>
        <v>0</v>
      </c>
      <c r="AV24" s="5">
        <f t="shared" si="10"/>
        <v>0</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0</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0</v>
      </c>
      <c r="AR25" s="76">
        <f t="shared" si="15"/>
        <v>0</v>
      </c>
      <c r="AS25" s="77">
        <f t="shared" si="8"/>
        <v>0</v>
      </c>
      <c r="AT25" s="76">
        <f t="shared" si="16"/>
        <v>0</v>
      </c>
      <c r="AU25" s="78">
        <f t="shared" si="9"/>
        <v>0</v>
      </c>
      <c r="AV25" s="5">
        <f t="shared" si="10"/>
        <v>0</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0</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0</v>
      </c>
      <c r="AR26" s="76">
        <f t="shared" si="15"/>
        <v>0</v>
      </c>
      <c r="AS26" s="77">
        <f t="shared" si="8"/>
        <v>0</v>
      </c>
      <c r="AT26" s="76">
        <f t="shared" si="16"/>
        <v>0</v>
      </c>
      <c r="AU26" s="78">
        <f t="shared" si="9"/>
        <v>0</v>
      </c>
      <c r="AV26" s="5">
        <f t="shared" si="10"/>
        <v>0</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0</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0</v>
      </c>
      <c r="AR27" s="76">
        <f t="shared" si="15"/>
        <v>0</v>
      </c>
      <c r="AS27" s="77">
        <f t="shared" si="8"/>
        <v>0</v>
      </c>
      <c r="AT27" s="76">
        <f t="shared" si="16"/>
        <v>0</v>
      </c>
      <c r="AU27" s="78">
        <f t="shared" si="9"/>
        <v>0</v>
      </c>
      <c r="AV27" s="5">
        <f t="shared" si="10"/>
        <v>0</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0</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0</v>
      </c>
      <c r="AR28" s="76">
        <f t="shared" si="15"/>
        <v>0</v>
      </c>
      <c r="AS28" s="77">
        <f t="shared" si="8"/>
        <v>0</v>
      </c>
      <c r="AT28" s="76">
        <f t="shared" si="16"/>
        <v>0</v>
      </c>
      <c r="AU28" s="78">
        <f t="shared" si="9"/>
        <v>0</v>
      </c>
      <c r="AV28" s="5">
        <f t="shared" si="10"/>
        <v>0</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0</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0</v>
      </c>
      <c r="AR29" s="76">
        <f t="shared" si="15"/>
        <v>0</v>
      </c>
      <c r="AS29" s="77">
        <f t="shared" si="8"/>
        <v>0</v>
      </c>
      <c r="AT29" s="76">
        <f t="shared" si="16"/>
        <v>0</v>
      </c>
      <c r="AU29" s="78">
        <f t="shared" si="9"/>
        <v>0</v>
      </c>
      <c r="AV29" s="5">
        <f t="shared" si="10"/>
        <v>0</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0</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0</v>
      </c>
      <c r="AR30" s="76">
        <f t="shared" si="15"/>
        <v>0</v>
      </c>
      <c r="AS30" s="77">
        <f t="shared" si="8"/>
        <v>0</v>
      </c>
      <c r="AT30" s="76">
        <f t="shared" si="16"/>
        <v>0</v>
      </c>
      <c r="AU30" s="78">
        <f t="shared" si="9"/>
        <v>0</v>
      </c>
      <c r="AV30" s="5">
        <f t="shared" si="10"/>
        <v>0</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0</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0</v>
      </c>
      <c r="AR31" s="76">
        <f t="shared" si="15"/>
        <v>0</v>
      </c>
      <c r="AS31" s="77">
        <f t="shared" si="8"/>
        <v>0</v>
      </c>
      <c r="AT31" s="76">
        <f t="shared" si="16"/>
        <v>0</v>
      </c>
      <c r="AU31" s="78">
        <f t="shared" si="9"/>
        <v>0</v>
      </c>
      <c r="AV31" s="5">
        <f t="shared" si="10"/>
        <v>0</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0</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0</v>
      </c>
      <c r="AR32" s="76">
        <f t="shared" si="15"/>
        <v>0</v>
      </c>
      <c r="AS32" s="77">
        <f t="shared" si="8"/>
        <v>0</v>
      </c>
      <c r="AT32" s="76">
        <f t="shared" si="16"/>
        <v>0</v>
      </c>
      <c r="AU32" s="78">
        <f t="shared" si="9"/>
        <v>0</v>
      </c>
      <c r="AV32" s="5">
        <f t="shared" si="10"/>
        <v>0</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0</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0</v>
      </c>
      <c r="AR33" s="76">
        <f t="shared" si="15"/>
        <v>0</v>
      </c>
      <c r="AS33" s="77">
        <f t="shared" si="8"/>
        <v>0</v>
      </c>
      <c r="AT33" s="76">
        <f t="shared" si="16"/>
        <v>0</v>
      </c>
      <c r="AU33" s="78">
        <f t="shared" si="9"/>
        <v>0</v>
      </c>
      <c r="AV33" s="5">
        <f t="shared" si="10"/>
        <v>0</v>
      </c>
      <c r="AW33" s="104">
        <f t="shared" si="17"/>
        <v>0</v>
      </c>
    </row>
    <row r="34" spans="1:49" s="69" customFormat="1" ht="24.75" customHeight="1" x14ac:dyDescent="0.2">
      <c r="A34" s="84"/>
      <c r="B34" s="480" t="s">
        <v>281</v>
      </c>
      <c r="C34" s="84"/>
      <c r="D34" s="84"/>
      <c r="E34" s="84"/>
      <c r="F34" s="84"/>
      <c r="G34" s="554">
        <f>20-COUNTBLANK(B14:B33)</f>
        <v>0</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0</v>
      </c>
      <c r="Z34" s="904"/>
      <c r="AA34" s="558">
        <f t="shared" ref="AA34:AG34" si="18">SUM(AA14:AA33)</f>
        <v>0</v>
      </c>
      <c r="AB34" s="568">
        <f t="shared" si="18"/>
        <v>0</v>
      </c>
      <c r="AC34" s="569">
        <f t="shared" si="18"/>
        <v>0</v>
      </c>
      <c r="AD34" s="569">
        <f t="shared" si="18"/>
        <v>0</v>
      </c>
      <c r="AE34" s="570">
        <f t="shared" si="18"/>
        <v>0</v>
      </c>
      <c r="AF34" s="571">
        <f t="shared" si="18"/>
        <v>0</v>
      </c>
      <c r="AG34" s="89">
        <f t="shared" si="18"/>
        <v>0</v>
      </c>
      <c r="AH34" s="90"/>
      <c r="AI34" s="90"/>
      <c r="AJ34" s="90"/>
      <c r="AK34" s="90"/>
      <c r="AL34" s="91"/>
      <c r="AM34" s="91"/>
      <c r="AN34" s="91"/>
      <c r="AO34" s="68"/>
      <c r="AS34" s="70"/>
      <c r="AW34" s="104">
        <f>SUM(AW14:AW33)</f>
        <v>0</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0</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850" priority="6" stopIfTrue="1">
      <formula>B14=""</formula>
    </cfRule>
  </conditionalFormatting>
  <conditionalFormatting sqref="AE14:AE33">
    <cfRule type="expression" dxfId="849" priority="7" stopIfTrue="1">
      <formula>AND((OR(S14,V14,Y14)&lt;&gt;0),AE14=0)</formula>
    </cfRule>
    <cfRule type="expression" dxfId="848" priority="8" stopIfTrue="1">
      <formula>AND((OR(S14,V14,Y14)&lt;&gt;0),AE14&lt;&gt;0)</formula>
    </cfRule>
  </conditionalFormatting>
  <conditionalFormatting sqref="Q14:R33">
    <cfRule type="expression" dxfId="847" priority="9" stopIfTrue="1">
      <formula>B14=""</formula>
    </cfRule>
  </conditionalFormatting>
  <conditionalFormatting sqref="AC14:AC33">
    <cfRule type="expression" dxfId="846" priority="10" stopIfTrue="1">
      <formula>(AD14+AC14)&gt;=0</formula>
    </cfRule>
  </conditionalFormatting>
  <conditionalFormatting sqref="AI14:AJ33">
    <cfRule type="expression" dxfId="845" priority="11" stopIfTrue="1">
      <formula>IF(AI14&lt;&gt;ROUND(S14*$AF$1+V14+Y14,2),1)</formula>
    </cfRule>
    <cfRule type="cellIs" dxfId="844" priority="12" stopIfTrue="1" operator="equal">
      <formula>0</formula>
    </cfRule>
  </conditionalFormatting>
  <conditionalFormatting sqref="Y25:Z33">
    <cfRule type="expression" dxfId="843" priority="13" stopIfTrue="1">
      <formula>IF((AND($Y25=0,$S25=0,$V25=0,$AE25&lt;&gt;0)),"истина")</formula>
    </cfRule>
    <cfRule type="expression" dxfId="842" priority="14" stopIfTrue="1">
      <formula>($V25+$Y25)&lt;&gt;$AI25</formula>
    </cfRule>
  </conditionalFormatting>
  <conditionalFormatting sqref="S15:U33">
    <cfRule type="expression" dxfId="841" priority="15" stopIfTrue="1">
      <formula>IF((AND($S15=0,$V15=0,$Y15=0,$AE15&lt;&gt;0)),"истина")</formula>
    </cfRule>
    <cfRule type="cellIs" dxfId="840" priority="16" stopIfTrue="1" operator="lessThan">
      <formula>0</formula>
    </cfRule>
  </conditionalFormatting>
  <conditionalFormatting sqref="V25:X33">
    <cfRule type="expression" dxfId="839" priority="17" stopIfTrue="1">
      <formula>IF((AND($V25=0,$Y25=0,$S25=0,$AE25&lt;&gt;0)),"истина")</formula>
    </cfRule>
    <cfRule type="expression" dxfId="838" priority="18" stopIfTrue="1">
      <formula>($V25+$Y25)&lt;&gt;$AI25</formula>
    </cfRule>
    <cfRule type="cellIs" dxfId="837" priority="19" stopIfTrue="1" operator="lessThan">
      <formula>0</formula>
    </cfRule>
  </conditionalFormatting>
  <conditionalFormatting sqref="I10:J10">
    <cfRule type="cellIs" dxfId="836" priority="20" stopIfTrue="1" operator="notEqual">
      <formula>$A$10</formula>
    </cfRule>
    <cfRule type="cellIs" dxfId="835" priority="21" stopIfTrue="1" operator="equal">
      <formula>0</formula>
    </cfRule>
  </conditionalFormatting>
  <conditionalFormatting sqref="D10:E10 AK13:AL13 AH14:AH33 AM14:AN33">
    <cfRule type="cellIs" dxfId="834" priority="22" stopIfTrue="1" operator="equal">
      <formula>0</formula>
    </cfRule>
  </conditionalFormatting>
  <conditionalFormatting sqref="AH3:AN3 AH1:AN1">
    <cfRule type="cellIs" dxfId="833" priority="23" stopIfTrue="1" operator="equal">
      <formula>0</formula>
    </cfRule>
  </conditionalFormatting>
  <conditionalFormatting sqref="S34:AG34 AF14:AF33">
    <cfRule type="cellIs" dxfId="832" priority="24" stopIfTrue="1" operator="equal">
      <formula>0</formula>
    </cfRule>
  </conditionalFormatting>
  <conditionalFormatting sqref="S14:U14">
    <cfRule type="expression" dxfId="831" priority="25" stopIfTrue="1">
      <formula>IF((AND($S$14=0,$V$14=0,$Y$14=0,$AE$14&lt;&gt;0)),"истина")</formula>
    </cfRule>
    <cfRule type="cellIs" dxfId="830" priority="26" stopIfTrue="1" operator="lessThan">
      <formula>0</formula>
    </cfRule>
  </conditionalFormatting>
  <conditionalFormatting sqref="G34 D8:E9 AK14:AL33">
    <cfRule type="cellIs" dxfId="829" priority="27" stopIfTrue="1" operator="equal">
      <formula>0</formula>
    </cfRule>
  </conditionalFormatting>
  <conditionalFormatting sqref="AL8:AL9">
    <cfRule type="cellIs" dxfId="828" priority="28" stopIfTrue="1" operator="equal">
      <formula>0</formula>
    </cfRule>
  </conditionalFormatting>
  <conditionalFormatting sqref="AM8:AN8">
    <cfRule type="expression" dxfId="827" priority="29" stopIfTrue="1">
      <formula>$AL$8=0</formula>
    </cfRule>
  </conditionalFormatting>
  <conditionalFormatting sqref="AM9:AN9">
    <cfRule type="expression" dxfId="826" priority="30" stopIfTrue="1">
      <formula>$AL$9=0</formula>
    </cfRule>
  </conditionalFormatting>
  <conditionalFormatting sqref="A8:C8">
    <cfRule type="expression" dxfId="825" priority="31" stopIfTrue="1">
      <formula>$D$8=0</formula>
    </cfRule>
    <cfRule type="cellIs" dxfId="824" priority="32" stopIfTrue="1" operator="equal">
      <formula>0</formula>
    </cfRule>
  </conditionalFormatting>
  <conditionalFormatting sqref="A9:C9">
    <cfRule type="expression" dxfId="823" priority="33" stopIfTrue="1">
      <formula>$D$9=0</formula>
    </cfRule>
    <cfRule type="cellIs" dxfId="822" priority="34" stopIfTrue="1" operator="equal">
      <formula>0</formula>
    </cfRule>
  </conditionalFormatting>
  <conditionalFormatting sqref="F9">
    <cfRule type="expression" dxfId="821" priority="35" stopIfTrue="1">
      <formula>$D$9=0</formula>
    </cfRule>
  </conditionalFormatting>
  <conditionalFormatting sqref="F8">
    <cfRule type="expression" dxfId="820" priority="36" stopIfTrue="1">
      <formula>$D$8=0</formula>
    </cfRule>
  </conditionalFormatting>
  <conditionalFormatting sqref="G8:AK9 BA7:CE8">
    <cfRule type="cellIs" dxfId="819" priority="37" stopIfTrue="1" operator="equal">
      <formula>""</formula>
    </cfRule>
  </conditionalFormatting>
  <conditionalFormatting sqref="Y14:Z24">
    <cfRule type="expression" dxfId="818" priority="1" stopIfTrue="1">
      <formula>IF((AND($Y14=0,$S14=0,$V14=0,$AE14&lt;&gt;0)),"истина")</formula>
    </cfRule>
    <cfRule type="expression" dxfId="817" priority="2" stopIfTrue="1">
      <formula>($V14+$Y14)&lt;&gt;$AI14</formula>
    </cfRule>
  </conditionalFormatting>
  <conditionalFormatting sqref="V14:X24">
    <cfRule type="expression" dxfId="816" priority="3" stopIfTrue="1">
      <formula>IF((AND($V14=0,$Y14=0,$S14=0,$AE14&lt;&gt;0)),"истина")</formula>
    </cfRule>
    <cfRule type="expression" dxfId="815" priority="4" stopIfTrue="1">
      <formula>($V14+$Y14)&lt;&gt;$AI14</formula>
    </cfRule>
    <cfRule type="cellIs" dxfId="814"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0113"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90114"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90115"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90116"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90117"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90118"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90119"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90120"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90121"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90122"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90123"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90124"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90125"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90126"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90127"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90128"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90129"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8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39">
    <pageSetUpPr fitToPage="1"/>
  </sheetPr>
  <dimension ref="A1:CE147"/>
  <sheetViews>
    <sheetView showGridLines="0" topLeftCell="C3" zoomScale="120" zoomScaleNormal="120" workbookViewId="0">
      <selection activeCell="M18" sqref="M18:N18"/>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c r="B1" s="969"/>
      <c r="C1" s="969"/>
      <c r="D1" s="555"/>
      <c r="E1" s="966"/>
      <c r="F1" s="966"/>
      <c r="G1" s="966"/>
      <c r="H1" s="966"/>
      <c r="J1" s="970"/>
      <c r="K1" s="970"/>
      <c r="L1" s="970"/>
      <c r="M1" s="970"/>
      <c r="N1" s="970"/>
      <c r="O1" s="970"/>
      <c r="P1" s="3"/>
      <c r="Q1" s="3"/>
      <c r="R1" s="964"/>
      <c r="S1" s="964"/>
      <c r="T1" s="964"/>
      <c r="U1" s="964"/>
      <c r="V1" s="964"/>
      <c r="W1" s="964"/>
      <c r="Y1" s="971"/>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c r="AH2" s="859" t="s">
        <v>12</v>
      </c>
      <c r="AI2" s="859"/>
      <c r="AJ2" s="859"/>
      <c r="AK2" s="859"/>
      <c r="AL2" s="859"/>
      <c r="AM2" s="859"/>
      <c r="AN2" s="859"/>
      <c r="AO2" s="14" t="b">
        <v>0</v>
      </c>
      <c r="AP2" s="15" t="b">
        <v>0</v>
      </c>
      <c r="AQ2" s="15" t="b">
        <v>0</v>
      </c>
      <c r="AR2" s="15" t="b">
        <v>0</v>
      </c>
      <c r="AS2" s="15" t="b">
        <v>0</v>
      </c>
      <c r="AT2" s="15" t="b">
        <v>0</v>
      </c>
      <c r="AU2" s="15" t="b">
        <v>0</v>
      </c>
      <c r="AV2" s="15">
        <f>COUNTIF(AO2:AU2,TRUE)</f>
        <v>0</v>
      </c>
    </row>
    <row r="3" spans="1:83" ht="12.75" customHeight="1" x14ac:dyDescent="0.2">
      <c r="A3" s="972" t="s">
        <v>325</v>
      </c>
      <c r="B3" s="972"/>
      <c r="C3" s="972"/>
      <c r="D3" s="555"/>
      <c r="E3" s="964"/>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f>IF(AO2=TRUE,"M",0)</f>
        <v>0</v>
      </c>
      <c r="AP3" s="19">
        <f>IF(AP2=TRUE,"Tu",0)</f>
        <v>0</v>
      </c>
      <c r="AQ3" s="19">
        <f>IF(AQ2=TRUE,"W",0)</f>
        <v>0</v>
      </c>
      <c r="AR3" s="19">
        <f>IF(AR2=TRUE,"Th",0)</f>
        <v>0</v>
      </c>
      <c r="AS3" s="19">
        <f>IF(AS2=TRUE,"F",0)</f>
        <v>0</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
      </c>
      <c r="BC7" s="33" t="str">
        <f>IF($I$7=$AO$3,"X","")&amp;IF($I$7=$AP$3,"X","")&amp;IF($I$7=$AQ$3,"X","")&amp;IF($I$7=$AR$3,"X","")&amp;IF($I$7=$AS$3,"X","")&amp;IF($I$7=$AT$3,"X","")&amp;IF($I$7=$AU$3,"X","")</f>
        <v/>
      </c>
      <c r="BD7" s="33" t="str">
        <f>IF($J$7=$AO$3,"X","")&amp;IF($J$7=$AP$3,"X","")&amp;IF($J$7=$AQ$3,"X","")&amp;IF($J$7=$AR$3,"X","")&amp;IF($J$7=$AS$3,"X","")&amp;IF($J$7=$AT$3,"X","")&amp;IF($J$7=$AU$3,"X","")</f>
        <v/>
      </c>
      <c r="BE7" s="33" t="str">
        <f>IF($K$7=$AO$3,"X","")&amp;IF($K$7=$AP$3,"X","")&amp;IF($K$7=$AQ$3,"X","")&amp;IF($K$7=$AR$3,"X","")&amp;IF($K$7=$AS$3,"X","")&amp;IF($K$7=$AT$3,"X","")&amp;IF($K$7=$AU$3,"X","")</f>
        <v/>
      </c>
      <c r="BF7" s="33" t="str">
        <f>IF($L$7=$AO$3,"X","")&amp;IF($L$7=$AP$3,"X","")&amp;IF($L$7=$AQ$3,"X","")&amp;IF($L$7=$AR$3,"X","")&amp;IF($L$7=$AS$3,"X","")&amp;IF($L$7=$AT$3,"X","")&amp;IF($L$7=$AU$3,"X","")</f>
        <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
      </c>
      <c r="BJ7" s="33" t="str">
        <f>IF($P$7=$AO$3,"X","")&amp;IF($P$7=$AP$3,"X","")&amp;IF($P$7=$AQ$3,"X","")&amp;IF($P$7=$AR$3,"X","")&amp;IF($P$7=$AS$3,"X","")&amp;IF($P$7=$AT$3,"X","")&amp;IF($P$7=$AU$3,"X","")</f>
        <v/>
      </c>
      <c r="BK7" s="33" t="str">
        <f>IF($Q$7=$AO$3,"X","")&amp;IF($Q$7=$AP$3,"X","")&amp;IF($Q$7=$AQ$3,"X","")&amp;IF($Q$7=$AR$3,"X","")&amp;IF($Q$7=$AS$3,"X","")&amp;IF($Q$7=$AT$3,"X","")&amp;IF($Q$7=$AU$3,"X","")</f>
        <v/>
      </c>
      <c r="BL7" s="33" t="str">
        <f>IF($R$7=$AO$3,"X","")&amp;IF($R$7=$AP$3,"X","")&amp;IF($R$7=$AQ$3,"X","")&amp;IF($R$7=$AR$3,"X","")&amp;IF($R$7=$AS$3,"X","")&amp;IF($R$7=$AT$3,"X","")&amp;IF($R$7=$AU$3,"X","")</f>
        <v/>
      </c>
      <c r="BM7" s="33" t="str">
        <f>IF($S$7=$AO$3,"X","")&amp;IF($S$7=$AP$3,"X","")&amp;IF($S$7=$AQ$3,"X","")&amp;IF($S$7=$AR$3,"X","")&amp;IF($S$7=$AS$3,"X","")&amp;IF($S$7=$AT$3,"X","")&amp;IF($S$7=$AU$3,"X","")</f>
        <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
      </c>
      <c r="BQ7" s="33" t="str">
        <f>IF($W$7=$AO$3,"X","")&amp;IF($W$7=$AP$3,"X","")&amp;IF($W$7=$AQ$3,"X","")&amp;IF($W$7=$AR$3,"X","")&amp;IF($W$7=$AS$3,"X","")&amp;IF($W$7=$AT$3,"X","")&amp;IF($W$7=$AU$3,"X","")</f>
        <v/>
      </c>
      <c r="BR7" s="33" t="str">
        <f>IF($X$7=$AO$3,"X","")&amp;IF($X$7=$AP$3,"X","")&amp;IF($X$7=$AQ$3,"X","")&amp;IF($X$7=$AR$3,"X","")&amp;IF($X$7=$AS$3,"X","")&amp;IF($X$7=$AT$3,"X","")&amp;IF($X$7=$AU$3,"X","")</f>
        <v/>
      </c>
      <c r="BS7" s="33" t="str">
        <f>IF($Y$7=$AO$3,"X","")&amp;IF($Y$7=$AP$3,"X","")&amp;IF($Y$7=$AQ$3,"X","")&amp;IF($Y$7=$AR$3,"X","")&amp;IF($Y$7=$AS$3,"X","")&amp;IF($Y$7=$AT$3,"X","")&amp;IF($Y$7=$AU$3,"X","")</f>
        <v/>
      </c>
      <c r="BT7" s="33" t="str">
        <f>IF($Z$7=$AO$3,"X","")&amp;IF($Z$7=$AP$3,"X","")&amp;IF($Z$7=$AQ$3,"X","")&amp;IF($Z$7=$AR$3,"X","")&amp;IF($Z$7=$AS$3,"X","")&amp;IF($Z$7=$AT$3,"X","")&amp;IF($Z$7=$AU$3,"X","")</f>
        <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
      </c>
      <c r="BX7" s="33" t="str">
        <f>IF($AD$7=$AO$3,"X","")&amp;IF($AD$7=$AP$3,"X","")&amp;IF($AD$7=$AQ$3,"X","")&amp;IF($AD$7=$AR$3,"X","")&amp;IF($AD$7=$AS$3,"X","")&amp;IF($AD$7=$AT$3,"X","")&amp;IF($AD$7=$AU$3,"X","")</f>
        <v/>
      </c>
      <c r="BY7" s="33" t="str">
        <f>IF($AE$7=$AO$3,"X","")&amp;IF($AE$7=$AP$3,"X","")&amp;IF($AE$7=$AQ$3,"X","")&amp;IF($AE$7=$AR$3,"X","")&amp;IF($AE$7=$AS$3,"X","")&amp;IF($AE$7=$AT$3,"X","")&amp;IF($AE$7=$AU$3,"X","")</f>
        <v/>
      </c>
      <c r="BZ7" s="33" t="str">
        <f>IF($AF$7=$AO$3,"X","")&amp;IF($AF$7=$AP$3,"X","")&amp;IF($AF$7=$AQ$3,"X","")&amp;IF($AF$7=$AR$3,"X","")&amp;IF($AF$7=$AS$3,"X","")&amp;IF($AF$7=$AT$3,"X","")&amp;IF($AF$7=$AU$3,"X","")</f>
        <v/>
      </c>
      <c r="CA7" s="33" t="str">
        <f>IF($AG$7=$AO$3,"X","")&amp;IF($AG$7=$AP$3,"X","")&amp;IF($AG$7=$AQ$3,"X","")&amp;IF($AG$7=$AR$3,"X","")&amp;IF($AG$7=$AS$3,"X","")&amp;IF($AG$7=$AT$3,"X","")&amp;IF($AG$7=$AU$3,"X","")</f>
        <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
      </c>
      <c r="CE7" s="33" t="str">
        <f>IF($AK$7=$AO$3,"X","")&amp;IF($AK$7=$AP$3,"X","")&amp;IF($AK$7=$AQ$3,"X","")&amp;IF($AK$7=$AR$3,"X","")&amp;IF($AK$7=$AS$3,"X","")&amp;IF($AK$7=$AT$3,"X","")&amp;IF($AK$7=$AU$3,"X","")</f>
        <v/>
      </c>
    </row>
    <row r="8" spans="1:83" ht="12.75" customHeight="1" x14ac:dyDescent="0.2">
      <c r="A8" s="977">
        <f>R1</f>
        <v>0</v>
      </c>
      <c r="B8" s="977"/>
      <c r="C8" s="977"/>
      <c r="D8" s="978">
        <f>Y1*AL8</f>
        <v>0</v>
      </c>
      <c r="E8" s="978"/>
      <c r="F8" s="34" t="s">
        <v>21</v>
      </c>
      <c r="G8" s="35" t="str">
        <f>IF($G$7=$AO$3,"X","")&amp;IF($G$7=$AP$3,"X","")&amp;IF($G$7=$AQ$3,"X","")&amp;IF($G$7=$AR$3,"X","")&amp;IF($G$7=$AS$3,"X","")&amp;IF($G$7=$AT$3,"X","")&amp;IF($G$7=$AU$3,"X","")</f>
        <v/>
      </c>
      <c r="H8" s="35" t="str">
        <f>IF($H$7=$AO$3,"X","")&amp;IF($H$7=$AP$3,"X","")&amp;IF($H$7=$AQ$3,"X","")&amp;IF($H$7=$AR$3,"X","")&amp;IF($H$7=$AS$3,"X","")&amp;IF($H$7=$AT$3,"X","")&amp;IF($H$7=$AU$3,"X","")</f>
        <v/>
      </c>
      <c r="I8" s="35" t="str">
        <f>IF($I$7=$AO$3,"X","")&amp;IF($I$7=$AP$3,"X","")&amp;IF($I$7=$AQ$3,"X","")&amp;IF($I$7=$AR$3,"X","")&amp;IF($I$7=$AS$3,"X","")&amp;IF($I$7=$AT$3,"X","")&amp;IF($I$7=$AU$3,"X","")</f>
        <v/>
      </c>
      <c r="J8" s="35" t="str">
        <f>IF($J$7=$AO$3,"X","")&amp;IF($J$7=$AP$3,"X","")&amp;IF($J$7=$AQ$3,"X","")&amp;IF($J$7=$AR$3,"X","")&amp;IF($J$7=$AS$3,"X","")&amp;IF($J$7=$AT$3,"X","")&amp;IF($J$7=$AU$3,"X","")</f>
        <v/>
      </c>
      <c r="K8" s="35" t="str">
        <f>IF($K$7=$AO$3,"X","")&amp;IF($K$7=$AP$3,"X","")&amp;IF($K$7=$AQ$3,"X","")&amp;IF($K$7=$AR$3,"X","")&amp;IF($K$7=$AS$3,"X","")&amp;IF($K$7=$AT$3,"X","")&amp;IF($K$7=$AU$3,"X","")</f>
        <v/>
      </c>
      <c r="L8" s="35" t="str">
        <f>IF($L$7=$AO$3,"X","")&amp;IF($L$7=$AP$3,"X","")&amp;IF($L$7=$AQ$3,"X","")&amp;IF($L$7=$AR$3,"X","")&amp;IF($L$7=$AS$3,"X","")&amp;IF($L$7=$AT$3,"X","")&amp;IF($L$7=$AU$3,"X","")</f>
        <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
      </c>
      <c r="P8" s="35" t="str">
        <f>IF($P$7=$AO$3,"X","")&amp;IF($P$7=$AP$3,"X","")&amp;IF($P$7=$AQ$3,"X","")&amp;IF($P$7=$AR$3,"X","")&amp;IF($P$7=$AS$3,"X","")&amp;IF($P$7=$AT$3,"X","")&amp;IF($P$7=$AU$3,"X","")</f>
        <v/>
      </c>
      <c r="Q8" s="35" t="str">
        <f>IF($Q$7=$AO$3,"X","")&amp;IF($Q$7=$AP$3,"X","")&amp;IF($Q$7=$AQ$3,"X","")&amp;IF($Q$7=$AR$3,"X","")&amp;IF($Q$7=$AS$3,"X","")&amp;IF($Q$7=$AT$3,"X","")&amp;IF($Q$7=$AU$3,"X","")</f>
        <v/>
      </c>
      <c r="R8" s="35" t="str">
        <f>IF($R$7=$AO$3,"X","")&amp;IF($R$7=$AP$3,"X","")&amp;IF($R$7=$AQ$3,"X","")&amp;IF($R$7=$AR$3,"X","")&amp;IF($R$7=$AS$3,"X","")&amp;IF($R$7=$AT$3,"X","")&amp;IF($R$7=$AU$3,"X","")</f>
        <v/>
      </c>
      <c r="S8" s="35" t="str">
        <f>IF($S$7=$AO$3,"X","")&amp;IF($S$7=$AP$3,"X","")&amp;IF($S$7=$AQ$3,"X","")&amp;IF($S$7=$AR$3,"X","")&amp;IF($S$7=$AS$3,"X","")&amp;IF($S$7=$AT$3,"X","")&amp;IF($S$7=$AU$3,"X","")</f>
        <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
      </c>
      <c r="W8" s="35" t="str">
        <f>IF($W$7=$AO$3,"X","")&amp;IF($W$7=$AP$3,"X","")&amp;IF($W$7=$AQ$3,"X","")&amp;IF($W$7=$AR$3,"X","")&amp;IF($W$7=$AS$3,"X","")&amp;IF($W$7=$AT$3,"X","")&amp;IF($W$7=$AU$3,"X","")</f>
        <v/>
      </c>
      <c r="X8" s="35" t="str">
        <f>IF($X$7=$AO$3,"X","")&amp;IF($X$7=$AP$3,"X","")&amp;IF($X$7=$AQ$3,"X","")&amp;IF($X$7=$AR$3,"X","")&amp;IF($X$7=$AS$3,"X","")&amp;IF($X$7=$AT$3,"X","")&amp;IF($X$7=$AU$3,"X","")</f>
        <v/>
      </c>
      <c r="Y8" s="35" t="str">
        <f>IF($Y$7=$AO$3,"X","")&amp;IF($Y$7=$AP$3,"X","")&amp;IF($Y$7=$AQ$3,"X","")&amp;IF($Y$7=$AR$3,"X","")&amp;IF($Y$7=$AS$3,"X","")&amp;IF($Y$7=$AT$3,"X","")&amp;IF($Y$7=$AU$3,"X","")</f>
        <v/>
      </c>
      <c r="Z8" s="35" t="str">
        <f>IF($Z$7=$AO$3,"X","")&amp;IF($Z$7=$AP$3,"X","")&amp;IF($Z$7=$AQ$3,"X","")&amp;IF($Z$7=$AR$3,"X","")&amp;IF($Z$7=$AS$3,"X","")&amp;IF($Z$7=$AT$3,"X","")&amp;IF($Z$7=$AU$3,"X","")</f>
        <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
      </c>
      <c r="AD8" s="35" t="str">
        <f>IF($AD$7=$AO$3,"X","")&amp;IF($AD$7=$AP$3,"X","")&amp;IF($AD$7=$AQ$3,"X","")&amp;IF($AD$7=$AR$3,"X","")&amp;IF($AD$7=$AS$3,"X","")&amp;IF($AD$7=$AT$3,"X","")&amp;IF($AD$7=$AU$3,"X","")</f>
        <v/>
      </c>
      <c r="AE8" s="35" t="str">
        <f>IF($AE$7=$AO$3,"X","")&amp;IF($AE$7=$AP$3,"X","")&amp;IF($AE$7=$AQ$3,"X","")&amp;IF($AE$7=$AR$3,"X","")&amp;IF($AE$7=$AS$3,"X","")&amp;IF($AE$7=$AT$3,"X","")&amp;IF($AE$7=$AU$3,"X","")</f>
        <v/>
      </c>
      <c r="AF8" s="35" t="str">
        <f>IF($AF$7=$AO$3,"X","")&amp;IF($AF$7=$AP$3,"X","")&amp;IF($AF$7=$AQ$3,"X","")&amp;IF($AF$7=$AR$3,"X","")&amp;IF($AF$7=$AS$3,"X","")&amp;IF($AF$7=$AT$3,"X","")&amp;IF($AF$7=$AU$3,"X","")</f>
        <v/>
      </c>
      <c r="AG8" s="35" t="str">
        <f>IF($AG$7=$AO$3,"X","")&amp;IF($AG$7=$AP$3,"X","")&amp;IF($AG$7=$AQ$3,"X","")&amp;IF($AG$7=$AR$3,"X","")&amp;IF($AG$7=$AS$3,"X","")&amp;IF($AG$7=$AT$3,"X","")&amp;IF($AG$7=$AU$3,"X","")</f>
        <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
      </c>
      <c r="AK8" s="35" t="str">
        <f>IF($AK$7=$AO$3,"X","")&amp;IF($AK$7=$AP$3,"X","")&amp;IF($AK$7=$AQ$3,"X","")&amp;IF($AK$7=$AR$3,"X","")&amp;IF($AK$7=$AS$3,"X","")&amp;IF($AK$7=$AT$3,"X","")&amp;IF($AK$7=$AU$3,"X","")</f>
        <v/>
      </c>
      <c r="AL8" s="30">
        <f>COUNTIF(G8:AK8,"X")</f>
        <v>0</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0</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c r="C14" s="925"/>
      <c r="D14" s="925"/>
      <c r="E14" s="925"/>
      <c r="F14" s="925"/>
      <c r="G14" s="926"/>
      <c r="H14" s="927"/>
      <c r="I14" s="928"/>
      <c r="J14" s="929"/>
      <c r="K14" s="930"/>
      <c r="L14" s="931"/>
      <c r="M14" s="932"/>
      <c r="N14" s="933"/>
      <c r="O14" s="932"/>
      <c r="P14" s="933"/>
      <c r="Q14" s="934">
        <f t="shared" ref="Q14:Q33" si="2">AV14</f>
        <v>0</v>
      </c>
      <c r="R14" s="935"/>
      <c r="S14" s="936"/>
      <c r="T14" s="937"/>
      <c r="U14" s="938"/>
      <c r="V14" s="939"/>
      <c r="W14" s="940"/>
      <c r="X14" s="941"/>
      <c r="Y14" s="939"/>
      <c r="Z14" s="941"/>
      <c r="AA14" s="556"/>
      <c r="AB14" s="559"/>
      <c r="AC14" s="560" t="str">
        <f t="shared" ref="AC14:AC33" si="3">IF(B14&lt;&gt;"",-$I$10,"")</f>
        <v/>
      </c>
      <c r="AD14" s="561"/>
      <c r="AE14" s="561"/>
      <c r="AF14" s="562">
        <f t="shared" ref="AF14:AF33" si="4">SUM(AB14:AE14)</f>
        <v>0</v>
      </c>
      <c r="AG14" s="72"/>
      <c r="AH14" s="109" t="str">
        <f t="shared" ref="AH14:AH33" si="5">IF(B14&lt;&gt;"",AV14,"")</f>
        <v/>
      </c>
      <c r="AI14" s="883" t="str">
        <f>IF(B14&lt;&gt;0,ROUND(AE14*Q14,0),"")</f>
        <v/>
      </c>
      <c r="AJ14" s="883"/>
      <c r="AK14" s="900" t="str">
        <f t="shared" ref="AK14:AK33" si="6">IF(B14&lt;&gt;0,ROUND(AI14*$AF$1,2),"")</f>
        <v/>
      </c>
      <c r="AL14" s="900"/>
      <c r="AM14" s="901" t="str">
        <f t="shared" ref="AM14:AM33" si="7">IF(AND(AC14&gt;0,AC14&lt;&gt;""),"ложь","")</f>
        <v/>
      </c>
      <c r="AN14" s="901"/>
      <c r="AO14" s="73">
        <f>IF(ROUND($A$1-$A$1*M14,4)=$A$1,0,ROUND($A$1-$A$1*M14,4))</f>
        <v>0</v>
      </c>
      <c r="AP14" s="74">
        <f>IF(ROUND($A$1-$A$1*O14,4)=$A$1,0,ROUND($A$1-$A$1*O14,4))</f>
        <v>0</v>
      </c>
      <c r="AQ14" s="75">
        <f>ROUND($A$1-((M14+O14)*$A$1),4)</f>
        <v>0</v>
      </c>
      <c r="AR14" s="76">
        <f>IF(AO14&gt;0,1,0)</f>
        <v>0</v>
      </c>
      <c r="AS14" s="77">
        <f t="shared" ref="AS14:AS33" si="8">IF(AP14&gt;0,2,0)</f>
        <v>0</v>
      </c>
      <c r="AT14" s="76">
        <f>IF(AQ14&gt;0,3,0)</f>
        <v>0</v>
      </c>
      <c r="AU14" s="78">
        <f t="shared" ref="AU14:AU33" si="9">AR14+AS14+AT14</f>
        <v>0</v>
      </c>
      <c r="AV14" s="5">
        <f t="shared" ref="AV14:AV33" si="10">IF(AU14=4,AO14,0)+IF(AU14=5,AP14,0)+IF(AU14=6,AQ14,0)+IF(AU14=3,$A$1,0)</f>
        <v>0</v>
      </c>
      <c r="AW14" s="104">
        <f>ROUND(AF14*Q14,0)</f>
        <v>0</v>
      </c>
    </row>
    <row r="15" spans="1:83" s="69" customFormat="1" ht="18" customHeight="1" x14ac:dyDescent="0.2">
      <c r="A15" s="71">
        <v>2</v>
      </c>
      <c r="B15" s="924"/>
      <c r="C15" s="925"/>
      <c r="D15" s="925"/>
      <c r="E15" s="925"/>
      <c r="F15" s="925"/>
      <c r="G15" s="926"/>
      <c r="H15" s="927"/>
      <c r="I15" s="928"/>
      <c r="J15" s="929"/>
      <c r="K15" s="930"/>
      <c r="L15" s="931"/>
      <c r="M15" s="932"/>
      <c r="N15" s="933"/>
      <c r="O15" s="932"/>
      <c r="P15" s="933"/>
      <c r="Q15" s="934">
        <f t="shared" si="2"/>
        <v>0</v>
      </c>
      <c r="R15" s="935"/>
      <c r="S15" s="936"/>
      <c r="T15" s="937"/>
      <c r="U15" s="938"/>
      <c r="V15" s="939"/>
      <c r="W15" s="940"/>
      <c r="X15" s="941"/>
      <c r="Y15" s="939"/>
      <c r="Z15" s="941"/>
      <c r="AA15" s="556"/>
      <c r="AB15" s="563"/>
      <c r="AC15" s="560" t="str">
        <f t="shared" si="3"/>
        <v/>
      </c>
      <c r="AD15" s="564"/>
      <c r="AE15" s="561"/>
      <c r="AF15" s="562">
        <f t="shared" si="4"/>
        <v>0</v>
      </c>
      <c r="AG15" s="72"/>
      <c r="AH15" s="109" t="str">
        <f t="shared" si="5"/>
        <v/>
      </c>
      <c r="AI15" s="883" t="str">
        <f t="shared" ref="AI15:AI33" si="11">IF(B15&lt;&gt;0,ROUND(AE15*Q15,0),"")</f>
        <v/>
      </c>
      <c r="AJ15" s="883"/>
      <c r="AK15" s="900" t="str">
        <f t="shared" si="6"/>
        <v/>
      </c>
      <c r="AL15" s="900"/>
      <c r="AM15" s="901" t="str">
        <f t="shared" si="7"/>
        <v/>
      </c>
      <c r="AN15" s="901"/>
      <c r="AO15" s="73">
        <f t="shared" ref="AO15:AO33" si="12">IF(ROUND($A$1-$A$1*M15,4)=$A$1,0,ROUND($A$1-$A$1*M15,4))</f>
        <v>0</v>
      </c>
      <c r="AP15" s="74">
        <f t="shared" ref="AP15:AP33" si="13">IF(ROUND($A$1-$A$1*O15,4)=$A$1,0,ROUND($A$1-$A$1*O15,4))</f>
        <v>0</v>
      </c>
      <c r="AQ15" s="75">
        <f t="shared" ref="AQ15:AQ33" si="14">ROUND($A$1-((M15+O15)*$A$1),4)</f>
        <v>0</v>
      </c>
      <c r="AR15" s="76">
        <f t="shared" ref="AR15:AR33" si="15">IF(AO15&gt;0,1,0)</f>
        <v>0</v>
      </c>
      <c r="AS15" s="77">
        <f t="shared" si="8"/>
        <v>0</v>
      </c>
      <c r="AT15" s="76">
        <f t="shared" ref="AT15:AT33" si="16">IF(AQ15&gt;0,3,0)</f>
        <v>0</v>
      </c>
      <c r="AU15" s="78">
        <f t="shared" si="9"/>
        <v>0</v>
      </c>
      <c r="AV15" s="5">
        <f t="shared" si="10"/>
        <v>0</v>
      </c>
      <c r="AW15" s="104">
        <f t="shared" ref="AW15:AW33" si="17">ROUND(AF15*Q15,0)</f>
        <v>0</v>
      </c>
    </row>
    <row r="16" spans="1:83" s="69" customFormat="1" ht="18" customHeight="1" x14ac:dyDescent="0.2">
      <c r="A16" s="71">
        <v>3</v>
      </c>
      <c r="B16" s="924"/>
      <c r="C16" s="925"/>
      <c r="D16" s="925"/>
      <c r="E16" s="925"/>
      <c r="F16" s="925"/>
      <c r="G16" s="926"/>
      <c r="H16" s="927"/>
      <c r="I16" s="928"/>
      <c r="J16" s="929"/>
      <c r="K16" s="930"/>
      <c r="L16" s="931"/>
      <c r="M16" s="932"/>
      <c r="N16" s="933"/>
      <c r="O16" s="932"/>
      <c r="P16" s="933"/>
      <c r="Q16" s="934">
        <f t="shared" si="2"/>
        <v>0</v>
      </c>
      <c r="R16" s="935"/>
      <c r="S16" s="936"/>
      <c r="T16" s="937"/>
      <c r="U16" s="938"/>
      <c r="V16" s="939"/>
      <c r="W16" s="940"/>
      <c r="X16" s="941"/>
      <c r="Y16" s="939"/>
      <c r="Z16" s="941"/>
      <c r="AA16" s="556"/>
      <c r="AB16" s="563"/>
      <c r="AC16" s="560" t="str">
        <f t="shared" si="3"/>
        <v/>
      </c>
      <c r="AD16" s="564"/>
      <c r="AE16" s="561"/>
      <c r="AF16" s="562">
        <f t="shared" si="4"/>
        <v>0</v>
      </c>
      <c r="AG16" s="72"/>
      <c r="AH16" s="109" t="str">
        <f t="shared" si="5"/>
        <v/>
      </c>
      <c r="AI16" s="883" t="str">
        <f t="shared" si="11"/>
        <v/>
      </c>
      <c r="AJ16" s="883"/>
      <c r="AK16" s="900" t="str">
        <f t="shared" si="6"/>
        <v/>
      </c>
      <c r="AL16" s="900"/>
      <c r="AM16" s="901" t="str">
        <f t="shared" si="7"/>
        <v/>
      </c>
      <c r="AN16" s="901"/>
      <c r="AO16" s="73">
        <f t="shared" si="12"/>
        <v>0</v>
      </c>
      <c r="AP16" s="74">
        <f t="shared" si="13"/>
        <v>0</v>
      </c>
      <c r="AQ16" s="75">
        <f t="shared" si="14"/>
        <v>0</v>
      </c>
      <c r="AR16" s="76">
        <f t="shared" si="15"/>
        <v>0</v>
      </c>
      <c r="AS16" s="77">
        <f t="shared" si="8"/>
        <v>0</v>
      </c>
      <c r="AT16" s="76">
        <f t="shared" si="16"/>
        <v>0</v>
      </c>
      <c r="AU16" s="78">
        <f t="shared" si="9"/>
        <v>0</v>
      </c>
      <c r="AV16" s="5">
        <f t="shared" si="10"/>
        <v>0</v>
      </c>
      <c r="AW16" s="104">
        <f t="shared" si="17"/>
        <v>0</v>
      </c>
    </row>
    <row r="17" spans="1:49" s="69" customFormat="1" ht="18" customHeight="1" x14ac:dyDescent="0.2">
      <c r="A17" s="71">
        <v>4</v>
      </c>
      <c r="B17" s="924"/>
      <c r="C17" s="925"/>
      <c r="D17" s="925"/>
      <c r="E17" s="925"/>
      <c r="F17" s="925"/>
      <c r="G17" s="926"/>
      <c r="H17" s="927"/>
      <c r="I17" s="928"/>
      <c r="J17" s="929"/>
      <c r="K17" s="930"/>
      <c r="L17" s="931"/>
      <c r="M17" s="932"/>
      <c r="N17" s="933"/>
      <c r="O17" s="932"/>
      <c r="P17" s="933"/>
      <c r="Q17" s="934">
        <f t="shared" si="2"/>
        <v>0</v>
      </c>
      <c r="R17" s="935"/>
      <c r="S17" s="936"/>
      <c r="T17" s="937"/>
      <c r="U17" s="938"/>
      <c r="V17" s="939"/>
      <c r="W17" s="940"/>
      <c r="X17" s="941"/>
      <c r="Y17" s="939"/>
      <c r="Z17" s="941"/>
      <c r="AA17" s="556"/>
      <c r="AB17" s="563"/>
      <c r="AC17" s="560" t="str">
        <f t="shared" si="3"/>
        <v/>
      </c>
      <c r="AD17" s="564"/>
      <c r="AE17" s="561"/>
      <c r="AF17" s="562">
        <f t="shared" si="4"/>
        <v>0</v>
      </c>
      <c r="AG17" s="72"/>
      <c r="AH17" s="109" t="str">
        <f t="shared" si="5"/>
        <v/>
      </c>
      <c r="AI17" s="883" t="str">
        <f t="shared" si="11"/>
        <v/>
      </c>
      <c r="AJ17" s="883"/>
      <c r="AK17" s="900" t="str">
        <f t="shared" si="6"/>
        <v/>
      </c>
      <c r="AL17" s="900"/>
      <c r="AM17" s="901" t="str">
        <f t="shared" si="7"/>
        <v/>
      </c>
      <c r="AN17" s="901"/>
      <c r="AO17" s="73">
        <f t="shared" si="12"/>
        <v>0</v>
      </c>
      <c r="AP17" s="74">
        <f t="shared" si="13"/>
        <v>0</v>
      </c>
      <c r="AQ17" s="75">
        <f t="shared" si="14"/>
        <v>0</v>
      </c>
      <c r="AR17" s="76">
        <f t="shared" si="15"/>
        <v>0</v>
      </c>
      <c r="AS17" s="77">
        <f t="shared" si="8"/>
        <v>0</v>
      </c>
      <c r="AT17" s="76">
        <f t="shared" si="16"/>
        <v>0</v>
      </c>
      <c r="AU17" s="78">
        <f t="shared" si="9"/>
        <v>0</v>
      </c>
      <c r="AV17" s="5">
        <f t="shared" si="10"/>
        <v>0</v>
      </c>
      <c r="AW17" s="104">
        <f t="shared" si="17"/>
        <v>0</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0</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0</v>
      </c>
      <c r="AR18" s="76">
        <f t="shared" si="15"/>
        <v>0</v>
      </c>
      <c r="AS18" s="77">
        <f t="shared" si="8"/>
        <v>0</v>
      </c>
      <c r="AT18" s="76">
        <f t="shared" si="16"/>
        <v>0</v>
      </c>
      <c r="AU18" s="78">
        <f t="shared" si="9"/>
        <v>0</v>
      </c>
      <c r="AV18" s="5">
        <f t="shared" si="10"/>
        <v>0</v>
      </c>
      <c r="AW18" s="104">
        <f t="shared" si="17"/>
        <v>0</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0</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0</v>
      </c>
      <c r="AR19" s="76">
        <f t="shared" si="15"/>
        <v>0</v>
      </c>
      <c r="AS19" s="77">
        <f t="shared" si="8"/>
        <v>0</v>
      </c>
      <c r="AT19" s="76">
        <f t="shared" si="16"/>
        <v>0</v>
      </c>
      <c r="AU19" s="78">
        <f t="shared" si="9"/>
        <v>0</v>
      </c>
      <c r="AV19" s="5">
        <f t="shared" si="10"/>
        <v>0</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0</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0</v>
      </c>
      <c r="AR20" s="76">
        <f t="shared" si="15"/>
        <v>0</v>
      </c>
      <c r="AS20" s="77">
        <f t="shared" si="8"/>
        <v>0</v>
      </c>
      <c r="AT20" s="76">
        <f t="shared" si="16"/>
        <v>0</v>
      </c>
      <c r="AU20" s="78">
        <f t="shared" si="9"/>
        <v>0</v>
      </c>
      <c r="AV20" s="5">
        <f t="shared" si="10"/>
        <v>0</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0</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0</v>
      </c>
      <c r="AR21" s="76">
        <f t="shared" si="15"/>
        <v>0</v>
      </c>
      <c r="AS21" s="77">
        <f t="shared" si="8"/>
        <v>0</v>
      </c>
      <c r="AT21" s="76">
        <f t="shared" si="16"/>
        <v>0</v>
      </c>
      <c r="AU21" s="78">
        <f t="shared" si="9"/>
        <v>0</v>
      </c>
      <c r="AV21" s="5">
        <f t="shared" si="10"/>
        <v>0</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0</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0</v>
      </c>
      <c r="AR22" s="76">
        <f t="shared" si="15"/>
        <v>0</v>
      </c>
      <c r="AS22" s="77">
        <f t="shared" si="8"/>
        <v>0</v>
      </c>
      <c r="AT22" s="76">
        <f t="shared" si="16"/>
        <v>0</v>
      </c>
      <c r="AU22" s="78">
        <f t="shared" si="9"/>
        <v>0</v>
      </c>
      <c r="AV22" s="5">
        <f t="shared" si="10"/>
        <v>0</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0</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0</v>
      </c>
      <c r="AR23" s="76">
        <f t="shared" si="15"/>
        <v>0</v>
      </c>
      <c r="AS23" s="77">
        <f t="shared" si="8"/>
        <v>0</v>
      </c>
      <c r="AT23" s="76">
        <f t="shared" si="16"/>
        <v>0</v>
      </c>
      <c r="AU23" s="78">
        <f t="shared" si="9"/>
        <v>0</v>
      </c>
      <c r="AV23" s="5">
        <f t="shared" si="10"/>
        <v>0</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0</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0</v>
      </c>
      <c r="AR24" s="76">
        <f t="shared" si="15"/>
        <v>0</v>
      </c>
      <c r="AS24" s="77">
        <f t="shared" si="8"/>
        <v>0</v>
      </c>
      <c r="AT24" s="76">
        <f t="shared" si="16"/>
        <v>0</v>
      </c>
      <c r="AU24" s="78">
        <f t="shared" si="9"/>
        <v>0</v>
      </c>
      <c r="AV24" s="5">
        <f t="shared" si="10"/>
        <v>0</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0</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0</v>
      </c>
      <c r="AR25" s="76">
        <f t="shared" si="15"/>
        <v>0</v>
      </c>
      <c r="AS25" s="77">
        <f t="shared" si="8"/>
        <v>0</v>
      </c>
      <c r="AT25" s="76">
        <f t="shared" si="16"/>
        <v>0</v>
      </c>
      <c r="AU25" s="78">
        <f t="shared" si="9"/>
        <v>0</v>
      </c>
      <c r="AV25" s="5">
        <f t="shared" si="10"/>
        <v>0</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0</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0</v>
      </c>
      <c r="AR26" s="76">
        <f t="shared" si="15"/>
        <v>0</v>
      </c>
      <c r="AS26" s="77">
        <f t="shared" si="8"/>
        <v>0</v>
      </c>
      <c r="AT26" s="76">
        <f t="shared" si="16"/>
        <v>0</v>
      </c>
      <c r="AU26" s="78">
        <f t="shared" si="9"/>
        <v>0</v>
      </c>
      <c r="AV26" s="5">
        <f t="shared" si="10"/>
        <v>0</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0</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0</v>
      </c>
      <c r="AR27" s="76">
        <f t="shared" si="15"/>
        <v>0</v>
      </c>
      <c r="AS27" s="77">
        <f t="shared" si="8"/>
        <v>0</v>
      </c>
      <c r="AT27" s="76">
        <f t="shared" si="16"/>
        <v>0</v>
      </c>
      <c r="AU27" s="78">
        <f t="shared" si="9"/>
        <v>0</v>
      </c>
      <c r="AV27" s="5">
        <f t="shared" si="10"/>
        <v>0</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0</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0</v>
      </c>
      <c r="AR28" s="76">
        <f t="shared" si="15"/>
        <v>0</v>
      </c>
      <c r="AS28" s="77">
        <f t="shared" si="8"/>
        <v>0</v>
      </c>
      <c r="AT28" s="76">
        <f t="shared" si="16"/>
        <v>0</v>
      </c>
      <c r="AU28" s="78">
        <f t="shared" si="9"/>
        <v>0</v>
      </c>
      <c r="AV28" s="5">
        <f t="shared" si="10"/>
        <v>0</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0</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0</v>
      </c>
      <c r="AR29" s="76">
        <f t="shared" si="15"/>
        <v>0</v>
      </c>
      <c r="AS29" s="77">
        <f t="shared" si="8"/>
        <v>0</v>
      </c>
      <c r="AT29" s="76">
        <f t="shared" si="16"/>
        <v>0</v>
      </c>
      <c r="AU29" s="78">
        <f t="shared" si="9"/>
        <v>0</v>
      </c>
      <c r="AV29" s="5">
        <f t="shared" si="10"/>
        <v>0</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0</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0</v>
      </c>
      <c r="AR30" s="76">
        <f t="shared" si="15"/>
        <v>0</v>
      </c>
      <c r="AS30" s="77">
        <f t="shared" si="8"/>
        <v>0</v>
      </c>
      <c r="AT30" s="76">
        <f t="shared" si="16"/>
        <v>0</v>
      </c>
      <c r="AU30" s="78">
        <f t="shared" si="9"/>
        <v>0</v>
      </c>
      <c r="AV30" s="5">
        <f t="shared" si="10"/>
        <v>0</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0</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0</v>
      </c>
      <c r="AR31" s="76">
        <f t="shared" si="15"/>
        <v>0</v>
      </c>
      <c r="AS31" s="77">
        <f t="shared" si="8"/>
        <v>0</v>
      </c>
      <c r="AT31" s="76">
        <f t="shared" si="16"/>
        <v>0</v>
      </c>
      <c r="AU31" s="78">
        <f t="shared" si="9"/>
        <v>0</v>
      </c>
      <c r="AV31" s="5">
        <f t="shared" si="10"/>
        <v>0</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0</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0</v>
      </c>
      <c r="AR32" s="76">
        <f t="shared" si="15"/>
        <v>0</v>
      </c>
      <c r="AS32" s="77">
        <f t="shared" si="8"/>
        <v>0</v>
      </c>
      <c r="AT32" s="76">
        <f t="shared" si="16"/>
        <v>0</v>
      </c>
      <c r="AU32" s="78">
        <f t="shared" si="9"/>
        <v>0</v>
      </c>
      <c r="AV32" s="5">
        <f t="shared" si="10"/>
        <v>0</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0</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0</v>
      </c>
      <c r="AR33" s="76">
        <f t="shared" si="15"/>
        <v>0</v>
      </c>
      <c r="AS33" s="77">
        <f t="shared" si="8"/>
        <v>0</v>
      </c>
      <c r="AT33" s="76">
        <f t="shared" si="16"/>
        <v>0</v>
      </c>
      <c r="AU33" s="78">
        <f t="shared" si="9"/>
        <v>0</v>
      </c>
      <c r="AV33" s="5">
        <f t="shared" si="10"/>
        <v>0</v>
      </c>
      <c r="AW33" s="104">
        <f t="shared" si="17"/>
        <v>0</v>
      </c>
    </row>
    <row r="34" spans="1:49" s="69" customFormat="1" ht="24.75" customHeight="1" x14ac:dyDescent="0.2">
      <c r="A34" s="84"/>
      <c r="B34" s="480" t="s">
        <v>281</v>
      </c>
      <c r="C34" s="84"/>
      <c r="D34" s="84"/>
      <c r="E34" s="84"/>
      <c r="F34" s="84"/>
      <c r="G34" s="554">
        <f>20-COUNTBLANK(B14:B33)</f>
        <v>0</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0</v>
      </c>
      <c r="Z34" s="904"/>
      <c r="AA34" s="558">
        <f t="shared" ref="AA34:AG34" si="18">SUM(AA14:AA33)</f>
        <v>0</v>
      </c>
      <c r="AB34" s="568">
        <f t="shared" si="18"/>
        <v>0</v>
      </c>
      <c r="AC34" s="569">
        <f t="shared" si="18"/>
        <v>0</v>
      </c>
      <c r="AD34" s="569">
        <f t="shared" si="18"/>
        <v>0</v>
      </c>
      <c r="AE34" s="570">
        <f t="shared" si="18"/>
        <v>0</v>
      </c>
      <c r="AF34" s="571">
        <f t="shared" si="18"/>
        <v>0</v>
      </c>
      <c r="AG34" s="89">
        <f t="shared" si="18"/>
        <v>0</v>
      </c>
      <c r="AH34" s="90"/>
      <c r="AI34" s="90"/>
      <c r="AJ34" s="90"/>
      <c r="AK34" s="90"/>
      <c r="AL34" s="91"/>
      <c r="AM34" s="91"/>
      <c r="AN34" s="91"/>
      <c r="AO34" s="68"/>
      <c r="AS34" s="70"/>
      <c r="AW34" s="104">
        <f>SUM(AW14:AW33)</f>
        <v>0</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0</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813" priority="6" stopIfTrue="1">
      <formula>B14=""</formula>
    </cfRule>
  </conditionalFormatting>
  <conditionalFormatting sqref="AE14:AE33">
    <cfRule type="expression" dxfId="812" priority="7" stopIfTrue="1">
      <formula>AND((OR(S14,V14,Y14)&lt;&gt;0),AE14=0)</formula>
    </cfRule>
    <cfRule type="expression" dxfId="811" priority="8" stopIfTrue="1">
      <formula>AND((OR(S14,V14,Y14)&lt;&gt;0),AE14&lt;&gt;0)</formula>
    </cfRule>
  </conditionalFormatting>
  <conditionalFormatting sqref="Q14:R33">
    <cfRule type="expression" dxfId="810" priority="9" stopIfTrue="1">
      <formula>B14=""</formula>
    </cfRule>
  </conditionalFormatting>
  <conditionalFormatting sqref="AC14:AC33">
    <cfRule type="expression" dxfId="809" priority="10" stopIfTrue="1">
      <formula>(AD14+AC14)&gt;=0</formula>
    </cfRule>
  </conditionalFormatting>
  <conditionalFormatting sqref="AI14:AJ33">
    <cfRule type="expression" dxfId="808" priority="11" stopIfTrue="1">
      <formula>IF(AI14&lt;&gt;ROUND(S14*$AF$1+V14+Y14,2),1)</formula>
    </cfRule>
    <cfRule type="cellIs" dxfId="807" priority="12" stopIfTrue="1" operator="equal">
      <formula>0</formula>
    </cfRule>
  </conditionalFormatting>
  <conditionalFormatting sqref="Y25:Z33">
    <cfRule type="expression" dxfId="806" priority="13" stopIfTrue="1">
      <formula>IF((AND($Y25=0,$S25=0,$V25=0,$AE25&lt;&gt;0)),"истина")</formula>
    </cfRule>
    <cfRule type="expression" dxfId="805" priority="14" stopIfTrue="1">
      <formula>($V25+$Y25)&lt;&gt;$AI25</formula>
    </cfRule>
  </conditionalFormatting>
  <conditionalFormatting sqref="S15:U33">
    <cfRule type="expression" dxfId="804" priority="15" stopIfTrue="1">
      <formula>IF((AND($S15=0,$V15=0,$Y15=0,$AE15&lt;&gt;0)),"истина")</formula>
    </cfRule>
    <cfRule type="cellIs" dxfId="803" priority="16" stopIfTrue="1" operator="lessThan">
      <formula>0</formula>
    </cfRule>
  </conditionalFormatting>
  <conditionalFormatting sqref="V25:X33">
    <cfRule type="expression" dxfId="802" priority="17" stopIfTrue="1">
      <formula>IF((AND($V25=0,$Y25=0,$S25=0,$AE25&lt;&gt;0)),"истина")</formula>
    </cfRule>
    <cfRule type="expression" dxfId="801" priority="18" stopIfTrue="1">
      <formula>($V25+$Y25)&lt;&gt;$AI25</formula>
    </cfRule>
    <cfRule type="cellIs" dxfId="800" priority="19" stopIfTrue="1" operator="lessThan">
      <formula>0</formula>
    </cfRule>
  </conditionalFormatting>
  <conditionalFormatting sqref="I10:J10">
    <cfRule type="cellIs" dxfId="799" priority="20" stopIfTrue="1" operator="notEqual">
      <formula>$A$10</formula>
    </cfRule>
    <cfRule type="cellIs" dxfId="798" priority="21" stopIfTrue="1" operator="equal">
      <formula>0</formula>
    </cfRule>
  </conditionalFormatting>
  <conditionalFormatting sqref="D10:E10 AK13:AL13 AH14:AH33 AM14:AN33">
    <cfRule type="cellIs" dxfId="797" priority="22" stopIfTrue="1" operator="equal">
      <formula>0</formula>
    </cfRule>
  </conditionalFormatting>
  <conditionalFormatting sqref="AH3:AN3 AH1:AN1">
    <cfRule type="cellIs" dxfId="796" priority="23" stopIfTrue="1" operator="equal">
      <formula>0</formula>
    </cfRule>
  </conditionalFormatting>
  <conditionalFormatting sqref="S34:AG34 AF14:AF33">
    <cfRule type="cellIs" dxfId="795" priority="24" stopIfTrue="1" operator="equal">
      <formula>0</formula>
    </cfRule>
  </conditionalFormatting>
  <conditionalFormatting sqref="S14:U14">
    <cfRule type="expression" dxfId="794" priority="25" stopIfTrue="1">
      <formula>IF((AND($S$14=0,$V$14=0,$Y$14=0,$AE$14&lt;&gt;0)),"истина")</formula>
    </cfRule>
    <cfRule type="cellIs" dxfId="793" priority="26" stopIfTrue="1" operator="lessThan">
      <formula>0</formula>
    </cfRule>
  </conditionalFormatting>
  <conditionalFormatting sqref="G34 D8:E9 AK14:AL33">
    <cfRule type="cellIs" dxfId="792" priority="27" stopIfTrue="1" operator="equal">
      <formula>0</formula>
    </cfRule>
  </conditionalFormatting>
  <conditionalFormatting sqref="AL8:AL9">
    <cfRule type="cellIs" dxfId="791" priority="28" stopIfTrue="1" operator="equal">
      <formula>0</formula>
    </cfRule>
  </conditionalFormatting>
  <conditionalFormatting sqref="AM8:AN8">
    <cfRule type="expression" dxfId="790" priority="29" stopIfTrue="1">
      <formula>$AL$8=0</formula>
    </cfRule>
  </conditionalFormatting>
  <conditionalFormatting sqref="AM9:AN9">
    <cfRule type="expression" dxfId="789" priority="30" stopIfTrue="1">
      <formula>$AL$9=0</formula>
    </cfRule>
  </conditionalFormatting>
  <conditionalFormatting sqref="A8:C8">
    <cfRule type="expression" dxfId="788" priority="31" stopIfTrue="1">
      <formula>$D$8=0</formula>
    </cfRule>
    <cfRule type="cellIs" dxfId="787" priority="32" stopIfTrue="1" operator="equal">
      <formula>0</formula>
    </cfRule>
  </conditionalFormatting>
  <conditionalFormatting sqref="A9:C9">
    <cfRule type="expression" dxfId="786" priority="33" stopIfTrue="1">
      <formula>$D$9=0</formula>
    </cfRule>
    <cfRule type="cellIs" dxfId="785" priority="34" stopIfTrue="1" operator="equal">
      <formula>0</formula>
    </cfRule>
  </conditionalFormatting>
  <conditionalFormatting sqref="F9">
    <cfRule type="expression" dxfId="784" priority="35" stopIfTrue="1">
      <formula>$D$9=0</formula>
    </cfRule>
  </conditionalFormatting>
  <conditionalFormatting sqref="F8">
    <cfRule type="expression" dxfId="783" priority="36" stopIfTrue="1">
      <formula>$D$8=0</formula>
    </cfRule>
  </conditionalFormatting>
  <conditionalFormatting sqref="G8:AK9 BA7:CE8">
    <cfRule type="cellIs" dxfId="782" priority="37" stopIfTrue="1" operator="equal">
      <formula>""</formula>
    </cfRule>
  </conditionalFormatting>
  <conditionalFormatting sqref="Y14:Z24">
    <cfRule type="expression" dxfId="781" priority="1" stopIfTrue="1">
      <formula>IF((AND($Y14=0,$S14=0,$V14=0,$AE14&lt;&gt;0)),"истина")</formula>
    </cfRule>
    <cfRule type="expression" dxfId="780" priority="2" stopIfTrue="1">
      <formula>($V14+$Y14)&lt;&gt;$AI14</formula>
    </cfRule>
  </conditionalFormatting>
  <conditionalFormatting sqref="V14:X24">
    <cfRule type="expression" dxfId="779" priority="3" stopIfTrue="1">
      <formula>IF((AND($V14=0,$Y14=0,$S14=0,$AE14&lt;&gt;0)),"истина")</formula>
    </cfRule>
    <cfRule type="expression" dxfId="778" priority="4" stopIfTrue="1">
      <formula>($V14+$Y14)&lt;&gt;$AI14</formula>
    </cfRule>
    <cfRule type="cellIs" dxfId="777"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1137"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91138"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91139"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91140"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91141"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91142"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91143"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91144"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91145"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91146"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91147"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91148"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91149"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91150"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91151"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91152"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91153"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8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40">
    <pageSetUpPr fitToPage="1"/>
  </sheetPr>
  <dimension ref="A1:CE147"/>
  <sheetViews>
    <sheetView showGridLines="0" topLeftCell="C3" zoomScale="120" zoomScaleNormal="120" workbookViewId="0">
      <selection activeCell="M18" sqref="M18:N18"/>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c r="B1" s="969"/>
      <c r="C1" s="969"/>
      <c r="D1" s="555"/>
      <c r="E1" s="966"/>
      <c r="F1" s="966"/>
      <c r="G1" s="966"/>
      <c r="H1" s="966"/>
      <c r="J1" s="970"/>
      <c r="K1" s="970"/>
      <c r="L1" s="970"/>
      <c r="M1" s="970"/>
      <c r="N1" s="970"/>
      <c r="O1" s="970"/>
      <c r="P1" s="3"/>
      <c r="Q1" s="3"/>
      <c r="R1" s="964"/>
      <c r="S1" s="964"/>
      <c r="T1" s="964"/>
      <c r="U1" s="964"/>
      <c r="V1" s="964"/>
      <c r="W1" s="964"/>
      <c r="Y1" s="971"/>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c r="AH2" s="859" t="s">
        <v>12</v>
      </c>
      <c r="AI2" s="859"/>
      <c r="AJ2" s="859"/>
      <c r="AK2" s="859"/>
      <c r="AL2" s="859"/>
      <c r="AM2" s="859"/>
      <c r="AN2" s="859"/>
      <c r="AO2" s="14" t="b">
        <v>0</v>
      </c>
      <c r="AP2" s="15" t="b">
        <v>0</v>
      </c>
      <c r="AQ2" s="15" t="b">
        <v>0</v>
      </c>
      <c r="AR2" s="15" t="b">
        <v>0</v>
      </c>
      <c r="AS2" s="15" t="b">
        <v>0</v>
      </c>
      <c r="AT2" s="15" t="b">
        <v>0</v>
      </c>
      <c r="AU2" s="15" t="b">
        <v>0</v>
      </c>
      <c r="AV2" s="15">
        <f>COUNTIF(AO2:AU2,TRUE)</f>
        <v>0</v>
      </c>
    </row>
    <row r="3" spans="1:83" ht="12.75" customHeight="1" x14ac:dyDescent="0.2">
      <c r="A3" s="972" t="s">
        <v>326</v>
      </c>
      <c r="B3" s="972"/>
      <c r="C3" s="972"/>
      <c r="D3" s="555"/>
      <c r="E3" s="964"/>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f>IF(AO2=TRUE,"M",0)</f>
        <v>0</v>
      </c>
      <c r="AP3" s="19">
        <f>IF(AP2=TRUE,"Tu",0)</f>
        <v>0</v>
      </c>
      <c r="AQ3" s="19">
        <f>IF(AQ2=TRUE,"W",0)</f>
        <v>0</v>
      </c>
      <c r="AR3" s="19">
        <f>IF(AR2=TRUE,"Th",0)</f>
        <v>0</v>
      </c>
      <c r="AS3" s="19">
        <f>IF(AS2=TRUE,"F",0)</f>
        <v>0</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
      </c>
      <c r="BC7" s="33" t="str">
        <f>IF($I$7=$AO$3,"X","")&amp;IF($I$7=$AP$3,"X","")&amp;IF($I$7=$AQ$3,"X","")&amp;IF($I$7=$AR$3,"X","")&amp;IF($I$7=$AS$3,"X","")&amp;IF($I$7=$AT$3,"X","")&amp;IF($I$7=$AU$3,"X","")</f>
        <v/>
      </c>
      <c r="BD7" s="33" t="str">
        <f>IF($J$7=$AO$3,"X","")&amp;IF($J$7=$AP$3,"X","")&amp;IF($J$7=$AQ$3,"X","")&amp;IF($J$7=$AR$3,"X","")&amp;IF($J$7=$AS$3,"X","")&amp;IF($J$7=$AT$3,"X","")&amp;IF($J$7=$AU$3,"X","")</f>
        <v/>
      </c>
      <c r="BE7" s="33" t="str">
        <f>IF($K$7=$AO$3,"X","")&amp;IF($K$7=$AP$3,"X","")&amp;IF($K$7=$AQ$3,"X","")&amp;IF($K$7=$AR$3,"X","")&amp;IF($K$7=$AS$3,"X","")&amp;IF($K$7=$AT$3,"X","")&amp;IF($K$7=$AU$3,"X","")</f>
        <v/>
      </c>
      <c r="BF7" s="33" t="str">
        <f>IF($L$7=$AO$3,"X","")&amp;IF($L$7=$AP$3,"X","")&amp;IF($L$7=$AQ$3,"X","")&amp;IF($L$7=$AR$3,"X","")&amp;IF($L$7=$AS$3,"X","")&amp;IF($L$7=$AT$3,"X","")&amp;IF($L$7=$AU$3,"X","")</f>
        <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
      </c>
      <c r="BJ7" s="33" t="str">
        <f>IF($P$7=$AO$3,"X","")&amp;IF($P$7=$AP$3,"X","")&amp;IF($P$7=$AQ$3,"X","")&amp;IF($P$7=$AR$3,"X","")&amp;IF($P$7=$AS$3,"X","")&amp;IF($P$7=$AT$3,"X","")&amp;IF($P$7=$AU$3,"X","")</f>
        <v/>
      </c>
      <c r="BK7" s="33" t="str">
        <f>IF($Q$7=$AO$3,"X","")&amp;IF($Q$7=$AP$3,"X","")&amp;IF($Q$7=$AQ$3,"X","")&amp;IF($Q$7=$AR$3,"X","")&amp;IF($Q$7=$AS$3,"X","")&amp;IF($Q$7=$AT$3,"X","")&amp;IF($Q$7=$AU$3,"X","")</f>
        <v/>
      </c>
      <c r="BL7" s="33" t="str">
        <f>IF($R$7=$AO$3,"X","")&amp;IF($R$7=$AP$3,"X","")&amp;IF($R$7=$AQ$3,"X","")&amp;IF($R$7=$AR$3,"X","")&amp;IF($R$7=$AS$3,"X","")&amp;IF($R$7=$AT$3,"X","")&amp;IF($R$7=$AU$3,"X","")</f>
        <v/>
      </c>
      <c r="BM7" s="33" t="str">
        <f>IF($S$7=$AO$3,"X","")&amp;IF($S$7=$AP$3,"X","")&amp;IF($S$7=$AQ$3,"X","")&amp;IF($S$7=$AR$3,"X","")&amp;IF($S$7=$AS$3,"X","")&amp;IF($S$7=$AT$3,"X","")&amp;IF($S$7=$AU$3,"X","")</f>
        <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
      </c>
      <c r="BQ7" s="33" t="str">
        <f>IF($W$7=$AO$3,"X","")&amp;IF($W$7=$AP$3,"X","")&amp;IF($W$7=$AQ$3,"X","")&amp;IF($W$7=$AR$3,"X","")&amp;IF($W$7=$AS$3,"X","")&amp;IF($W$7=$AT$3,"X","")&amp;IF($W$7=$AU$3,"X","")</f>
        <v/>
      </c>
      <c r="BR7" s="33" t="str">
        <f>IF($X$7=$AO$3,"X","")&amp;IF($X$7=$AP$3,"X","")&amp;IF($X$7=$AQ$3,"X","")&amp;IF($X$7=$AR$3,"X","")&amp;IF($X$7=$AS$3,"X","")&amp;IF($X$7=$AT$3,"X","")&amp;IF($X$7=$AU$3,"X","")</f>
        <v/>
      </c>
      <c r="BS7" s="33" t="str">
        <f>IF($Y$7=$AO$3,"X","")&amp;IF($Y$7=$AP$3,"X","")&amp;IF($Y$7=$AQ$3,"X","")&amp;IF($Y$7=$AR$3,"X","")&amp;IF($Y$7=$AS$3,"X","")&amp;IF($Y$7=$AT$3,"X","")&amp;IF($Y$7=$AU$3,"X","")</f>
        <v/>
      </c>
      <c r="BT7" s="33" t="str">
        <f>IF($Z$7=$AO$3,"X","")&amp;IF($Z$7=$AP$3,"X","")&amp;IF($Z$7=$AQ$3,"X","")&amp;IF($Z$7=$AR$3,"X","")&amp;IF($Z$7=$AS$3,"X","")&amp;IF($Z$7=$AT$3,"X","")&amp;IF($Z$7=$AU$3,"X","")</f>
        <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
      </c>
      <c r="BX7" s="33" t="str">
        <f>IF($AD$7=$AO$3,"X","")&amp;IF($AD$7=$AP$3,"X","")&amp;IF($AD$7=$AQ$3,"X","")&amp;IF($AD$7=$AR$3,"X","")&amp;IF($AD$7=$AS$3,"X","")&amp;IF($AD$7=$AT$3,"X","")&amp;IF($AD$7=$AU$3,"X","")</f>
        <v/>
      </c>
      <c r="BY7" s="33" t="str">
        <f>IF($AE$7=$AO$3,"X","")&amp;IF($AE$7=$AP$3,"X","")&amp;IF($AE$7=$AQ$3,"X","")&amp;IF($AE$7=$AR$3,"X","")&amp;IF($AE$7=$AS$3,"X","")&amp;IF($AE$7=$AT$3,"X","")&amp;IF($AE$7=$AU$3,"X","")</f>
        <v/>
      </c>
      <c r="BZ7" s="33" t="str">
        <f>IF($AF$7=$AO$3,"X","")&amp;IF($AF$7=$AP$3,"X","")&amp;IF($AF$7=$AQ$3,"X","")&amp;IF($AF$7=$AR$3,"X","")&amp;IF($AF$7=$AS$3,"X","")&amp;IF($AF$7=$AT$3,"X","")&amp;IF($AF$7=$AU$3,"X","")</f>
        <v/>
      </c>
      <c r="CA7" s="33" t="str">
        <f>IF($AG$7=$AO$3,"X","")&amp;IF($AG$7=$AP$3,"X","")&amp;IF($AG$7=$AQ$3,"X","")&amp;IF($AG$7=$AR$3,"X","")&amp;IF($AG$7=$AS$3,"X","")&amp;IF($AG$7=$AT$3,"X","")&amp;IF($AG$7=$AU$3,"X","")</f>
        <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
      </c>
      <c r="CE7" s="33" t="str">
        <f>IF($AK$7=$AO$3,"X","")&amp;IF($AK$7=$AP$3,"X","")&amp;IF($AK$7=$AQ$3,"X","")&amp;IF($AK$7=$AR$3,"X","")&amp;IF($AK$7=$AS$3,"X","")&amp;IF($AK$7=$AT$3,"X","")&amp;IF($AK$7=$AU$3,"X","")</f>
        <v/>
      </c>
    </row>
    <row r="8" spans="1:83" ht="12.75" customHeight="1" x14ac:dyDescent="0.2">
      <c r="A8" s="977">
        <f>R1</f>
        <v>0</v>
      </c>
      <c r="B8" s="977"/>
      <c r="C8" s="977"/>
      <c r="D8" s="978">
        <f>Y1*AL8</f>
        <v>0</v>
      </c>
      <c r="E8" s="978"/>
      <c r="F8" s="34" t="s">
        <v>21</v>
      </c>
      <c r="G8" s="35" t="str">
        <f>IF($G$7=$AO$3,"X","")&amp;IF($G$7=$AP$3,"X","")&amp;IF($G$7=$AQ$3,"X","")&amp;IF($G$7=$AR$3,"X","")&amp;IF($G$7=$AS$3,"X","")&amp;IF($G$7=$AT$3,"X","")&amp;IF($G$7=$AU$3,"X","")</f>
        <v/>
      </c>
      <c r="H8" s="35" t="str">
        <f>IF($H$7=$AO$3,"X","")&amp;IF($H$7=$AP$3,"X","")&amp;IF($H$7=$AQ$3,"X","")&amp;IF($H$7=$AR$3,"X","")&amp;IF($H$7=$AS$3,"X","")&amp;IF($H$7=$AT$3,"X","")&amp;IF($H$7=$AU$3,"X","")</f>
        <v/>
      </c>
      <c r="I8" s="35" t="str">
        <f>IF($I$7=$AO$3,"X","")&amp;IF($I$7=$AP$3,"X","")&amp;IF($I$7=$AQ$3,"X","")&amp;IF($I$7=$AR$3,"X","")&amp;IF($I$7=$AS$3,"X","")&amp;IF($I$7=$AT$3,"X","")&amp;IF($I$7=$AU$3,"X","")</f>
        <v/>
      </c>
      <c r="J8" s="35" t="str">
        <f>IF($J$7=$AO$3,"X","")&amp;IF($J$7=$AP$3,"X","")&amp;IF($J$7=$AQ$3,"X","")&amp;IF($J$7=$AR$3,"X","")&amp;IF($J$7=$AS$3,"X","")&amp;IF($J$7=$AT$3,"X","")&amp;IF($J$7=$AU$3,"X","")</f>
        <v/>
      </c>
      <c r="K8" s="35" t="str">
        <f>IF($K$7=$AO$3,"X","")&amp;IF($K$7=$AP$3,"X","")&amp;IF($K$7=$AQ$3,"X","")&amp;IF($K$7=$AR$3,"X","")&amp;IF($K$7=$AS$3,"X","")&amp;IF($K$7=$AT$3,"X","")&amp;IF($K$7=$AU$3,"X","")</f>
        <v/>
      </c>
      <c r="L8" s="35" t="str">
        <f>IF($L$7=$AO$3,"X","")&amp;IF($L$7=$AP$3,"X","")&amp;IF($L$7=$AQ$3,"X","")&amp;IF($L$7=$AR$3,"X","")&amp;IF($L$7=$AS$3,"X","")&amp;IF($L$7=$AT$3,"X","")&amp;IF($L$7=$AU$3,"X","")</f>
        <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
      </c>
      <c r="P8" s="35" t="str">
        <f>IF($P$7=$AO$3,"X","")&amp;IF($P$7=$AP$3,"X","")&amp;IF($P$7=$AQ$3,"X","")&amp;IF($P$7=$AR$3,"X","")&amp;IF($P$7=$AS$3,"X","")&amp;IF($P$7=$AT$3,"X","")&amp;IF($P$7=$AU$3,"X","")</f>
        <v/>
      </c>
      <c r="Q8" s="35" t="str">
        <f>IF($Q$7=$AO$3,"X","")&amp;IF($Q$7=$AP$3,"X","")&amp;IF($Q$7=$AQ$3,"X","")&amp;IF($Q$7=$AR$3,"X","")&amp;IF($Q$7=$AS$3,"X","")&amp;IF($Q$7=$AT$3,"X","")&amp;IF($Q$7=$AU$3,"X","")</f>
        <v/>
      </c>
      <c r="R8" s="35" t="str">
        <f>IF($R$7=$AO$3,"X","")&amp;IF($R$7=$AP$3,"X","")&amp;IF($R$7=$AQ$3,"X","")&amp;IF($R$7=$AR$3,"X","")&amp;IF($R$7=$AS$3,"X","")&amp;IF($R$7=$AT$3,"X","")&amp;IF($R$7=$AU$3,"X","")</f>
        <v/>
      </c>
      <c r="S8" s="35" t="str">
        <f>IF($S$7=$AO$3,"X","")&amp;IF($S$7=$AP$3,"X","")&amp;IF($S$7=$AQ$3,"X","")&amp;IF($S$7=$AR$3,"X","")&amp;IF($S$7=$AS$3,"X","")&amp;IF($S$7=$AT$3,"X","")&amp;IF($S$7=$AU$3,"X","")</f>
        <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
      </c>
      <c r="W8" s="35" t="str">
        <f>IF($W$7=$AO$3,"X","")&amp;IF($W$7=$AP$3,"X","")&amp;IF($W$7=$AQ$3,"X","")&amp;IF($W$7=$AR$3,"X","")&amp;IF($W$7=$AS$3,"X","")&amp;IF($W$7=$AT$3,"X","")&amp;IF($W$7=$AU$3,"X","")</f>
        <v/>
      </c>
      <c r="X8" s="35" t="str">
        <f>IF($X$7=$AO$3,"X","")&amp;IF($X$7=$AP$3,"X","")&amp;IF($X$7=$AQ$3,"X","")&amp;IF($X$7=$AR$3,"X","")&amp;IF($X$7=$AS$3,"X","")&amp;IF($X$7=$AT$3,"X","")&amp;IF($X$7=$AU$3,"X","")</f>
        <v/>
      </c>
      <c r="Y8" s="35" t="str">
        <f>IF($Y$7=$AO$3,"X","")&amp;IF($Y$7=$AP$3,"X","")&amp;IF($Y$7=$AQ$3,"X","")&amp;IF($Y$7=$AR$3,"X","")&amp;IF($Y$7=$AS$3,"X","")&amp;IF($Y$7=$AT$3,"X","")&amp;IF($Y$7=$AU$3,"X","")</f>
        <v/>
      </c>
      <c r="Z8" s="35" t="str">
        <f>IF($Z$7=$AO$3,"X","")&amp;IF($Z$7=$AP$3,"X","")&amp;IF($Z$7=$AQ$3,"X","")&amp;IF($Z$7=$AR$3,"X","")&amp;IF($Z$7=$AS$3,"X","")&amp;IF($Z$7=$AT$3,"X","")&amp;IF($Z$7=$AU$3,"X","")</f>
        <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
      </c>
      <c r="AD8" s="35" t="str">
        <f>IF($AD$7=$AO$3,"X","")&amp;IF($AD$7=$AP$3,"X","")&amp;IF($AD$7=$AQ$3,"X","")&amp;IF($AD$7=$AR$3,"X","")&amp;IF($AD$7=$AS$3,"X","")&amp;IF($AD$7=$AT$3,"X","")&amp;IF($AD$7=$AU$3,"X","")</f>
        <v/>
      </c>
      <c r="AE8" s="35" t="str">
        <f>IF($AE$7=$AO$3,"X","")&amp;IF($AE$7=$AP$3,"X","")&amp;IF($AE$7=$AQ$3,"X","")&amp;IF($AE$7=$AR$3,"X","")&amp;IF($AE$7=$AS$3,"X","")&amp;IF($AE$7=$AT$3,"X","")&amp;IF($AE$7=$AU$3,"X","")</f>
        <v/>
      </c>
      <c r="AF8" s="35" t="str">
        <f>IF($AF$7=$AO$3,"X","")&amp;IF($AF$7=$AP$3,"X","")&amp;IF($AF$7=$AQ$3,"X","")&amp;IF($AF$7=$AR$3,"X","")&amp;IF($AF$7=$AS$3,"X","")&amp;IF($AF$7=$AT$3,"X","")&amp;IF($AF$7=$AU$3,"X","")</f>
        <v/>
      </c>
      <c r="AG8" s="35" t="str">
        <f>IF($AG$7=$AO$3,"X","")&amp;IF($AG$7=$AP$3,"X","")&amp;IF($AG$7=$AQ$3,"X","")&amp;IF($AG$7=$AR$3,"X","")&amp;IF($AG$7=$AS$3,"X","")&amp;IF($AG$7=$AT$3,"X","")&amp;IF($AG$7=$AU$3,"X","")</f>
        <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
      </c>
      <c r="AK8" s="35" t="str">
        <f>IF($AK$7=$AO$3,"X","")&amp;IF($AK$7=$AP$3,"X","")&amp;IF($AK$7=$AQ$3,"X","")&amp;IF($AK$7=$AR$3,"X","")&amp;IF($AK$7=$AS$3,"X","")&amp;IF($AK$7=$AT$3,"X","")&amp;IF($AK$7=$AU$3,"X","")</f>
        <v/>
      </c>
      <c r="AL8" s="30">
        <f>COUNTIF(G8:AK8,"X")</f>
        <v>0</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0</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c r="C14" s="925"/>
      <c r="D14" s="925"/>
      <c r="E14" s="925"/>
      <c r="F14" s="925"/>
      <c r="G14" s="926"/>
      <c r="H14" s="927"/>
      <c r="I14" s="928"/>
      <c r="J14" s="929"/>
      <c r="K14" s="930"/>
      <c r="L14" s="931"/>
      <c r="M14" s="932"/>
      <c r="N14" s="933"/>
      <c r="O14" s="932"/>
      <c r="P14" s="933"/>
      <c r="Q14" s="934">
        <f t="shared" ref="Q14:Q33" si="2">AV14</f>
        <v>0</v>
      </c>
      <c r="R14" s="935"/>
      <c r="S14" s="936"/>
      <c r="T14" s="937"/>
      <c r="U14" s="938"/>
      <c r="V14" s="939"/>
      <c r="W14" s="940"/>
      <c r="X14" s="941"/>
      <c r="Y14" s="939"/>
      <c r="Z14" s="941"/>
      <c r="AA14" s="556"/>
      <c r="AB14" s="559"/>
      <c r="AC14" s="560" t="str">
        <f t="shared" ref="AC14:AC33" si="3">IF(B14&lt;&gt;"",-$I$10,"")</f>
        <v/>
      </c>
      <c r="AD14" s="561"/>
      <c r="AE14" s="561"/>
      <c r="AF14" s="562">
        <f t="shared" ref="AF14:AF33" si="4">SUM(AB14:AE14)</f>
        <v>0</v>
      </c>
      <c r="AG14" s="72"/>
      <c r="AH14" s="109" t="str">
        <f t="shared" ref="AH14:AH33" si="5">IF(B14&lt;&gt;"",AV14,"")</f>
        <v/>
      </c>
      <c r="AI14" s="883" t="str">
        <f>IF(B14&lt;&gt;0,ROUND(AE14*Q14,0),"")</f>
        <v/>
      </c>
      <c r="AJ14" s="883"/>
      <c r="AK14" s="900" t="str">
        <f t="shared" ref="AK14:AK33" si="6">IF(B14&lt;&gt;0,ROUND(AI14*$AF$1,2),"")</f>
        <v/>
      </c>
      <c r="AL14" s="900"/>
      <c r="AM14" s="901" t="str">
        <f t="shared" ref="AM14:AM33" si="7">IF(AND(AC14&gt;0,AC14&lt;&gt;""),"ложь","")</f>
        <v/>
      </c>
      <c r="AN14" s="901"/>
      <c r="AO14" s="73">
        <f>IF(ROUND($A$1-$A$1*M14,4)=$A$1,0,ROUND($A$1-$A$1*M14,4))</f>
        <v>0</v>
      </c>
      <c r="AP14" s="74">
        <f>IF(ROUND($A$1-$A$1*O14,4)=$A$1,0,ROUND($A$1-$A$1*O14,4))</f>
        <v>0</v>
      </c>
      <c r="AQ14" s="75">
        <f>ROUND($A$1-((M14+O14)*$A$1),4)</f>
        <v>0</v>
      </c>
      <c r="AR14" s="76">
        <f>IF(AO14&gt;0,1,0)</f>
        <v>0</v>
      </c>
      <c r="AS14" s="77">
        <f t="shared" ref="AS14:AS33" si="8">IF(AP14&gt;0,2,0)</f>
        <v>0</v>
      </c>
      <c r="AT14" s="76">
        <f>IF(AQ14&gt;0,3,0)</f>
        <v>0</v>
      </c>
      <c r="AU14" s="78">
        <f t="shared" ref="AU14:AU33" si="9">AR14+AS14+AT14</f>
        <v>0</v>
      </c>
      <c r="AV14" s="5">
        <f t="shared" ref="AV14:AV33" si="10">IF(AU14=4,AO14,0)+IF(AU14=5,AP14,0)+IF(AU14=6,AQ14,0)+IF(AU14=3,$A$1,0)</f>
        <v>0</v>
      </c>
      <c r="AW14" s="104">
        <f>ROUND(AF14*Q14,0)</f>
        <v>0</v>
      </c>
    </row>
    <row r="15" spans="1:83" s="69" customFormat="1" ht="18" customHeight="1" x14ac:dyDescent="0.2">
      <c r="A15" s="71">
        <v>2</v>
      </c>
      <c r="B15" s="924"/>
      <c r="C15" s="925"/>
      <c r="D15" s="925"/>
      <c r="E15" s="925"/>
      <c r="F15" s="925"/>
      <c r="G15" s="926"/>
      <c r="H15" s="927"/>
      <c r="I15" s="928"/>
      <c r="J15" s="929"/>
      <c r="K15" s="930"/>
      <c r="L15" s="931"/>
      <c r="M15" s="932"/>
      <c r="N15" s="933"/>
      <c r="O15" s="932"/>
      <c r="P15" s="933"/>
      <c r="Q15" s="934">
        <f t="shared" si="2"/>
        <v>0</v>
      </c>
      <c r="R15" s="935"/>
      <c r="S15" s="936"/>
      <c r="T15" s="937"/>
      <c r="U15" s="938"/>
      <c r="V15" s="939"/>
      <c r="W15" s="940"/>
      <c r="X15" s="941"/>
      <c r="Y15" s="939"/>
      <c r="Z15" s="941"/>
      <c r="AA15" s="556"/>
      <c r="AB15" s="563"/>
      <c r="AC15" s="560" t="str">
        <f t="shared" si="3"/>
        <v/>
      </c>
      <c r="AD15" s="564"/>
      <c r="AE15" s="561"/>
      <c r="AF15" s="562">
        <f t="shared" si="4"/>
        <v>0</v>
      </c>
      <c r="AG15" s="72"/>
      <c r="AH15" s="109" t="str">
        <f t="shared" si="5"/>
        <v/>
      </c>
      <c r="AI15" s="883" t="str">
        <f t="shared" ref="AI15:AI33" si="11">IF(B15&lt;&gt;0,ROUND(AE15*Q15,0),"")</f>
        <v/>
      </c>
      <c r="AJ15" s="883"/>
      <c r="AK15" s="900" t="str">
        <f t="shared" si="6"/>
        <v/>
      </c>
      <c r="AL15" s="900"/>
      <c r="AM15" s="901" t="str">
        <f t="shared" si="7"/>
        <v/>
      </c>
      <c r="AN15" s="901"/>
      <c r="AO15" s="73">
        <f t="shared" ref="AO15:AO33" si="12">IF(ROUND($A$1-$A$1*M15,4)=$A$1,0,ROUND($A$1-$A$1*M15,4))</f>
        <v>0</v>
      </c>
      <c r="AP15" s="74">
        <f t="shared" ref="AP15:AP33" si="13">IF(ROUND($A$1-$A$1*O15,4)=$A$1,0,ROUND($A$1-$A$1*O15,4))</f>
        <v>0</v>
      </c>
      <c r="AQ15" s="75">
        <f t="shared" ref="AQ15:AQ33" si="14">ROUND($A$1-((M15+O15)*$A$1),4)</f>
        <v>0</v>
      </c>
      <c r="AR15" s="76">
        <f t="shared" ref="AR15:AR33" si="15">IF(AO15&gt;0,1,0)</f>
        <v>0</v>
      </c>
      <c r="AS15" s="77">
        <f t="shared" si="8"/>
        <v>0</v>
      </c>
      <c r="AT15" s="76">
        <f t="shared" ref="AT15:AT33" si="16">IF(AQ15&gt;0,3,0)</f>
        <v>0</v>
      </c>
      <c r="AU15" s="78">
        <f t="shared" si="9"/>
        <v>0</v>
      </c>
      <c r="AV15" s="5">
        <f t="shared" si="10"/>
        <v>0</v>
      </c>
      <c r="AW15" s="104">
        <f t="shared" ref="AW15:AW33" si="17">ROUND(AF15*Q15,0)</f>
        <v>0</v>
      </c>
    </row>
    <row r="16" spans="1:83" s="69" customFormat="1" ht="18" customHeight="1" x14ac:dyDescent="0.2">
      <c r="A16" s="71">
        <v>3</v>
      </c>
      <c r="B16" s="924"/>
      <c r="C16" s="925"/>
      <c r="D16" s="925"/>
      <c r="E16" s="925"/>
      <c r="F16" s="925"/>
      <c r="G16" s="926"/>
      <c r="H16" s="927"/>
      <c r="I16" s="928"/>
      <c r="J16" s="929"/>
      <c r="K16" s="930"/>
      <c r="L16" s="931"/>
      <c r="M16" s="932"/>
      <c r="N16" s="933"/>
      <c r="O16" s="932"/>
      <c r="P16" s="933"/>
      <c r="Q16" s="934">
        <f t="shared" si="2"/>
        <v>0</v>
      </c>
      <c r="R16" s="935"/>
      <c r="S16" s="936"/>
      <c r="T16" s="937"/>
      <c r="U16" s="938"/>
      <c r="V16" s="939"/>
      <c r="W16" s="940"/>
      <c r="X16" s="941"/>
      <c r="Y16" s="939"/>
      <c r="Z16" s="941"/>
      <c r="AA16" s="556"/>
      <c r="AB16" s="563"/>
      <c r="AC16" s="560" t="str">
        <f t="shared" si="3"/>
        <v/>
      </c>
      <c r="AD16" s="564"/>
      <c r="AE16" s="561"/>
      <c r="AF16" s="562">
        <f t="shared" si="4"/>
        <v>0</v>
      </c>
      <c r="AG16" s="72"/>
      <c r="AH16" s="109" t="str">
        <f t="shared" si="5"/>
        <v/>
      </c>
      <c r="AI16" s="883" t="str">
        <f t="shared" si="11"/>
        <v/>
      </c>
      <c r="AJ16" s="883"/>
      <c r="AK16" s="900" t="str">
        <f t="shared" si="6"/>
        <v/>
      </c>
      <c r="AL16" s="900"/>
      <c r="AM16" s="901" t="str">
        <f t="shared" si="7"/>
        <v/>
      </c>
      <c r="AN16" s="901"/>
      <c r="AO16" s="73">
        <f t="shared" si="12"/>
        <v>0</v>
      </c>
      <c r="AP16" s="74">
        <f t="shared" si="13"/>
        <v>0</v>
      </c>
      <c r="AQ16" s="75">
        <f t="shared" si="14"/>
        <v>0</v>
      </c>
      <c r="AR16" s="76">
        <f t="shared" si="15"/>
        <v>0</v>
      </c>
      <c r="AS16" s="77">
        <f t="shared" si="8"/>
        <v>0</v>
      </c>
      <c r="AT16" s="76">
        <f t="shared" si="16"/>
        <v>0</v>
      </c>
      <c r="AU16" s="78">
        <f t="shared" si="9"/>
        <v>0</v>
      </c>
      <c r="AV16" s="5">
        <f t="shared" si="10"/>
        <v>0</v>
      </c>
      <c r="AW16" s="104">
        <f t="shared" si="17"/>
        <v>0</v>
      </c>
    </row>
    <row r="17" spans="1:49" s="69" customFormat="1" ht="18" customHeight="1" x14ac:dyDescent="0.2">
      <c r="A17" s="71">
        <v>4</v>
      </c>
      <c r="B17" s="924"/>
      <c r="C17" s="925"/>
      <c r="D17" s="925"/>
      <c r="E17" s="925"/>
      <c r="F17" s="925"/>
      <c r="G17" s="926"/>
      <c r="H17" s="927"/>
      <c r="I17" s="928"/>
      <c r="J17" s="929"/>
      <c r="K17" s="930"/>
      <c r="L17" s="931"/>
      <c r="M17" s="932"/>
      <c r="N17" s="933"/>
      <c r="O17" s="932"/>
      <c r="P17" s="933"/>
      <c r="Q17" s="934">
        <f t="shared" si="2"/>
        <v>0</v>
      </c>
      <c r="R17" s="935"/>
      <c r="S17" s="936"/>
      <c r="T17" s="937"/>
      <c r="U17" s="938"/>
      <c r="V17" s="939"/>
      <c r="W17" s="940"/>
      <c r="X17" s="941"/>
      <c r="Y17" s="939"/>
      <c r="Z17" s="941"/>
      <c r="AA17" s="556"/>
      <c r="AB17" s="563"/>
      <c r="AC17" s="560" t="str">
        <f t="shared" si="3"/>
        <v/>
      </c>
      <c r="AD17" s="564"/>
      <c r="AE17" s="561"/>
      <c r="AF17" s="562">
        <f t="shared" si="4"/>
        <v>0</v>
      </c>
      <c r="AG17" s="72"/>
      <c r="AH17" s="109" t="str">
        <f t="shared" si="5"/>
        <v/>
      </c>
      <c r="AI17" s="883" t="str">
        <f t="shared" si="11"/>
        <v/>
      </c>
      <c r="AJ17" s="883"/>
      <c r="AK17" s="900" t="str">
        <f t="shared" si="6"/>
        <v/>
      </c>
      <c r="AL17" s="900"/>
      <c r="AM17" s="901" t="str">
        <f t="shared" si="7"/>
        <v/>
      </c>
      <c r="AN17" s="901"/>
      <c r="AO17" s="73">
        <f t="shared" si="12"/>
        <v>0</v>
      </c>
      <c r="AP17" s="74">
        <f t="shared" si="13"/>
        <v>0</v>
      </c>
      <c r="AQ17" s="75">
        <f t="shared" si="14"/>
        <v>0</v>
      </c>
      <c r="AR17" s="76">
        <f t="shared" si="15"/>
        <v>0</v>
      </c>
      <c r="AS17" s="77">
        <f t="shared" si="8"/>
        <v>0</v>
      </c>
      <c r="AT17" s="76">
        <f t="shared" si="16"/>
        <v>0</v>
      </c>
      <c r="AU17" s="78">
        <f t="shared" si="9"/>
        <v>0</v>
      </c>
      <c r="AV17" s="5">
        <f t="shared" si="10"/>
        <v>0</v>
      </c>
      <c r="AW17" s="104">
        <f t="shared" si="17"/>
        <v>0</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0</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0</v>
      </c>
      <c r="AR18" s="76">
        <f t="shared" si="15"/>
        <v>0</v>
      </c>
      <c r="AS18" s="77">
        <f t="shared" si="8"/>
        <v>0</v>
      </c>
      <c r="AT18" s="76">
        <f t="shared" si="16"/>
        <v>0</v>
      </c>
      <c r="AU18" s="78">
        <f t="shared" si="9"/>
        <v>0</v>
      </c>
      <c r="AV18" s="5">
        <f t="shared" si="10"/>
        <v>0</v>
      </c>
      <c r="AW18" s="104">
        <f t="shared" si="17"/>
        <v>0</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0</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0</v>
      </c>
      <c r="AR19" s="76">
        <f t="shared" si="15"/>
        <v>0</v>
      </c>
      <c r="AS19" s="77">
        <f t="shared" si="8"/>
        <v>0</v>
      </c>
      <c r="AT19" s="76">
        <f t="shared" si="16"/>
        <v>0</v>
      </c>
      <c r="AU19" s="78">
        <f t="shared" si="9"/>
        <v>0</v>
      </c>
      <c r="AV19" s="5">
        <f t="shared" si="10"/>
        <v>0</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0</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0</v>
      </c>
      <c r="AR20" s="76">
        <f t="shared" si="15"/>
        <v>0</v>
      </c>
      <c r="AS20" s="77">
        <f t="shared" si="8"/>
        <v>0</v>
      </c>
      <c r="AT20" s="76">
        <f t="shared" si="16"/>
        <v>0</v>
      </c>
      <c r="AU20" s="78">
        <f t="shared" si="9"/>
        <v>0</v>
      </c>
      <c r="AV20" s="5">
        <f t="shared" si="10"/>
        <v>0</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0</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0</v>
      </c>
      <c r="AR21" s="76">
        <f t="shared" si="15"/>
        <v>0</v>
      </c>
      <c r="AS21" s="77">
        <f t="shared" si="8"/>
        <v>0</v>
      </c>
      <c r="AT21" s="76">
        <f t="shared" si="16"/>
        <v>0</v>
      </c>
      <c r="AU21" s="78">
        <f t="shared" si="9"/>
        <v>0</v>
      </c>
      <c r="AV21" s="5">
        <f t="shared" si="10"/>
        <v>0</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0</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0</v>
      </c>
      <c r="AR22" s="76">
        <f t="shared" si="15"/>
        <v>0</v>
      </c>
      <c r="AS22" s="77">
        <f t="shared" si="8"/>
        <v>0</v>
      </c>
      <c r="AT22" s="76">
        <f t="shared" si="16"/>
        <v>0</v>
      </c>
      <c r="AU22" s="78">
        <f t="shared" si="9"/>
        <v>0</v>
      </c>
      <c r="AV22" s="5">
        <f t="shared" si="10"/>
        <v>0</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0</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0</v>
      </c>
      <c r="AR23" s="76">
        <f t="shared" si="15"/>
        <v>0</v>
      </c>
      <c r="AS23" s="77">
        <f t="shared" si="8"/>
        <v>0</v>
      </c>
      <c r="AT23" s="76">
        <f t="shared" si="16"/>
        <v>0</v>
      </c>
      <c r="AU23" s="78">
        <f t="shared" si="9"/>
        <v>0</v>
      </c>
      <c r="AV23" s="5">
        <f t="shared" si="10"/>
        <v>0</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0</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0</v>
      </c>
      <c r="AR24" s="76">
        <f t="shared" si="15"/>
        <v>0</v>
      </c>
      <c r="AS24" s="77">
        <f t="shared" si="8"/>
        <v>0</v>
      </c>
      <c r="AT24" s="76">
        <f t="shared" si="16"/>
        <v>0</v>
      </c>
      <c r="AU24" s="78">
        <f t="shared" si="9"/>
        <v>0</v>
      </c>
      <c r="AV24" s="5">
        <f t="shared" si="10"/>
        <v>0</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0</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0</v>
      </c>
      <c r="AR25" s="76">
        <f t="shared" si="15"/>
        <v>0</v>
      </c>
      <c r="AS25" s="77">
        <f t="shared" si="8"/>
        <v>0</v>
      </c>
      <c r="AT25" s="76">
        <f t="shared" si="16"/>
        <v>0</v>
      </c>
      <c r="AU25" s="78">
        <f t="shared" si="9"/>
        <v>0</v>
      </c>
      <c r="AV25" s="5">
        <f t="shared" si="10"/>
        <v>0</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0</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0</v>
      </c>
      <c r="AR26" s="76">
        <f t="shared" si="15"/>
        <v>0</v>
      </c>
      <c r="AS26" s="77">
        <f t="shared" si="8"/>
        <v>0</v>
      </c>
      <c r="AT26" s="76">
        <f t="shared" si="16"/>
        <v>0</v>
      </c>
      <c r="AU26" s="78">
        <f t="shared" si="9"/>
        <v>0</v>
      </c>
      <c r="AV26" s="5">
        <f t="shared" si="10"/>
        <v>0</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0</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0</v>
      </c>
      <c r="AR27" s="76">
        <f t="shared" si="15"/>
        <v>0</v>
      </c>
      <c r="AS27" s="77">
        <f t="shared" si="8"/>
        <v>0</v>
      </c>
      <c r="AT27" s="76">
        <f t="shared" si="16"/>
        <v>0</v>
      </c>
      <c r="AU27" s="78">
        <f t="shared" si="9"/>
        <v>0</v>
      </c>
      <c r="AV27" s="5">
        <f t="shared" si="10"/>
        <v>0</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0</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0</v>
      </c>
      <c r="AR28" s="76">
        <f t="shared" si="15"/>
        <v>0</v>
      </c>
      <c r="AS28" s="77">
        <f t="shared" si="8"/>
        <v>0</v>
      </c>
      <c r="AT28" s="76">
        <f t="shared" si="16"/>
        <v>0</v>
      </c>
      <c r="AU28" s="78">
        <f t="shared" si="9"/>
        <v>0</v>
      </c>
      <c r="AV28" s="5">
        <f t="shared" si="10"/>
        <v>0</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0</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0</v>
      </c>
      <c r="AR29" s="76">
        <f t="shared" si="15"/>
        <v>0</v>
      </c>
      <c r="AS29" s="77">
        <f t="shared" si="8"/>
        <v>0</v>
      </c>
      <c r="AT29" s="76">
        <f t="shared" si="16"/>
        <v>0</v>
      </c>
      <c r="AU29" s="78">
        <f t="shared" si="9"/>
        <v>0</v>
      </c>
      <c r="AV29" s="5">
        <f t="shared" si="10"/>
        <v>0</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0</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0</v>
      </c>
      <c r="AR30" s="76">
        <f t="shared" si="15"/>
        <v>0</v>
      </c>
      <c r="AS30" s="77">
        <f t="shared" si="8"/>
        <v>0</v>
      </c>
      <c r="AT30" s="76">
        <f t="shared" si="16"/>
        <v>0</v>
      </c>
      <c r="AU30" s="78">
        <f t="shared" si="9"/>
        <v>0</v>
      </c>
      <c r="AV30" s="5">
        <f t="shared" si="10"/>
        <v>0</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0</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0</v>
      </c>
      <c r="AR31" s="76">
        <f t="shared" si="15"/>
        <v>0</v>
      </c>
      <c r="AS31" s="77">
        <f t="shared" si="8"/>
        <v>0</v>
      </c>
      <c r="AT31" s="76">
        <f t="shared" si="16"/>
        <v>0</v>
      </c>
      <c r="AU31" s="78">
        <f t="shared" si="9"/>
        <v>0</v>
      </c>
      <c r="AV31" s="5">
        <f t="shared" si="10"/>
        <v>0</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0</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0</v>
      </c>
      <c r="AR32" s="76">
        <f t="shared" si="15"/>
        <v>0</v>
      </c>
      <c r="AS32" s="77">
        <f t="shared" si="8"/>
        <v>0</v>
      </c>
      <c r="AT32" s="76">
        <f t="shared" si="16"/>
        <v>0</v>
      </c>
      <c r="AU32" s="78">
        <f t="shared" si="9"/>
        <v>0</v>
      </c>
      <c r="AV32" s="5">
        <f t="shared" si="10"/>
        <v>0</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0</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0</v>
      </c>
      <c r="AR33" s="76">
        <f t="shared" si="15"/>
        <v>0</v>
      </c>
      <c r="AS33" s="77">
        <f t="shared" si="8"/>
        <v>0</v>
      </c>
      <c r="AT33" s="76">
        <f t="shared" si="16"/>
        <v>0</v>
      </c>
      <c r="AU33" s="78">
        <f t="shared" si="9"/>
        <v>0</v>
      </c>
      <c r="AV33" s="5">
        <f t="shared" si="10"/>
        <v>0</v>
      </c>
      <c r="AW33" s="104">
        <f t="shared" si="17"/>
        <v>0</v>
      </c>
    </row>
    <row r="34" spans="1:49" s="69" customFormat="1" ht="24.75" customHeight="1" x14ac:dyDescent="0.2">
      <c r="A34" s="84"/>
      <c r="B34" s="480" t="s">
        <v>281</v>
      </c>
      <c r="C34" s="84"/>
      <c r="D34" s="84"/>
      <c r="E34" s="84"/>
      <c r="F34" s="84"/>
      <c r="G34" s="554">
        <f>20-COUNTBLANK(B14:B33)</f>
        <v>0</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0</v>
      </c>
      <c r="Z34" s="904"/>
      <c r="AA34" s="558">
        <f t="shared" ref="AA34:AG34" si="18">SUM(AA14:AA33)</f>
        <v>0</v>
      </c>
      <c r="AB34" s="568">
        <f t="shared" si="18"/>
        <v>0</v>
      </c>
      <c r="AC34" s="569">
        <f t="shared" si="18"/>
        <v>0</v>
      </c>
      <c r="AD34" s="569">
        <f t="shared" si="18"/>
        <v>0</v>
      </c>
      <c r="AE34" s="570">
        <f t="shared" si="18"/>
        <v>0</v>
      </c>
      <c r="AF34" s="571">
        <f t="shared" si="18"/>
        <v>0</v>
      </c>
      <c r="AG34" s="89">
        <f t="shared" si="18"/>
        <v>0</v>
      </c>
      <c r="AH34" s="90"/>
      <c r="AI34" s="90"/>
      <c r="AJ34" s="90"/>
      <c r="AK34" s="90"/>
      <c r="AL34" s="91"/>
      <c r="AM34" s="91"/>
      <c r="AN34" s="91"/>
      <c r="AO34" s="68"/>
      <c r="AS34" s="70"/>
      <c r="AW34" s="104">
        <f>SUM(AW14:AW33)</f>
        <v>0</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0</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776" priority="6" stopIfTrue="1">
      <formula>B14=""</formula>
    </cfRule>
  </conditionalFormatting>
  <conditionalFormatting sqref="AE14:AE33">
    <cfRule type="expression" dxfId="775" priority="7" stopIfTrue="1">
      <formula>AND((OR(S14,V14,Y14)&lt;&gt;0),AE14=0)</formula>
    </cfRule>
    <cfRule type="expression" dxfId="774" priority="8" stopIfTrue="1">
      <formula>AND((OR(S14,V14,Y14)&lt;&gt;0),AE14&lt;&gt;0)</formula>
    </cfRule>
  </conditionalFormatting>
  <conditionalFormatting sqref="Q14:R33">
    <cfRule type="expression" dxfId="773" priority="9" stopIfTrue="1">
      <formula>B14=""</formula>
    </cfRule>
  </conditionalFormatting>
  <conditionalFormatting sqref="AC14:AC33">
    <cfRule type="expression" dxfId="772" priority="10" stopIfTrue="1">
      <formula>(AD14+AC14)&gt;=0</formula>
    </cfRule>
  </conditionalFormatting>
  <conditionalFormatting sqref="AI14:AJ33">
    <cfRule type="expression" dxfId="771" priority="11" stopIfTrue="1">
      <formula>IF(AI14&lt;&gt;ROUND(S14*$AF$1+V14+Y14,2),1)</formula>
    </cfRule>
    <cfRule type="cellIs" dxfId="770" priority="12" stopIfTrue="1" operator="equal">
      <formula>0</formula>
    </cfRule>
  </conditionalFormatting>
  <conditionalFormatting sqref="Y25:Z33">
    <cfRule type="expression" dxfId="769" priority="13" stopIfTrue="1">
      <formula>IF((AND($Y25=0,$S25=0,$V25=0,$AE25&lt;&gt;0)),"истина")</formula>
    </cfRule>
    <cfRule type="expression" dxfId="768" priority="14" stopIfTrue="1">
      <formula>($V25+$Y25)&lt;&gt;$AI25</formula>
    </cfRule>
  </conditionalFormatting>
  <conditionalFormatting sqref="S15:U33">
    <cfRule type="expression" dxfId="767" priority="15" stopIfTrue="1">
      <formula>IF((AND($S15=0,$V15=0,$Y15=0,$AE15&lt;&gt;0)),"истина")</formula>
    </cfRule>
    <cfRule type="cellIs" dxfId="766" priority="16" stopIfTrue="1" operator="lessThan">
      <formula>0</formula>
    </cfRule>
  </conditionalFormatting>
  <conditionalFormatting sqref="V25:X33">
    <cfRule type="expression" dxfId="765" priority="17" stopIfTrue="1">
      <formula>IF((AND($V25=0,$Y25=0,$S25=0,$AE25&lt;&gt;0)),"истина")</formula>
    </cfRule>
    <cfRule type="expression" dxfId="764" priority="18" stopIfTrue="1">
      <formula>($V25+$Y25)&lt;&gt;$AI25</formula>
    </cfRule>
    <cfRule type="cellIs" dxfId="763" priority="19" stopIfTrue="1" operator="lessThan">
      <formula>0</formula>
    </cfRule>
  </conditionalFormatting>
  <conditionalFormatting sqref="I10:J10">
    <cfRule type="cellIs" dxfId="762" priority="20" stopIfTrue="1" operator="notEqual">
      <formula>$A$10</formula>
    </cfRule>
    <cfRule type="cellIs" dxfId="761" priority="21" stopIfTrue="1" operator="equal">
      <formula>0</formula>
    </cfRule>
  </conditionalFormatting>
  <conditionalFormatting sqref="D10:E10 AK13:AL13 AH14:AH33 AM14:AN33">
    <cfRule type="cellIs" dxfId="760" priority="22" stopIfTrue="1" operator="equal">
      <formula>0</formula>
    </cfRule>
  </conditionalFormatting>
  <conditionalFormatting sqref="AH3:AN3 AH1:AN1">
    <cfRule type="cellIs" dxfId="759" priority="23" stopIfTrue="1" operator="equal">
      <formula>0</formula>
    </cfRule>
  </conditionalFormatting>
  <conditionalFormatting sqref="S34:AG34 AF14:AF33">
    <cfRule type="cellIs" dxfId="758" priority="24" stopIfTrue="1" operator="equal">
      <formula>0</formula>
    </cfRule>
  </conditionalFormatting>
  <conditionalFormatting sqref="S14:U14">
    <cfRule type="expression" dxfId="757" priority="25" stopIfTrue="1">
      <formula>IF((AND($S$14=0,$V$14=0,$Y$14=0,$AE$14&lt;&gt;0)),"истина")</formula>
    </cfRule>
    <cfRule type="cellIs" dxfId="756" priority="26" stopIfTrue="1" operator="lessThan">
      <formula>0</formula>
    </cfRule>
  </conditionalFormatting>
  <conditionalFormatting sqref="G34 D8:E9 AK14:AL33">
    <cfRule type="cellIs" dxfId="755" priority="27" stopIfTrue="1" operator="equal">
      <formula>0</formula>
    </cfRule>
  </conditionalFormatting>
  <conditionalFormatting sqref="AL8:AL9">
    <cfRule type="cellIs" dxfId="754" priority="28" stopIfTrue="1" operator="equal">
      <formula>0</formula>
    </cfRule>
  </conditionalFormatting>
  <conditionalFormatting sqref="AM8:AN8">
    <cfRule type="expression" dxfId="753" priority="29" stopIfTrue="1">
      <formula>$AL$8=0</formula>
    </cfRule>
  </conditionalFormatting>
  <conditionalFormatting sqref="AM9:AN9">
    <cfRule type="expression" dxfId="752" priority="30" stopIfTrue="1">
      <formula>$AL$9=0</formula>
    </cfRule>
  </conditionalFormatting>
  <conditionalFormatting sqref="A8:C8">
    <cfRule type="expression" dxfId="751" priority="31" stopIfTrue="1">
      <formula>$D$8=0</formula>
    </cfRule>
    <cfRule type="cellIs" dxfId="750" priority="32" stopIfTrue="1" operator="equal">
      <formula>0</formula>
    </cfRule>
  </conditionalFormatting>
  <conditionalFormatting sqref="A9:C9">
    <cfRule type="expression" dxfId="749" priority="33" stopIfTrue="1">
      <formula>$D$9=0</formula>
    </cfRule>
    <cfRule type="cellIs" dxfId="748" priority="34" stopIfTrue="1" operator="equal">
      <formula>0</formula>
    </cfRule>
  </conditionalFormatting>
  <conditionalFormatting sqref="F9">
    <cfRule type="expression" dxfId="747" priority="35" stopIfTrue="1">
      <formula>$D$9=0</formula>
    </cfRule>
  </conditionalFormatting>
  <conditionalFormatting sqref="F8">
    <cfRule type="expression" dxfId="746" priority="36" stopIfTrue="1">
      <formula>$D$8=0</formula>
    </cfRule>
  </conditionalFormatting>
  <conditionalFormatting sqref="G8:AK9 BA7:CE8">
    <cfRule type="cellIs" dxfId="745" priority="37" stopIfTrue="1" operator="equal">
      <formula>""</formula>
    </cfRule>
  </conditionalFormatting>
  <conditionalFormatting sqref="Y14:Z24">
    <cfRule type="expression" dxfId="744" priority="1" stopIfTrue="1">
      <formula>IF((AND($Y14=0,$S14=0,$V14=0,$AE14&lt;&gt;0)),"истина")</formula>
    </cfRule>
    <cfRule type="expression" dxfId="743" priority="2" stopIfTrue="1">
      <formula>($V14+$Y14)&lt;&gt;$AI14</formula>
    </cfRule>
  </conditionalFormatting>
  <conditionalFormatting sqref="V14:X24">
    <cfRule type="expression" dxfId="742" priority="3" stopIfTrue="1">
      <formula>IF((AND($V14=0,$Y14=0,$S14=0,$AE14&lt;&gt;0)),"истина")</formula>
    </cfRule>
    <cfRule type="expression" dxfId="741" priority="4" stopIfTrue="1">
      <formula>($V14+$Y14)&lt;&gt;$AI14</formula>
    </cfRule>
    <cfRule type="cellIs" dxfId="740"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2161"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92162"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92163"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92164"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92165"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92166"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92167"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92168"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92169"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92170"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92171"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92172"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92173"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92174"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92175"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92176"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92177"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8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41">
    <pageSetUpPr fitToPage="1"/>
  </sheetPr>
  <dimension ref="A1:CE147"/>
  <sheetViews>
    <sheetView showGridLines="0" topLeftCell="C3" zoomScale="120" zoomScaleNormal="120" workbookViewId="0">
      <selection activeCell="M18" sqref="M18:N18"/>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c r="B1" s="969"/>
      <c r="C1" s="969"/>
      <c r="D1" s="555"/>
      <c r="E1" s="966"/>
      <c r="F1" s="966"/>
      <c r="G1" s="966"/>
      <c r="H1" s="966"/>
      <c r="J1" s="970"/>
      <c r="K1" s="970"/>
      <c r="L1" s="970"/>
      <c r="M1" s="970"/>
      <c r="N1" s="970"/>
      <c r="O1" s="970"/>
      <c r="P1" s="3"/>
      <c r="Q1" s="3"/>
      <c r="R1" s="964"/>
      <c r="S1" s="964"/>
      <c r="T1" s="964"/>
      <c r="U1" s="964"/>
      <c r="V1" s="964"/>
      <c r="W1" s="964"/>
      <c r="Y1" s="971"/>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c r="AH2" s="859" t="s">
        <v>12</v>
      </c>
      <c r="AI2" s="859"/>
      <c r="AJ2" s="859"/>
      <c r="AK2" s="859"/>
      <c r="AL2" s="859"/>
      <c r="AM2" s="859"/>
      <c r="AN2" s="859"/>
      <c r="AO2" s="14" t="b">
        <v>0</v>
      </c>
      <c r="AP2" s="15" t="b">
        <v>0</v>
      </c>
      <c r="AQ2" s="15" t="b">
        <v>0</v>
      </c>
      <c r="AR2" s="15" t="b">
        <v>0</v>
      </c>
      <c r="AS2" s="15" t="b">
        <v>0</v>
      </c>
      <c r="AT2" s="15" t="b">
        <v>0</v>
      </c>
      <c r="AU2" s="15" t="b">
        <v>0</v>
      </c>
      <c r="AV2" s="15">
        <f>COUNTIF(AO2:AU2,TRUE)</f>
        <v>0</v>
      </c>
    </row>
    <row r="3" spans="1:83" ht="12.75" customHeight="1" x14ac:dyDescent="0.2">
      <c r="A3" s="972" t="s">
        <v>327</v>
      </c>
      <c r="B3" s="972"/>
      <c r="C3" s="972"/>
      <c r="D3" s="555"/>
      <c r="E3" s="964"/>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f>IF(AO2=TRUE,"M",0)</f>
        <v>0</v>
      </c>
      <c r="AP3" s="19">
        <f>IF(AP2=TRUE,"Tu",0)</f>
        <v>0</v>
      </c>
      <c r="AQ3" s="19">
        <f>IF(AQ2=TRUE,"W",0)</f>
        <v>0</v>
      </c>
      <c r="AR3" s="19">
        <f>IF(AR2=TRUE,"Th",0)</f>
        <v>0</v>
      </c>
      <c r="AS3" s="19">
        <f>IF(AS2=TRUE,"F",0)</f>
        <v>0</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
      </c>
      <c r="BC7" s="33" t="str">
        <f>IF($I$7=$AO$3,"X","")&amp;IF($I$7=$AP$3,"X","")&amp;IF($I$7=$AQ$3,"X","")&amp;IF($I$7=$AR$3,"X","")&amp;IF($I$7=$AS$3,"X","")&amp;IF($I$7=$AT$3,"X","")&amp;IF($I$7=$AU$3,"X","")</f>
        <v/>
      </c>
      <c r="BD7" s="33" t="str">
        <f>IF($J$7=$AO$3,"X","")&amp;IF($J$7=$AP$3,"X","")&amp;IF($J$7=$AQ$3,"X","")&amp;IF($J$7=$AR$3,"X","")&amp;IF($J$7=$AS$3,"X","")&amp;IF($J$7=$AT$3,"X","")&amp;IF($J$7=$AU$3,"X","")</f>
        <v/>
      </c>
      <c r="BE7" s="33" t="str">
        <f>IF($K$7=$AO$3,"X","")&amp;IF($K$7=$AP$3,"X","")&amp;IF($K$7=$AQ$3,"X","")&amp;IF($K$7=$AR$3,"X","")&amp;IF($K$7=$AS$3,"X","")&amp;IF($K$7=$AT$3,"X","")&amp;IF($K$7=$AU$3,"X","")</f>
        <v/>
      </c>
      <c r="BF7" s="33" t="str">
        <f>IF($L$7=$AO$3,"X","")&amp;IF($L$7=$AP$3,"X","")&amp;IF($L$7=$AQ$3,"X","")&amp;IF($L$7=$AR$3,"X","")&amp;IF($L$7=$AS$3,"X","")&amp;IF($L$7=$AT$3,"X","")&amp;IF($L$7=$AU$3,"X","")</f>
        <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
      </c>
      <c r="BJ7" s="33" t="str">
        <f>IF($P$7=$AO$3,"X","")&amp;IF($P$7=$AP$3,"X","")&amp;IF($P$7=$AQ$3,"X","")&amp;IF($P$7=$AR$3,"X","")&amp;IF($P$7=$AS$3,"X","")&amp;IF($P$7=$AT$3,"X","")&amp;IF($P$7=$AU$3,"X","")</f>
        <v/>
      </c>
      <c r="BK7" s="33" t="str">
        <f>IF($Q$7=$AO$3,"X","")&amp;IF($Q$7=$AP$3,"X","")&amp;IF($Q$7=$AQ$3,"X","")&amp;IF($Q$7=$AR$3,"X","")&amp;IF($Q$7=$AS$3,"X","")&amp;IF($Q$7=$AT$3,"X","")&amp;IF($Q$7=$AU$3,"X","")</f>
        <v/>
      </c>
      <c r="BL7" s="33" t="str">
        <f>IF($R$7=$AO$3,"X","")&amp;IF($R$7=$AP$3,"X","")&amp;IF($R$7=$AQ$3,"X","")&amp;IF($R$7=$AR$3,"X","")&amp;IF($R$7=$AS$3,"X","")&amp;IF($R$7=$AT$3,"X","")&amp;IF($R$7=$AU$3,"X","")</f>
        <v/>
      </c>
      <c r="BM7" s="33" t="str">
        <f>IF($S$7=$AO$3,"X","")&amp;IF($S$7=$AP$3,"X","")&amp;IF($S$7=$AQ$3,"X","")&amp;IF($S$7=$AR$3,"X","")&amp;IF($S$7=$AS$3,"X","")&amp;IF($S$7=$AT$3,"X","")&amp;IF($S$7=$AU$3,"X","")</f>
        <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
      </c>
      <c r="BQ7" s="33" t="str">
        <f>IF($W$7=$AO$3,"X","")&amp;IF($W$7=$AP$3,"X","")&amp;IF($W$7=$AQ$3,"X","")&amp;IF($W$7=$AR$3,"X","")&amp;IF($W$7=$AS$3,"X","")&amp;IF($W$7=$AT$3,"X","")&amp;IF($W$7=$AU$3,"X","")</f>
        <v/>
      </c>
      <c r="BR7" s="33" t="str">
        <f>IF($X$7=$AO$3,"X","")&amp;IF($X$7=$AP$3,"X","")&amp;IF($X$7=$AQ$3,"X","")&amp;IF($X$7=$AR$3,"X","")&amp;IF($X$7=$AS$3,"X","")&amp;IF($X$7=$AT$3,"X","")&amp;IF($X$7=$AU$3,"X","")</f>
        <v/>
      </c>
      <c r="BS7" s="33" t="str">
        <f>IF($Y$7=$AO$3,"X","")&amp;IF($Y$7=$AP$3,"X","")&amp;IF($Y$7=$AQ$3,"X","")&amp;IF($Y$7=$AR$3,"X","")&amp;IF($Y$7=$AS$3,"X","")&amp;IF($Y$7=$AT$3,"X","")&amp;IF($Y$7=$AU$3,"X","")</f>
        <v/>
      </c>
      <c r="BT7" s="33" t="str">
        <f>IF($Z$7=$AO$3,"X","")&amp;IF($Z$7=$AP$3,"X","")&amp;IF($Z$7=$AQ$3,"X","")&amp;IF($Z$7=$AR$3,"X","")&amp;IF($Z$7=$AS$3,"X","")&amp;IF($Z$7=$AT$3,"X","")&amp;IF($Z$7=$AU$3,"X","")</f>
        <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
      </c>
      <c r="BX7" s="33" t="str">
        <f>IF($AD$7=$AO$3,"X","")&amp;IF($AD$7=$AP$3,"X","")&amp;IF($AD$7=$AQ$3,"X","")&amp;IF($AD$7=$AR$3,"X","")&amp;IF($AD$7=$AS$3,"X","")&amp;IF($AD$7=$AT$3,"X","")&amp;IF($AD$7=$AU$3,"X","")</f>
        <v/>
      </c>
      <c r="BY7" s="33" t="str">
        <f>IF($AE$7=$AO$3,"X","")&amp;IF($AE$7=$AP$3,"X","")&amp;IF($AE$7=$AQ$3,"X","")&amp;IF($AE$7=$AR$3,"X","")&amp;IF($AE$7=$AS$3,"X","")&amp;IF($AE$7=$AT$3,"X","")&amp;IF($AE$7=$AU$3,"X","")</f>
        <v/>
      </c>
      <c r="BZ7" s="33" t="str">
        <f>IF($AF$7=$AO$3,"X","")&amp;IF($AF$7=$AP$3,"X","")&amp;IF($AF$7=$AQ$3,"X","")&amp;IF($AF$7=$AR$3,"X","")&amp;IF($AF$7=$AS$3,"X","")&amp;IF($AF$7=$AT$3,"X","")&amp;IF($AF$7=$AU$3,"X","")</f>
        <v/>
      </c>
      <c r="CA7" s="33" t="str">
        <f>IF($AG$7=$AO$3,"X","")&amp;IF($AG$7=$AP$3,"X","")&amp;IF($AG$7=$AQ$3,"X","")&amp;IF($AG$7=$AR$3,"X","")&amp;IF($AG$7=$AS$3,"X","")&amp;IF($AG$7=$AT$3,"X","")&amp;IF($AG$7=$AU$3,"X","")</f>
        <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
      </c>
      <c r="CE7" s="33" t="str">
        <f>IF($AK$7=$AO$3,"X","")&amp;IF($AK$7=$AP$3,"X","")&amp;IF($AK$7=$AQ$3,"X","")&amp;IF($AK$7=$AR$3,"X","")&amp;IF($AK$7=$AS$3,"X","")&amp;IF($AK$7=$AT$3,"X","")&amp;IF($AK$7=$AU$3,"X","")</f>
        <v/>
      </c>
    </row>
    <row r="8" spans="1:83" ht="12.75" customHeight="1" x14ac:dyDescent="0.2">
      <c r="A8" s="977">
        <f>R1</f>
        <v>0</v>
      </c>
      <c r="B8" s="977"/>
      <c r="C8" s="977"/>
      <c r="D8" s="978">
        <f>Y1*AL8</f>
        <v>0</v>
      </c>
      <c r="E8" s="978"/>
      <c r="F8" s="34" t="s">
        <v>21</v>
      </c>
      <c r="G8" s="35" t="str">
        <f>IF($G$7=$AO$3,"X","")&amp;IF($G$7=$AP$3,"X","")&amp;IF($G$7=$AQ$3,"X","")&amp;IF($G$7=$AR$3,"X","")&amp;IF($G$7=$AS$3,"X","")&amp;IF($G$7=$AT$3,"X","")&amp;IF($G$7=$AU$3,"X","")</f>
        <v/>
      </c>
      <c r="H8" s="35" t="str">
        <f>IF($H$7=$AO$3,"X","")&amp;IF($H$7=$AP$3,"X","")&amp;IF($H$7=$AQ$3,"X","")&amp;IF($H$7=$AR$3,"X","")&amp;IF($H$7=$AS$3,"X","")&amp;IF($H$7=$AT$3,"X","")&amp;IF($H$7=$AU$3,"X","")</f>
        <v/>
      </c>
      <c r="I8" s="35" t="str">
        <f>IF($I$7=$AO$3,"X","")&amp;IF($I$7=$AP$3,"X","")&amp;IF($I$7=$AQ$3,"X","")&amp;IF($I$7=$AR$3,"X","")&amp;IF($I$7=$AS$3,"X","")&amp;IF($I$7=$AT$3,"X","")&amp;IF($I$7=$AU$3,"X","")</f>
        <v/>
      </c>
      <c r="J8" s="35" t="str">
        <f>IF($J$7=$AO$3,"X","")&amp;IF($J$7=$AP$3,"X","")&amp;IF($J$7=$AQ$3,"X","")&amp;IF($J$7=$AR$3,"X","")&amp;IF($J$7=$AS$3,"X","")&amp;IF($J$7=$AT$3,"X","")&amp;IF($J$7=$AU$3,"X","")</f>
        <v/>
      </c>
      <c r="K8" s="35" t="str">
        <f>IF($K$7=$AO$3,"X","")&amp;IF($K$7=$AP$3,"X","")&amp;IF($K$7=$AQ$3,"X","")&amp;IF($K$7=$AR$3,"X","")&amp;IF($K$7=$AS$3,"X","")&amp;IF($K$7=$AT$3,"X","")&amp;IF($K$7=$AU$3,"X","")</f>
        <v/>
      </c>
      <c r="L8" s="35" t="str">
        <f>IF($L$7=$AO$3,"X","")&amp;IF($L$7=$AP$3,"X","")&amp;IF($L$7=$AQ$3,"X","")&amp;IF($L$7=$AR$3,"X","")&amp;IF($L$7=$AS$3,"X","")&amp;IF($L$7=$AT$3,"X","")&amp;IF($L$7=$AU$3,"X","")</f>
        <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
      </c>
      <c r="P8" s="35" t="str">
        <f>IF($P$7=$AO$3,"X","")&amp;IF($P$7=$AP$3,"X","")&amp;IF($P$7=$AQ$3,"X","")&amp;IF($P$7=$AR$3,"X","")&amp;IF($P$7=$AS$3,"X","")&amp;IF($P$7=$AT$3,"X","")&amp;IF($P$7=$AU$3,"X","")</f>
        <v/>
      </c>
      <c r="Q8" s="35" t="str">
        <f>IF($Q$7=$AO$3,"X","")&amp;IF($Q$7=$AP$3,"X","")&amp;IF($Q$7=$AQ$3,"X","")&amp;IF($Q$7=$AR$3,"X","")&amp;IF($Q$7=$AS$3,"X","")&amp;IF($Q$7=$AT$3,"X","")&amp;IF($Q$7=$AU$3,"X","")</f>
        <v/>
      </c>
      <c r="R8" s="35" t="str">
        <f>IF($R$7=$AO$3,"X","")&amp;IF($R$7=$AP$3,"X","")&amp;IF($R$7=$AQ$3,"X","")&amp;IF($R$7=$AR$3,"X","")&amp;IF($R$7=$AS$3,"X","")&amp;IF($R$7=$AT$3,"X","")&amp;IF($R$7=$AU$3,"X","")</f>
        <v/>
      </c>
      <c r="S8" s="35" t="str">
        <f>IF($S$7=$AO$3,"X","")&amp;IF($S$7=$AP$3,"X","")&amp;IF($S$7=$AQ$3,"X","")&amp;IF($S$7=$AR$3,"X","")&amp;IF($S$7=$AS$3,"X","")&amp;IF($S$7=$AT$3,"X","")&amp;IF($S$7=$AU$3,"X","")</f>
        <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
      </c>
      <c r="W8" s="35" t="str">
        <f>IF($W$7=$AO$3,"X","")&amp;IF($W$7=$AP$3,"X","")&amp;IF($W$7=$AQ$3,"X","")&amp;IF($W$7=$AR$3,"X","")&amp;IF($W$7=$AS$3,"X","")&amp;IF($W$7=$AT$3,"X","")&amp;IF($W$7=$AU$3,"X","")</f>
        <v/>
      </c>
      <c r="X8" s="35" t="str">
        <f>IF($X$7=$AO$3,"X","")&amp;IF($X$7=$AP$3,"X","")&amp;IF($X$7=$AQ$3,"X","")&amp;IF($X$7=$AR$3,"X","")&amp;IF($X$7=$AS$3,"X","")&amp;IF($X$7=$AT$3,"X","")&amp;IF($X$7=$AU$3,"X","")</f>
        <v/>
      </c>
      <c r="Y8" s="35" t="str">
        <f>IF($Y$7=$AO$3,"X","")&amp;IF($Y$7=$AP$3,"X","")&amp;IF($Y$7=$AQ$3,"X","")&amp;IF($Y$7=$AR$3,"X","")&amp;IF($Y$7=$AS$3,"X","")&amp;IF($Y$7=$AT$3,"X","")&amp;IF($Y$7=$AU$3,"X","")</f>
        <v/>
      </c>
      <c r="Z8" s="35" t="str">
        <f>IF($Z$7=$AO$3,"X","")&amp;IF($Z$7=$AP$3,"X","")&amp;IF($Z$7=$AQ$3,"X","")&amp;IF($Z$7=$AR$3,"X","")&amp;IF($Z$7=$AS$3,"X","")&amp;IF($Z$7=$AT$3,"X","")&amp;IF($Z$7=$AU$3,"X","")</f>
        <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
      </c>
      <c r="AD8" s="35" t="str">
        <f>IF($AD$7=$AO$3,"X","")&amp;IF($AD$7=$AP$3,"X","")&amp;IF($AD$7=$AQ$3,"X","")&amp;IF($AD$7=$AR$3,"X","")&amp;IF($AD$7=$AS$3,"X","")&amp;IF($AD$7=$AT$3,"X","")&amp;IF($AD$7=$AU$3,"X","")</f>
        <v/>
      </c>
      <c r="AE8" s="35" t="str">
        <f>IF($AE$7=$AO$3,"X","")&amp;IF($AE$7=$AP$3,"X","")&amp;IF($AE$7=$AQ$3,"X","")&amp;IF($AE$7=$AR$3,"X","")&amp;IF($AE$7=$AS$3,"X","")&amp;IF($AE$7=$AT$3,"X","")&amp;IF($AE$7=$AU$3,"X","")</f>
        <v/>
      </c>
      <c r="AF8" s="35" t="str">
        <f>IF($AF$7=$AO$3,"X","")&amp;IF($AF$7=$AP$3,"X","")&amp;IF($AF$7=$AQ$3,"X","")&amp;IF($AF$7=$AR$3,"X","")&amp;IF($AF$7=$AS$3,"X","")&amp;IF($AF$7=$AT$3,"X","")&amp;IF($AF$7=$AU$3,"X","")</f>
        <v/>
      </c>
      <c r="AG8" s="35" t="str">
        <f>IF($AG$7=$AO$3,"X","")&amp;IF($AG$7=$AP$3,"X","")&amp;IF($AG$7=$AQ$3,"X","")&amp;IF($AG$7=$AR$3,"X","")&amp;IF($AG$7=$AS$3,"X","")&amp;IF($AG$7=$AT$3,"X","")&amp;IF($AG$7=$AU$3,"X","")</f>
        <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
      </c>
      <c r="AK8" s="35" t="str">
        <f>IF($AK$7=$AO$3,"X","")&amp;IF($AK$7=$AP$3,"X","")&amp;IF($AK$7=$AQ$3,"X","")&amp;IF($AK$7=$AR$3,"X","")&amp;IF($AK$7=$AS$3,"X","")&amp;IF($AK$7=$AT$3,"X","")&amp;IF($AK$7=$AU$3,"X","")</f>
        <v/>
      </c>
      <c r="AL8" s="30">
        <f>COUNTIF(G8:AK8,"X")</f>
        <v>0</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0</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c r="C14" s="925"/>
      <c r="D14" s="925"/>
      <c r="E14" s="925"/>
      <c r="F14" s="925"/>
      <c r="G14" s="926"/>
      <c r="H14" s="927"/>
      <c r="I14" s="928"/>
      <c r="J14" s="929"/>
      <c r="K14" s="930"/>
      <c r="L14" s="931"/>
      <c r="M14" s="932"/>
      <c r="N14" s="933"/>
      <c r="O14" s="932"/>
      <c r="P14" s="933"/>
      <c r="Q14" s="934">
        <f t="shared" ref="Q14:Q33" si="2">AV14</f>
        <v>0</v>
      </c>
      <c r="R14" s="935"/>
      <c r="S14" s="936"/>
      <c r="T14" s="937"/>
      <c r="U14" s="938"/>
      <c r="V14" s="939"/>
      <c r="W14" s="940"/>
      <c r="X14" s="941"/>
      <c r="Y14" s="939"/>
      <c r="Z14" s="941"/>
      <c r="AA14" s="556"/>
      <c r="AB14" s="559"/>
      <c r="AC14" s="560" t="str">
        <f t="shared" ref="AC14:AC33" si="3">IF(B14&lt;&gt;"",-$I$10,"")</f>
        <v/>
      </c>
      <c r="AD14" s="561"/>
      <c r="AE14" s="561"/>
      <c r="AF14" s="562">
        <f t="shared" ref="AF14:AF33" si="4">SUM(AB14:AE14)</f>
        <v>0</v>
      </c>
      <c r="AG14" s="72"/>
      <c r="AH14" s="109" t="str">
        <f t="shared" ref="AH14:AH33" si="5">IF(B14&lt;&gt;"",AV14,"")</f>
        <v/>
      </c>
      <c r="AI14" s="883" t="str">
        <f>IF(B14&lt;&gt;0,ROUND(AE14*Q14,0),"")</f>
        <v/>
      </c>
      <c r="AJ14" s="883"/>
      <c r="AK14" s="900" t="str">
        <f t="shared" ref="AK14:AK33" si="6">IF(B14&lt;&gt;0,ROUND(AI14*$AF$1,2),"")</f>
        <v/>
      </c>
      <c r="AL14" s="900"/>
      <c r="AM14" s="901" t="str">
        <f t="shared" ref="AM14:AM33" si="7">IF(AND(AC14&gt;0,AC14&lt;&gt;""),"ложь","")</f>
        <v/>
      </c>
      <c r="AN14" s="901"/>
      <c r="AO14" s="73">
        <f>IF(ROUND($A$1-$A$1*M14,4)=$A$1,0,ROUND($A$1-$A$1*M14,4))</f>
        <v>0</v>
      </c>
      <c r="AP14" s="74">
        <f>IF(ROUND($A$1-$A$1*O14,4)=$A$1,0,ROUND($A$1-$A$1*O14,4))</f>
        <v>0</v>
      </c>
      <c r="AQ14" s="75">
        <f>ROUND($A$1-((M14+O14)*$A$1),4)</f>
        <v>0</v>
      </c>
      <c r="AR14" s="76">
        <f>IF(AO14&gt;0,1,0)</f>
        <v>0</v>
      </c>
      <c r="AS14" s="77">
        <f t="shared" ref="AS14:AS33" si="8">IF(AP14&gt;0,2,0)</f>
        <v>0</v>
      </c>
      <c r="AT14" s="76">
        <f>IF(AQ14&gt;0,3,0)</f>
        <v>0</v>
      </c>
      <c r="AU14" s="78">
        <f t="shared" ref="AU14:AU33" si="9">AR14+AS14+AT14</f>
        <v>0</v>
      </c>
      <c r="AV14" s="5">
        <f t="shared" ref="AV14:AV33" si="10">IF(AU14=4,AO14,0)+IF(AU14=5,AP14,0)+IF(AU14=6,AQ14,0)+IF(AU14=3,$A$1,0)</f>
        <v>0</v>
      </c>
      <c r="AW14" s="104">
        <f>ROUND(AF14*Q14,0)</f>
        <v>0</v>
      </c>
    </row>
    <row r="15" spans="1:83" s="69" customFormat="1" ht="18" customHeight="1" x14ac:dyDescent="0.2">
      <c r="A15" s="71">
        <v>2</v>
      </c>
      <c r="B15" s="924"/>
      <c r="C15" s="925"/>
      <c r="D15" s="925"/>
      <c r="E15" s="925"/>
      <c r="F15" s="925"/>
      <c r="G15" s="926"/>
      <c r="H15" s="927"/>
      <c r="I15" s="928"/>
      <c r="J15" s="929"/>
      <c r="K15" s="930"/>
      <c r="L15" s="931"/>
      <c r="M15" s="932"/>
      <c r="N15" s="933"/>
      <c r="O15" s="932"/>
      <c r="P15" s="933"/>
      <c r="Q15" s="934">
        <f t="shared" si="2"/>
        <v>0</v>
      </c>
      <c r="R15" s="935"/>
      <c r="S15" s="936"/>
      <c r="T15" s="937"/>
      <c r="U15" s="938"/>
      <c r="V15" s="939"/>
      <c r="W15" s="940"/>
      <c r="X15" s="941"/>
      <c r="Y15" s="939"/>
      <c r="Z15" s="941"/>
      <c r="AA15" s="556"/>
      <c r="AB15" s="563"/>
      <c r="AC15" s="560" t="str">
        <f t="shared" si="3"/>
        <v/>
      </c>
      <c r="AD15" s="564"/>
      <c r="AE15" s="561"/>
      <c r="AF15" s="562">
        <f t="shared" si="4"/>
        <v>0</v>
      </c>
      <c r="AG15" s="72"/>
      <c r="AH15" s="109" t="str">
        <f t="shared" si="5"/>
        <v/>
      </c>
      <c r="AI15" s="883" t="str">
        <f t="shared" ref="AI15:AI33" si="11">IF(B15&lt;&gt;0,ROUND(AE15*Q15,0),"")</f>
        <v/>
      </c>
      <c r="AJ15" s="883"/>
      <c r="AK15" s="900" t="str">
        <f t="shared" si="6"/>
        <v/>
      </c>
      <c r="AL15" s="900"/>
      <c r="AM15" s="901" t="str">
        <f t="shared" si="7"/>
        <v/>
      </c>
      <c r="AN15" s="901"/>
      <c r="AO15" s="73">
        <f t="shared" ref="AO15:AO33" si="12">IF(ROUND($A$1-$A$1*M15,4)=$A$1,0,ROUND($A$1-$A$1*M15,4))</f>
        <v>0</v>
      </c>
      <c r="AP15" s="74">
        <f t="shared" ref="AP15:AP33" si="13">IF(ROUND($A$1-$A$1*O15,4)=$A$1,0,ROUND($A$1-$A$1*O15,4))</f>
        <v>0</v>
      </c>
      <c r="AQ15" s="75">
        <f t="shared" ref="AQ15:AQ33" si="14">ROUND($A$1-((M15+O15)*$A$1),4)</f>
        <v>0</v>
      </c>
      <c r="AR15" s="76">
        <f t="shared" ref="AR15:AR33" si="15">IF(AO15&gt;0,1,0)</f>
        <v>0</v>
      </c>
      <c r="AS15" s="77">
        <f t="shared" si="8"/>
        <v>0</v>
      </c>
      <c r="AT15" s="76">
        <f t="shared" ref="AT15:AT33" si="16">IF(AQ15&gt;0,3,0)</f>
        <v>0</v>
      </c>
      <c r="AU15" s="78">
        <f t="shared" si="9"/>
        <v>0</v>
      </c>
      <c r="AV15" s="5">
        <f t="shared" si="10"/>
        <v>0</v>
      </c>
      <c r="AW15" s="104">
        <f t="shared" ref="AW15:AW33" si="17">ROUND(AF15*Q15,0)</f>
        <v>0</v>
      </c>
    </row>
    <row r="16" spans="1:83" s="69" customFormat="1" ht="18" customHeight="1" x14ac:dyDescent="0.2">
      <c r="A16" s="71">
        <v>3</v>
      </c>
      <c r="B16" s="924"/>
      <c r="C16" s="925"/>
      <c r="D16" s="925"/>
      <c r="E16" s="925"/>
      <c r="F16" s="925"/>
      <c r="G16" s="926"/>
      <c r="H16" s="927"/>
      <c r="I16" s="928"/>
      <c r="J16" s="929"/>
      <c r="K16" s="930"/>
      <c r="L16" s="931"/>
      <c r="M16" s="932"/>
      <c r="N16" s="933"/>
      <c r="O16" s="932"/>
      <c r="P16" s="933"/>
      <c r="Q16" s="934">
        <f t="shared" si="2"/>
        <v>0</v>
      </c>
      <c r="R16" s="935"/>
      <c r="S16" s="936"/>
      <c r="T16" s="937"/>
      <c r="U16" s="938"/>
      <c r="V16" s="939"/>
      <c r="W16" s="940"/>
      <c r="X16" s="941"/>
      <c r="Y16" s="939"/>
      <c r="Z16" s="941"/>
      <c r="AA16" s="556"/>
      <c r="AB16" s="563"/>
      <c r="AC16" s="560" t="str">
        <f t="shared" si="3"/>
        <v/>
      </c>
      <c r="AD16" s="564"/>
      <c r="AE16" s="561"/>
      <c r="AF16" s="562">
        <f t="shared" si="4"/>
        <v>0</v>
      </c>
      <c r="AG16" s="72"/>
      <c r="AH16" s="109" t="str">
        <f t="shared" si="5"/>
        <v/>
      </c>
      <c r="AI16" s="883" t="str">
        <f t="shared" si="11"/>
        <v/>
      </c>
      <c r="AJ16" s="883"/>
      <c r="AK16" s="900" t="str">
        <f t="shared" si="6"/>
        <v/>
      </c>
      <c r="AL16" s="900"/>
      <c r="AM16" s="901" t="str">
        <f t="shared" si="7"/>
        <v/>
      </c>
      <c r="AN16" s="901"/>
      <c r="AO16" s="73">
        <f t="shared" si="12"/>
        <v>0</v>
      </c>
      <c r="AP16" s="74">
        <f t="shared" si="13"/>
        <v>0</v>
      </c>
      <c r="AQ16" s="75">
        <f t="shared" si="14"/>
        <v>0</v>
      </c>
      <c r="AR16" s="76">
        <f t="shared" si="15"/>
        <v>0</v>
      </c>
      <c r="AS16" s="77">
        <f t="shared" si="8"/>
        <v>0</v>
      </c>
      <c r="AT16" s="76">
        <f t="shared" si="16"/>
        <v>0</v>
      </c>
      <c r="AU16" s="78">
        <f t="shared" si="9"/>
        <v>0</v>
      </c>
      <c r="AV16" s="5">
        <f t="shared" si="10"/>
        <v>0</v>
      </c>
      <c r="AW16" s="104">
        <f t="shared" si="17"/>
        <v>0</v>
      </c>
    </row>
    <row r="17" spans="1:49" s="69" customFormat="1" ht="18" customHeight="1" x14ac:dyDescent="0.2">
      <c r="A17" s="71">
        <v>4</v>
      </c>
      <c r="B17" s="924"/>
      <c r="C17" s="925"/>
      <c r="D17" s="925"/>
      <c r="E17" s="925"/>
      <c r="F17" s="925"/>
      <c r="G17" s="926"/>
      <c r="H17" s="927"/>
      <c r="I17" s="928"/>
      <c r="J17" s="929"/>
      <c r="K17" s="930"/>
      <c r="L17" s="931"/>
      <c r="M17" s="932"/>
      <c r="N17" s="933"/>
      <c r="O17" s="932"/>
      <c r="P17" s="933"/>
      <c r="Q17" s="934">
        <f t="shared" si="2"/>
        <v>0</v>
      </c>
      <c r="R17" s="935"/>
      <c r="S17" s="936"/>
      <c r="T17" s="937"/>
      <c r="U17" s="938"/>
      <c r="V17" s="939"/>
      <c r="W17" s="940"/>
      <c r="X17" s="941"/>
      <c r="Y17" s="939"/>
      <c r="Z17" s="941"/>
      <c r="AA17" s="556"/>
      <c r="AB17" s="563"/>
      <c r="AC17" s="560" t="str">
        <f t="shared" si="3"/>
        <v/>
      </c>
      <c r="AD17" s="564"/>
      <c r="AE17" s="561"/>
      <c r="AF17" s="562">
        <f t="shared" si="4"/>
        <v>0</v>
      </c>
      <c r="AG17" s="72"/>
      <c r="AH17" s="109" t="str">
        <f t="shared" si="5"/>
        <v/>
      </c>
      <c r="AI17" s="883" t="str">
        <f t="shared" si="11"/>
        <v/>
      </c>
      <c r="AJ17" s="883"/>
      <c r="AK17" s="900" t="str">
        <f t="shared" si="6"/>
        <v/>
      </c>
      <c r="AL17" s="900"/>
      <c r="AM17" s="901" t="str">
        <f t="shared" si="7"/>
        <v/>
      </c>
      <c r="AN17" s="901"/>
      <c r="AO17" s="73">
        <f t="shared" si="12"/>
        <v>0</v>
      </c>
      <c r="AP17" s="74">
        <f t="shared" si="13"/>
        <v>0</v>
      </c>
      <c r="AQ17" s="75">
        <f t="shared" si="14"/>
        <v>0</v>
      </c>
      <c r="AR17" s="76">
        <f t="shared" si="15"/>
        <v>0</v>
      </c>
      <c r="AS17" s="77">
        <f t="shared" si="8"/>
        <v>0</v>
      </c>
      <c r="AT17" s="76">
        <f t="shared" si="16"/>
        <v>0</v>
      </c>
      <c r="AU17" s="78">
        <f t="shared" si="9"/>
        <v>0</v>
      </c>
      <c r="AV17" s="5">
        <f t="shared" si="10"/>
        <v>0</v>
      </c>
      <c r="AW17" s="104">
        <f t="shared" si="17"/>
        <v>0</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0</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0</v>
      </c>
      <c r="AR18" s="76">
        <f t="shared" si="15"/>
        <v>0</v>
      </c>
      <c r="AS18" s="77">
        <f t="shared" si="8"/>
        <v>0</v>
      </c>
      <c r="AT18" s="76">
        <f t="shared" si="16"/>
        <v>0</v>
      </c>
      <c r="AU18" s="78">
        <f t="shared" si="9"/>
        <v>0</v>
      </c>
      <c r="AV18" s="5">
        <f t="shared" si="10"/>
        <v>0</v>
      </c>
      <c r="AW18" s="104">
        <f t="shared" si="17"/>
        <v>0</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0</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0</v>
      </c>
      <c r="AR19" s="76">
        <f t="shared" si="15"/>
        <v>0</v>
      </c>
      <c r="AS19" s="77">
        <f t="shared" si="8"/>
        <v>0</v>
      </c>
      <c r="AT19" s="76">
        <f t="shared" si="16"/>
        <v>0</v>
      </c>
      <c r="AU19" s="78">
        <f t="shared" si="9"/>
        <v>0</v>
      </c>
      <c r="AV19" s="5">
        <f t="shared" si="10"/>
        <v>0</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0</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0</v>
      </c>
      <c r="AR20" s="76">
        <f t="shared" si="15"/>
        <v>0</v>
      </c>
      <c r="AS20" s="77">
        <f t="shared" si="8"/>
        <v>0</v>
      </c>
      <c r="AT20" s="76">
        <f t="shared" si="16"/>
        <v>0</v>
      </c>
      <c r="AU20" s="78">
        <f t="shared" si="9"/>
        <v>0</v>
      </c>
      <c r="AV20" s="5">
        <f t="shared" si="10"/>
        <v>0</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0</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0</v>
      </c>
      <c r="AR21" s="76">
        <f t="shared" si="15"/>
        <v>0</v>
      </c>
      <c r="AS21" s="77">
        <f t="shared" si="8"/>
        <v>0</v>
      </c>
      <c r="AT21" s="76">
        <f t="shared" si="16"/>
        <v>0</v>
      </c>
      <c r="AU21" s="78">
        <f t="shared" si="9"/>
        <v>0</v>
      </c>
      <c r="AV21" s="5">
        <f t="shared" si="10"/>
        <v>0</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0</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0</v>
      </c>
      <c r="AR22" s="76">
        <f t="shared" si="15"/>
        <v>0</v>
      </c>
      <c r="AS22" s="77">
        <f t="shared" si="8"/>
        <v>0</v>
      </c>
      <c r="AT22" s="76">
        <f t="shared" si="16"/>
        <v>0</v>
      </c>
      <c r="AU22" s="78">
        <f t="shared" si="9"/>
        <v>0</v>
      </c>
      <c r="AV22" s="5">
        <f t="shared" si="10"/>
        <v>0</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0</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0</v>
      </c>
      <c r="AR23" s="76">
        <f t="shared" si="15"/>
        <v>0</v>
      </c>
      <c r="AS23" s="77">
        <f t="shared" si="8"/>
        <v>0</v>
      </c>
      <c r="AT23" s="76">
        <f t="shared" si="16"/>
        <v>0</v>
      </c>
      <c r="AU23" s="78">
        <f t="shared" si="9"/>
        <v>0</v>
      </c>
      <c r="AV23" s="5">
        <f t="shared" si="10"/>
        <v>0</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0</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0</v>
      </c>
      <c r="AR24" s="76">
        <f t="shared" si="15"/>
        <v>0</v>
      </c>
      <c r="AS24" s="77">
        <f t="shared" si="8"/>
        <v>0</v>
      </c>
      <c r="AT24" s="76">
        <f t="shared" si="16"/>
        <v>0</v>
      </c>
      <c r="AU24" s="78">
        <f t="shared" si="9"/>
        <v>0</v>
      </c>
      <c r="AV24" s="5">
        <f t="shared" si="10"/>
        <v>0</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0</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0</v>
      </c>
      <c r="AR25" s="76">
        <f t="shared" si="15"/>
        <v>0</v>
      </c>
      <c r="AS25" s="77">
        <f t="shared" si="8"/>
        <v>0</v>
      </c>
      <c r="AT25" s="76">
        <f t="shared" si="16"/>
        <v>0</v>
      </c>
      <c r="AU25" s="78">
        <f t="shared" si="9"/>
        <v>0</v>
      </c>
      <c r="AV25" s="5">
        <f t="shared" si="10"/>
        <v>0</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0</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0</v>
      </c>
      <c r="AR26" s="76">
        <f t="shared" si="15"/>
        <v>0</v>
      </c>
      <c r="AS26" s="77">
        <f t="shared" si="8"/>
        <v>0</v>
      </c>
      <c r="AT26" s="76">
        <f t="shared" si="16"/>
        <v>0</v>
      </c>
      <c r="AU26" s="78">
        <f t="shared" si="9"/>
        <v>0</v>
      </c>
      <c r="AV26" s="5">
        <f t="shared" si="10"/>
        <v>0</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0</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0</v>
      </c>
      <c r="AR27" s="76">
        <f t="shared" si="15"/>
        <v>0</v>
      </c>
      <c r="AS27" s="77">
        <f t="shared" si="8"/>
        <v>0</v>
      </c>
      <c r="AT27" s="76">
        <f t="shared" si="16"/>
        <v>0</v>
      </c>
      <c r="AU27" s="78">
        <f t="shared" si="9"/>
        <v>0</v>
      </c>
      <c r="AV27" s="5">
        <f t="shared" si="10"/>
        <v>0</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0</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0</v>
      </c>
      <c r="AR28" s="76">
        <f t="shared" si="15"/>
        <v>0</v>
      </c>
      <c r="AS28" s="77">
        <f t="shared" si="8"/>
        <v>0</v>
      </c>
      <c r="AT28" s="76">
        <f t="shared" si="16"/>
        <v>0</v>
      </c>
      <c r="AU28" s="78">
        <f t="shared" si="9"/>
        <v>0</v>
      </c>
      <c r="AV28" s="5">
        <f t="shared" si="10"/>
        <v>0</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0</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0</v>
      </c>
      <c r="AR29" s="76">
        <f t="shared" si="15"/>
        <v>0</v>
      </c>
      <c r="AS29" s="77">
        <f t="shared" si="8"/>
        <v>0</v>
      </c>
      <c r="AT29" s="76">
        <f t="shared" si="16"/>
        <v>0</v>
      </c>
      <c r="AU29" s="78">
        <f t="shared" si="9"/>
        <v>0</v>
      </c>
      <c r="AV29" s="5">
        <f t="shared" si="10"/>
        <v>0</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0</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0</v>
      </c>
      <c r="AR30" s="76">
        <f t="shared" si="15"/>
        <v>0</v>
      </c>
      <c r="AS30" s="77">
        <f t="shared" si="8"/>
        <v>0</v>
      </c>
      <c r="AT30" s="76">
        <f t="shared" si="16"/>
        <v>0</v>
      </c>
      <c r="AU30" s="78">
        <f t="shared" si="9"/>
        <v>0</v>
      </c>
      <c r="AV30" s="5">
        <f t="shared" si="10"/>
        <v>0</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0</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0</v>
      </c>
      <c r="AR31" s="76">
        <f t="shared" si="15"/>
        <v>0</v>
      </c>
      <c r="AS31" s="77">
        <f t="shared" si="8"/>
        <v>0</v>
      </c>
      <c r="AT31" s="76">
        <f t="shared" si="16"/>
        <v>0</v>
      </c>
      <c r="AU31" s="78">
        <f t="shared" si="9"/>
        <v>0</v>
      </c>
      <c r="AV31" s="5">
        <f t="shared" si="10"/>
        <v>0</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0</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0</v>
      </c>
      <c r="AR32" s="76">
        <f t="shared" si="15"/>
        <v>0</v>
      </c>
      <c r="AS32" s="77">
        <f t="shared" si="8"/>
        <v>0</v>
      </c>
      <c r="AT32" s="76">
        <f t="shared" si="16"/>
        <v>0</v>
      </c>
      <c r="AU32" s="78">
        <f t="shared" si="9"/>
        <v>0</v>
      </c>
      <c r="AV32" s="5">
        <f t="shared" si="10"/>
        <v>0</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0</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0</v>
      </c>
      <c r="AR33" s="76">
        <f t="shared" si="15"/>
        <v>0</v>
      </c>
      <c r="AS33" s="77">
        <f t="shared" si="8"/>
        <v>0</v>
      </c>
      <c r="AT33" s="76">
        <f t="shared" si="16"/>
        <v>0</v>
      </c>
      <c r="AU33" s="78">
        <f t="shared" si="9"/>
        <v>0</v>
      </c>
      <c r="AV33" s="5">
        <f t="shared" si="10"/>
        <v>0</v>
      </c>
      <c r="AW33" s="104">
        <f t="shared" si="17"/>
        <v>0</v>
      </c>
    </row>
    <row r="34" spans="1:49" s="69" customFormat="1" ht="24.75" customHeight="1" x14ac:dyDescent="0.2">
      <c r="A34" s="84"/>
      <c r="B34" s="480" t="s">
        <v>281</v>
      </c>
      <c r="C34" s="84"/>
      <c r="D34" s="84"/>
      <c r="E34" s="84"/>
      <c r="F34" s="84"/>
      <c r="G34" s="554">
        <f>20-COUNTBLANK(B14:B33)</f>
        <v>0</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0</v>
      </c>
      <c r="Z34" s="904"/>
      <c r="AA34" s="558">
        <f t="shared" ref="AA34:AG34" si="18">SUM(AA14:AA33)</f>
        <v>0</v>
      </c>
      <c r="AB34" s="568">
        <f t="shared" si="18"/>
        <v>0</v>
      </c>
      <c r="AC34" s="569">
        <f t="shared" si="18"/>
        <v>0</v>
      </c>
      <c r="AD34" s="569">
        <f t="shared" si="18"/>
        <v>0</v>
      </c>
      <c r="AE34" s="570">
        <f t="shared" si="18"/>
        <v>0</v>
      </c>
      <c r="AF34" s="571">
        <f t="shared" si="18"/>
        <v>0</v>
      </c>
      <c r="AG34" s="89">
        <f t="shared" si="18"/>
        <v>0</v>
      </c>
      <c r="AH34" s="90"/>
      <c r="AI34" s="90"/>
      <c r="AJ34" s="90"/>
      <c r="AK34" s="90"/>
      <c r="AL34" s="91"/>
      <c r="AM34" s="91"/>
      <c r="AN34" s="91"/>
      <c r="AO34" s="68"/>
      <c r="AS34" s="70"/>
      <c r="AW34" s="104">
        <f>SUM(AW14:AW33)</f>
        <v>0</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0</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739" priority="6" stopIfTrue="1">
      <formula>B14=""</formula>
    </cfRule>
  </conditionalFormatting>
  <conditionalFormatting sqref="AE14:AE33">
    <cfRule type="expression" dxfId="738" priority="7" stopIfTrue="1">
      <formula>AND((OR(S14,V14,Y14)&lt;&gt;0),AE14=0)</formula>
    </cfRule>
    <cfRule type="expression" dxfId="737" priority="8" stopIfTrue="1">
      <formula>AND((OR(S14,V14,Y14)&lt;&gt;0),AE14&lt;&gt;0)</formula>
    </cfRule>
  </conditionalFormatting>
  <conditionalFormatting sqref="Q14:R33">
    <cfRule type="expression" dxfId="736" priority="9" stopIfTrue="1">
      <formula>B14=""</formula>
    </cfRule>
  </conditionalFormatting>
  <conditionalFormatting sqref="AC14:AC33">
    <cfRule type="expression" dxfId="735" priority="10" stopIfTrue="1">
      <formula>(AD14+AC14)&gt;=0</formula>
    </cfRule>
  </conditionalFormatting>
  <conditionalFormatting sqref="AI14:AJ33">
    <cfRule type="expression" dxfId="734" priority="11" stopIfTrue="1">
      <formula>IF(AI14&lt;&gt;ROUND(S14*$AF$1+V14+Y14,2),1)</formula>
    </cfRule>
    <cfRule type="cellIs" dxfId="733" priority="12" stopIfTrue="1" operator="equal">
      <formula>0</formula>
    </cfRule>
  </conditionalFormatting>
  <conditionalFormatting sqref="Y25:Z33">
    <cfRule type="expression" dxfId="732" priority="13" stopIfTrue="1">
      <formula>IF((AND($Y25=0,$S25=0,$V25=0,$AE25&lt;&gt;0)),"истина")</formula>
    </cfRule>
    <cfRule type="expression" dxfId="731" priority="14" stopIfTrue="1">
      <formula>($V25+$Y25)&lt;&gt;$AI25</formula>
    </cfRule>
  </conditionalFormatting>
  <conditionalFormatting sqref="S15:U33">
    <cfRule type="expression" dxfId="730" priority="15" stopIfTrue="1">
      <formula>IF((AND($S15=0,$V15=0,$Y15=0,$AE15&lt;&gt;0)),"истина")</formula>
    </cfRule>
    <cfRule type="cellIs" dxfId="729" priority="16" stopIfTrue="1" operator="lessThan">
      <formula>0</formula>
    </cfRule>
  </conditionalFormatting>
  <conditionalFormatting sqref="V25:X33">
    <cfRule type="expression" dxfId="728" priority="17" stopIfTrue="1">
      <formula>IF((AND($V25=0,$Y25=0,$S25=0,$AE25&lt;&gt;0)),"истина")</formula>
    </cfRule>
    <cfRule type="expression" dxfId="727" priority="18" stopIfTrue="1">
      <formula>($V25+$Y25)&lt;&gt;$AI25</formula>
    </cfRule>
    <cfRule type="cellIs" dxfId="726" priority="19" stopIfTrue="1" operator="lessThan">
      <formula>0</formula>
    </cfRule>
  </conditionalFormatting>
  <conditionalFormatting sqref="I10:J10">
    <cfRule type="cellIs" dxfId="725" priority="20" stopIfTrue="1" operator="notEqual">
      <formula>$A$10</formula>
    </cfRule>
    <cfRule type="cellIs" dxfId="724" priority="21" stopIfTrue="1" operator="equal">
      <formula>0</formula>
    </cfRule>
  </conditionalFormatting>
  <conditionalFormatting sqref="D10:E10 AK13:AL13 AH14:AH33 AM14:AN33">
    <cfRule type="cellIs" dxfId="723" priority="22" stopIfTrue="1" operator="equal">
      <formula>0</formula>
    </cfRule>
  </conditionalFormatting>
  <conditionalFormatting sqref="AH3:AN3 AH1:AN1">
    <cfRule type="cellIs" dxfId="722" priority="23" stopIfTrue="1" operator="equal">
      <formula>0</formula>
    </cfRule>
  </conditionalFormatting>
  <conditionalFormatting sqref="S34:AG34 AF14:AF33">
    <cfRule type="cellIs" dxfId="721" priority="24" stopIfTrue="1" operator="equal">
      <formula>0</formula>
    </cfRule>
  </conditionalFormatting>
  <conditionalFormatting sqref="S14:U14">
    <cfRule type="expression" dxfId="720" priority="25" stopIfTrue="1">
      <formula>IF((AND($S$14=0,$V$14=0,$Y$14=0,$AE$14&lt;&gt;0)),"истина")</formula>
    </cfRule>
    <cfRule type="cellIs" dxfId="719" priority="26" stopIfTrue="1" operator="lessThan">
      <formula>0</formula>
    </cfRule>
  </conditionalFormatting>
  <conditionalFormatting sqref="G34 D8:E9 AK14:AL33">
    <cfRule type="cellIs" dxfId="718" priority="27" stopIfTrue="1" operator="equal">
      <formula>0</formula>
    </cfRule>
  </conditionalFormatting>
  <conditionalFormatting sqref="AL8:AL9">
    <cfRule type="cellIs" dxfId="717" priority="28" stopIfTrue="1" operator="equal">
      <formula>0</formula>
    </cfRule>
  </conditionalFormatting>
  <conditionalFormatting sqref="AM8:AN8">
    <cfRule type="expression" dxfId="716" priority="29" stopIfTrue="1">
      <formula>$AL$8=0</formula>
    </cfRule>
  </conditionalFormatting>
  <conditionalFormatting sqref="AM9:AN9">
    <cfRule type="expression" dxfId="715" priority="30" stopIfTrue="1">
      <formula>$AL$9=0</formula>
    </cfRule>
  </conditionalFormatting>
  <conditionalFormatting sqref="A8:C8">
    <cfRule type="expression" dxfId="714" priority="31" stopIfTrue="1">
      <formula>$D$8=0</formula>
    </cfRule>
    <cfRule type="cellIs" dxfId="713" priority="32" stopIfTrue="1" operator="equal">
      <formula>0</formula>
    </cfRule>
  </conditionalFormatting>
  <conditionalFormatting sqref="A9:C9">
    <cfRule type="expression" dxfId="712" priority="33" stopIfTrue="1">
      <formula>$D$9=0</formula>
    </cfRule>
    <cfRule type="cellIs" dxfId="711" priority="34" stopIfTrue="1" operator="equal">
      <formula>0</formula>
    </cfRule>
  </conditionalFormatting>
  <conditionalFormatting sqref="F9">
    <cfRule type="expression" dxfId="710" priority="35" stopIfTrue="1">
      <formula>$D$9=0</formula>
    </cfRule>
  </conditionalFormatting>
  <conditionalFormatting sqref="F8">
    <cfRule type="expression" dxfId="709" priority="36" stopIfTrue="1">
      <formula>$D$8=0</formula>
    </cfRule>
  </conditionalFormatting>
  <conditionalFormatting sqref="G8:AK9 BA7:CE8">
    <cfRule type="cellIs" dxfId="708" priority="37" stopIfTrue="1" operator="equal">
      <formula>""</formula>
    </cfRule>
  </conditionalFormatting>
  <conditionalFormatting sqref="Y14:Z24">
    <cfRule type="expression" dxfId="707" priority="1" stopIfTrue="1">
      <formula>IF((AND($Y14=0,$S14=0,$V14=0,$AE14&lt;&gt;0)),"истина")</formula>
    </cfRule>
    <cfRule type="expression" dxfId="706" priority="2" stopIfTrue="1">
      <formula>($V14+$Y14)&lt;&gt;$AI14</formula>
    </cfRule>
  </conditionalFormatting>
  <conditionalFormatting sqref="V14:X24">
    <cfRule type="expression" dxfId="705" priority="3" stopIfTrue="1">
      <formula>IF((AND($V14=0,$Y14=0,$S14=0,$AE14&lt;&gt;0)),"истина")</formula>
    </cfRule>
    <cfRule type="expression" dxfId="704" priority="4" stopIfTrue="1">
      <formula>($V14+$Y14)&lt;&gt;$AI14</formula>
    </cfRule>
    <cfRule type="cellIs" dxfId="703"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3185"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93186"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93187"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93188"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93189"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93190"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93191"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93192"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93193"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93194"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93195"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93196"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93197"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93198"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93199"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93200"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93201"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8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42">
    <pageSetUpPr fitToPage="1"/>
  </sheetPr>
  <dimension ref="A1:CE147"/>
  <sheetViews>
    <sheetView showGridLines="0" topLeftCell="C3" zoomScale="120" zoomScaleNormal="120" workbookViewId="0">
      <selection activeCell="M18" sqref="M18:N18"/>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c r="B1" s="969"/>
      <c r="C1" s="969"/>
      <c r="D1" s="555"/>
      <c r="E1" s="966"/>
      <c r="F1" s="966"/>
      <c r="G1" s="966"/>
      <c r="H1" s="966"/>
      <c r="J1" s="970"/>
      <c r="K1" s="970"/>
      <c r="L1" s="970"/>
      <c r="M1" s="970"/>
      <c r="N1" s="970"/>
      <c r="O1" s="970"/>
      <c r="P1" s="3"/>
      <c r="Q1" s="3"/>
      <c r="R1" s="964"/>
      <c r="S1" s="964"/>
      <c r="T1" s="964"/>
      <c r="U1" s="964"/>
      <c r="V1" s="964"/>
      <c r="W1" s="964"/>
      <c r="Y1" s="971"/>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c r="AH2" s="859" t="s">
        <v>12</v>
      </c>
      <c r="AI2" s="859"/>
      <c r="AJ2" s="859"/>
      <c r="AK2" s="859"/>
      <c r="AL2" s="859"/>
      <c r="AM2" s="859"/>
      <c r="AN2" s="859"/>
      <c r="AO2" s="14" t="b">
        <v>0</v>
      </c>
      <c r="AP2" s="15" t="b">
        <v>0</v>
      </c>
      <c r="AQ2" s="15" t="b">
        <v>0</v>
      </c>
      <c r="AR2" s="15" t="b">
        <v>0</v>
      </c>
      <c r="AS2" s="15" t="b">
        <v>0</v>
      </c>
      <c r="AT2" s="15" t="b">
        <v>0</v>
      </c>
      <c r="AU2" s="15" t="b">
        <v>0</v>
      </c>
      <c r="AV2" s="15">
        <f>COUNTIF(AO2:AU2,TRUE)</f>
        <v>0</v>
      </c>
    </row>
    <row r="3" spans="1:83" ht="12.75" customHeight="1" x14ac:dyDescent="0.2">
      <c r="A3" s="972" t="s">
        <v>328</v>
      </c>
      <c r="B3" s="972"/>
      <c r="C3" s="972"/>
      <c r="D3" s="555"/>
      <c r="E3" s="964"/>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f>IF(AO2=TRUE,"M",0)</f>
        <v>0</v>
      </c>
      <c r="AP3" s="19">
        <f>IF(AP2=TRUE,"Tu",0)</f>
        <v>0</v>
      </c>
      <c r="AQ3" s="19">
        <f>IF(AQ2=TRUE,"W",0)</f>
        <v>0</v>
      </c>
      <c r="AR3" s="19">
        <f>IF(AR2=TRUE,"Th",0)</f>
        <v>0</v>
      </c>
      <c r="AS3" s="19">
        <f>IF(AS2=TRUE,"F",0)</f>
        <v>0</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
      </c>
      <c r="BC7" s="33" t="str">
        <f>IF($I$7=$AO$3,"X","")&amp;IF($I$7=$AP$3,"X","")&amp;IF($I$7=$AQ$3,"X","")&amp;IF($I$7=$AR$3,"X","")&amp;IF($I$7=$AS$3,"X","")&amp;IF($I$7=$AT$3,"X","")&amp;IF($I$7=$AU$3,"X","")</f>
        <v/>
      </c>
      <c r="BD7" s="33" t="str">
        <f>IF($J$7=$AO$3,"X","")&amp;IF($J$7=$AP$3,"X","")&amp;IF($J$7=$AQ$3,"X","")&amp;IF($J$7=$AR$3,"X","")&amp;IF($J$7=$AS$3,"X","")&amp;IF($J$7=$AT$3,"X","")&amp;IF($J$7=$AU$3,"X","")</f>
        <v/>
      </c>
      <c r="BE7" s="33" t="str">
        <f>IF($K$7=$AO$3,"X","")&amp;IF($K$7=$AP$3,"X","")&amp;IF($K$7=$AQ$3,"X","")&amp;IF($K$7=$AR$3,"X","")&amp;IF($K$7=$AS$3,"X","")&amp;IF($K$7=$AT$3,"X","")&amp;IF($K$7=$AU$3,"X","")</f>
        <v/>
      </c>
      <c r="BF7" s="33" t="str">
        <f>IF($L$7=$AO$3,"X","")&amp;IF($L$7=$AP$3,"X","")&amp;IF($L$7=$AQ$3,"X","")&amp;IF($L$7=$AR$3,"X","")&amp;IF($L$7=$AS$3,"X","")&amp;IF($L$7=$AT$3,"X","")&amp;IF($L$7=$AU$3,"X","")</f>
        <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
      </c>
      <c r="BJ7" s="33" t="str">
        <f>IF($P$7=$AO$3,"X","")&amp;IF($P$7=$AP$3,"X","")&amp;IF($P$7=$AQ$3,"X","")&amp;IF($P$7=$AR$3,"X","")&amp;IF($P$7=$AS$3,"X","")&amp;IF($P$7=$AT$3,"X","")&amp;IF($P$7=$AU$3,"X","")</f>
        <v/>
      </c>
      <c r="BK7" s="33" t="str">
        <f>IF($Q$7=$AO$3,"X","")&amp;IF($Q$7=$AP$3,"X","")&amp;IF($Q$7=$AQ$3,"X","")&amp;IF($Q$7=$AR$3,"X","")&amp;IF($Q$7=$AS$3,"X","")&amp;IF($Q$7=$AT$3,"X","")&amp;IF($Q$7=$AU$3,"X","")</f>
        <v/>
      </c>
      <c r="BL7" s="33" t="str">
        <f>IF($R$7=$AO$3,"X","")&amp;IF($R$7=$AP$3,"X","")&amp;IF($R$7=$AQ$3,"X","")&amp;IF($R$7=$AR$3,"X","")&amp;IF($R$7=$AS$3,"X","")&amp;IF($R$7=$AT$3,"X","")&amp;IF($R$7=$AU$3,"X","")</f>
        <v/>
      </c>
      <c r="BM7" s="33" t="str">
        <f>IF($S$7=$AO$3,"X","")&amp;IF($S$7=$AP$3,"X","")&amp;IF($S$7=$AQ$3,"X","")&amp;IF($S$7=$AR$3,"X","")&amp;IF($S$7=$AS$3,"X","")&amp;IF($S$7=$AT$3,"X","")&amp;IF($S$7=$AU$3,"X","")</f>
        <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
      </c>
      <c r="BQ7" s="33" t="str">
        <f>IF($W$7=$AO$3,"X","")&amp;IF($W$7=$AP$3,"X","")&amp;IF($W$7=$AQ$3,"X","")&amp;IF($W$7=$AR$3,"X","")&amp;IF($W$7=$AS$3,"X","")&amp;IF($W$7=$AT$3,"X","")&amp;IF($W$7=$AU$3,"X","")</f>
        <v/>
      </c>
      <c r="BR7" s="33" t="str">
        <f>IF($X$7=$AO$3,"X","")&amp;IF($X$7=$AP$3,"X","")&amp;IF($X$7=$AQ$3,"X","")&amp;IF($X$7=$AR$3,"X","")&amp;IF($X$7=$AS$3,"X","")&amp;IF($X$7=$AT$3,"X","")&amp;IF($X$7=$AU$3,"X","")</f>
        <v/>
      </c>
      <c r="BS7" s="33" t="str">
        <f>IF($Y$7=$AO$3,"X","")&amp;IF($Y$7=$AP$3,"X","")&amp;IF($Y$7=$AQ$3,"X","")&amp;IF($Y$7=$AR$3,"X","")&amp;IF($Y$7=$AS$3,"X","")&amp;IF($Y$7=$AT$3,"X","")&amp;IF($Y$7=$AU$3,"X","")</f>
        <v/>
      </c>
      <c r="BT7" s="33" t="str">
        <f>IF($Z$7=$AO$3,"X","")&amp;IF($Z$7=$AP$3,"X","")&amp;IF($Z$7=$AQ$3,"X","")&amp;IF($Z$7=$AR$3,"X","")&amp;IF($Z$7=$AS$3,"X","")&amp;IF($Z$7=$AT$3,"X","")&amp;IF($Z$7=$AU$3,"X","")</f>
        <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
      </c>
      <c r="BX7" s="33" t="str">
        <f>IF($AD$7=$AO$3,"X","")&amp;IF($AD$7=$AP$3,"X","")&amp;IF($AD$7=$AQ$3,"X","")&amp;IF($AD$7=$AR$3,"X","")&amp;IF($AD$7=$AS$3,"X","")&amp;IF($AD$7=$AT$3,"X","")&amp;IF($AD$7=$AU$3,"X","")</f>
        <v/>
      </c>
      <c r="BY7" s="33" t="str">
        <f>IF($AE$7=$AO$3,"X","")&amp;IF($AE$7=$AP$3,"X","")&amp;IF($AE$7=$AQ$3,"X","")&amp;IF($AE$7=$AR$3,"X","")&amp;IF($AE$7=$AS$3,"X","")&amp;IF($AE$7=$AT$3,"X","")&amp;IF($AE$7=$AU$3,"X","")</f>
        <v/>
      </c>
      <c r="BZ7" s="33" t="str">
        <f>IF($AF$7=$AO$3,"X","")&amp;IF($AF$7=$AP$3,"X","")&amp;IF($AF$7=$AQ$3,"X","")&amp;IF($AF$7=$AR$3,"X","")&amp;IF($AF$7=$AS$3,"X","")&amp;IF($AF$7=$AT$3,"X","")&amp;IF($AF$7=$AU$3,"X","")</f>
        <v/>
      </c>
      <c r="CA7" s="33" t="str">
        <f>IF($AG$7=$AO$3,"X","")&amp;IF($AG$7=$AP$3,"X","")&amp;IF($AG$7=$AQ$3,"X","")&amp;IF($AG$7=$AR$3,"X","")&amp;IF($AG$7=$AS$3,"X","")&amp;IF($AG$7=$AT$3,"X","")&amp;IF($AG$7=$AU$3,"X","")</f>
        <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
      </c>
      <c r="CE7" s="33" t="str">
        <f>IF($AK$7=$AO$3,"X","")&amp;IF($AK$7=$AP$3,"X","")&amp;IF($AK$7=$AQ$3,"X","")&amp;IF($AK$7=$AR$3,"X","")&amp;IF($AK$7=$AS$3,"X","")&amp;IF($AK$7=$AT$3,"X","")&amp;IF($AK$7=$AU$3,"X","")</f>
        <v/>
      </c>
    </row>
    <row r="8" spans="1:83" ht="12.75" customHeight="1" x14ac:dyDescent="0.2">
      <c r="A8" s="977">
        <f>R1</f>
        <v>0</v>
      </c>
      <c r="B8" s="977"/>
      <c r="C8" s="977"/>
      <c r="D8" s="978">
        <f>Y1*AL8</f>
        <v>0</v>
      </c>
      <c r="E8" s="978"/>
      <c r="F8" s="34" t="s">
        <v>21</v>
      </c>
      <c r="G8" s="35" t="str">
        <f>IF($G$7=$AO$3,"X","")&amp;IF($G$7=$AP$3,"X","")&amp;IF($G$7=$AQ$3,"X","")&amp;IF($G$7=$AR$3,"X","")&amp;IF($G$7=$AS$3,"X","")&amp;IF($G$7=$AT$3,"X","")&amp;IF($G$7=$AU$3,"X","")</f>
        <v/>
      </c>
      <c r="H8" s="35" t="str">
        <f>IF($H$7=$AO$3,"X","")&amp;IF($H$7=$AP$3,"X","")&amp;IF($H$7=$AQ$3,"X","")&amp;IF($H$7=$AR$3,"X","")&amp;IF($H$7=$AS$3,"X","")&amp;IF($H$7=$AT$3,"X","")&amp;IF($H$7=$AU$3,"X","")</f>
        <v/>
      </c>
      <c r="I8" s="35" t="str">
        <f>IF($I$7=$AO$3,"X","")&amp;IF($I$7=$AP$3,"X","")&amp;IF($I$7=$AQ$3,"X","")&amp;IF($I$7=$AR$3,"X","")&amp;IF($I$7=$AS$3,"X","")&amp;IF($I$7=$AT$3,"X","")&amp;IF($I$7=$AU$3,"X","")</f>
        <v/>
      </c>
      <c r="J8" s="35" t="str">
        <f>IF($J$7=$AO$3,"X","")&amp;IF($J$7=$AP$3,"X","")&amp;IF($J$7=$AQ$3,"X","")&amp;IF($J$7=$AR$3,"X","")&amp;IF($J$7=$AS$3,"X","")&amp;IF($J$7=$AT$3,"X","")&amp;IF($J$7=$AU$3,"X","")</f>
        <v/>
      </c>
      <c r="K8" s="35" t="str">
        <f>IF($K$7=$AO$3,"X","")&amp;IF($K$7=$AP$3,"X","")&amp;IF($K$7=$AQ$3,"X","")&amp;IF($K$7=$AR$3,"X","")&amp;IF($K$7=$AS$3,"X","")&amp;IF($K$7=$AT$3,"X","")&amp;IF($K$7=$AU$3,"X","")</f>
        <v/>
      </c>
      <c r="L8" s="35" t="str">
        <f>IF($L$7=$AO$3,"X","")&amp;IF($L$7=$AP$3,"X","")&amp;IF($L$7=$AQ$3,"X","")&amp;IF($L$7=$AR$3,"X","")&amp;IF($L$7=$AS$3,"X","")&amp;IF($L$7=$AT$3,"X","")&amp;IF($L$7=$AU$3,"X","")</f>
        <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
      </c>
      <c r="P8" s="35" t="str">
        <f>IF($P$7=$AO$3,"X","")&amp;IF($P$7=$AP$3,"X","")&amp;IF($P$7=$AQ$3,"X","")&amp;IF($P$7=$AR$3,"X","")&amp;IF($P$7=$AS$3,"X","")&amp;IF($P$7=$AT$3,"X","")&amp;IF($P$7=$AU$3,"X","")</f>
        <v/>
      </c>
      <c r="Q8" s="35" t="str">
        <f>IF($Q$7=$AO$3,"X","")&amp;IF($Q$7=$AP$3,"X","")&amp;IF($Q$7=$AQ$3,"X","")&amp;IF($Q$7=$AR$3,"X","")&amp;IF($Q$7=$AS$3,"X","")&amp;IF($Q$7=$AT$3,"X","")&amp;IF($Q$7=$AU$3,"X","")</f>
        <v/>
      </c>
      <c r="R8" s="35" t="str">
        <f>IF($R$7=$AO$3,"X","")&amp;IF($R$7=$AP$3,"X","")&amp;IF($R$7=$AQ$3,"X","")&amp;IF($R$7=$AR$3,"X","")&amp;IF($R$7=$AS$3,"X","")&amp;IF($R$7=$AT$3,"X","")&amp;IF($R$7=$AU$3,"X","")</f>
        <v/>
      </c>
      <c r="S8" s="35" t="str">
        <f>IF($S$7=$AO$3,"X","")&amp;IF($S$7=$AP$3,"X","")&amp;IF($S$7=$AQ$3,"X","")&amp;IF($S$7=$AR$3,"X","")&amp;IF($S$7=$AS$3,"X","")&amp;IF($S$7=$AT$3,"X","")&amp;IF($S$7=$AU$3,"X","")</f>
        <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
      </c>
      <c r="W8" s="35" t="str">
        <f>IF($W$7=$AO$3,"X","")&amp;IF($W$7=$AP$3,"X","")&amp;IF($W$7=$AQ$3,"X","")&amp;IF($W$7=$AR$3,"X","")&amp;IF($W$7=$AS$3,"X","")&amp;IF($W$7=$AT$3,"X","")&amp;IF($W$7=$AU$3,"X","")</f>
        <v/>
      </c>
      <c r="X8" s="35" t="str">
        <f>IF($X$7=$AO$3,"X","")&amp;IF($X$7=$AP$3,"X","")&amp;IF($X$7=$AQ$3,"X","")&amp;IF($X$7=$AR$3,"X","")&amp;IF($X$7=$AS$3,"X","")&amp;IF($X$7=$AT$3,"X","")&amp;IF($X$7=$AU$3,"X","")</f>
        <v/>
      </c>
      <c r="Y8" s="35" t="str">
        <f>IF($Y$7=$AO$3,"X","")&amp;IF($Y$7=$AP$3,"X","")&amp;IF($Y$7=$AQ$3,"X","")&amp;IF($Y$7=$AR$3,"X","")&amp;IF($Y$7=$AS$3,"X","")&amp;IF($Y$7=$AT$3,"X","")&amp;IF($Y$7=$AU$3,"X","")</f>
        <v/>
      </c>
      <c r="Z8" s="35" t="str">
        <f>IF($Z$7=$AO$3,"X","")&amp;IF($Z$7=$AP$3,"X","")&amp;IF($Z$7=$AQ$3,"X","")&amp;IF($Z$7=$AR$3,"X","")&amp;IF($Z$7=$AS$3,"X","")&amp;IF($Z$7=$AT$3,"X","")&amp;IF($Z$7=$AU$3,"X","")</f>
        <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
      </c>
      <c r="AD8" s="35" t="str">
        <f>IF($AD$7=$AO$3,"X","")&amp;IF($AD$7=$AP$3,"X","")&amp;IF($AD$7=$AQ$3,"X","")&amp;IF($AD$7=$AR$3,"X","")&amp;IF($AD$7=$AS$3,"X","")&amp;IF($AD$7=$AT$3,"X","")&amp;IF($AD$7=$AU$3,"X","")</f>
        <v/>
      </c>
      <c r="AE8" s="35" t="str">
        <f>IF($AE$7=$AO$3,"X","")&amp;IF($AE$7=$AP$3,"X","")&amp;IF($AE$7=$AQ$3,"X","")&amp;IF($AE$7=$AR$3,"X","")&amp;IF($AE$7=$AS$3,"X","")&amp;IF($AE$7=$AT$3,"X","")&amp;IF($AE$7=$AU$3,"X","")</f>
        <v/>
      </c>
      <c r="AF8" s="35" t="str">
        <f>IF($AF$7=$AO$3,"X","")&amp;IF($AF$7=$AP$3,"X","")&amp;IF($AF$7=$AQ$3,"X","")&amp;IF($AF$7=$AR$3,"X","")&amp;IF($AF$7=$AS$3,"X","")&amp;IF($AF$7=$AT$3,"X","")&amp;IF($AF$7=$AU$3,"X","")</f>
        <v/>
      </c>
      <c r="AG8" s="35" t="str">
        <f>IF($AG$7=$AO$3,"X","")&amp;IF($AG$7=$AP$3,"X","")&amp;IF($AG$7=$AQ$3,"X","")&amp;IF($AG$7=$AR$3,"X","")&amp;IF($AG$7=$AS$3,"X","")&amp;IF($AG$7=$AT$3,"X","")&amp;IF($AG$7=$AU$3,"X","")</f>
        <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
      </c>
      <c r="AK8" s="35" t="str">
        <f>IF($AK$7=$AO$3,"X","")&amp;IF($AK$7=$AP$3,"X","")&amp;IF($AK$7=$AQ$3,"X","")&amp;IF($AK$7=$AR$3,"X","")&amp;IF($AK$7=$AS$3,"X","")&amp;IF($AK$7=$AT$3,"X","")&amp;IF($AK$7=$AU$3,"X","")</f>
        <v/>
      </c>
      <c r="AL8" s="30">
        <f>COUNTIF(G8:AK8,"X")</f>
        <v>0</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0</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c r="C14" s="925"/>
      <c r="D14" s="925"/>
      <c r="E14" s="925"/>
      <c r="F14" s="925"/>
      <c r="G14" s="926"/>
      <c r="H14" s="927"/>
      <c r="I14" s="928"/>
      <c r="J14" s="929"/>
      <c r="K14" s="930"/>
      <c r="L14" s="931"/>
      <c r="M14" s="932"/>
      <c r="N14" s="933"/>
      <c r="O14" s="932"/>
      <c r="P14" s="933"/>
      <c r="Q14" s="934">
        <f t="shared" ref="Q14:Q33" si="2">AV14</f>
        <v>0</v>
      </c>
      <c r="R14" s="935"/>
      <c r="S14" s="936"/>
      <c r="T14" s="937"/>
      <c r="U14" s="938"/>
      <c r="V14" s="939"/>
      <c r="W14" s="940"/>
      <c r="X14" s="941"/>
      <c r="Y14" s="939"/>
      <c r="Z14" s="941"/>
      <c r="AA14" s="556"/>
      <c r="AB14" s="559"/>
      <c r="AC14" s="560" t="str">
        <f t="shared" ref="AC14:AC33" si="3">IF(B14&lt;&gt;"",-$I$10,"")</f>
        <v/>
      </c>
      <c r="AD14" s="561"/>
      <c r="AE14" s="561"/>
      <c r="AF14" s="562">
        <f t="shared" ref="AF14:AF33" si="4">SUM(AB14:AE14)</f>
        <v>0</v>
      </c>
      <c r="AG14" s="72"/>
      <c r="AH14" s="109" t="str">
        <f t="shared" ref="AH14:AH33" si="5">IF(B14&lt;&gt;"",AV14,"")</f>
        <v/>
      </c>
      <c r="AI14" s="883" t="str">
        <f>IF(B14&lt;&gt;0,ROUND(AE14*Q14,0),"")</f>
        <v/>
      </c>
      <c r="AJ14" s="883"/>
      <c r="AK14" s="900" t="str">
        <f t="shared" ref="AK14:AK33" si="6">IF(B14&lt;&gt;0,ROUND(AI14*$AF$1,2),"")</f>
        <v/>
      </c>
      <c r="AL14" s="900"/>
      <c r="AM14" s="901" t="str">
        <f t="shared" ref="AM14:AM33" si="7">IF(AND(AC14&gt;0,AC14&lt;&gt;""),"ложь","")</f>
        <v/>
      </c>
      <c r="AN14" s="901"/>
      <c r="AO14" s="73">
        <f>IF(ROUND($A$1-$A$1*M14,4)=$A$1,0,ROUND($A$1-$A$1*M14,4))</f>
        <v>0</v>
      </c>
      <c r="AP14" s="74">
        <f>IF(ROUND($A$1-$A$1*O14,4)=$A$1,0,ROUND($A$1-$A$1*O14,4))</f>
        <v>0</v>
      </c>
      <c r="AQ14" s="75">
        <f>ROUND($A$1-((M14+O14)*$A$1),4)</f>
        <v>0</v>
      </c>
      <c r="AR14" s="76">
        <f>IF(AO14&gt;0,1,0)</f>
        <v>0</v>
      </c>
      <c r="AS14" s="77">
        <f t="shared" ref="AS14:AS33" si="8">IF(AP14&gt;0,2,0)</f>
        <v>0</v>
      </c>
      <c r="AT14" s="76">
        <f>IF(AQ14&gt;0,3,0)</f>
        <v>0</v>
      </c>
      <c r="AU14" s="78">
        <f t="shared" ref="AU14:AU33" si="9">AR14+AS14+AT14</f>
        <v>0</v>
      </c>
      <c r="AV14" s="5">
        <f t="shared" ref="AV14:AV33" si="10">IF(AU14=4,AO14,0)+IF(AU14=5,AP14,0)+IF(AU14=6,AQ14,0)+IF(AU14=3,$A$1,0)</f>
        <v>0</v>
      </c>
      <c r="AW14" s="104">
        <f>ROUND(AF14*Q14,0)</f>
        <v>0</v>
      </c>
    </row>
    <row r="15" spans="1:83" s="69" customFormat="1" ht="18" customHeight="1" x14ac:dyDescent="0.2">
      <c r="A15" s="71">
        <v>2</v>
      </c>
      <c r="B15" s="924"/>
      <c r="C15" s="925"/>
      <c r="D15" s="925"/>
      <c r="E15" s="925"/>
      <c r="F15" s="925"/>
      <c r="G15" s="926"/>
      <c r="H15" s="927"/>
      <c r="I15" s="928"/>
      <c r="J15" s="929"/>
      <c r="K15" s="930"/>
      <c r="L15" s="931"/>
      <c r="M15" s="932"/>
      <c r="N15" s="933"/>
      <c r="O15" s="932"/>
      <c r="P15" s="933"/>
      <c r="Q15" s="934">
        <f t="shared" si="2"/>
        <v>0</v>
      </c>
      <c r="R15" s="935"/>
      <c r="S15" s="936"/>
      <c r="T15" s="937"/>
      <c r="U15" s="938"/>
      <c r="V15" s="939"/>
      <c r="W15" s="940"/>
      <c r="X15" s="941"/>
      <c r="Y15" s="939"/>
      <c r="Z15" s="941"/>
      <c r="AA15" s="556"/>
      <c r="AB15" s="563"/>
      <c r="AC15" s="560" t="str">
        <f t="shared" si="3"/>
        <v/>
      </c>
      <c r="AD15" s="564"/>
      <c r="AE15" s="561"/>
      <c r="AF15" s="562">
        <f t="shared" si="4"/>
        <v>0</v>
      </c>
      <c r="AG15" s="72"/>
      <c r="AH15" s="109" t="str">
        <f t="shared" si="5"/>
        <v/>
      </c>
      <c r="AI15" s="883" t="str">
        <f t="shared" ref="AI15:AI33" si="11">IF(B15&lt;&gt;0,ROUND(AE15*Q15,0),"")</f>
        <v/>
      </c>
      <c r="AJ15" s="883"/>
      <c r="AK15" s="900" t="str">
        <f t="shared" si="6"/>
        <v/>
      </c>
      <c r="AL15" s="900"/>
      <c r="AM15" s="901" t="str">
        <f t="shared" si="7"/>
        <v/>
      </c>
      <c r="AN15" s="901"/>
      <c r="AO15" s="73">
        <f t="shared" ref="AO15:AO33" si="12">IF(ROUND($A$1-$A$1*M15,4)=$A$1,0,ROUND($A$1-$A$1*M15,4))</f>
        <v>0</v>
      </c>
      <c r="AP15" s="74">
        <f t="shared" ref="AP15:AP33" si="13">IF(ROUND($A$1-$A$1*O15,4)=$A$1,0,ROUND($A$1-$A$1*O15,4))</f>
        <v>0</v>
      </c>
      <c r="AQ15" s="75">
        <f t="shared" ref="AQ15:AQ33" si="14">ROUND($A$1-((M15+O15)*$A$1),4)</f>
        <v>0</v>
      </c>
      <c r="AR15" s="76">
        <f t="shared" ref="AR15:AR33" si="15">IF(AO15&gt;0,1,0)</f>
        <v>0</v>
      </c>
      <c r="AS15" s="77">
        <f t="shared" si="8"/>
        <v>0</v>
      </c>
      <c r="AT15" s="76">
        <f t="shared" ref="AT15:AT33" si="16">IF(AQ15&gt;0,3,0)</f>
        <v>0</v>
      </c>
      <c r="AU15" s="78">
        <f t="shared" si="9"/>
        <v>0</v>
      </c>
      <c r="AV15" s="5">
        <f t="shared" si="10"/>
        <v>0</v>
      </c>
      <c r="AW15" s="104">
        <f t="shared" ref="AW15:AW33" si="17">ROUND(AF15*Q15,0)</f>
        <v>0</v>
      </c>
    </row>
    <row r="16" spans="1:83" s="69" customFormat="1" ht="18" customHeight="1" x14ac:dyDescent="0.2">
      <c r="A16" s="71">
        <v>3</v>
      </c>
      <c r="B16" s="924"/>
      <c r="C16" s="925"/>
      <c r="D16" s="925"/>
      <c r="E16" s="925"/>
      <c r="F16" s="925"/>
      <c r="G16" s="926"/>
      <c r="H16" s="927"/>
      <c r="I16" s="928"/>
      <c r="J16" s="929"/>
      <c r="K16" s="930"/>
      <c r="L16" s="931"/>
      <c r="M16" s="932"/>
      <c r="N16" s="933"/>
      <c r="O16" s="932"/>
      <c r="P16" s="933"/>
      <c r="Q16" s="934">
        <f t="shared" si="2"/>
        <v>0</v>
      </c>
      <c r="R16" s="935"/>
      <c r="S16" s="936"/>
      <c r="T16" s="937"/>
      <c r="U16" s="938"/>
      <c r="V16" s="939"/>
      <c r="W16" s="940"/>
      <c r="X16" s="941"/>
      <c r="Y16" s="939"/>
      <c r="Z16" s="941"/>
      <c r="AA16" s="556"/>
      <c r="AB16" s="563"/>
      <c r="AC16" s="560" t="str">
        <f t="shared" si="3"/>
        <v/>
      </c>
      <c r="AD16" s="564"/>
      <c r="AE16" s="561"/>
      <c r="AF16" s="562">
        <f t="shared" si="4"/>
        <v>0</v>
      </c>
      <c r="AG16" s="72"/>
      <c r="AH16" s="109" t="str">
        <f t="shared" si="5"/>
        <v/>
      </c>
      <c r="AI16" s="883" t="str">
        <f t="shared" si="11"/>
        <v/>
      </c>
      <c r="AJ16" s="883"/>
      <c r="AK16" s="900" t="str">
        <f t="shared" si="6"/>
        <v/>
      </c>
      <c r="AL16" s="900"/>
      <c r="AM16" s="901" t="str">
        <f t="shared" si="7"/>
        <v/>
      </c>
      <c r="AN16" s="901"/>
      <c r="AO16" s="73">
        <f t="shared" si="12"/>
        <v>0</v>
      </c>
      <c r="AP16" s="74">
        <f t="shared" si="13"/>
        <v>0</v>
      </c>
      <c r="AQ16" s="75">
        <f t="shared" si="14"/>
        <v>0</v>
      </c>
      <c r="AR16" s="76">
        <f t="shared" si="15"/>
        <v>0</v>
      </c>
      <c r="AS16" s="77">
        <f t="shared" si="8"/>
        <v>0</v>
      </c>
      <c r="AT16" s="76">
        <f t="shared" si="16"/>
        <v>0</v>
      </c>
      <c r="AU16" s="78">
        <f t="shared" si="9"/>
        <v>0</v>
      </c>
      <c r="AV16" s="5">
        <f t="shared" si="10"/>
        <v>0</v>
      </c>
      <c r="AW16" s="104">
        <f t="shared" si="17"/>
        <v>0</v>
      </c>
    </row>
    <row r="17" spans="1:49" s="69" customFormat="1" ht="18" customHeight="1" x14ac:dyDescent="0.2">
      <c r="A17" s="71">
        <v>4</v>
      </c>
      <c r="B17" s="924"/>
      <c r="C17" s="925"/>
      <c r="D17" s="925"/>
      <c r="E17" s="925"/>
      <c r="F17" s="925"/>
      <c r="G17" s="926"/>
      <c r="H17" s="927"/>
      <c r="I17" s="928"/>
      <c r="J17" s="929"/>
      <c r="K17" s="930"/>
      <c r="L17" s="931"/>
      <c r="M17" s="932"/>
      <c r="N17" s="933"/>
      <c r="O17" s="932"/>
      <c r="P17" s="933"/>
      <c r="Q17" s="934">
        <f t="shared" si="2"/>
        <v>0</v>
      </c>
      <c r="R17" s="935"/>
      <c r="S17" s="936"/>
      <c r="T17" s="937"/>
      <c r="U17" s="938"/>
      <c r="V17" s="939"/>
      <c r="W17" s="940"/>
      <c r="X17" s="941"/>
      <c r="Y17" s="939"/>
      <c r="Z17" s="941"/>
      <c r="AA17" s="556"/>
      <c r="AB17" s="563"/>
      <c r="AC17" s="560" t="str">
        <f t="shared" si="3"/>
        <v/>
      </c>
      <c r="AD17" s="564"/>
      <c r="AE17" s="561"/>
      <c r="AF17" s="562">
        <f t="shared" si="4"/>
        <v>0</v>
      </c>
      <c r="AG17" s="72"/>
      <c r="AH17" s="109" t="str">
        <f t="shared" si="5"/>
        <v/>
      </c>
      <c r="AI17" s="883" t="str">
        <f t="shared" si="11"/>
        <v/>
      </c>
      <c r="AJ17" s="883"/>
      <c r="AK17" s="900" t="str">
        <f t="shared" si="6"/>
        <v/>
      </c>
      <c r="AL17" s="900"/>
      <c r="AM17" s="901" t="str">
        <f t="shared" si="7"/>
        <v/>
      </c>
      <c r="AN17" s="901"/>
      <c r="AO17" s="73">
        <f t="shared" si="12"/>
        <v>0</v>
      </c>
      <c r="AP17" s="74">
        <f t="shared" si="13"/>
        <v>0</v>
      </c>
      <c r="AQ17" s="75">
        <f t="shared" si="14"/>
        <v>0</v>
      </c>
      <c r="AR17" s="76">
        <f t="shared" si="15"/>
        <v>0</v>
      </c>
      <c r="AS17" s="77">
        <f t="shared" si="8"/>
        <v>0</v>
      </c>
      <c r="AT17" s="76">
        <f t="shared" si="16"/>
        <v>0</v>
      </c>
      <c r="AU17" s="78">
        <f t="shared" si="9"/>
        <v>0</v>
      </c>
      <c r="AV17" s="5">
        <f t="shared" si="10"/>
        <v>0</v>
      </c>
      <c r="AW17" s="104">
        <f t="shared" si="17"/>
        <v>0</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0</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0</v>
      </c>
      <c r="AR18" s="76">
        <f t="shared" si="15"/>
        <v>0</v>
      </c>
      <c r="AS18" s="77">
        <f t="shared" si="8"/>
        <v>0</v>
      </c>
      <c r="AT18" s="76">
        <f t="shared" si="16"/>
        <v>0</v>
      </c>
      <c r="AU18" s="78">
        <f t="shared" si="9"/>
        <v>0</v>
      </c>
      <c r="AV18" s="5">
        <f t="shared" si="10"/>
        <v>0</v>
      </c>
      <c r="AW18" s="104">
        <f t="shared" si="17"/>
        <v>0</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0</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0</v>
      </c>
      <c r="AR19" s="76">
        <f t="shared" si="15"/>
        <v>0</v>
      </c>
      <c r="AS19" s="77">
        <f t="shared" si="8"/>
        <v>0</v>
      </c>
      <c r="AT19" s="76">
        <f t="shared" si="16"/>
        <v>0</v>
      </c>
      <c r="AU19" s="78">
        <f t="shared" si="9"/>
        <v>0</v>
      </c>
      <c r="AV19" s="5">
        <f t="shared" si="10"/>
        <v>0</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0</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0</v>
      </c>
      <c r="AR20" s="76">
        <f t="shared" si="15"/>
        <v>0</v>
      </c>
      <c r="AS20" s="77">
        <f t="shared" si="8"/>
        <v>0</v>
      </c>
      <c r="AT20" s="76">
        <f t="shared" si="16"/>
        <v>0</v>
      </c>
      <c r="AU20" s="78">
        <f t="shared" si="9"/>
        <v>0</v>
      </c>
      <c r="AV20" s="5">
        <f t="shared" si="10"/>
        <v>0</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0</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0</v>
      </c>
      <c r="AR21" s="76">
        <f t="shared" si="15"/>
        <v>0</v>
      </c>
      <c r="AS21" s="77">
        <f t="shared" si="8"/>
        <v>0</v>
      </c>
      <c r="AT21" s="76">
        <f t="shared" si="16"/>
        <v>0</v>
      </c>
      <c r="AU21" s="78">
        <f t="shared" si="9"/>
        <v>0</v>
      </c>
      <c r="AV21" s="5">
        <f t="shared" si="10"/>
        <v>0</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0</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0</v>
      </c>
      <c r="AR22" s="76">
        <f t="shared" si="15"/>
        <v>0</v>
      </c>
      <c r="AS22" s="77">
        <f t="shared" si="8"/>
        <v>0</v>
      </c>
      <c r="AT22" s="76">
        <f t="shared" si="16"/>
        <v>0</v>
      </c>
      <c r="AU22" s="78">
        <f t="shared" si="9"/>
        <v>0</v>
      </c>
      <c r="AV22" s="5">
        <f t="shared" si="10"/>
        <v>0</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0</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0</v>
      </c>
      <c r="AR23" s="76">
        <f t="shared" si="15"/>
        <v>0</v>
      </c>
      <c r="AS23" s="77">
        <f t="shared" si="8"/>
        <v>0</v>
      </c>
      <c r="AT23" s="76">
        <f t="shared" si="16"/>
        <v>0</v>
      </c>
      <c r="AU23" s="78">
        <f t="shared" si="9"/>
        <v>0</v>
      </c>
      <c r="AV23" s="5">
        <f t="shared" si="10"/>
        <v>0</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0</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0</v>
      </c>
      <c r="AR24" s="76">
        <f t="shared" si="15"/>
        <v>0</v>
      </c>
      <c r="AS24" s="77">
        <f t="shared" si="8"/>
        <v>0</v>
      </c>
      <c r="AT24" s="76">
        <f t="shared" si="16"/>
        <v>0</v>
      </c>
      <c r="AU24" s="78">
        <f t="shared" si="9"/>
        <v>0</v>
      </c>
      <c r="AV24" s="5">
        <f t="shared" si="10"/>
        <v>0</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0</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0</v>
      </c>
      <c r="AR25" s="76">
        <f t="shared" si="15"/>
        <v>0</v>
      </c>
      <c r="AS25" s="77">
        <f t="shared" si="8"/>
        <v>0</v>
      </c>
      <c r="AT25" s="76">
        <f t="shared" si="16"/>
        <v>0</v>
      </c>
      <c r="AU25" s="78">
        <f t="shared" si="9"/>
        <v>0</v>
      </c>
      <c r="AV25" s="5">
        <f t="shared" si="10"/>
        <v>0</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0</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0</v>
      </c>
      <c r="AR26" s="76">
        <f t="shared" si="15"/>
        <v>0</v>
      </c>
      <c r="AS26" s="77">
        <f t="shared" si="8"/>
        <v>0</v>
      </c>
      <c r="AT26" s="76">
        <f t="shared" si="16"/>
        <v>0</v>
      </c>
      <c r="AU26" s="78">
        <f t="shared" si="9"/>
        <v>0</v>
      </c>
      <c r="AV26" s="5">
        <f t="shared" si="10"/>
        <v>0</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0</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0</v>
      </c>
      <c r="AR27" s="76">
        <f t="shared" si="15"/>
        <v>0</v>
      </c>
      <c r="AS27" s="77">
        <f t="shared" si="8"/>
        <v>0</v>
      </c>
      <c r="AT27" s="76">
        <f t="shared" si="16"/>
        <v>0</v>
      </c>
      <c r="AU27" s="78">
        <f t="shared" si="9"/>
        <v>0</v>
      </c>
      <c r="AV27" s="5">
        <f t="shared" si="10"/>
        <v>0</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0</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0</v>
      </c>
      <c r="AR28" s="76">
        <f t="shared" si="15"/>
        <v>0</v>
      </c>
      <c r="AS28" s="77">
        <f t="shared" si="8"/>
        <v>0</v>
      </c>
      <c r="AT28" s="76">
        <f t="shared" si="16"/>
        <v>0</v>
      </c>
      <c r="AU28" s="78">
        <f t="shared" si="9"/>
        <v>0</v>
      </c>
      <c r="AV28" s="5">
        <f t="shared" si="10"/>
        <v>0</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0</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0</v>
      </c>
      <c r="AR29" s="76">
        <f t="shared" si="15"/>
        <v>0</v>
      </c>
      <c r="AS29" s="77">
        <f t="shared" si="8"/>
        <v>0</v>
      </c>
      <c r="AT29" s="76">
        <f t="shared" si="16"/>
        <v>0</v>
      </c>
      <c r="AU29" s="78">
        <f t="shared" si="9"/>
        <v>0</v>
      </c>
      <c r="AV29" s="5">
        <f t="shared" si="10"/>
        <v>0</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0</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0</v>
      </c>
      <c r="AR30" s="76">
        <f t="shared" si="15"/>
        <v>0</v>
      </c>
      <c r="AS30" s="77">
        <f t="shared" si="8"/>
        <v>0</v>
      </c>
      <c r="AT30" s="76">
        <f t="shared" si="16"/>
        <v>0</v>
      </c>
      <c r="AU30" s="78">
        <f t="shared" si="9"/>
        <v>0</v>
      </c>
      <c r="AV30" s="5">
        <f t="shared" si="10"/>
        <v>0</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0</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0</v>
      </c>
      <c r="AR31" s="76">
        <f t="shared" si="15"/>
        <v>0</v>
      </c>
      <c r="AS31" s="77">
        <f t="shared" si="8"/>
        <v>0</v>
      </c>
      <c r="AT31" s="76">
        <f t="shared" si="16"/>
        <v>0</v>
      </c>
      <c r="AU31" s="78">
        <f t="shared" si="9"/>
        <v>0</v>
      </c>
      <c r="AV31" s="5">
        <f t="shared" si="10"/>
        <v>0</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0</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0</v>
      </c>
      <c r="AR32" s="76">
        <f t="shared" si="15"/>
        <v>0</v>
      </c>
      <c r="AS32" s="77">
        <f t="shared" si="8"/>
        <v>0</v>
      </c>
      <c r="AT32" s="76">
        <f t="shared" si="16"/>
        <v>0</v>
      </c>
      <c r="AU32" s="78">
        <f t="shared" si="9"/>
        <v>0</v>
      </c>
      <c r="AV32" s="5">
        <f t="shared" si="10"/>
        <v>0</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0</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0</v>
      </c>
      <c r="AR33" s="76">
        <f t="shared" si="15"/>
        <v>0</v>
      </c>
      <c r="AS33" s="77">
        <f t="shared" si="8"/>
        <v>0</v>
      </c>
      <c r="AT33" s="76">
        <f t="shared" si="16"/>
        <v>0</v>
      </c>
      <c r="AU33" s="78">
        <f t="shared" si="9"/>
        <v>0</v>
      </c>
      <c r="AV33" s="5">
        <f t="shared" si="10"/>
        <v>0</v>
      </c>
      <c r="AW33" s="104">
        <f t="shared" si="17"/>
        <v>0</v>
      </c>
    </row>
    <row r="34" spans="1:49" s="69" customFormat="1" ht="24.75" customHeight="1" x14ac:dyDescent="0.2">
      <c r="A34" s="84"/>
      <c r="B34" s="480" t="s">
        <v>281</v>
      </c>
      <c r="C34" s="84"/>
      <c r="D34" s="84"/>
      <c r="E34" s="84"/>
      <c r="F34" s="84"/>
      <c r="G34" s="554">
        <f>20-COUNTBLANK(B14:B33)</f>
        <v>0</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0</v>
      </c>
      <c r="Z34" s="904"/>
      <c r="AA34" s="558">
        <f t="shared" ref="AA34:AG34" si="18">SUM(AA14:AA33)</f>
        <v>0</v>
      </c>
      <c r="AB34" s="568">
        <f t="shared" si="18"/>
        <v>0</v>
      </c>
      <c r="AC34" s="569">
        <f t="shared" si="18"/>
        <v>0</v>
      </c>
      <c r="AD34" s="569">
        <f t="shared" si="18"/>
        <v>0</v>
      </c>
      <c r="AE34" s="570">
        <f t="shared" si="18"/>
        <v>0</v>
      </c>
      <c r="AF34" s="571">
        <f t="shared" si="18"/>
        <v>0</v>
      </c>
      <c r="AG34" s="89">
        <f t="shared" si="18"/>
        <v>0</v>
      </c>
      <c r="AH34" s="90"/>
      <c r="AI34" s="90"/>
      <c r="AJ34" s="90"/>
      <c r="AK34" s="90"/>
      <c r="AL34" s="91"/>
      <c r="AM34" s="91"/>
      <c r="AN34" s="91"/>
      <c r="AO34" s="68"/>
      <c r="AS34" s="70"/>
      <c r="AW34" s="104">
        <f>SUM(AW14:AW33)</f>
        <v>0</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0</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702" priority="6" stopIfTrue="1">
      <formula>B14=""</formula>
    </cfRule>
  </conditionalFormatting>
  <conditionalFormatting sqref="AE14:AE33">
    <cfRule type="expression" dxfId="701" priority="7" stopIfTrue="1">
      <formula>AND((OR(S14,V14,Y14)&lt;&gt;0),AE14=0)</formula>
    </cfRule>
    <cfRule type="expression" dxfId="700" priority="8" stopIfTrue="1">
      <formula>AND((OR(S14,V14,Y14)&lt;&gt;0),AE14&lt;&gt;0)</formula>
    </cfRule>
  </conditionalFormatting>
  <conditionalFormatting sqref="Q14:R33">
    <cfRule type="expression" dxfId="699" priority="9" stopIfTrue="1">
      <formula>B14=""</formula>
    </cfRule>
  </conditionalFormatting>
  <conditionalFormatting sqref="AC14:AC33">
    <cfRule type="expression" dxfId="698" priority="10" stopIfTrue="1">
      <formula>(AD14+AC14)&gt;=0</formula>
    </cfRule>
  </conditionalFormatting>
  <conditionalFormatting sqref="AI14:AJ33">
    <cfRule type="expression" dxfId="697" priority="11" stopIfTrue="1">
      <formula>IF(AI14&lt;&gt;ROUND(S14*$AF$1+V14+Y14,2),1)</formula>
    </cfRule>
    <cfRule type="cellIs" dxfId="696" priority="12" stopIfTrue="1" operator="equal">
      <formula>0</formula>
    </cfRule>
  </conditionalFormatting>
  <conditionalFormatting sqref="Y25:Z33">
    <cfRule type="expression" dxfId="695" priority="13" stopIfTrue="1">
      <formula>IF((AND($Y25=0,$S25=0,$V25=0,$AE25&lt;&gt;0)),"истина")</formula>
    </cfRule>
    <cfRule type="expression" dxfId="694" priority="14" stopIfTrue="1">
      <formula>($V25+$Y25)&lt;&gt;$AI25</formula>
    </cfRule>
  </conditionalFormatting>
  <conditionalFormatting sqref="S15:U33">
    <cfRule type="expression" dxfId="693" priority="15" stopIfTrue="1">
      <formula>IF((AND($S15=0,$V15=0,$Y15=0,$AE15&lt;&gt;0)),"истина")</formula>
    </cfRule>
    <cfRule type="cellIs" dxfId="692" priority="16" stopIfTrue="1" operator="lessThan">
      <formula>0</formula>
    </cfRule>
  </conditionalFormatting>
  <conditionalFormatting sqref="V25:X33">
    <cfRule type="expression" dxfId="691" priority="17" stopIfTrue="1">
      <formula>IF((AND($V25=0,$Y25=0,$S25=0,$AE25&lt;&gt;0)),"истина")</formula>
    </cfRule>
    <cfRule type="expression" dxfId="690" priority="18" stopIfTrue="1">
      <formula>($V25+$Y25)&lt;&gt;$AI25</formula>
    </cfRule>
    <cfRule type="cellIs" dxfId="689" priority="19" stopIfTrue="1" operator="lessThan">
      <formula>0</formula>
    </cfRule>
  </conditionalFormatting>
  <conditionalFormatting sqref="I10:J10">
    <cfRule type="cellIs" dxfId="688" priority="20" stopIfTrue="1" operator="notEqual">
      <formula>$A$10</formula>
    </cfRule>
    <cfRule type="cellIs" dxfId="687" priority="21" stopIfTrue="1" operator="equal">
      <formula>0</formula>
    </cfRule>
  </conditionalFormatting>
  <conditionalFormatting sqref="D10:E10 AK13:AL13 AH14:AH33 AM14:AN33">
    <cfRule type="cellIs" dxfId="686" priority="22" stopIfTrue="1" operator="equal">
      <formula>0</formula>
    </cfRule>
  </conditionalFormatting>
  <conditionalFormatting sqref="AH3:AN3 AH1:AN1">
    <cfRule type="cellIs" dxfId="685" priority="23" stopIfTrue="1" operator="equal">
      <formula>0</formula>
    </cfRule>
  </conditionalFormatting>
  <conditionalFormatting sqref="S34:AG34 AF14:AF33">
    <cfRule type="cellIs" dxfId="684" priority="24" stopIfTrue="1" operator="equal">
      <formula>0</formula>
    </cfRule>
  </conditionalFormatting>
  <conditionalFormatting sqref="S14:U14">
    <cfRule type="expression" dxfId="683" priority="25" stopIfTrue="1">
      <formula>IF((AND($S$14=0,$V$14=0,$Y$14=0,$AE$14&lt;&gt;0)),"истина")</formula>
    </cfRule>
    <cfRule type="cellIs" dxfId="682" priority="26" stopIfTrue="1" operator="lessThan">
      <formula>0</formula>
    </cfRule>
  </conditionalFormatting>
  <conditionalFormatting sqref="G34 D8:E9 AK14:AL33">
    <cfRule type="cellIs" dxfId="681" priority="27" stopIfTrue="1" operator="equal">
      <formula>0</formula>
    </cfRule>
  </conditionalFormatting>
  <conditionalFormatting sqref="AL8:AL9">
    <cfRule type="cellIs" dxfId="680" priority="28" stopIfTrue="1" operator="equal">
      <formula>0</formula>
    </cfRule>
  </conditionalFormatting>
  <conditionalFormatting sqref="AM8:AN8">
    <cfRule type="expression" dxfId="679" priority="29" stopIfTrue="1">
      <formula>$AL$8=0</formula>
    </cfRule>
  </conditionalFormatting>
  <conditionalFormatting sqref="AM9:AN9">
    <cfRule type="expression" dxfId="678" priority="30" stopIfTrue="1">
      <formula>$AL$9=0</formula>
    </cfRule>
  </conditionalFormatting>
  <conditionalFormatting sqref="A8:C8">
    <cfRule type="expression" dxfId="677" priority="31" stopIfTrue="1">
      <formula>$D$8=0</formula>
    </cfRule>
    <cfRule type="cellIs" dxfId="676" priority="32" stopIfTrue="1" operator="equal">
      <formula>0</formula>
    </cfRule>
  </conditionalFormatting>
  <conditionalFormatting sqref="A9:C9">
    <cfRule type="expression" dxfId="675" priority="33" stopIfTrue="1">
      <formula>$D$9=0</formula>
    </cfRule>
    <cfRule type="cellIs" dxfId="674" priority="34" stopIfTrue="1" operator="equal">
      <formula>0</formula>
    </cfRule>
  </conditionalFormatting>
  <conditionalFormatting sqref="F9">
    <cfRule type="expression" dxfId="673" priority="35" stopIfTrue="1">
      <formula>$D$9=0</formula>
    </cfRule>
  </conditionalFormatting>
  <conditionalFormatting sqref="F8">
    <cfRule type="expression" dxfId="672" priority="36" stopIfTrue="1">
      <formula>$D$8=0</formula>
    </cfRule>
  </conditionalFormatting>
  <conditionalFormatting sqref="G8:AK9 BA7:CE8">
    <cfRule type="cellIs" dxfId="671" priority="37" stopIfTrue="1" operator="equal">
      <formula>""</formula>
    </cfRule>
  </conditionalFormatting>
  <conditionalFormatting sqref="Y14:Z24">
    <cfRule type="expression" dxfId="670" priority="1" stopIfTrue="1">
      <formula>IF((AND($Y14=0,$S14=0,$V14=0,$AE14&lt;&gt;0)),"истина")</formula>
    </cfRule>
    <cfRule type="expression" dxfId="669" priority="2" stopIfTrue="1">
      <formula>($V14+$Y14)&lt;&gt;$AI14</formula>
    </cfRule>
  </conditionalFormatting>
  <conditionalFormatting sqref="V14:X24">
    <cfRule type="expression" dxfId="668" priority="3" stopIfTrue="1">
      <formula>IF((AND($V14=0,$Y14=0,$S14=0,$AE14&lt;&gt;0)),"истина")</formula>
    </cfRule>
    <cfRule type="expression" dxfId="667" priority="4" stopIfTrue="1">
      <formula>($V14+$Y14)&lt;&gt;$AI14</formula>
    </cfRule>
    <cfRule type="cellIs" dxfId="666"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4209"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94210"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94211"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94212"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94213"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94214"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94215"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94216"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94217"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94218"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94219"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94220"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94221"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94222"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94223"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94224"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94225"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43">
    <pageSetUpPr fitToPage="1"/>
  </sheetPr>
  <dimension ref="A1:CE147"/>
  <sheetViews>
    <sheetView showGridLines="0" topLeftCell="C3" zoomScale="120" zoomScaleNormal="120" workbookViewId="0">
      <selection activeCell="M18" sqref="M18:N18"/>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c r="B1" s="969"/>
      <c r="C1" s="969"/>
      <c r="D1" s="555"/>
      <c r="E1" s="966"/>
      <c r="F1" s="966"/>
      <c r="G1" s="966"/>
      <c r="H1" s="966"/>
      <c r="J1" s="970"/>
      <c r="K1" s="970"/>
      <c r="L1" s="970"/>
      <c r="M1" s="970"/>
      <c r="N1" s="970"/>
      <c r="O1" s="970"/>
      <c r="P1" s="3"/>
      <c r="Q1" s="3"/>
      <c r="R1" s="964"/>
      <c r="S1" s="964"/>
      <c r="T1" s="964"/>
      <c r="U1" s="964"/>
      <c r="V1" s="964"/>
      <c r="W1" s="964"/>
      <c r="Y1" s="971"/>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c r="AH2" s="859" t="s">
        <v>12</v>
      </c>
      <c r="AI2" s="859"/>
      <c r="AJ2" s="859"/>
      <c r="AK2" s="859"/>
      <c r="AL2" s="859"/>
      <c r="AM2" s="859"/>
      <c r="AN2" s="859"/>
      <c r="AO2" s="14" t="b">
        <v>0</v>
      </c>
      <c r="AP2" s="15" t="b">
        <v>0</v>
      </c>
      <c r="AQ2" s="15" t="b">
        <v>0</v>
      </c>
      <c r="AR2" s="15" t="b">
        <v>0</v>
      </c>
      <c r="AS2" s="15" t="b">
        <v>0</v>
      </c>
      <c r="AT2" s="15" t="b">
        <v>0</v>
      </c>
      <c r="AU2" s="15" t="b">
        <v>0</v>
      </c>
      <c r="AV2" s="15">
        <f>COUNTIF(AO2:AU2,TRUE)</f>
        <v>0</v>
      </c>
    </row>
    <row r="3" spans="1:83" ht="12.75" customHeight="1" x14ac:dyDescent="0.2">
      <c r="A3" s="972" t="s">
        <v>329</v>
      </c>
      <c r="B3" s="972"/>
      <c r="C3" s="972"/>
      <c r="D3" s="555"/>
      <c r="E3" s="964"/>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f>IF(AO2=TRUE,"M",0)</f>
        <v>0</v>
      </c>
      <c r="AP3" s="19">
        <f>IF(AP2=TRUE,"Tu",0)</f>
        <v>0</v>
      </c>
      <c r="AQ3" s="19">
        <f>IF(AQ2=TRUE,"W",0)</f>
        <v>0</v>
      </c>
      <c r="AR3" s="19">
        <f>IF(AR2=TRUE,"Th",0)</f>
        <v>0</v>
      </c>
      <c r="AS3" s="19">
        <f>IF(AS2=TRUE,"F",0)</f>
        <v>0</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
      </c>
      <c r="BC7" s="33" t="str">
        <f>IF($I$7=$AO$3,"X","")&amp;IF($I$7=$AP$3,"X","")&amp;IF($I$7=$AQ$3,"X","")&amp;IF($I$7=$AR$3,"X","")&amp;IF($I$7=$AS$3,"X","")&amp;IF($I$7=$AT$3,"X","")&amp;IF($I$7=$AU$3,"X","")</f>
        <v/>
      </c>
      <c r="BD7" s="33" t="str">
        <f>IF($J$7=$AO$3,"X","")&amp;IF($J$7=$AP$3,"X","")&amp;IF($J$7=$AQ$3,"X","")&amp;IF($J$7=$AR$3,"X","")&amp;IF($J$7=$AS$3,"X","")&amp;IF($J$7=$AT$3,"X","")&amp;IF($J$7=$AU$3,"X","")</f>
        <v/>
      </c>
      <c r="BE7" s="33" t="str">
        <f>IF($K$7=$AO$3,"X","")&amp;IF($K$7=$AP$3,"X","")&amp;IF($K$7=$AQ$3,"X","")&amp;IF($K$7=$AR$3,"X","")&amp;IF($K$7=$AS$3,"X","")&amp;IF($K$7=$AT$3,"X","")&amp;IF($K$7=$AU$3,"X","")</f>
        <v/>
      </c>
      <c r="BF7" s="33" t="str">
        <f>IF($L$7=$AO$3,"X","")&amp;IF($L$7=$AP$3,"X","")&amp;IF($L$7=$AQ$3,"X","")&amp;IF($L$7=$AR$3,"X","")&amp;IF($L$7=$AS$3,"X","")&amp;IF($L$7=$AT$3,"X","")&amp;IF($L$7=$AU$3,"X","")</f>
        <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
      </c>
      <c r="BJ7" s="33" t="str">
        <f>IF($P$7=$AO$3,"X","")&amp;IF($P$7=$AP$3,"X","")&amp;IF($P$7=$AQ$3,"X","")&amp;IF($P$7=$AR$3,"X","")&amp;IF($P$7=$AS$3,"X","")&amp;IF($P$7=$AT$3,"X","")&amp;IF($P$7=$AU$3,"X","")</f>
        <v/>
      </c>
      <c r="BK7" s="33" t="str">
        <f>IF($Q$7=$AO$3,"X","")&amp;IF($Q$7=$AP$3,"X","")&amp;IF($Q$7=$AQ$3,"X","")&amp;IF($Q$7=$AR$3,"X","")&amp;IF($Q$7=$AS$3,"X","")&amp;IF($Q$7=$AT$3,"X","")&amp;IF($Q$7=$AU$3,"X","")</f>
        <v/>
      </c>
      <c r="BL7" s="33" t="str">
        <f>IF($R$7=$AO$3,"X","")&amp;IF($R$7=$AP$3,"X","")&amp;IF($R$7=$AQ$3,"X","")&amp;IF($R$7=$AR$3,"X","")&amp;IF($R$7=$AS$3,"X","")&amp;IF($R$7=$AT$3,"X","")&amp;IF($R$7=$AU$3,"X","")</f>
        <v/>
      </c>
      <c r="BM7" s="33" t="str">
        <f>IF($S$7=$AO$3,"X","")&amp;IF($S$7=$AP$3,"X","")&amp;IF($S$7=$AQ$3,"X","")&amp;IF($S$7=$AR$3,"X","")&amp;IF($S$7=$AS$3,"X","")&amp;IF($S$7=$AT$3,"X","")&amp;IF($S$7=$AU$3,"X","")</f>
        <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
      </c>
      <c r="BQ7" s="33" t="str">
        <f>IF($W$7=$AO$3,"X","")&amp;IF($W$7=$AP$3,"X","")&amp;IF($W$7=$AQ$3,"X","")&amp;IF($W$7=$AR$3,"X","")&amp;IF($W$7=$AS$3,"X","")&amp;IF($W$7=$AT$3,"X","")&amp;IF($W$7=$AU$3,"X","")</f>
        <v/>
      </c>
      <c r="BR7" s="33" t="str">
        <f>IF($X$7=$AO$3,"X","")&amp;IF($X$7=$AP$3,"X","")&amp;IF($X$7=$AQ$3,"X","")&amp;IF($X$7=$AR$3,"X","")&amp;IF($X$7=$AS$3,"X","")&amp;IF($X$7=$AT$3,"X","")&amp;IF($X$7=$AU$3,"X","")</f>
        <v/>
      </c>
      <c r="BS7" s="33" t="str">
        <f>IF($Y$7=$AO$3,"X","")&amp;IF($Y$7=$AP$3,"X","")&amp;IF($Y$7=$AQ$3,"X","")&amp;IF($Y$7=$AR$3,"X","")&amp;IF($Y$7=$AS$3,"X","")&amp;IF($Y$7=$AT$3,"X","")&amp;IF($Y$7=$AU$3,"X","")</f>
        <v/>
      </c>
      <c r="BT7" s="33" t="str">
        <f>IF($Z$7=$AO$3,"X","")&amp;IF($Z$7=$AP$3,"X","")&amp;IF($Z$7=$AQ$3,"X","")&amp;IF($Z$7=$AR$3,"X","")&amp;IF($Z$7=$AS$3,"X","")&amp;IF($Z$7=$AT$3,"X","")&amp;IF($Z$7=$AU$3,"X","")</f>
        <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
      </c>
      <c r="BX7" s="33" t="str">
        <f>IF($AD$7=$AO$3,"X","")&amp;IF($AD$7=$AP$3,"X","")&amp;IF($AD$7=$AQ$3,"X","")&amp;IF($AD$7=$AR$3,"X","")&amp;IF($AD$7=$AS$3,"X","")&amp;IF($AD$7=$AT$3,"X","")&amp;IF($AD$7=$AU$3,"X","")</f>
        <v/>
      </c>
      <c r="BY7" s="33" t="str">
        <f>IF($AE$7=$AO$3,"X","")&amp;IF($AE$7=$AP$3,"X","")&amp;IF($AE$7=$AQ$3,"X","")&amp;IF($AE$7=$AR$3,"X","")&amp;IF($AE$7=$AS$3,"X","")&amp;IF($AE$7=$AT$3,"X","")&amp;IF($AE$7=$AU$3,"X","")</f>
        <v/>
      </c>
      <c r="BZ7" s="33" t="str">
        <f>IF($AF$7=$AO$3,"X","")&amp;IF($AF$7=$AP$3,"X","")&amp;IF($AF$7=$AQ$3,"X","")&amp;IF($AF$7=$AR$3,"X","")&amp;IF($AF$7=$AS$3,"X","")&amp;IF($AF$7=$AT$3,"X","")&amp;IF($AF$7=$AU$3,"X","")</f>
        <v/>
      </c>
      <c r="CA7" s="33" t="str">
        <f>IF($AG$7=$AO$3,"X","")&amp;IF($AG$7=$AP$3,"X","")&amp;IF($AG$7=$AQ$3,"X","")&amp;IF($AG$7=$AR$3,"X","")&amp;IF($AG$7=$AS$3,"X","")&amp;IF($AG$7=$AT$3,"X","")&amp;IF($AG$7=$AU$3,"X","")</f>
        <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
      </c>
      <c r="CE7" s="33" t="str">
        <f>IF($AK$7=$AO$3,"X","")&amp;IF($AK$7=$AP$3,"X","")&amp;IF($AK$7=$AQ$3,"X","")&amp;IF($AK$7=$AR$3,"X","")&amp;IF($AK$7=$AS$3,"X","")&amp;IF($AK$7=$AT$3,"X","")&amp;IF($AK$7=$AU$3,"X","")</f>
        <v/>
      </c>
    </row>
    <row r="8" spans="1:83" ht="12.75" customHeight="1" x14ac:dyDescent="0.2">
      <c r="A8" s="977">
        <f>R1</f>
        <v>0</v>
      </c>
      <c r="B8" s="977"/>
      <c r="C8" s="977"/>
      <c r="D8" s="978">
        <f>Y1*AL8</f>
        <v>0</v>
      </c>
      <c r="E8" s="978"/>
      <c r="F8" s="34" t="s">
        <v>21</v>
      </c>
      <c r="G8" s="35" t="str">
        <f>IF($G$7=$AO$3,"X","")&amp;IF($G$7=$AP$3,"X","")&amp;IF($G$7=$AQ$3,"X","")&amp;IF($G$7=$AR$3,"X","")&amp;IF($G$7=$AS$3,"X","")&amp;IF($G$7=$AT$3,"X","")&amp;IF($G$7=$AU$3,"X","")</f>
        <v/>
      </c>
      <c r="H8" s="35" t="str">
        <f>IF($H$7=$AO$3,"X","")&amp;IF($H$7=$AP$3,"X","")&amp;IF($H$7=$AQ$3,"X","")&amp;IF($H$7=$AR$3,"X","")&amp;IF($H$7=$AS$3,"X","")&amp;IF($H$7=$AT$3,"X","")&amp;IF($H$7=$AU$3,"X","")</f>
        <v/>
      </c>
      <c r="I8" s="35" t="str">
        <f>IF($I$7=$AO$3,"X","")&amp;IF($I$7=$AP$3,"X","")&amp;IF($I$7=$AQ$3,"X","")&amp;IF($I$7=$AR$3,"X","")&amp;IF($I$7=$AS$3,"X","")&amp;IF($I$7=$AT$3,"X","")&amp;IF($I$7=$AU$3,"X","")</f>
        <v/>
      </c>
      <c r="J8" s="35" t="str">
        <f>IF($J$7=$AO$3,"X","")&amp;IF($J$7=$AP$3,"X","")&amp;IF($J$7=$AQ$3,"X","")&amp;IF($J$7=$AR$3,"X","")&amp;IF($J$7=$AS$3,"X","")&amp;IF($J$7=$AT$3,"X","")&amp;IF($J$7=$AU$3,"X","")</f>
        <v/>
      </c>
      <c r="K8" s="35" t="str">
        <f>IF($K$7=$AO$3,"X","")&amp;IF($K$7=$AP$3,"X","")&amp;IF($K$7=$AQ$3,"X","")&amp;IF($K$7=$AR$3,"X","")&amp;IF($K$7=$AS$3,"X","")&amp;IF($K$7=$AT$3,"X","")&amp;IF($K$7=$AU$3,"X","")</f>
        <v/>
      </c>
      <c r="L8" s="35" t="str">
        <f>IF($L$7=$AO$3,"X","")&amp;IF($L$7=$AP$3,"X","")&amp;IF($L$7=$AQ$3,"X","")&amp;IF($L$7=$AR$3,"X","")&amp;IF($L$7=$AS$3,"X","")&amp;IF($L$7=$AT$3,"X","")&amp;IF($L$7=$AU$3,"X","")</f>
        <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
      </c>
      <c r="P8" s="35" t="str">
        <f>IF($P$7=$AO$3,"X","")&amp;IF($P$7=$AP$3,"X","")&amp;IF($P$7=$AQ$3,"X","")&amp;IF($P$7=$AR$3,"X","")&amp;IF($P$7=$AS$3,"X","")&amp;IF($P$7=$AT$3,"X","")&amp;IF($P$7=$AU$3,"X","")</f>
        <v/>
      </c>
      <c r="Q8" s="35" t="str">
        <f>IF($Q$7=$AO$3,"X","")&amp;IF($Q$7=$AP$3,"X","")&amp;IF($Q$7=$AQ$3,"X","")&amp;IF($Q$7=$AR$3,"X","")&amp;IF($Q$7=$AS$3,"X","")&amp;IF($Q$7=$AT$3,"X","")&amp;IF($Q$7=$AU$3,"X","")</f>
        <v/>
      </c>
      <c r="R8" s="35" t="str">
        <f>IF($R$7=$AO$3,"X","")&amp;IF($R$7=$AP$3,"X","")&amp;IF($R$7=$AQ$3,"X","")&amp;IF($R$7=$AR$3,"X","")&amp;IF($R$7=$AS$3,"X","")&amp;IF($R$7=$AT$3,"X","")&amp;IF($R$7=$AU$3,"X","")</f>
        <v/>
      </c>
      <c r="S8" s="35" t="str">
        <f>IF($S$7=$AO$3,"X","")&amp;IF($S$7=$AP$3,"X","")&amp;IF($S$7=$AQ$3,"X","")&amp;IF($S$7=$AR$3,"X","")&amp;IF($S$7=$AS$3,"X","")&amp;IF($S$7=$AT$3,"X","")&amp;IF($S$7=$AU$3,"X","")</f>
        <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
      </c>
      <c r="W8" s="35" t="str">
        <f>IF($W$7=$AO$3,"X","")&amp;IF($W$7=$AP$3,"X","")&amp;IF($W$7=$AQ$3,"X","")&amp;IF($W$7=$AR$3,"X","")&amp;IF($W$7=$AS$3,"X","")&amp;IF($W$7=$AT$3,"X","")&amp;IF($W$7=$AU$3,"X","")</f>
        <v/>
      </c>
      <c r="X8" s="35" t="str">
        <f>IF($X$7=$AO$3,"X","")&amp;IF($X$7=$AP$3,"X","")&amp;IF($X$7=$AQ$3,"X","")&amp;IF($X$7=$AR$3,"X","")&amp;IF($X$7=$AS$3,"X","")&amp;IF($X$7=$AT$3,"X","")&amp;IF($X$7=$AU$3,"X","")</f>
        <v/>
      </c>
      <c r="Y8" s="35" t="str">
        <f>IF($Y$7=$AO$3,"X","")&amp;IF($Y$7=$AP$3,"X","")&amp;IF($Y$7=$AQ$3,"X","")&amp;IF($Y$7=$AR$3,"X","")&amp;IF($Y$7=$AS$3,"X","")&amp;IF($Y$7=$AT$3,"X","")&amp;IF($Y$7=$AU$3,"X","")</f>
        <v/>
      </c>
      <c r="Z8" s="35" t="str">
        <f>IF($Z$7=$AO$3,"X","")&amp;IF($Z$7=$AP$3,"X","")&amp;IF($Z$7=$AQ$3,"X","")&amp;IF($Z$7=$AR$3,"X","")&amp;IF($Z$7=$AS$3,"X","")&amp;IF($Z$7=$AT$3,"X","")&amp;IF($Z$7=$AU$3,"X","")</f>
        <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
      </c>
      <c r="AD8" s="35" t="str">
        <f>IF($AD$7=$AO$3,"X","")&amp;IF($AD$7=$AP$3,"X","")&amp;IF($AD$7=$AQ$3,"X","")&amp;IF($AD$7=$AR$3,"X","")&amp;IF($AD$7=$AS$3,"X","")&amp;IF($AD$7=$AT$3,"X","")&amp;IF($AD$7=$AU$3,"X","")</f>
        <v/>
      </c>
      <c r="AE8" s="35" t="str">
        <f>IF($AE$7=$AO$3,"X","")&amp;IF($AE$7=$AP$3,"X","")&amp;IF($AE$7=$AQ$3,"X","")&amp;IF($AE$7=$AR$3,"X","")&amp;IF($AE$7=$AS$3,"X","")&amp;IF($AE$7=$AT$3,"X","")&amp;IF($AE$7=$AU$3,"X","")</f>
        <v/>
      </c>
      <c r="AF8" s="35" t="str">
        <f>IF($AF$7=$AO$3,"X","")&amp;IF($AF$7=$AP$3,"X","")&amp;IF($AF$7=$AQ$3,"X","")&amp;IF($AF$7=$AR$3,"X","")&amp;IF($AF$7=$AS$3,"X","")&amp;IF($AF$7=$AT$3,"X","")&amp;IF($AF$7=$AU$3,"X","")</f>
        <v/>
      </c>
      <c r="AG8" s="35" t="str">
        <f>IF($AG$7=$AO$3,"X","")&amp;IF($AG$7=$AP$3,"X","")&amp;IF($AG$7=$AQ$3,"X","")&amp;IF($AG$7=$AR$3,"X","")&amp;IF($AG$7=$AS$3,"X","")&amp;IF($AG$7=$AT$3,"X","")&amp;IF($AG$7=$AU$3,"X","")</f>
        <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
      </c>
      <c r="AK8" s="35" t="str">
        <f>IF($AK$7=$AO$3,"X","")&amp;IF($AK$7=$AP$3,"X","")&amp;IF($AK$7=$AQ$3,"X","")&amp;IF($AK$7=$AR$3,"X","")&amp;IF($AK$7=$AS$3,"X","")&amp;IF($AK$7=$AT$3,"X","")&amp;IF($AK$7=$AU$3,"X","")</f>
        <v/>
      </c>
      <c r="AL8" s="30">
        <f>COUNTIF(G8:AK8,"X")</f>
        <v>0</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0</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c r="C14" s="925"/>
      <c r="D14" s="925"/>
      <c r="E14" s="925"/>
      <c r="F14" s="925"/>
      <c r="G14" s="926"/>
      <c r="H14" s="927"/>
      <c r="I14" s="928"/>
      <c r="J14" s="929"/>
      <c r="K14" s="930"/>
      <c r="L14" s="931"/>
      <c r="M14" s="932"/>
      <c r="N14" s="933"/>
      <c r="O14" s="932"/>
      <c r="P14" s="933"/>
      <c r="Q14" s="934">
        <f t="shared" ref="Q14:Q33" si="2">AV14</f>
        <v>0</v>
      </c>
      <c r="R14" s="935"/>
      <c r="S14" s="936"/>
      <c r="T14" s="937"/>
      <c r="U14" s="938"/>
      <c r="V14" s="939"/>
      <c r="W14" s="940"/>
      <c r="X14" s="941"/>
      <c r="Y14" s="939"/>
      <c r="Z14" s="941"/>
      <c r="AA14" s="556"/>
      <c r="AB14" s="559"/>
      <c r="AC14" s="560" t="str">
        <f t="shared" ref="AC14:AC33" si="3">IF(B14&lt;&gt;"",-$I$10,"")</f>
        <v/>
      </c>
      <c r="AD14" s="561"/>
      <c r="AE14" s="561"/>
      <c r="AF14" s="562">
        <f t="shared" ref="AF14:AF33" si="4">SUM(AB14:AE14)</f>
        <v>0</v>
      </c>
      <c r="AG14" s="72"/>
      <c r="AH14" s="109" t="str">
        <f t="shared" ref="AH14:AH33" si="5">IF(B14&lt;&gt;"",AV14,"")</f>
        <v/>
      </c>
      <c r="AI14" s="883" t="str">
        <f>IF(B14&lt;&gt;0,ROUND(AE14*Q14,0),"")</f>
        <v/>
      </c>
      <c r="AJ14" s="883"/>
      <c r="AK14" s="900" t="str">
        <f t="shared" ref="AK14:AK33" si="6">IF(B14&lt;&gt;0,ROUND(AI14*$AF$1,2),"")</f>
        <v/>
      </c>
      <c r="AL14" s="900"/>
      <c r="AM14" s="901" t="str">
        <f t="shared" ref="AM14:AM33" si="7">IF(AND(AC14&gt;0,AC14&lt;&gt;""),"ложь","")</f>
        <v/>
      </c>
      <c r="AN14" s="901"/>
      <c r="AO14" s="73">
        <f>IF(ROUND($A$1-$A$1*M14,4)=$A$1,0,ROUND($A$1-$A$1*M14,4))</f>
        <v>0</v>
      </c>
      <c r="AP14" s="74">
        <f>IF(ROUND($A$1-$A$1*O14,4)=$A$1,0,ROUND($A$1-$A$1*O14,4))</f>
        <v>0</v>
      </c>
      <c r="AQ14" s="75">
        <f>ROUND($A$1-((M14+O14)*$A$1),4)</f>
        <v>0</v>
      </c>
      <c r="AR14" s="76">
        <f>IF(AO14&gt;0,1,0)</f>
        <v>0</v>
      </c>
      <c r="AS14" s="77">
        <f t="shared" ref="AS14:AS33" si="8">IF(AP14&gt;0,2,0)</f>
        <v>0</v>
      </c>
      <c r="AT14" s="76">
        <f>IF(AQ14&gt;0,3,0)</f>
        <v>0</v>
      </c>
      <c r="AU14" s="78">
        <f t="shared" ref="AU14:AU33" si="9">AR14+AS14+AT14</f>
        <v>0</v>
      </c>
      <c r="AV14" s="5">
        <f t="shared" ref="AV14:AV33" si="10">IF(AU14=4,AO14,0)+IF(AU14=5,AP14,0)+IF(AU14=6,AQ14,0)+IF(AU14=3,$A$1,0)</f>
        <v>0</v>
      </c>
      <c r="AW14" s="104">
        <f>ROUND(AF14*Q14,0)</f>
        <v>0</v>
      </c>
    </row>
    <row r="15" spans="1:83" s="69" customFormat="1" ht="18" customHeight="1" x14ac:dyDescent="0.2">
      <c r="A15" s="71">
        <v>2</v>
      </c>
      <c r="B15" s="924"/>
      <c r="C15" s="925"/>
      <c r="D15" s="925"/>
      <c r="E15" s="925"/>
      <c r="F15" s="925"/>
      <c r="G15" s="926"/>
      <c r="H15" s="927"/>
      <c r="I15" s="928"/>
      <c r="J15" s="929"/>
      <c r="K15" s="930"/>
      <c r="L15" s="931"/>
      <c r="M15" s="932"/>
      <c r="N15" s="933"/>
      <c r="O15" s="932"/>
      <c r="P15" s="933"/>
      <c r="Q15" s="934">
        <f t="shared" si="2"/>
        <v>0</v>
      </c>
      <c r="R15" s="935"/>
      <c r="S15" s="936"/>
      <c r="T15" s="937"/>
      <c r="U15" s="938"/>
      <c r="V15" s="939"/>
      <c r="W15" s="940"/>
      <c r="X15" s="941"/>
      <c r="Y15" s="939"/>
      <c r="Z15" s="941"/>
      <c r="AA15" s="556"/>
      <c r="AB15" s="563"/>
      <c r="AC15" s="560" t="str">
        <f t="shared" si="3"/>
        <v/>
      </c>
      <c r="AD15" s="564"/>
      <c r="AE15" s="561"/>
      <c r="AF15" s="562">
        <f t="shared" si="4"/>
        <v>0</v>
      </c>
      <c r="AG15" s="72"/>
      <c r="AH15" s="109" t="str">
        <f t="shared" si="5"/>
        <v/>
      </c>
      <c r="AI15" s="883" t="str">
        <f t="shared" ref="AI15:AI33" si="11">IF(B15&lt;&gt;0,ROUND(AE15*Q15,0),"")</f>
        <v/>
      </c>
      <c r="AJ15" s="883"/>
      <c r="AK15" s="900" t="str">
        <f t="shared" si="6"/>
        <v/>
      </c>
      <c r="AL15" s="900"/>
      <c r="AM15" s="901" t="str">
        <f t="shared" si="7"/>
        <v/>
      </c>
      <c r="AN15" s="901"/>
      <c r="AO15" s="73">
        <f t="shared" ref="AO15:AO33" si="12">IF(ROUND($A$1-$A$1*M15,4)=$A$1,0,ROUND($A$1-$A$1*M15,4))</f>
        <v>0</v>
      </c>
      <c r="AP15" s="74">
        <f t="shared" ref="AP15:AP33" si="13">IF(ROUND($A$1-$A$1*O15,4)=$A$1,0,ROUND($A$1-$A$1*O15,4))</f>
        <v>0</v>
      </c>
      <c r="AQ15" s="75">
        <f t="shared" ref="AQ15:AQ33" si="14">ROUND($A$1-((M15+O15)*$A$1),4)</f>
        <v>0</v>
      </c>
      <c r="AR15" s="76">
        <f t="shared" ref="AR15:AR33" si="15">IF(AO15&gt;0,1,0)</f>
        <v>0</v>
      </c>
      <c r="AS15" s="77">
        <f t="shared" si="8"/>
        <v>0</v>
      </c>
      <c r="AT15" s="76">
        <f t="shared" ref="AT15:AT33" si="16">IF(AQ15&gt;0,3,0)</f>
        <v>0</v>
      </c>
      <c r="AU15" s="78">
        <f t="shared" si="9"/>
        <v>0</v>
      </c>
      <c r="AV15" s="5">
        <f t="shared" si="10"/>
        <v>0</v>
      </c>
      <c r="AW15" s="104">
        <f t="shared" ref="AW15:AW33" si="17">ROUND(AF15*Q15,0)</f>
        <v>0</v>
      </c>
    </row>
    <row r="16" spans="1:83" s="69" customFormat="1" ht="18" customHeight="1" x14ac:dyDescent="0.2">
      <c r="A16" s="71">
        <v>3</v>
      </c>
      <c r="B16" s="924"/>
      <c r="C16" s="925"/>
      <c r="D16" s="925"/>
      <c r="E16" s="925"/>
      <c r="F16" s="925"/>
      <c r="G16" s="926"/>
      <c r="H16" s="927"/>
      <c r="I16" s="928"/>
      <c r="J16" s="929"/>
      <c r="K16" s="930"/>
      <c r="L16" s="931"/>
      <c r="M16" s="932"/>
      <c r="N16" s="933"/>
      <c r="O16" s="932"/>
      <c r="P16" s="933"/>
      <c r="Q16" s="934">
        <f t="shared" si="2"/>
        <v>0</v>
      </c>
      <c r="R16" s="935"/>
      <c r="S16" s="936"/>
      <c r="T16" s="937"/>
      <c r="U16" s="938"/>
      <c r="V16" s="939"/>
      <c r="W16" s="940"/>
      <c r="X16" s="941"/>
      <c r="Y16" s="939"/>
      <c r="Z16" s="941"/>
      <c r="AA16" s="556"/>
      <c r="AB16" s="563"/>
      <c r="AC16" s="560" t="str">
        <f t="shared" si="3"/>
        <v/>
      </c>
      <c r="AD16" s="564"/>
      <c r="AE16" s="561"/>
      <c r="AF16" s="562">
        <f t="shared" si="4"/>
        <v>0</v>
      </c>
      <c r="AG16" s="72"/>
      <c r="AH16" s="109" t="str">
        <f t="shared" si="5"/>
        <v/>
      </c>
      <c r="AI16" s="883" t="str">
        <f t="shared" si="11"/>
        <v/>
      </c>
      <c r="AJ16" s="883"/>
      <c r="AK16" s="900" t="str">
        <f t="shared" si="6"/>
        <v/>
      </c>
      <c r="AL16" s="900"/>
      <c r="AM16" s="901" t="str">
        <f t="shared" si="7"/>
        <v/>
      </c>
      <c r="AN16" s="901"/>
      <c r="AO16" s="73">
        <f t="shared" si="12"/>
        <v>0</v>
      </c>
      <c r="AP16" s="74">
        <f t="shared" si="13"/>
        <v>0</v>
      </c>
      <c r="AQ16" s="75">
        <f t="shared" si="14"/>
        <v>0</v>
      </c>
      <c r="AR16" s="76">
        <f t="shared" si="15"/>
        <v>0</v>
      </c>
      <c r="AS16" s="77">
        <f t="shared" si="8"/>
        <v>0</v>
      </c>
      <c r="AT16" s="76">
        <f t="shared" si="16"/>
        <v>0</v>
      </c>
      <c r="AU16" s="78">
        <f t="shared" si="9"/>
        <v>0</v>
      </c>
      <c r="AV16" s="5">
        <f t="shared" si="10"/>
        <v>0</v>
      </c>
      <c r="AW16" s="104">
        <f t="shared" si="17"/>
        <v>0</v>
      </c>
    </row>
    <row r="17" spans="1:49" s="69" customFormat="1" ht="18" customHeight="1" x14ac:dyDescent="0.2">
      <c r="A17" s="71">
        <v>4</v>
      </c>
      <c r="B17" s="924"/>
      <c r="C17" s="925"/>
      <c r="D17" s="925"/>
      <c r="E17" s="925"/>
      <c r="F17" s="925"/>
      <c r="G17" s="926"/>
      <c r="H17" s="927"/>
      <c r="I17" s="928"/>
      <c r="J17" s="929"/>
      <c r="K17" s="930"/>
      <c r="L17" s="931"/>
      <c r="M17" s="932"/>
      <c r="N17" s="933"/>
      <c r="O17" s="932"/>
      <c r="P17" s="933"/>
      <c r="Q17" s="934">
        <f t="shared" si="2"/>
        <v>0</v>
      </c>
      <c r="R17" s="935"/>
      <c r="S17" s="936"/>
      <c r="T17" s="937"/>
      <c r="U17" s="938"/>
      <c r="V17" s="939"/>
      <c r="W17" s="940"/>
      <c r="X17" s="941"/>
      <c r="Y17" s="939"/>
      <c r="Z17" s="941"/>
      <c r="AA17" s="556"/>
      <c r="AB17" s="563"/>
      <c r="AC17" s="560" t="str">
        <f t="shared" si="3"/>
        <v/>
      </c>
      <c r="AD17" s="564"/>
      <c r="AE17" s="561"/>
      <c r="AF17" s="562">
        <f t="shared" si="4"/>
        <v>0</v>
      </c>
      <c r="AG17" s="72"/>
      <c r="AH17" s="109" t="str">
        <f t="shared" si="5"/>
        <v/>
      </c>
      <c r="AI17" s="883" t="str">
        <f t="shared" si="11"/>
        <v/>
      </c>
      <c r="AJ17" s="883"/>
      <c r="AK17" s="900" t="str">
        <f t="shared" si="6"/>
        <v/>
      </c>
      <c r="AL17" s="900"/>
      <c r="AM17" s="901" t="str">
        <f t="shared" si="7"/>
        <v/>
      </c>
      <c r="AN17" s="901"/>
      <c r="AO17" s="73">
        <f t="shared" si="12"/>
        <v>0</v>
      </c>
      <c r="AP17" s="74">
        <f t="shared" si="13"/>
        <v>0</v>
      </c>
      <c r="AQ17" s="75">
        <f t="shared" si="14"/>
        <v>0</v>
      </c>
      <c r="AR17" s="76">
        <f t="shared" si="15"/>
        <v>0</v>
      </c>
      <c r="AS17" s="77">
        <f t="shared" si="8"/>
        <v>0</v>
      </c>
      <c r="AT17" s="76">
        <f t="shared" si="16"/>
        <v>0</v>
      </c>
      <c r="AU17" s="78">
        <f t="shared" si="9"/>
        <v>0</v>
      </c>
      <c r="AV17" s="5">
        <f t="shared" si="10"/>
        <v>0</v>
      </c>
      <c r="AW17" s="104">
        <f t="shared" si="17"/>
        <v>0</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0</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0</v>
      </c>
      <c r="AR18" s="76">
        <f t="shared" si="15"/>
        <v>0</v>
      </c>
      <c r="AS18" s="77">
        <f t="shared" si="8"/>
        <v>0</v>
      </c>
      <c r="AT18" s="76">
        <f t="shared" si="16"/>
        <v>0</v>
      </c>
      <c r="AU18" s="78">
        <f t="shared" si="9"/>
        <v>0</v>
      </c>
      <c r="AV18" s="5">
        <f t="shared" si="10"/>
        <v>0</v>
      </c>
      <c r="AW18" s="104">
        <f t="shared" si="17"/>
        <v>0</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0</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0</v>
      </c>
      <c r="AR19" s="76">
        <f t="shared" si="15"/>
        <v>0</v>
      </c>
      <c r="AS19" s="77">
        <f t="shared" si="8"/>
        <v>0</v>
      </c>
      <c r="AT19" s="76">
        <f t="shared" si="16"/>
        <v>0</v>
      </c>
      <c r="AU19" s="78">
        <f t="shared" si="9"/>
        <v>0</v>
      </c>
      <c r="AV19" s="5">
        <f t="shared" si="10"/>
        <v>0</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0</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0</v>
      </c>
      <c r="AR20" s="76">
        <f t="shared" si="15"/>
        <v>0</v>
      </c>
      <c r="AS20" s="77">
        <f t="shared" si="8"/>
        <v>0</v>
      </c>
      <c r="AT20" s="76">
        <f t="shared" si="16"/>
        <v>0</v>
      </c>
      <c r="AU20" s="78">
        <f t="shared" si="9"/>
        <v>0</v>
      </c>
      <c r="AV20" s="5">
        <f t="shared" si="10"/>
        <v>0</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0</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0</v>
      </c>
      <c r="AR21" s="76">
        <f t="shared" si="15"/>
        <v>0</v>
      </c>
      <c r="AS21" s="77">
        <f t="shared" si="8"/>
        <v>0</v>
      </c>
      <c r="AT21" s="76">
        <f t="shared" si="16"/>
        <v>0</v>
      </c>
      <c r="AU21" s="78">
        <f t="shared" si="9"/>
        <v>0</v>
      </c>
      <c r="AV21" s="5">
        <f t="shared" si="10"/>
        <v>0</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0</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0</v>
      </c>
      <c r="AR22" s="76">
        <f t="shared" si="15"/>
        <v>0</v>
      </c>
      <c r="AS22" s="77">
        <f t="shared" si="8"/>
        <v>0</v>
      </c>
      <c r="AT22" s="76">
        <f t="shared" si="16"/>
        <v>0</v>
      </c>
      <c r="AU22" s="78">
        <f t="shared" si="9"/>
        <v>0</v>
      </c>
      <c r="AV22" s="5">
        <f t="shared" si="10"/>
        <v>0</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0</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0</v>
      </c>
      <c r="AR23" s="76">
        <f t="shared" si="15"/>
        <v>0</v>
      </c>
      <c r="AS23" s="77">
        <f t="shared" si="8"/>
        <v>0</v>
      </c>
      <c r="AT23" s="76">
        <f t="shared" si="16"/>
        <v>0</v>
      </c>
      <c r="AU23" s="78">
        <f t="shared" si="9"/>
        <v>0</v>
      </c>
      <c r="AV23" s="5">
        <f t="shared" si="10"/>
        <v>0</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0</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0</v>
      </c>
      <c r="AR24" s="76">
        <f t="shared" si="15"/>
        <v>0</v>
      </c>
      <c r="AS24" s="77">
        <f t="shared" si="8"/>
        <v>0</v>
      </c>
      <c r="AT24" s="76">
        <f t="shared" si="16"/>
        <v>0</v>
      </c>
      <c r="AU24" s="78">
        <f t="shared" si="9"/>
        <v>0</v>
      </c>
      <c r="AV24" s="5">
        <f t="shared" si="10"/>
        <v>0</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0</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0</v>
      </c>
      <c r="AR25" s="76">
        <f t="shared" si="15"/>
        <v>0</v>
      </c>
      <c r="AS25" s="77">
        <f t="shared" si="8"/>
        <v>0</v>
      </c>
      <c r="AT25" s="76">
        <f t="shared" si="16"/>
        <v>0</v>
      </c>
      <c r="AU25" s="78">
        <f t="shared" si="9"/>
        <v>0</v>
      </c>
      <c r="AV25" s="5">
        <f t="shared" si="10"/>
        <v>0</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0</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0</v>
      </c>
      <c r="AR26" s="76">
        <f t="shared" si="15"/>
        <v>0</v>
      </c>
      <c r="AS26" s="77">
        <f t="shared" si="8"/>
        <v>0</v>
      </c>
      <c r="AT26" s="76">
        <f t="shared" si="16"/>
        <v>0</v>
      </c>
      <c r="AU26" s="78">
        <f t="shared" si="9"/>
        <v>0</v>
      </c>
      <c r="AV26" s="5">
        <f t="shared" si="10"/>
        <v>0</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0</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0</v>
      </c>
      <c r="AR27" s="76">
        <f t="shared" si="15"/>
        <v>0</v>
      </c>
      <c r="AS27" s="77">
        <f t="shared" si="8"/>
        <v>0</v>
      </c>
      <c r="AT27" s="76">
        <f t="shared" si="16"/>
        <v>0</v>
      </c>
      <c r="AU27" s="78">
        <f t="shared" si="9"/>
        <v>0</v>
      </c>
      <c r="AV27" s="5">
        <f t="shared" si="10"/>
        <v>0</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0</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0</v>
      </c>
      <c r="AR28" s="76">
        <f t="shared" si="15"/>
        <v>0</v>
      </c>
      <c r="AS28" s="77">
        <f t="shared" si="8"/>
        <v>0</v>
      </c>
      <c r="AT28" s="76">
        <f t="shared" si="16"/>
        <v>0</v>
      </c>
      <c r="AU28" s="78">
        <f t="shared" si="9"/>
        <v>0</v>
      </c>
      <c r="AV28" s="5">
        <f t="shared" si="10"/>
        <v>0</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0</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0</v>
      </c>
      <c r="AR29" s="76">
        <f t="shared" si="15"/>
        <v>0</v>
      </c>
      <c r="AS29" s="77">
        <f t="shared" si="8"/>
        <v>0</v>
      </c>
      <c r="AT29" s="76">
        <f t="shared" si="16"/>
        <v>0</v>
      </c>
      <c r="AU29" s="78">
        <f t="shared" si="9"/>
        <v>0</v>
      </c>
      <c r="AV29" s="5">
        <f t="shared" si="10"/>
        <v>0</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0</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0</v>
      </c>
      <c r="AR30" s="76">
        <f t="shared" si="15"/>
        <v>0</v>
      </c>
      <c r="AS30" s="77">
        <f t="shared" si="8"/>
        <v>0</v>
      </c>
      <c r="AT30" s="76">
        <f t="shared" si="16"/>
        <v>0</v>
      </c>
      <c r="AU30" s="78">
        <f t="shared" si="9"/>
        <v>0</v>
      </c>
      <c r="AV30" s="5">
        <f t="shared" si="10"/>
        <v>0</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0</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0</v>
      </c>
      <c r="AR31" s="76">
        <f t="shared" si="15"/>
        <v>0</v>
      </c>
      <c r="AS31" s="77">
        <f t="shared" si="8"/>
        <v>0</v>
      </c>
      <c r="AT31" s="76">
        <f t="shared" si="16"/>
        <v>0</v>
      </c>
      <c r="AU31" s="78">
        <f t="shared" si="9"/>
        <v>0</v>
      </c>
      <c r="AV31" s="5">
        <f t="shared" si="10"/>
        <v>0</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0</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0</v>
      </c>
      <c r="AR32" s="76">
        <f t="shared" si="15"/>
        <v>0</v>
      </c>
      <c r="AS32" s="77">
        <f t="shared" si="8"/>
        <v>0</v>
      </c>
      <c r="AT32" s="76">
        <f t="shared" si="16"/>
        <v>0</v>
      </c>
      <c r="AU32" s="78">
        <f t="shared" si="9"/>
        <v>0</v>
      </c>
      <c r="AV32" s="5">
        <f t="shared" si="10"/>
        <v>0</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0</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0</v>
      </c>
      <c r="AR33" s="76">
        <f t="shared" si="15"/>
        <v>0</v>
      </c>
      <c r="AS33" s="77">
        <f t="shared" si="8"/>
        <v>0</v>
      </c>
      <c r="AT33" s="76">
        <f t="shared" si="16"/>
        <v>0</v>
      </c>
      <c r="AU33" s="78">
        <f t="shared" si="9"/>
        <v>0</v>
      </c>
      <c r="AV33" s="5">
        <f t="shared" si="10"/>
        <v>0</v>
      </c>
      <c r="AW33" s="104">
        <f t="shared" si="17"/>
        <v>0</v>
      </c>
    </row>
    <row r="34" spans="1:49" s="69" customFormat="1" ht="24.75" customHeight="1" x14ac:dyDescent="0.2">
      <c r="A34" s="84"/>
      <c r="B34" s="480" t="s">
        <v>281</v>
      </c>
      <c r="C34" s="84"/>
      <c r="D34" s="84"/>
      <c r="E34" s="84"/>
      <c r="F34" s="84"/>
      <c r="G34" s="554">
        <f>20-COUNTBLANK(B14:B33)</f>
        <v>0</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0</v>
      </c>
      <c r="Z34" s="904"/>
      <c r="AA34" s="558">
        <f t="shared" ref="AA34:AG34" si="18">SUM(AA14:AA33)</f>
        <v>0</v>
      </c>
      <c r="AB34" s="568">
        <f t="shared" si="18"/>
        <v>0</v>
      </c>
      <c r="AC34" s="569">
        <f t="shared" si="18"/>
        <v>0</v>
      </c>
      <c r="AD34" s="569">
        <f t="shared" si="18"/>
        <v>0</v>
      </c>
      <c r="AE34" s="570">
        <f t="shared" si="18"/>
        <v>0</v>
      </c>
      <c r="AF34" s="571">
        <f t="shared" si="18"/>
        <v>0</v>
      </c>
      <c r="AG34" s="89">
        <f t="shared" si="18"/>
        <v>0</v>
      </c>
      <c r="AH34" s="90"/>
      <c r="AI34" s="90"/>
      <c r="AJ34" s="90"/>
      <c r="AK34" s="90"/>
      <c r="AL34" s="91"/>
      <c r="AM34" s="91"/>
      <c r="AN34" s="91"/>
      <c r="AO34" s="68"/>
      <c r="AS34" s="70"/>
      <c r="AW34" s="104">
        <f>SUM(AW14:AW33)</f>
        <v>0</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0</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665" priority="6" stopIfTrue="1">
      <formula>B14=""</formula>
    </cfRule>
  </conditionalFormatting>
  <conditionalFormatting sqref="AE14:AE33">
    <cfRule type="expression" dxfId="664" priority="7" stopIfTrue="1">
      <formula>AND((OR(S14,V14,Y14)&lt;&gt;0),AE14=0)</formula>
    </cfRule>
    <cfRule type="expression" dxfId="663" priority="8" stopIfTrue="1">
      <formula>AND((OR(S14,V14,Y14)&lt;&gt;0),AE14&lt;&gt;0)</formula>
    </cfRule>
  </conditionalFormatting>
  <conditionalFormatting sqref="Q14:R33">
    <cfRule type="expression" dxfId="662" priority="9" stopIfTrue="1">
      <formula>B14=""</formula>
    </cfRule>
  </conditionalFormatting>
  <conditionalFormatting sqref="AC14:AC33">
    <cfRule type="expression" dxfId="661" priority="10" stopIfTrue="1">
      <formula>(AD14+AC14)&gt;=0</formula>
    </cfRule>
  </conditionalFormatting>
  <conditionalFormatting sqref="AI14:AJ33">
    <cfRule type="expression" dxfId="660" priority="11" stopIfTrue="1">
      <formula>IF(AI14&lt;&gt;ROUND(S14*$AF$1+V14+Y14,2),1)</formula>
    </cfRule>
    <cfRule type="cellIs" dxfId="659" priority="12" stopIfTrue="1" operator="equal">
      <formula>0</formula>
    </cfRule>
  </conditionalFormatting>
  <conditionalFormatting sqref="Y25:Z33">
    <cfRule type="expression" dxfId="658" priority="13" stopIfTrue="1">
      <formula>IF((AND($Y25=0,$S25=0,$V25=0,$AE25&lt;&gt;0)),"истина")</formula>
    </cfRule>
    <cfRule type="expression" dxfId="657" priority="14" stopIfTrue="1">
      <formula>($V25+$Y25)&lt;&gt;$AI25</formula>
    </cfRule>
  </conditionalFormatting>
  <conditionalFormatting sqref="S15:U33">
    <cfRule type="expression" dxfId="656" priority="15" stopIfTrue="1">
      <formula>IF((AND($S15=0,$V15=0,$Y15=0,$AE15&lt;&gt;0)),"истина")</formula>
    </cfRule>
    <cfRule type="cellIs" dxfId="655" priority="16" stopIfTrue="1" operator="lessThan">
      <formula>0</formula>
    </cfRule>
  </conditionalFormatting>
  <conditionalFormatting sqref="V25:X33">
    <cfRule type="expression" dxfId="654" priority="17" stopIfTrue="1">
      <formula>IF((AND($V25=0,$Y25=0,$S25=0,$AE25&lt;&gt;0)),"истина")</formula>
    </cfRule>
    <cfRule type="expression" dxfId="653" priority="18" stopIfTrue="1">
      <formula>($V25+$Y25)&lt;&gt;$AI25</formula>
    </cfRule>
    <cfRule type="cellIs" dxfId="652" priority="19" stopIfTrue="1" operator="lessThan">
      <formula>0</formula>
    </cfRule>
  </conditionalFormatting>
  <conditionalFormatting sqref="I10:J10">
    <cfRule type="cellIs" dxfId="651" priority="20" stopIfTrue="1" operator="notEqual">
      <formula>$A$10</formula>
    </cfRule>
    <cfRule type="cellIs" dxfId="650" priority="21" stopIfTrue="1" operator="equal">
      <formula>0</formula>
    </cfRule>
  </conditionalFormatting>
  <conditionalFormatting sqref="D10:E10 AK13:AL13 AH14:AH33 AM14:AN33">
    <cfRule type="cellIs" dxfId="649" priority="22" stopIfTrue="1" operator="equal">
      <formula>0</formula>
    </cfRule>
  </conditionalFormatting>
  <conditionalFormatting sqref="AH3:AN3 AH1:AN1">
    <cfRule type="cellIs" dxfId="648" priority="23" stopIfTrue="1" operator="equal">
      <formula>0</formula>
    </cfRule>
  </conditionalFormatting>
  <conditionalFormatting sqref="S34:AG34 AF14:AF33">
    <cfRule type="cellIs" dxfId="647" priority="24" stopIfTrue="1" operator="equal">
      <formula>0</formula>
    </cfRule>
  </conditionalFormatting>
  <conditionalFormatting sqref="S14:U14">
    <cfRule type="expression" dxfId="646" priority="25" stopIfTrue="1">
      <formula>IF((AND($S$14=0,$V$14=0,$Y$14=0,$AE$14&lt;&gt;0)),"истина")</formula>
    </cfRule>
    <cfRule type="cellIs" dxfId="645" priority="26" stopIfTrue="1" operator="lessThan">
      <formula>0</formula>
    </cfRule>
  </conditionalFormatting>
  <conditionalFormatting sqref="G34 D8:E9 AK14:AL33">
    <cfRule type="cellIs" dxfId="644" priority="27" stopIfTrue="1" operator="equal">
      <formula>0</formula>
    </cfRule>
  </conditionalFormatting>
  <conditionalFormatting sqref="AL8:AL9">
    <cfRule type="cellIs" dxfId="643" priority="28" stopIfTrue="1" operator="equal">
      <formula>0</formula>
    </cfRule>
  </conditionalFormatting>
  <conditionalFormatting sqref="AM8:AN8">
    <cfRule type="expression" dxfId="642" priority="29" stopIfTrue="1">
      <formula>$AL$8=0</formula>
    </cfRule>
  </conditionalFormatting>
  <conditionalFormatting sqref="AM9:AN9">
    <cfRule type="expression" dxfId="641" priority="30" stopIfTrue="1">
      <formula>$AL$9=0</formula>
    </cfRule>
  </conditionalFormatting>
  <conditionalFormatting sqref="A8:C8">
    <cfRule type="expression" dxfId="640" priority="31" stopIfTrue="1">
      <formula>$D$8=0</formula>
    </cfRule>
    <cfRule type="cellIs" dxfId="639" priority="32" stopIfTrue="1" operator="equal">
      <formula>0</formula>
    </cfRule>
  </conditionalFormatting>
  <conditionalFormatting sqref="A9:C9">
    <cfRule type="expression" dxfId="638" priority="33" stopIfTrue="1">
      <formula>$D$9=0</formula>
    </cfRule>
    <cfRule type="cellIs" dxfId="637" priority="34" stopIfTrue="1" operator="equal">
      <formula>0</formula>
    </cfRule>
  </conditionalFormatting>
  <conditionalFormatting sqref="F9">
    <cfRule type="expression" dxfId="636" priority="35" stopIfTrue="1">
      <formula>$D$9=0</formula>
    </cfRule>
  </conditionalFormatting>
  <conditionalFormatting sqref="F8">
    <cfRule type="expression" dxfId="635" priority="36" stopIfTrue="1">
      <formula>$D$8=0</formula>
    </cfRule>
  </conditionalFormatting>
  <conditionalFormatting sqref="G8:AK9 BA7:CE8">
    <cfRule type="cellIs" dxfId="634" priority="37" stopIfTrue="1" operator="equal">
      <formula>""</formula>
    </cfRule>
  </conditionalFormatting>
  <conditionalFormatting sqref="Y14:Z24">
    <cfRule type="expression" dxfId="633" priority="1" stopIfTrue="1">
      <formula>IF((AND($Y14=0,$S14=0,$V14=0,$AE14&lt;&gt;0)),"истина")</formula>
    </cfRule>
    <cfRule type="expression" dxfId="632" priority="2" stopIfTrue="1">
      <formula>($V14+$Y14)&lt;&gt;$AI14</formula>
    </cfRule>
  </conditionalFormatting>
  <conditionalFormatting sqref="V14:X24">
    <cfRule type="expression" dxfId="631" priority="3" stopIfTrue="1">
      <formula>IF((AND($V14=0,$Y14=0,$S14=0,$AE14&lt;&gt;0)),"истина")</formula>
    </cfRule>
    <cfRule type="expression" dxfId="630" priority="4" stopIfTrue="1">
      <formula>($V14+$Y14)&lt;&gt;$AI14</formula>
    </cfRule>
    <cfRule type="cellIs" dxfId="629"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5233"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95234"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95235"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95236"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95237"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95238"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95239"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95240"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95241"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95242"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95243"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95244"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95245"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95246"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95247"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95248"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95249"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44">
    <pageSetUpPr fitToPage="1"/>
  </sheetPr>
  <dimension ref="A1:CE147"/>
  <sheetViews>
    <sheetView showGridLines="0" topLeftCell="C3" zoomScale="120" zoomScaleNormal="120" workbookViewId="0">
      <selection activeCell="M18" sqref="M18:N18"/>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c r="B1" s="969"/>
      <c r="C1" s="969"/>
      <c r="D1" s="555"/>
      <c r="E1" s="966"/>
      <c r="F1" s="966"/>
      <c r="G1" s="966"/>
      <c r="H1" s="966"/>
      <c r="J1" s="970"/>
      <c r="K1" s="970"/>
      <c r="L1" s="970"/>
      <c r="M1" s="970"/>
      <c r="N1" s="970"/>
      <c r="O1" s="970"/>
      <c r="P1" s="3"/>
      <c r="Q1" s="3"/>
      <c r="R1" s="964"/>
      <c r="S1" s="964"/>
      <c r="T1" s="964"/>
      <c r="U1" s="964"/>
      <c r="V1" s="964"/>
      <c r="W1" s="964"/>
      <c r="Y1" s="971"/>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c r="AH2" s="859" t="s">
        <v>12</v>
      </c>
      <c r="AI2" s="859"/>
      <c r="AJ2" s="859"/>
      <c r="AK2" s="859"/>
      <c r="AL2" s="859"/>
      <c r="AM2" s="859"/>
      <c r="AN2" s="859"/>
      <c r="AO2" s="14" t="b">
        <v>0</v>
      </c>
      <c r="AP2" s="15" t="b">
        <v>0</v>
      </c>
      <c r="AQ2" s="15" t="b">
        <v>0</v>
      </c>
      <c r="AR2" s="15" t="b">
        <v>0</v>
      </c>
      <c r="AS2" s="15" t="b">
        <v>0</v>
      </c>
      <c r="AT2" s="15" t="b">
        <v>0</v>
      </c>
      <c r="AU2" s="15" t="b">
        <v>0</v>
      </c>
      <c r="AV2" s="15">
        <f>COUNTIF(AO2:AU2,TRUE)</f>
        <v>0</v>
      </c>
    </row>
    <row r="3" spans="1:83" ht="12.75" customHeight="1" x14ac:dyDescent="0.2">
      <c r="A3" s="972" t="s">
        <v>330</v>
      </c>
      <c r="B3" s="972"/>
      <c r="C3" s="972"/>
      <c r="D3" s="555"/>
      <c r="E3" s="964"/>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f>IF(AO2=TRUE,"M",0)</f>
        <v>0</v>
      </c>
      <c r="AP3" s="19">
        <f>IF(AP2=TRUE,"Tu",0)</f>
        <v>0</v>
      </c>
      <c r="AQ3" s="19">
        <f>IF(AQ2=TRUE,"W",0)</f>
        <v>0</v>
      </c>
      <c r="AR3" s="19">
        <f>IF(AR2=TRUE,"Th",0)</f>
        <v>0</v>
      </c>
      <c r="AS3" s="19">
        <f>IF(AS2=TRUE,"F",0)</f>
        <v>0</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
      </c>
      <c r="BC7" s="33" t="str">
        <f>IF($I$7=$AO$3,"X","")&amp;IF($I$7=$AP$3,"X","")&amp;IF($I$7=$AQ$3,"X","")&amp;IF($I$7=$AR$3,"X","")&amp;IF($I$7=$AS$3,"X","")&amp;IF($I$7=$AT$3,"X","")&amp;IF($I$7=$AU$3,"X","")</f>
        <v/>
      </c>
      <c r="BD7" s="33" t="str">
        <f>IF($J$7=$AO$3,"X","")&amp;IF($J$7=$AP$3,"X","")&amp;IF($J$7=$AQ$3,"X","")&amp;IF($J$7=$AR$3,"X","")&amp;IF($J$7=$AS$3,"X","")&amp;IF($J$7=$AT$3,"X","")&amp;IF($J$7=$AU$3,"X","")</f>
        <v/>
      </c>
      <c r="BE7" s="33" t="str">
        <f>IF($K$7=$AO$3,"X","")&amp;IF($K$7=$AP$3,"X","")&amp;IF($K$7=$AQ$3,"X","")&amp;IF($K$7=$AR$3,"X","")&amp;IF($K$7=$AS$3,"X","")&amp;IF($K$7=$AT$3,"X","")&amp;IF($K$7=$AU$3,"X","")</f>
        <v/>
      </c>
      <c r="BF7" s="33" t="str">
        <f>IF($L$7=$AO$3,"X","")&amp;IF($L$7=$AP$3,"X","")&amp;IF($L$7=$AQ$3,"X","")&amp;IF($L$7=$AR$3,"X","")&amp;IF($L$7=$AS$3,"X","")&amp;IF($L$7=$AT$3,"X","")&amp;IF($L$7=$AU$3,"X","")</f>
        <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
      </c>
      <c r="BJ7" s="33" t="str">
        <f>IF($P$7=$AO$3,"X","")&amp;IF($P$7=$AP$3,"X","")&amp;IF($P$7=$AQ$3,"X","")&amp;IF($P$7=$AR$3,"X","")&amp;IF($P$7=$AS$3,"X","")&amp;IF($P$7=$AT$3,"X","")&amp;IF($P$7=$AU$3,"X","")</f>
        <v/>
      </c>
      <c r="BK7" s="33" t="str">
        <f>IF($Q$7=$AO$3,"X","")&amp;IF($Q$7=$AP$3,"X","")&amp;IF($Q$7=$AQ$3,"X","")&amp;IF($Q$7=$AR$3,"X","")&amp;IF($Q$7=$AS$3,"X","")&amp;IF($Q$7=$AT$3,"X","")&amp;IF($Q$7=$AU$3,"X","")</f>
        <v/>
      </c>
      <c r="BL7" s="33" t="str">
        <f>IF($R$7=$AO$3,"X","")&amp;IF($R$7=$AP$3,"X","")&amp;IF($R$7=$AQ$3,"X","")&amp;IF($R$7=$AR$3,"X","")&amp;IF($R$7=$AS$3,"X","")&amp;IF($R$7=$AT$3,"X","")&amp;IF($R$7=$AU$3,"X","")</f>
        <v/>
      </c>
      <c r="BM7" s="33" t="str">
        <f>IF($S$7=$AO$3,"X","")&amp;IF($S$7=$AP$3,"X","")&amp;IF($S$7=$AQ$3,"X","")&amp;IF($S$7=$AR$3,"X","")&amp;IF($S$7=$AS$3,"X","")&amp;IF($S$7=$AT$3,"X","")&amp;IF($S$7=$AU$3,"X","")</f>
        <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
      </c>
      <c r="BQ7" s="33" t="str">
        <f>IF($W$7=$AO$3,"X","")&amp;IF($W$7=$AP$3,"X","")&amp;IF($W$7=$AQ$3,"X","")&amp;IF($W$7=$AR$3,"X","")&amp;IF($W$7=$AS$3,"X","")&amp;IF($W$7=$AT$3,"X","")&amp;IF($W$7=$AU$3,"X","")</f>
        <v/>
      </c>
      <c r="BR7" s="33" t="str">
        <f>IF($X$7=$AO$3,"X","")&amp;IF($X$7=$AP$3,"X","")&amp;IF($X$7=$AQ$3,"X","")&amp;IF($X$7=$AR$3,"X","")&amp;IF($X$7=$AS$3,"X","")&amp;IF($X$7=$AT$3,"X","")&amp;IF($X$7=$AU$3,"X","")</f>
        <v/>
      </c>
      <c r="BS7" s="33" t="str">
        <f>IF($Y$7=$AO$3,"X","")&amp;IF($Y$7=$AP$3,"X","")&amp;IF($Y$7=$AQ$3,"X","")&amp;IF($Y$7=$AR$3,"X","")&amp;IF($Y$7=$AS$3,"X","")&amp;IF($Y$7=$AT$3,"X","")&amp;IF($Y$7=$AU$3,"X","")</f>
        <v/>
      </c>
      <c r="BT7" s="33" t="str">
        <f>IF($Z$7=$AO$3,"X","")&amp;IF($Z$7=$AP$3,"X","")&amp;IF($Z$7=$AQ$3,"X","")&amp;IF($Z$7=$AR$3,"X","")&amp;IF($Z$7=$AS$3,"X","")&amp;IF($Z$7=$AT$3,"X","")&amp;IF($Z$7=$AU$3,"X","")</f>
        <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
      </c>
      <c r="BX7" s="33" t="str">
        <f>IF($AD$7=$AO$3,"X","")&amp;IF($AD$7=$AP$3,"X","")&amp;IF($AD$7=$AQ$3,"X","")&amp;IF($AD$7=$AR$3,"X","")&amp;IF($AD$7=$AS$3,"X","")&amp;IF($AD$7=$AT$3,"X","")&amp;IF($AD$7=$AU$3,"X","")</f>
        <v/>
      </c>
      <c r="BY7" s="33" t="str">
        <f>IF($AE$7=$AO$3,"X","")&amp;IF($AE$7=$AP$3,"X","")&amp;IF($AE$7=$AQ$3,"X","")&amp;IF($AE$7=$AR$3,"X","")&amp;IF($AE$7=$AS$3,"X","")&amp;IF($AE$7=$AT$3,"X","")&amp;IF($AE$7=$AU$3,"X","")</f>
        <v/>
      </c>
      <c r="BZ7" s="33" t="str">
        <f>IF($AF$7=$AO$3,"X","")&amp;IF($AF$7=$AP$3,"X","")&amp;IF($AF$7=$AQ$3,"X","")&amp;IF($AF$7=$AR$3,"X","")&amp;IF($AF$7=$AS$3,"X","")&amp;IF($AF$7=$AT$3,"X","")&amp;IF($AF$7=$AU$3,"X","")</f>
        <v/>
      </c>
      <c r="CA7" s="33" t="str">
        <f>IF($AG$7=$AO$3,"X","")&amp;IF($AG$7=$AP$3,"X","")&amp;IF($AG$7=$AQ$3,"X","")&amp;IF($AG$7=$AR$3,"X","")&amp;IF($AG$7=$AS$3,"X","")&amp;IF($AG$7=$AT$3,"X","")&amp;IF($AG$7=$AU$3,"X","")</f>
        <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
      </c>
      <c r="CE7" s="33" t="str">
        <f>IF($AK$7=$AO$3,"X","")&amp;IF($AK$7=$AP$3,"X","")&amp;IF($AK$7=$AQ$3,"X","")&amp;IF($AK$7=$AR$3,"X","")&amp;IF($AK$7=$AS$3,"X","")&amp;IF($AK$7=$AT$3,"X","")&amp;IF($AK$7=$AU$3,"X","")</f>
        <v/>
      </c>
    </row>
    <row r="8" spans="1:83" ht="12.75" customHeight="1" x14ac:dyDescent="0.2">
      <c r="A8" s="977">
        <f>R1</f>
        <v>0</v>
      </c>
      <c r="B8" s="977"/>
      <c r="C8" s="977"/>
      <c r="D8" s="978">
        <f>Y1*AL8</f>
        <v>0</v>
      </c>
      <c r="E8" s="978"/>
      <c r="F8" s="34" t="s">
        <v>21</v>
      </c>
      <c r="G8" s="35" t="str">
        <f>IF($G$7=$AO$3,"X","")&amp;IF($G$7=$AP$3,"X","")&amp;IF($G$7=$AQ$3,"X","")&amp;IF($G$7=$AR$3,"X","")&amp;IF($G$7=$AS$3,"X","")&amp;IF($G$7=$AT$3,"X","")&amp;IF($G$7=$AU$3,"X","")</f>
        <v/>
      </c>
      <c r="H8" s="35" t="str">
        <f>IF($H$7=$AO$3,"X","")&amp;IF($H$7=$AP$3,"X","")&amp;IF($H$7=$AQ$3,"X","")&amp;IF($H$7=$AR$3,"X","")&amp;IF($H$7=$AS$3,"X","")&amp;IF($H$7=$AT$3,"X","")&amp;IF($H$7=$AU$3,"X","")</f>
        <v/>
      </c>
      <c r="I8" s="35" t="str">
        <f>IF($I$7=$AO$3,"X","")&amp;IF($I$7=$AP$3,"X","")&amp;IF($I$7=$AQ$3,"X","")&amp;IF($I$7=$AR$3,"X","")&amp;IF($I$7=$AS$3,"X","")&amp;IF($I$7=$AT$3,"X","")&amp;IF($I$7=$AU$3,"X","")</f>
        <v/>
      </c>
      <c r="J8" s="35" t="str">
        <f>IF($J$7=$AO$3,"X","")&amp;IF($J$7=$AP$3,"X","")&amp;IF($J$7=$AQ$3,"X","")&amp;IF($J$7=$AR$3,"X","")&amp;IF($J$7=$AS$3,"X","")&amp;IF($J$7=$AT$3,"X","")&amp;IF($J$7=$AU$3,"X","")</f>
        <v/>
      </c>
      <c r="K8" s="35" t="str">
        <f>IF($K$7=$AO$3,"X","")&amp;IF($K$7=$AP$3,"X","")&amp;IF($K$7=$AQ$3,"X","")&amp;IF($K$7=$AR$3,"X","")&amp;IF($K$7=$AS$3,"X","")&amp;IF($K$7=$AT$3,"X","")&amp;IF($K$7=$AU$3,"X","")</f>
        <v/>
      </c>
      <c r="L8" s="35" t="str">
        <f>IF($L$7=$AO$3,"X","")&amp;IF($L$7=$AP$3,"X","")&amp;IF($L$7=$AQ$3,"X","")&amp;IF($L$7=$AR$3,"X","")&amp;IF($L$7=$AS$3,"X","")&amp;IF($L$7=$AT$3,"X","")&amp;IF($L$7=$AU$3,"X","")</f>
        <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
      </c>
      <c r="P8" s="35" t="str">
        <f>IF($P$7=$AO$3,"X","")&amp;IF($P$7=$AP$3,"X","")&amp;IF($P$7=$AQ$3,"X","")&amp;IF($P$7=$AR$3,"X","")&amp;IF($P$7=$AS$3,"X","")&amp;IF($P$7=$AT$3,"X","")&amp;IF($P$7=$AU$3,"X","")</f>
        <v/>
      </c>
      <c r="Q8" s="35" t="str">
        <f>IF($Q$7=$AO$3,"X","")&amp;IF($Q$7=$AP$3,"X","")&amp;IF($Q$7=$AQ$3,"X","")&amp;IF($Q$7=$AR$3,"X","")&amp;IF($Q$7=$AS$3,"X","")&amp;IF($Q$7=$AT$3,"X","")&amp;IF($Q$7=$AU$3,"X","")</f>
        <v/>
      </c>
      <c r="R8" s="35" t="str">
        <f>IF($R$7=$AO$3,"X","")&amp;IF($R$7=$AP$3,"X","")&amp;IF($R$7=$AQ$3,"X","")&amp;IF($R$7=$AR$3,"X","")&amp;IF($R$7=$AS$3,"X","")&amp;IF($R$7=$AT$3,"X","")&amp;IF($R$7=$AU$3,"X","")</f>
        <v/>
      </c>
      <c r="S8" s="35" t="str">
        <f>IF($S$7=$AO$3,"X","")&amp;IF($S$7=$AP$3,"X","")&amp;IF($S$7=$AQ$3,"X","")&amp;IF($S$7=$AR$3,"X","")&amp;IF($S$7=$AS$3,"X","")&amp;IF($S$7=$AT$3,"X","")&amp;IF($S$7=$AU$3,"X","")</f>
        <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
      </c>
      <c r="W8" s="35" t="str">
        <f>IF($W$7=$AO$3,"X","")&amp;IF($W$7=$AP$3,"X","")&amp;IF($W$7=$AQ$3,"X","")&amp;IF($W$7=$AR$3,"X","")&amp;IF($W$7=$AS$3,"X","")&amp;IF($W$7=$AT$3,"X","")&amp;IF($W$7=$AU$3,"X","")</f>
        <v/>
      </c>
      <c r="X8" s="35" t="str">
        <f>IF($X$7=$AO$3,"X","")&amp;IF($X$7=$AP$3,"X","")&amp;IF($X$7=$AQ$3,"X","")&amp;IF($X$7=$AR$3,"X","")&amp;IF($X$7=$AS$3,"X","")&amp;IF($X$7=$AT$3,"X","")&amp;IF($X$7=$AU$3,"X","")</f>
        <v/>
      </c>
      <c r="Y8" s="35" t="str">
        <f>IF($Y$7=$AO$3,"X","")&amp;IF($Y$7=$AP$3,"X","")&amp;IF($Y$7=$AQ$3,"X","")&amp;IF($Y$7=$AR$3,"X","")&amp;IF($Y$7=$AS$3,"X","")&amp;IF($Y$7=$AT$3,"X","")&amp;IF($Y$7=$AU$3,"X","")</f>
        <v/>
      </c>
      <c r="Z8" s="35" t="str">
        <f>IF($Z$7=$AO$3,"X","")&amp;IF($Z$7=$AP$3,"X","")&amp;IF($Z$7=$AQ$3,"X","")&amp;IF($Z$7=$AR$3,"X","")&amp;IF($Z$7=$AS$3,"X","")&amp;IF($Z$7=$AT$3,"X","")&amp;IF($Z$7=$AU$3,"X","")</f>
        <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
      </c>
      <c r="AD8" s="35" t="str">
        <f>IF($AD$7=$AO$3,"X","")&amp;IF($AD$7=$AP$3,"X","")&amp;IF($AD$7=$AQ$3,"X","")&amp;IF($AD$7=$AR$3,"X","")&amp;IF($AD$7=$AS$3,"X","")&amp;IF($AD$7=$AT$3,"X","")&amp;IF($AD$7=$AU$3,"X","")</f>
        <v/>
      </c>
      <c r="AE8" s="35" t="str">
        <f>IF($AE$7=$AO$3,"X","")&amp;IF($AE$7=$AP$3,"X","")&amp;IF($AE$7=$AQ$3,"X","")&amp;IF($AE$7=$AR$3,"X","")&amp;IF($AE$7=$AS$3,"X","")&amp;IF($AE$7=$AT$3,"X","")&amp;IF($AE$7=$AU$3,"X","")</f>
        <v/>
      </c>
      <c r="AF8" s="35" t="str">
        <f>IF($AF$7=$AO$3,"X","")&amp;IF($AF$7=$AP$3,"X","")&amp;IF($AF$7=$AQ$3,"X","")&amp;IF($AF$7=$AR$3,"X","")&amp;IF($AF$7=$AS$3,"X","")&amp;IF($AF$7=$AT$3,"X","")&amp;IF($AF$7=$AU$3,"X","")</f>
        <v/>
      </c>
      <c r="AG8" s="35" t="str">
        <f>IF($AG$7=$AO$3,"X","")&amp;IF($AG$7=$AP$3,"X","")&amp;IF($AG$7=$AQ$3,"X","")&amp;IF($AG$7=$AR$3,"X","")&amp;IF($AG$7=$AS$3,"X","")&amp;IF($AG$7=$AT$3,"X","")&amp;IF($AG$7=$AU$3,"X","")</f>
        <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
      </c>
      <c r="AK8" s="35" t="str">
        <f>IF($AK$7=$AO$3,"X","")&amp;IF($AK$7=$AP$3,"X","")&amp;IF($AK$7=$AQ$3,"X","")&amp;IF($AK$7=$AR$3,"X","")&amp;IF($AK$7=$AS$3,"X","")&amp;IF($AK$7=$AT$3,"X","")&amp;IF($AK$7=$AU$3,"X","")</f>
        <v/>
      </c>
      <c r="AL8" s="30">
        <f>COUNTIF(G8:AK8,"X")</f>
        <v>0</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0</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c r="C14" s="925"/>
      <c r="D14" s="925"/>
      <c r="E14" s="925"/>
      <c r="F14" s="925"/>
      <c r="G14" s="926"/>
      <c r="H14" s="927"/>
      <c r="I14" s="928"/>
      <c r="J14" s="929"/>
      <c r="K14" s="930"/>
      <c r="L14" s="931"/>
      <c r="M14" s="932"/>
      <c r="N14" s="933"/>
      <c r="O14" s="932"/>
      <c r="P14" s="933"/>
      <c r="Q14" s="934">
        <f t="shared" ref="Q14:Q33" si="2">AV14</f>
        <v>0</v>
      </c>
      <c r="R14" s="935"/>
      <c r="S14" s="936"/>
      <c r="T14" s="937"/>
      <c r="U14" s="938"/>
      <c r="V14" s="939"/>
      <c r="W14" s="940"/>
      <c r="X14" s="941"/>
      <c r="Y14" s="939"/>
      <c r="Z14" s="941"/>
      <c r="AA14" s="556"/>
      <c r="AB14" s="559"/>
      <c r="AC14" s="560" t="str">
        <f t="shared" ref="AC14:AC33" si="3">IF(B14&lt;&gt;"",-$I$10,"")</f>
        <v/>
      </c>
      <c r="AD14" s="561"/>
      <c r="AE14" s="561"/>
      <c r="AF14" s="562">
        <f t="shared" ref="AF14:AF33" si="4">SUM(AB14:AE14)</f>
        <v>0</v>
      </c>
      <c r="AG14" s="72"/>
      <c r="AH14" s="109" t="str">
        <f t="shared" ref="AH14:AH33" si="5">IF(B14&lt;&gt;"",AV14,"")</f>
        <v/>
      </c>
      <c r="AI14" s="883" t="str">
        <f>IF(B14&lt;&gt;0,ROUND(AE14*Q14,0),"")</f>
        <v/>
      </c>
      <c r="AJ14" s="883"/>
      <c r="AK14" s="900" t="str">
        <f t="shared" ref="AK14:AK33" si="6">IF(B14&lt;&gt;0,ROUND(AI14*$AF$1,2),"")</f>
        <v/>
      </c>
      <c r="AL14" s="900"/>
      <c r="AM14" s="901" t="str">
        <f t="shared" ref="AM14:AM33" si="7">IF(AND(AC14&gt;0,AC14&lt;&gt;""),"ложь","")</f>
        <v/>
      </c>
      <c r="AN14" s="901"/>
      <c r="AO14" s="73">
        <f>IF(ROUND($A$1-$A$1*M14,4)=$A$1,0,ROUND($A$1-$A$1*M14,4))</f>
        <v>0</v>
      </c>
      <c r="AP14" s="74">
        <f>IF(ROUND($A$1-$A$1*O14,4)=$A$1,0,ROUND($A$1-$A$1*O14,4))</f>
        <v>0</v>
      </c>
      <c r="AQ14" s="75">
        <f>ROUND($A$1-((M14+O14)*$A$1),4)</f>
        <v>0</v>
      </c>
      <c r="AR14" s="76">
        <f>IF(AO14&gt;0,1,0)</f>
        <v>0</v>
      </c>
      <c r="AS14" s="77">
        <f t="shared" ref="AS14:AS33" si="8">IF(AP14&gt;0,2,0)</f>
        <v>0</v>
      </c>
      <c r="AT14" s="76">
        <f>IF(AQ14&gt;0,3,0)</f>
        <v>0</v>
      </c>
      <c r="AU14" s="78">
        <f t="shared" ref="AU14:AU33" si="9">AR14+AS14+AT14</f>
        <v>0</v>
      </c>
      <c r="AV14" s="5">
        <f t="shared" ref="AV14:AV33" si="10">IF(AU14=4,AO14,0)+IF(AU14=5,AP14,0)+IF(AU14=6,AQ14,0)+IF(AU14=3,$A$1,0)</f>
        <v>0</v>
      </c>
      <c r="AW14" s="104">
        <f>ROUND(AF14*Q14,0)</f>
        <v>0</v>
      </c>
    </row>
    <row r="15" spans="1:83" s="69" customFormat="1" ht="18" customHeight="1" x14ac:dyDescent="0.2">
      <c r="A15" s="71">
        <v>2</v>
      </c>
      <c r="B15" s="924"/>
      <c r="C15" s="925"/>
      <c r="D15" s="925"/>
      <c r="E15" s="925"/>
      <c r="F15" s="925"/>
      <c r="G15" s="926"/>
      <c r="H15" s="927"/>
      <c r="I15" s="928"/>
      <c r="J15" s="929"/>
      <c r="K15" s="930"/>
      <c r="L15" s="931"/>
      <c r="M15" s="932"/>
      <c r="N15" s="933"/>
      <c r="O15" s="932"/>
      <c r="P15" s="933"/>
      <c r="Q15" s="934">
        <f t="shared" si="2"/>
        <v>0</v>
      </c>
      <c r="R15" s="935"/>
      <c r="S15" s="936"/>
      <c r="T15" s="937"/>
      <c r="U15" s="938"/>
      <c r="V15" s="939"/>
      <c r="W15" s="940"/>
      <c r="X15" s="941"/>
      <c r="Y15" s="939"/>
      <c r="Z15" s="941"/>
      <c r="AA15" s="556"/>
      <c r="AB15" s="563"/>
      <c r="AC15" s="560" t="str">
        <f t="shared" si="3"/>
        <v/>
      </c>
      <c r="AD15" s="564"/>
      <c r="AE15" s="561"/>
      <c r="AF15" s="562">
        <f t="shared" si="4"/>
        <v>0</v>
      </c>
      <c r="AG15" s="72"/>
      <c r="AH15" s="109" t="str">
        <f t="shared" si="5"/>
        <v/>
      </c>
      <c r="AI15" s="883" t="str">
        <f t="shared" ref="AI15:AI33" si="11">IF(B15&lt;&gt;0,ROUND(AE15*Q15,0),"")</f>
        <v/>
      </c>
      <c r="AJ15" s="883"/>
      <c r="AK15" s="900" t="str">
        <f t="shared" si="6"/>
        <v/>
      </c>
      <c r="AL15" s="900"/>
      <c r="AM15" s="901" t="str">
        <f t="shared" si="7"/>
        <v/>
      </c>
      <c r="AN15" s="901"/>
      <c r="AO15" s="73">
        <f t="shared" ref="AO15:AO33" si="12">IF(ROUND($A$1-$A$1*M15,4)=$A$1,0,ROUND($A$1-$A$1*M15,4))</f>
        <v>0</v>
      </c>
      <c r="AP15" s="74">
        <f t="shared" ref="AP15:AP33" si="13">IF(ROUND($A$1-$A$1*O15,4)=$A$1,0,ROUND($A$1-$A$1*O15,4))</f>
        <v>0</v>
      </c>
      <c r="AQ15" s="75">
        <f t="shared" ref="AQ15:AQ33" si="14">ROUND($A$1-((M15+O15)*$A$1),4)</f>
        <v>0</v>
      </c>
      <c r="AR15" s="76">
        <f t="shared" ref="AR15:AR33" si="15">IF(AO15&gt;0,1,0)</f>
        <v>0</v>
      </c>
      <c r="AS15" s="77">
        <f t="shared" si="8"/>
        <v>0</v>
      </c>
      <c r="AT15" s="76">
        <f t="shared" ref="AT15:AT33" si="16">IF(AQ15&gt;0,3,0)</f>
        <v>0</v>
      </c>
      <c r="AU15" s="78">
        <f t="shared" si="9"/>
        <v>0</v>
      </c>
      <c r="AV15" s="5">
        <f t="shared" si="10"/>
        <v>0</v>
      </c>
      <c r="AW15" s="104">
        <f t="shared" ref="AW15:AW33" si="17">ROUND(AF15*Q15,0)</f>
        <v>0</v>
      </c>
    </row>
    <row r="16" spans="1:83" s="69" customFormat="1" ht="18" customHeight="1" x14ac:dyDescent="0.2">
      <c r="A16" s="71">
        <v>3</v>
      </c>
      <c r="B16" s="924"/>
      <c r="C16" s="925"/>
      <c r="D16" s="925"/>
      <c r="E16" s="925"/>
      <c r="F16" s="925"/>
      <c r="G16" s="926"/>
      <c r="H16" s="927"/>
      <c r="I16" s="928"/>
      <c r="J16" s="929"/>
      <c r="K16" s="930"/>
      <c r="L16" s="931"/>
      <c r="M16" s="932"/>
      <c r="N16" s="933"/>
      <c r="O16" s="932"/>
      <c r="P16" s="933"/>
      <c r="Q16" s="934">
        <f t="shared" si="2"/>
        <v>0</v>
      </c>
      <c r="R16" s="935"/>
      <c r="S16" s="936"/>
      <c r="T16" s="937"/>
      <c r="U16" s="938"/>
      <c r="V16" s="939"/>
      <c r="W16" s="940"/>
      <c r="X16" s="941"/>
      <c r="Y16" s="939"/>
      <c r="Z16" s="941"/>
      <c r="AA16" s="556"/>
      <c r="AB16" s="563"/>
      <c r="AC16" s="560" t="str">
        <f t="shared" si="3"/>
        <v/>
      </c>
      <c r="AD16" s="564"/>
      <c r="AE16" s="561"/>
      <c r="AF16" s="562">
        <f t="shared" si="4"/>
        <v>0</v>
      </c>
      <c r="AG16" s="72"/>
      <c r="AH16" s="109" t="str">
        <f t="shared" si="5"/>
        <v/>
      </c>
      <c r="AI16" s="883" t="str">
        <f t="shared" si="11"/>
        <v/>
      </c>
      <c r="AJ16" s="883"/>
      <c r="AK16" s="900" t="str">
        <f t="shared" si="6"/>
        <v/>
      </c>
      <c r="AL16" s="900"/>
      <c r="AM16" s="901" t="str">
        <f t="shared" si="7"/>
        <v/>
      </c>
      <c r="AN16" s="901"/>
      <c r="AO16" s="73">
        <f t="shared" si="12"/>
        <v>0</v>
      </c>
      <c r="AP16" s="74">
        <f t="shared" si="13"/>
        <v>0</v>
      </c>
      <c r="AQ16" s="75">
        <f t="shared" si="14"/>
        <v>0</v>
      </c>
      <c r="AR16" s="76">
        <f t="shared" si="15"/>
        <v>0</v>
      </c>
      <c r="AS16" s="77">
        <f t="shared" si="8"/>
        <v>0</v>
      </c>
      <c r="AT16" s="76">
        <f t="shared" si="16"/>
        <v>0</v>
      </c>
      <c r="AU16" s="78">
        <f t="shared" si="9"/>
        <v>0</v>
      </c>
      <c r="AV16" s="5">
        <f t="shared" si="10"/>
        <v>0</v>
      </c>
      <c r="AW16" s="104">
        <f t="shared" si="17"/>
        <v>0</v>
      </c>
    </row>
    <row r="17" spans="1:49" s="69" customFormat="1" ht="18" customHeight="1" x14ac:dyDescent="0.2">
      <c r="A17" s="71">
        <v>4</v>
      </c>
      <c r="B17" s="924"/>
      <c r="C17" s="925"/>
      <c r="D17" s="925"/>
      <c r="E17" s="925"/>
      <c r="F17" s="925"/>
      <c r="G17" s="926"/>
      <c r="H17" s="927"/>
      <c r="I17" s="928"/>
      <c r="J17" s="929"/>
      <c r="K17" s="930"/>
      <c r="L17" s="931"/>
      <c r="M17" s="932"/>
      <c r="N17" s="933"/>
      <c r="O17" s="932"/>
      <c r="P17" s="933"/>
      <c r="Q17" s="934">
        <f t="shared" si="2"/>
        <v>0</v>
      </c>
      <c r="R17" s="935"/>
      <c r="S17" s="936"/>
      <c r="T17" s="937"/>
      <c r="U17" s="938"/>
      <c r="V17" s="939"/>
      <c r="W17" s="940"/>
      <c r="X17" s="941"/>
      <c r="Y17" s="939"/>
      <c r="Z17" s="941"/>
      <c r="AA17" s="556"/>
      <c r="AB17" s="563"/>
      <c r="AC17" s="560" t="str">
        <f t="shared" si="3"/>
        <v/>
      </c>
      <c r="AD17" s="564"/>
      <c r="AE17" s="561"/>
      <c r="AF17" s="562">
        <f t="shared" si="4"/>
        <v>0</v>
      </c>
      <c r="AG17" s="72"/>
      <c r="AH17" s="109" t="str">
        <f t="shared" si="5"/>
        <v/>
      </c>
      <c r="AI17" s="883" t="str">
        <f t="shared" si="11"/>
        <v/>
      </c>
      <c r="AJ17" s="883"/>
      <c r="AK17" s="900" t="str">
        <f t="shared" si="6"/>
        <v/>
      </c>
      <c r="AL17" s="900"/>
      <c r="AM17" s="901" t="str">
        <f t="shared" si="7"/>
        <v/>
      </c>
      <c r="AN17" s="901"/>
      <c r="AO17" s="73">
        <f t="shared" si="12"/>
        <v>0</v>
      </c>
      <c r="AP17" s="74">
        <f t="shared" si="13"/>
        <v>0</v>
      </c>
      <c r="AQ17" s="75">
        <f t="shared" si="14"/>
        <v>0</v>
      </c>
      <c r="AR17" s="76">
        <f t="shared" si="15"/>
        <v>0</v>
      </c>
      <c r="AS17" s="77">
        <f t="shared" si="8"/>
        <v>0</v>
      </c>
      <c r="AT17" s="76">
        <f t="shared" si="16"/>
        <v>0</v>
      </c>
      <c r="AU17" s="78">
        <f t="shared" si="9"/>
        <v>0</v>
      </c>
      <c r="AV17" s="5">
        <f t="shared" si="10"/>
        <v>0</v>
      </c>
      <c r="AW17" s="104">
        <f t="shared" si="17"/>
        <v>0</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0</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0</v>
      </c>
      <c r="AR18" s="76">
        <f t="shared" si="15"/>
        <v>0</v>
      </c>
      <c r="AS18" s="77">
        <f t="shared" si="8"/>
        <v>0</v>
      </c>
      <c r="AT18" s="76">
        <f t="shared" si="16"/>
        <v>0</v>
      </c>
      <c r="AU18" s="78">
        <f t="shared" si="9"/>
        <v>0</v>
      </c>
      <c r="AV18" s="5">
        <f t="shared" si="10"/>
        <v>0</v>
      </c>
      <c r="AW18" s="104">
        <f t="shared" si="17"/>
        <v>0</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0</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0</v>
      </c>
      <c r="AR19" s="76">
        <f t="shared" si="15"/>
        <v>0</v>
      </c>
      <c r="AS19" s="77">
        <f t="shared" si="8"/>
        <v>0</v>
      </c>
      <c r="AT19" s="76">
        <f t="shared" si="16"/>
        <v>0</v>
      </c>
      <c r="AU19" s="78">
        <f t="shared" si="9"/>
        <v>0</v>
      </c>
      <c r="AV19" s="5">
        <f t="shared" si="10"/>
        <v>0</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0</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0</v>
      </c>
      <c r="AR20" s="76">
        <f t="shared" si="15"/>
        <v>0</v>
      </c>
      <c r="AS20" s="77">
        <f t="shared" si="8"/>
        <v>0</v>
      </c>
      <c r="AT20" s="76">
        <f t="shared" si="16"/>
        <v>0</v>
      </c>
      <c r="AU20" s="78">
        <f t="shared" si="9"/>
        <v>0</v>
      </c>
      <c r="AV20" s="5">
        <f t="shared" si="10"/>
        <v>0</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0</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0</v>
      </c>
      <c r="AR21" s="76">
        <f t="shared" si="15"/>
        <v>0</v>
      </c>
      <c r="AS21" s="77">
        <f t="shared" si="8"/>
        <v>0</v>
      </c>
      <c r="AT21" s="76">
        <f t="shared" si="16"/>
        <v>0</v>
      </c>
      <c r="AU21" s="78">
        <f t="shared" si="9"/>
        <v>0</v>
      </c>
      <c r="AV21" s="5">
        <f t="shared" si="10"/>
        <v>0</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0</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0</v>
      </c>
      <c r="AR22" s="76">
        <f t="shared" si="15"/>
        <v>0</v>
      </c>
      <c r="AS22" s="77">
        <f t="shared" si="8"/>
        <v>0</v>
      </c>
      <c r="AT22" s="76">
        <f t="shared" si="16"/>
        <v>0</v>
      </c>
      <c r="AU22" s="78">
        <f t="shared" si="9"/>
        <v>0</v>
      </c>
      <c r="AV22" s="5">
        <f t="shared" si="10"/>
        <v>0</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0</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0</v>
      </c>
      <c r="AR23" s="76">
        <f t="shared" si="15"/>
        <v>0</v>
      </c>
      <c r="AS23" s="77">
        <f t="shared" si="8"/>
        <v>0</v>
      </c>
      <c r="AT23" s="76">
        <f t="shared" si="16"/>
        <v>0</v>
      </c>
      <c r="AU23" s="78">
        <f t="shared" si="9"/>
        <v>0</v>
      </c>
      <c r="AV23" s="5">
        <f t="shared" si="10"/>
        <v>0</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0</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0</v>
      </c>
      <c r="AR24" s="76">
        <f t="shared" si="15"/>
        <v>0</v>
      </c>
      <c r="AS24" s="77">
        <f t="shared" si="8"/>
        <v>0</v>
      </c>
      <c r="AT24" s="76">
        <f t="shared" si="16"/>
        <v>0</v>
      </c>
      <c r="AU24" s="78">
        <f t="shared" si="9"/>
        <v>0</v>
      </c>
      <c r="AV24" s="5">
        <f t="shared" si="10"/>
        <v>0</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0</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0</v>
      </c>
      <c r="AR25" s="76">
        <f t="shared" si="15"/>
        <v>0</v>
      </c>
      <c r="AS25" s="77">
        <f t="shared" si="8"/>
        <v>0</v>
      </c>
      <c r="AT25" s="76">
        <f t="shared" si="16"/>
        <v>0</v>
      </c>
      <c r="AU25" s="78">
        <f t="shared" si="9"/>
        <v>0</v>
      </c>
      <c r="AV25" s="5">
        <f t="shared" si="10"/>
        <v>0</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0</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0</v>
      </c>
      <c r="AR26" s="76">
        <f t="shared" si="15"/>
        <v>0</v>
      </c>
      <c r="AS26" s="77">
        <f t="shared" si="8"/>
        <v>0</v>
      </c>
      <c r="AT26" s="76">
        <f t="shared" si="16"/>
        <v>0</v>
      </c>
      <c r="AU26" s="78">
        <f t="shared" si="9"/>
        <v>0</v>
      </c>
      <c r="AV26" s="5">
        <f t="shared" si="10"/>
        <v>0</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0</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0</v>
      </c>
      <c r="AR27" s="76">
        <f t="shared" si="15"/>
        <v>0</v>
      </c>
      <c r="AS27" s="77">
        <f t="shared" si="8"/>
        <v>0</v>
      </c>
      <c r="AT27" s="76">
        <f t="shared" si="16"/>
        <v>0</v>
      </c>
      <c r="AU27" s="78">
        <f t="shared" si="9"/>
        <v>0</v>
      </c>
      <c r="AV27" s="5">
        <f t="shared" si="10"/>
        <v>0</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0</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0</v>
      </c>
      <c r="AR28" s="76">
        <f t="shared" si="15"/>
        <v>0</v>
      </c>
      <c r="AS28" s="77">
        <f t="shared" si="8"/>
        <v>0</v>
      </c>
      <c r="AT28" s="76">
        <f t="shared" si="16"/>
        <v>0</v>
      </c>
      <c r="AU28" s="78">
        <f t="shared" si="9"/>
        <v>0</v>
      </c>
      <c r="AV28" s="5">
        <f t="shared" si="10"/>
        <v>0</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0</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0</v>
      </c>
      <c r="AR29" s="76">
        <f t="shared" si="15"/>
        <v>0</v>
      </c>
      <c r="AS29" s="77">
        <f t="shared" si="8"/>
        <v>0</v>
      </c>
      <c r="AT29" s="76">
        <f t="shared" si="16"/>
        <v>0</v>
      </c>
      <c r="AU29" s="78">
        <f t="shared" si="9"/>
        <v>0</v>
      </c>
      <c r="AV29" s="5">
        <f t="shared" si="10"/>
        <v>0</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0</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0</v>
      </c>
      <c r="AR30" s="76">
        <f t="shared" si="15"/>
        <v>0</v>
      </c>
      <c r="AS30" s="77">
        <f t="shared" si="8"/>
        <v>0</v>
      </c>
      <c r="AT30" s="76">
        <f t="shared" si="16"/>
        <v>0</v>
      </c>
      <c r="AU30" s="78">
        <f t="shared" si="9"/>
        <v>0</v>
      </c>
      <c r="AV30" s="5">
        <f t="shared" si="10"/>
        <v>0</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0</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0</v>
      </c>
      <c r="AR31" s="76">
        <f t="shared" si="15"/>
        <v>0</v>
      </c>
      <c r="AS31" s="77">
        <f t="shared" si="8"/>
        <v>0</v>
      </c>
      <c r="AT31" s="76">
        <f t="shared" si="16"/>
        <v>0</v>
      </c>
      <c r="AU31" s="78">
        <f t="shared" si="9"/>
        <v>0</v>
      </c>
      <c r="AV31" s="5">
        <f t="shared" si="10"/>
        <v>0</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0</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0</v>
      </c>
      <c r="AR32" s="76">
        <f t="shared" si="15"/>
        <v>0</v>
      </c>
      <c r="AS32" s="77">
        <f t="shared" si="8"/>
        <v>0</v>
      </c>
      <c r="AT32" s="76">
        <f t="shared" si="16"/>
        <v>0</v>
      </c>
      <c r="AU32" s="78">
        <f t="shared" si="9"/>
        <v>0</v>
      </c>
      <c r="AV32" s="5">
        <f t="shared" si="10"/>
        <v>0</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0</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0</v>
      </c>
      <c r="AR33" s="76">
        <f t="shared" si="15"/>
        <v>0</v>
      </c>
      <c r="AS33" s="77">
        <f t="shared" si="8"/>
        <v>0</v>
      </c>
      <c r="AT33" s="76">
        <f t="shared" si="16"/>
        <v>0</v>
      </c>
      <c r="AU33" s="78">
        <f t="shared" si="9"/>
        <v>0</v>
      </c>
      <c r="AV33" s="5">
        <f t="shared" si="10"/>
        <v>0</v>
      </c>
      <c r="AW33" s="104">
        <f t="shared" si="17"/>
        <v>0</v>
      </c>
    </row>
    <row r="34" spans="1:49" s="69" customFormat="1" ht="24.75" customHeight="1" x14ac:dyDescent="0.2">
      <c r="A34" s="84"/>
      <c r="B34" s="480" t="s">
        <v>281</v>
      </c>
      <c r="C34" s="84"/>
      <c r="D34" s="84"/>
      <c r="E34" s="84"/>
      <c r="F34" s="84"/>
      <c r="G34" s="554">
        <f>20-COUNTBLANK(B14:B33)</f>
        <v>0</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0</v>
      </c>
      <c r="Z34" s="904"/>
      <c r="AA34" s="558">
        <f t="shared" ref="AA34:AG34" si="18">SUM(AA14:AA33)</f>
        <v>0</v>
      </c>
      <c r="AB34" s="568">
        <f t="shared" si="18"/>
        <v>0</v>
      </c>
      <c r="AC34" s="569">
        <f t="shared" si="18"/>
        <v>0</v>
      </c>
      <c r="AD34" s="569">
        <f t="shared" si="18"/>
        <v>0</v>
      </c>
      <c r="AE34" s="570">
        <f t="shared" si="18"/>
        <v>0</v>
      </c>
      <c r="AF34" s="571">
        <f t="shared" si="18"/>
        <v>0</v>
      </c>
      <c r="AG34" s="89">
        <f t="shared" si="18"/>
        <v>0</v>
      </c>
      <c r="AH34" s="90"/>
      <c r="AI34" s="90"/>
      <c r="AJ34" s="90"/>
      <c r="AK34" s="90"/>
      <c r="AL34" s="91"/>
      <c r="AM34" s="91"/>
      <c r="AN34" s="91"/>
      <c r="AO34" s="68"/>
      <c r="AS34" s="70"/>
      <c r="AW34" s="104">
        <f>SUM(AW14:AW33)</f>
        <v>0</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0</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628" priority="6" stopIfTrue="1">
      <formula>B14=""</formula>
    </cfRule>
  </conditionalFormatting>
  <conditionalFormatting sqref="AE14:AE33">
    <cfRule type="expression" dxfId="627" priority="7" stopIfTrue="1">
      <formula>AND((OR(S14,V14,Y14)&lt;&gt;0),AE14=0)</formula>
    </cfRule>
    <cfRule type="expression" dxfId="626" priority="8" stopIfTrue="1">
      <formula>AND((OR(S14,V14,Y14)&lt;&gt;0),AE14&lt;&gt;0)</formula>
    </cfRule>
  </conditionalFormatting>
  <conditionalFormatting sqref="Q14:R33">
    <cfRule type="expression" dxfId="625" priority="9" stopIfTrue="1">
      <formula>B14=""</formula>
    </cfRule>
  </conditionalFormatting>
  <conditionalFormatting sqref="AC14:AC33">
    <cfRule type="expression" dxfId="624" priority="10" stopIfTrue="1">
      <formula>(AD14+AC14)&gt;=0</formula>
    </cfRule>
  </conditionalFormatting>
  <conditionalFormatting sqref="AI14:AJ33">
    <cfRule type="expression" dxfId="623" priority="11" stopIfTrue="1">
      <formula>IF(AI14&lt;&gt;ROUND(S14*$AF$1+V14+Y14,2),1)</formula>
    </cfRule>
    <cfRule type="cellIs" dxfId="622" priority="12" stopIfTrue="1" operator="equal">
      <formula>0</formula>
    </cfRule>
  </conditionalFormatting>
  <conditionalFormatting sqref="Y25:Z33">
    <cfRule type="expression" dxfId="621" priority="13" stopIfTrue="1">
      <formula>IF((AND($Y25=0,$S25=0,$V25=0,$AE25&lt;&gt;0)),"истина")</formula>
    </cfRule>
    <cfRule type="expression" dxfId="620" priority="14" stopIfTrue="1">
      <formula>($V25+$Y25)&lt;&gt;$AI25</formula>
    </cfRule>
  </conditionalFormatting>
  <conditionalFormatting sqref="S15:U33">
    <cfRule type="expression" dxfId="619" priority="15" stopIfTrue="1">
      <formula>IF((AND($S15=0,$V15=0,$Y15=0,$AE15&lt;&gt;0)),"истина")</formula>
    </cfRule>
    <cfRule type="cellIs" dxfId="618" priority="16" stopIfTrue="1" operator="lessThan">
      <formula>0</formula>
    </cfRule>
  </conditionalFormatting>
  <conditionalFormatting sqref="V25:X33">
    <cfRule type="expression" dxfId="617" priority="17" stopIfTrue="1">
      <formula>IF((AND($V25=0,$Y25=0,$S25=0,$AE25&lt;&gt;0)),"истина")</formula>
    </cfRule>
    <cfRule type="expression" dxfId="616" priority="18" stopIfTrue="1">
      <formula>($V25+$Y25)&lt;&gt;$AI25</formula>
    </cfRule>
    <cfRule type="cellIs" dxfId="615" priority="19" stopIfTrue="1" operator="lessThan">
      <formula>0</formula>
    </cfRule>
  </conditionalFormatting>
  <conditionalFormatting sqref="I10:J10">
    <cfRule type="cellIs" dxfId="614" priority="20" stopIfTrue="1" operator="notEqual">
      <formula>$A$10</formula>
    </cfRule>
    <cfRule type="cellIs" dxfId="613" priority="21" stopIfTrue="1" operator="equal">
      <formula>0</formula>
    </cfRule>
  </conditionalFormatting>
  <conditionalFormatting sqref="D10:E10 AK13:AL13 AH14:AH33 AM14:AN33">
    <cfRule type="cellIs" dxfId="612" priority="22" stopIfTrue="1" operator="equal">
      <formula>0</formula>
    </cfRule>
  </conditionalFormatting>
  <conditionalFormatting sqref="AH3:AN3 AH1:AN1">
    <cfRule type="cellIs" dxfId="611" priority="23" stopIfTrue="1" operator="equal">
      <formula>0</formula>
    </cfRule>
  </conditionalFormatting>
  <conditionalFormatting sqref="S34:AG34 AF14:AF33">
    <cfRule type="cellIs" dxfId="610" priority="24" stopIfTrue="1" operator="equal">
      <formula>0</formula>
    </cfRule>
  </conditionalFormatting>
  <conditionalFormatting sqref="S14:U14">
    <cfRule type="expression" dxfId="609" priority="25" stopIfTrue="1">
      <formula>IF((AND($S$14=0,$V$14=0,$Y$14=0,$AE$14&lt;&gt;0)),"истина")</formula>
    </cfRule>
    <cfRule type="cellIs" dxfId="608" priority="26" stopIfTrue="1" operator="lessThan">
      <formula>0</formula>
    </cfRule>
  </conditionalFormatting>
  <conditionalFormatting sqref="G34 D8:E9 AK14:AL33">
    <cfRule type="cellIs" dxfId="607" priority="27" stopIfTrue="1" operator="equal">
      <formula>0</formula>
    </cfRule>
  </conditionalFormatting>
  <conditionalFormatting sqref="AL8:AL9">
    <cfRule type="cellIs" dxfId="606" priority="28" stopIfTrue="1" operator="equal">
      <formula>0</formula>
    </cfRule>
  </conditionalFormatting>
  <conditionalFormatting sqref="AM8:AN8">
    <cfRule type="expression" dxfId="605" priority="29" stopIfTrue="1">
      <formula>$AL$8=0</formula>
    </cfRule>
  </conditionalFormatting>
  <conditionalFormatting sqref="AM9:AN9">
    <cfRule type="expression" dxfId="604" priority="30" stopIfTrue="1">
      <formula>$AL$9=0</formula>
    </cfRule>
  </conditionalFormatting>
  <conditionalFormatting sqref="A8:C8">
    <cfRule type="expression" dxfId="603" priority="31" stopIfTrue="1">
      <formula>$D$8=0</formula>
    </cfRule>
    <cfRule type="cellIs" dxfId="602" priority="32" stopIfTrue="1" operator="equal">
      <formula>0</formula>
    </cfRule>
  </conditionalFormatting>
  <conditionalFormatting sqref="A9:C9">
    <cfRule type="expression" dxfId="601" priority="33" stopIfTrue="1">
      <formula>$D$9=0</formula>
    </cfRule>
    <cfRule type="cellIs" dxfId="600" priority="34" stopIfTrue="1" operator="equal">
      <formula>0</formula>
    </cfRule>
  </conditionalFormatting>
  <conditionalFormatting sqref="F9">
    <cfRule type="expression" dxfId="599" priority="35" stopIfTrue="1">
      <formula>$D$9=0</formula>
    </cfRule>
  </conditionalFormatting>
  <conditionalFormatting sqref="F8">
    <cfRule type="expression" dxfId="598" priority="36" stopIfTrue="1">
      <formula>$D$8=0</formula>
    </cfRule>
  </conditionalFormatting>
  <conditionalFormatting sqref="G8:AK9 BA7:CE8">
    <cfRule type="cellIs" dxfId="597" priority="37" stopIfTrue="1" operator="equal">
      <formula>""</formula>
    </cfRule>
  </conditionalFormatting>
  <conditionalFormatting sqref="Y14:Z24">
    <cfRule type="expression" dxfId="596" priority="1" stopIfTrue="1">
      <formula>IF((AND($Y14=0,$S14=0,$V14=0,$AE14&lt;&gt;0)),"истина")</formula>
    </cfRule>
    <cfRule type="expression" dxfId="595" priority="2" stopIfTrue="1">
      <formula>($V14+$Y14)&lt;&gt;$AI14</formula>
    </cfRule>
  </conditionalFormatting>
  <conditionalFormatting sqref="V14:X24">
    <cfRule type="expression" dxfId="594" priority="3" stopIfTrue="1">
      <formula>IF((AND($V14=0,$Y14=0,$S14=0,$AE14&lt;&gt;0)),"истина")</formula>
    </cfRule>
    <cfRule type="expression" dxfId="593" priority="4" stopIfTrue="1">
      <formula>($V14+$Y14)&lt;&gt;$AI14</formula>
    </cfRule>
    <cfRule type="cellIs" dxfId="592"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6257"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96258"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96259"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96260"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96261"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96262"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96263"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96264"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96265"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96266"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96267"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96268"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96269"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96270"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96271"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96272"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96273"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45">
    <pageSetUpPr fitToPage="1"/>
  </sheetPr>
  <dimension ref="A1:CE147"/>
  <sheetViews>
    <sheetView showGridLines="0" topLeftCell="C3" zoomScale="120" zoomScaleNormal="120" workbookViewId="0">
      <selection activeCell="M18" sqref="M18:N18"/>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c r="B1" s="969"/>
      <c r="C1" s="969"/>
      <c r="D1" s="555"/>
      <c r="E1" s="966"/>
      <c r="F1" s="966"/>
      <c r="G1" s="966"/>
      <c r="H1" s="966"/>
      <c r="J1" s="970"/>
      <c r="K1" s="970"/>
      <c r="L1" s="970"/>
      <c r="M1" s="970"/>
      <c r="N1" s="970"/>
      <c r="O1" s="970"/>
      <c r="P1" s="3"/>
      <c r="Q1" s="3"/>
      <c r="R1" s="964"/>
      <c r="S1" s="964"/>
      <c r="T1" s="964"/>
      <c r="U1" s="964"/>
      <c r="V1" s="964"/>
      <c r="W1" s="964"/>
      <c r="Y1" s="971"/>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c r="AH2" s="859" t="s">
        <v>12</v>
      </c>
      <c r="AI2" s="859"/>
      <c r="AJ2" s="859"/>
      <c r="AK2" s="859"/>
      <c r="AL2" s="859"/>
      <c r="AM2" s="859"/>
      <c r="AN2" s="859"/>
      <c r="AO2" s="14" t="b">
        <v>0</v>
      </c>
      <c r="AP2" s="15" t="b">
        <v>0</v>
      </c>
      <c r="AQ2" s="15" t="b">
        <v>0</v>
      </c>
      <c r="AR2" s="15" t="b">
        <v>0</v>
      </c>
      <c r="AS2" s="15" t="b">
        <v>0</v>
      </c>
      <c r="AT2" s="15" t="b">
        <v>0</v>
      </c>
      <c r="AU2" s="15" t="b">
        <v>0</v>
      </c>
      <c r="AV2" s="15">
        <f>COUNTIF(AO2:AU2,TRUE)</f>
        <v>0</v>
      </c>
    </row>
    <row r="3" spans="1:83" ht="12.75" customHeight="1" x14ac:dyDescent="0.2">
      <c r="A3" s="972" t="s">
        <v>331</v>
      </c>
      <c r="B3" s="972"/>
      <c r="C3" s="972"/>
      <c r="D3" s="555"/>
      <c r="E3" s="964"/>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f>IF(AO2=TRUE,"M",0)</f>
        <v>0</v>
      </c>
      <c r="AP3" s="19">
        <f>IF(AP2=TRUE,"Tu",0)</f>
        <v>0</v>
      </c>
      <c r="AQ3" s="19">
        <f>IF(AQ2=TRUE,"W",0)</f>
        <v>0</v>
      </c>
      <c r="AR3" s="19">
        <f>IF(AR2=TRUE,"Th",0)</f>
        <v>0</v>
      </c>
      <c r="AS3" s="19">
        <f>IF(AS2=TRUE,"F",0)</f>
        <v>0</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
      </c>
      <c r="BC7" s="33" t="str">
        <f>IF($I$7=$AO$3,"X","")&amp;IF($I$7=$AP$3,"X","")&amp;IF($I$7=$AQ$3,"X","")&amp;IF($I$7=$AR$3,"X","")&amp;IF($I$7=$AS$3,"X","")&amp;IF($I$7=$AT$3,"X","")&amp;IF($I$7=$AU$3,"X","")</f>
        <v/>
      </c>
      <c r="BD7" s="33" t="str">
        <f>IF($J$7=$AO$3,"X","")&amp;IF($J$7=$AP$3,"X","")&amp;IF($J$7=$AQ$3,"X","")&amp;IF($J$7=$AR$3,"X","")&amp;IF($J$7=$AS$3,"X","")&amp;IF($J$7=$AT$3,"X","")&amp;IF($J$7=$AU$3,"X","")</f>
        <v/>
      </c>
      <c r="BE7" s="33" t="str">
        <f>IF($K$7=$AO$3,"X","")&amp;IF($K$7=$AP$3,"X","")&amp;IF($K$7=$AQ$3,"X","")&amp;IF($K$7=$AR$3,"X","")&amp;IF($K$7=$AS$3,"X","")&amp;IF($K$7=$AT$3,"X","")&amp;IF($K$7=$AU$3,"X","")</f>
        <v/>
      </c>
      <c r="BF7" s="33" t="str">
        <f>IF($L$7=$AO$3,"X","")&amp;IF($L$7=$AP$3,"X","")&amp;IF($L$7=$AQ$3,"X","")&amp;IF($L$7=$AR$3,"X","")&amp;IF($L$7=$AS$3,"X","")&amp;IF($L$7=$AT$3,"X","")&amp;IF($L$7=$AU$3,"X","")</f>
        <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
      </c>
      <c r="BJ7" s="33" t="str">
        <f>IF($P$7=$AO$3,"X","")&amp;IF($P$7=$AP$3,"X","")&amp;IF($P$7=$AQ$3,"X","")&amp;IF($P$7=$AR$3,"X","")&amp;IF($P$7=$AS$3,"X","")&amp;IF($P$7=$AT$3,"X","")&amp;IF($P$7=$AU$3,"X","")</f>
        <v/>
      </c>
      <c r="BK7" s="33" t="str">
        <f>IF($Q$7=$AO$3,"X","")&amp;IF($Q$7=$AP$3,"X","")&amp;IF($Q$7=$AQ$3,"X","")&amp;IF($Q$7=$AR$3,"X","")&amp;IF($Q$7=$AS$3,"X","")&amp;IF($Q$7=$AT$3,"X","")&amp;IF($Q$7=$AU$3,"X","")</f>
        <v/>
      </c>
      <c r="BL7" s="33" t="str">
        <f>IF($R$7=$AO$3,"X","")&amp;IF($R$7=$AP$3,"X","")&amp;IF($R$7=$AQ$3,"X","")&amp;IF($R$7=$AR$3,"X","")&amp;IF($R$7=$AS$3,"X","")&amp;IF($R$7=$AT$3,"X","")&amp;IF($R$7=$AU$3,"X","")</f>
        <v/>
      </c>
      <c r="BM7" s="33" t="str">
        <f>IF($S$7=$AO$3,"X","")&amp;IF($S$7=$AP$3,"X","")&amp;IF($S$7=$AQ$3,"X","")&amp;IF($S$7=$AR$3,"X","")&amp;IF($S$7=$AS$3,"X","")&amp;IF($S$7=$AT$3,"X","")&amp;IF($S$7=$AU$3,"X","")</f>
        <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
      </c>
      <c r="BQ7" s="33" t="str">
        <f>IF($W$7=$AO$3,"X","")&amp;IF($W$7=$AP$3,"X","")&amp;IF($W$7=$AQ$3,"X","")&amp;IF($W$7=$AR$3,"X","")&amp;IF($W$7=$AS$3,"X","")&amp;IF($W$7=$AT$3,"X","")&amp;IF($W$7=$AU$3,"X","")</f>
        <v/>
      </c>
      <c r="BR7" s="33" t="str">
        <f>IF($X$7=$AO$3,"X","")&amp;IF($X$7=$AP$3,"X","")&amp;IF($X$7=$AQ$3,"X","")&amp;IF($X$7=$AR$3,"X","")&amp;IF($X$7=$AS$3,"X","")&amp;IF($X$7=$AT$3,"X","")&amp;IF($X$7=$AU$3,"X","")</f>
        <v/>
      </c>
      <c r="BS7" s="33" t="str">
        <f>IF($Y$7=$AO$3,"X","")&amp;IF($Y$7=$AP$3,"X","")&amp;IF($Y$7=$AQ$3,"X","")&amp;IF($Y$7=$AR$3,"X","")&amp;IF($Y$7=$AS$3,"X","")&amp;IF($Y$7=$AT$3,"X","")&amp;IF($Y$7=$AU$3,"X","")</f>
        <v/>
      </c>
      <c r="BT7" s="33" t="str">
        <f>IF($Z$7=$AO$3,"X","")&amp;IF($Z$7=$AP$3,"X","")&amp;IF($Z$7=$AQ$3,"X","")&amp;IF($Z$7=$AR$3,"X","")&amp;IF($Z$7=$AS$3,"X","")&amp;IF($Z$7=$AT$3,"X","")&amp;IF($Z$7=$AU$3,"X","")</f>
        <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
      </c>
      <c r="BX7" s="33" t="str">
        <f>IF($AD$7=$AO$3,"X","")&amp;IF($AD$7=$AP$3,"X","")&amp;IF($AD$7=$AQ$3,"X","")&amp;IF($AD$7=$AR$3,"X","")&amp;IF($AD$7=$AS$3,"X","")&amp;IF($AD$7=$AT$3,"X","")&amp;IF($AD$7=$AU$3,"X","")</f>
        <v/>
      </c>
      <c r="BY7" s="33" t="str">
        <f>IF($AE$7=$AO$3,"X","")&amp;IF($AE$7=$AP$3,"X","")&amp;IF($AE$7=$AQ$3,"X","")&amp;IF($AE$7=$AR$3,"X","")&amp;IF($AE$7=$AS$3,"X","")&amp;IF($AE$7=$AT$3,"X","")&amp;IF($AE$7=$AU$3,"X","")</f>
        <v/>
      </c>
      <c r="BZ7" s="33" t="str">
        <f>IF($AF$7=$AO$3,"X","")&amp;IF($AF$7=$AP$3,"X","")&amp;IF($AF$7=$AQ$3,"X","")&amp;IF($AF$7=$AR$3,"X","")&amp;IF($AF$7=$AS$3,"X","")&amp;IF($AF$7=$AT$3,"X","")&amp;IF($AF$7=$AU$3,"X","")</f>
        <v/>
      </c>
      <c r="CA7" s="33" t="str">
        <f>IF($AG$7=$AO$3,"X","")&amp;IF($AG$7=$AP$3,"X","")&amp;IF($AG$7=$AQ$3,"X","")&amp;IF($AG$7=$AR$3,"X","")&amp;IF($AG$7=$AS$3,"X","")&amp;IF($AG$7=$AT$3,"X","")&amp;IF($AG$7=$AU$3,"X","")</f>
        <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
      </c>
      <c r="CE7" s="33" t="str">
        <f>IF($AK$7=$AO$3,"X","")&amp;IF($AK$7=$AP$3,"X","")&amp;IF($AK$7=$AQ$3,"X","")&amp;IF($AK$7=$AR$3,"X","")&amp;IF($AK$7=$AS$3,"X","")&amp;IF($AK$7=$AT$3,"X","")&amp;IF($AK$7=$AU$3,"X","")</f>
        <v/>
      </c>
    </row>
    <row r="8" spans="1:83" ht="12.75" customHeight="1" x14ac:dyDescent="0.2">
      <c r="A8" s="977">
        <f>R1</f>
        <v>0</v>
      </c>
      <c r="B8" s="977"/>
      <c r="C8" s="977"/>
      <c r="D8" s="978">
        <f>Y1*AL8</f>
        <v>0</v>
      </c>
      <c r="E8" s="978"/>
      <c r="F8" s="34" t="s">
        <v>21</v>
      </c>
      <c r="G8" s="35" t="str">
        <f>IF($G$7=$AO$3,"X","")&amp;IF($G$7=$AP$3,"X","")&amp;IF($G$7=$AQ$3,"X","")&amp;IF($G$7=$AR$3,"X","")&amp;IF($G$7=$AS$3,"X","")&amp;IF($G$7=$AT$3,"X","")&amp;IF($G$7=$AU$3,"X","")</f>
        <v/>
      </c>
      <c r="H8" s="35" t="str">
        <f>IF($H$7=$AO$3,"X","")&amp;IF($H$7=$AP$3,"X","")&amp;IF($H$7=$AQ$3,"X","")&amp;IF($H$7=$AR$3,"X","")&amp;IF($H$7=$AS$3,"X","")&amp;IF($H$7=$AT$3,"X","")&amp;IF($H$7=$AU$3,"X","")</f>
        <v/>
      </c>
      <c r="I8" s="35" t="str">
        <f>IF($I$7=$AO$3,"X","")&amp;IF($I$7=$AP$3,"X","")&amp;IF($I$7=$AQ$3,"X","")&amp;IF($I$7=$AR$3,"X","")&amp;IF($I$7=$AS$3,"X","")&amp;IF($I$7=$AT$3,"X","")&amp;IF($I$7=$AU$3,"X","")</f>
        <v/>
      </c>
      <c r="J8" s="35" t="str">
        <f>IF($J$7=$AO$3,"X","")&amp;IF($J$7=$AP$3,"X","")&amp;IF($J$7=$AQ$3,"X","")&amp;IF($J$7=$AR$3,"X","")&amp;IF($J$7=$AS$3,"X","")&amp;IF($J$7=$AT$3,"X","")&amp;IF($J$7=$AU$3,"X","")</f>
        <v/>
      </c>
      <c r="K8" s="35" t="str">
        <f>IF($K$7=$AO$3,"X","")&amp;IF($K$7=$AP$3,"X","")&amp;IF($K$7=$AQ$3,"X","")&amp;IF($K$7=$AR$3,"X","")&amp;IF($K$7=$AS$3,"X","")&amp;IF($K$7=$AT$3,"X","")&amp;IF($K$7=$AU$3,"X","")</f>
        <v/>
      </c>
      <c r="L8" s="35" t="str">
        <f>IF($L$7=$AO$3,"X","")&amp;IF($L$7=$AP$3,"X","")&amp;IF($L$7=$AQ$3,"X","")&amp;IF($L$7=$AR$3,"X","")&amp;IF($L$7=$AS$3,"X","")&amp;IF($L$7=$AT$3,"X","")&amp;IF($L$7=$AU$3,"X","")</f>
        <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
      </c>
      <c r="P8" s="35" t="str">
        <f>IF($P$7=$AO$3,"X","")&amp;IF($P$7=$AP$3,"X","")&amp;IF($P$7=$AQ$3,"X","")&amp;IF($P$7=$AR$3,"X","")&amp;IF($P$7=$AS$3,"X","")&amp;IF($P$7=$AT$3,"X","")&amp;IF($P$7=$AU$3,"X","")</f>
        <v/>
      </c>
      <c r="Q8" s="35" t="str">
        <f>IF($Q$7=$AO$3,"X","")&amp;IF($Q$7=$AP$3,"X","")&amp;IF($Q$7=$AQ$3,"X","")&amp;IF($Q$7=$AR$3,"X","")&amp;IF($Q$7=$AS$3,"X","")&amp;IF($Q$7=$AT$3,"X","")&amp;IF($Q$7=$AU$3,"X","")</f>
        <v/>
      </c>
      <c r="R8" s="35" t="str">
        <f>IF($R$7=$AO$3,"X","")&amp;IF($R$7=$AP$3,"X","")&amp;IF($R$7=$AQ$3,"X","")&amp;IF($R$7=$AR$3,"X","")&amp;IF($R$7=$AS$3,"X","")&amp;IF($R$7=$AT$3,"X","")&amp;IF($R$7=$AU$3,"X","")</f>
        <v/>
      </c>
      <c r="S8" s="35" t="str">
        <f>IF($S$7=$AO$3,"X","")&amp;IF($S$7=$AP$3,"X","")&amp;IF($S$7=$AQ$3,"X","")&amp;IF($S$7=$AR$3,"X","")&amp;IF($S$7=$AS$3,"X","")&amp;IF($S$7=$AT$3,"X","")&amp;IF($S$7=$AU$3,"X","")</f>
        <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
      </c>
      <c r="W8" s="35" t="str">
        <f>IF($W$7=$AO$3,"X","")&amp;IF($W$7=$AP$3,"X","")&amp;IF($W$7=$AQ$3,"X","")&amp;IF($W$7=$AR$3,"X","")&amp;IF($W$7=$AS$3,"X","")&amp;IF($W$7=$AT$3,"X","")&amp;IF($W$7=$AU$3,"X","")</f>
        <v/>
      </c>
      <c r="X8" s="35" t="str">
        <f>IF($X$7=$AO$3,"X","")&amp;IF($X$7=$AP$3,"X","")&amp;IF($X$7=$AQ$3,"X","")&amp;IF($X$7=$AR$3,"X","")&amp;IF($X$7=$AS$3,"X","")&amp;IF($X$7=$AT$3,"X","")&amp;IF($X$7=$AU$3,"X","")</f>
        <v/>
      </c>
      <c r="Y8" s="35" t="str">
        <f>IF($Y$7=$AO$3,"X","")&amp;IF($Y$7=$AP$3,"X","")&amp;IF($Y$7=$AQ$3,"X","")&amp;IF($Y$7=$AR$3,"X","")&amp;IF($Y$7=$AS$3,"X","")&amp;IF($Y$7=$AT$3,"X","")&amp;IF($Y$7=$AU$3,"X","")</f>
        <v/>
      </c>
      <c r="Z8" s="35" t="str">
        <f>IF($Z$7=$AO$3,"X","")&amp;IF($Z$7=$AP$3,"X","")&amp;IF($Z$7=$AQ$3,"X","")&amp;IF($Z$7=$AR$3,"X","")&amp;IF($Z$7=$AS$3,"X","")&amp;IF($Z$7=$AT$3,"X","")&amp;IF($Z$7=$AU$3,"X","")</f>
        <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
      </c>
      <c r="AD8" s="35" t="str">
        <f>IF($AD$7=$AO$3,"X","")&amp;IF($AD$7=$AP$3,"X","")&amp;IF($AD$7=$AQ$3,"X","")&amp;IF($AD$7=$AR$3,"X","")&amp;IF($AD$7=$AS$3,"X","")&amp;IF($AD$7=$AT$3,"X","")&amp;IF($AD$7=$AU$3,"X","")</f>
        <v/>
      </c>
      <c r="AE8" s="35" t="str">
        <f>IF($AE$7=$AO$3,"X","")&amp;IF($AE$7=$AP$3,"X","")&amp;IF($AE$7=$AQ$3,"X","")&amp;IF($AE$7=$AR$3,"X","")&amp;IF($AE$7=$AS$3,"X","")&amp;IF($AE$7=$AT$3,"X","")&amp;IF($AE$7=$AU$3,"X","")</f>
        <v/>
      </c>
      <c r="AF8" s="35" t="str">
        <f>IF($AF$7=$AO$3,"X","")&amp;IF($AF$7=$AP$3,"X","")&amp;IF($AF$7=$AQ$3,"X","")&amp;IF($AF$7=$AR$3,"X","")&amp;IF($AF$7=$AS$3,"X","")&amp;IF($AF$7=$AT$3,"X","")&amp;IF($AF$7=$AU$3,"X","")</f>
        <v/>
      </c>
      <c r="AG8" s="35" t="str">
        <f>IF($AG$7=$AO$3,"X","")&amp;IF($AG$7=$AP$3,"X","")&amp;IF($AG$7=$AQ$3,"X","")&amp;IF($AG$7=$AR$3,"X","")&amp;IF($AG$7=$AS$3,"X","")&amp;IF($AG$7=$AT$3,"X","")&amp;IF($AG$7=$AU$3,"X","")</f>
        <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
      </c>
      <c r="AK8" s="35" t="str">
        <f>IF($AK$7=$AO$3,"X","")&amp;IF($AK$7=$AP$3,"X","")&amp;IF($AK$7=$AQ$3,"X","")&amp;IF($AK$7=$AR$3,"X","")&amp;IF($AK$7=$AS$3,"X","")&amp;IF($AK$7=$AT$3,"X","")&amp;IF($AK$7=$AU$3,"X","")</f>
        <v/>
      </c>
      <c r="AL8" s="30">
        <f>COUNTIF(G8:AK8,"X")</f>
        <v>0</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0</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c r="C14" s="925"/>
      <c r="D14" s="925"/>
      <c r="E14" s="925"/>
      <c r="F14" s="925"/>
      <c r="G14" s="926"/>
      <c r="H14" s="927"/>
      <c r="I14" s="928"/>
      <c r="J14" s="929"/>
      <c r="K14" s="930"/>
      <c r="L14" s="931"/>
      <c r="M14" s="932"/>
      <c r="N14" s="933"/>
      <c r="O14" s="932"/>
      <c r="P14" s="933"/>
      <c r="Q14" s="934">
        <f t="shared" ref="Q14:Q33" si="2">AV14</f>
        <v>0</v>
      </c>
      <c r="R14" s="935"/>
      <c r="S14" s="936"/>
      <c r="T14" s="937"/>
      <c r="U14" s="938"/>
      <c r="V14" s="939"/>
      <c r="W14" s="940"/>
      <c r="X14" s="941"/>
      <c r="Y14" s="939"/>
      <c r="Z14" s="941"/>
      <c r="AA14" s="556"/>
      <c r="AB14" s="559"/>
      <c r="AC14" s="560" t="str">
        <f t="shared" ref="AC14:AC33" si="3">IF(B14&lt;&gt;"",-$I$10,"")</f>
        <v/>
      </c>
      <c r="AD14" s="561"/>
      <c r="AE14" s="561"/>
      <c r="AF14" s="562">
        <f t="shared" ref="AF14:AF33" si="4">SUM(AB14:AE14)</f>
        <v>0</v>
      </c>
      <c r="AG14" s="72"/>
      <c r="AH14" s="109" t="str">
        <f t="shared" ref="AH14:AH33" si="5">IF(B14&lt;&gt;"",AV14,"")</f>
        <v/>
      </c>
      <c r="AI14" s="883" t="str">
        <f>IF(B14&lt;&gt;0,ROUND(AE14*Q14,0),"")</f>
        <v/>
      </c>
      <c r="AJ14" s="883"/>
      <c r="AK14" s="900" t="str">
        <f t="shared" ref="AK14:AK33" si="6">IF(B14&lt;&gt;0,ROUND(AI14*$AF$1,2),"")</f>
        <v/>
      </c>
      <c r="AL14" s="900"/>
      <c r="AM14" s="901" t="str">
        <f t="shared" ref="AM14:AM33" si="7">IF(AND(AC14&gt;0,AC14&lt;&gt;""),"ложь","")</f>
        <v/>
      </c>
      <c r="AN14" s="901"/>
      <c r="AO14" s="73">
        <f>IF(ROUND($A$1-$A$1*M14,4)=$A$1,0,ROUND($A$1-$A$1*M14,4))</f>
        <v>0</v>
      </c>
      <c r="AP14" s="74">
        <f>IF(ROUND($A$1-$A$1*O14,4)=$A$1,0,ROUND($A$1-$A$1*O14,4))</f>
        <v>0</v>
      </c>
      <c r="AQ14" s="75">
        <f>ROUND($A$1-((M14+O14)*$A$1),4)</f>
        <v>0</v>
      </c>
      <c r="AR14" s="76">
        <f>IF(AO14&gt;0,1,0)</f>
        <v>0</v>
      </c>
      <c r="AS14" s="77">
        <f t="shared" ref="AS14:AS33" si="8">IF(AP14&gt;0,2,0)</f>
        <v>0</v>
      </c>
      <c r="AT14" s="76">
        <f>IF(AQ14&gt;0,3,0)</f>
        <v>0</v>
      </c>
      <c r="AU14" s="78">
        <f t="shared" ref="AU14:AU33" si="9">AR14+AS14+AT14</f>
        <v>0</v>
      </c>
      <c r="AV14" s="5">
        <f t="shared" ref="AV14:AV33" si="10">IF(AU14=4,AO14,0)+IF(AU14=5,AP14,0)+IF(AU14=6,AQ14,0)+IF(AU14=3,$A$1,0)</f>
        <v>0</v>
      </c>
      <c r="AW14" s="104">
        <f>ROUND(AF14*Q14,0)</f>
        <v>0</v>
      </c>
    </row>
    <row r="15" spans="1:83" s="69" customFormat="1" ht="18" customHeight="1" x14ac:dyDescent="0.2">
      <c r="A15" s="71">
        <v>2</v>
      </c>
      <c r="B15" s="924"/>
      <c r="C15" s="925"/>
      <c r="D15" s="925"/>
      <c r="E15" s="925"/>
      <c r="F15" s="925"/>
      <c r="G15" s="926"/>
      <c r="H15" s="927"/>
      <c r="I15" s="928"/>
      <c r="J15" s="929"/>
      <c r="K15" s="930"/>
      <c r="L15" s="931"/>
      <c r="M15" s="932"/>
      <c r="N15" s="933"/>
      <c r="O15" s="932"/>
      <c r="P15" s="933"/>
      <c r="Q15" s="934">
        <f t="shared" si="2"/>
        <v>0</v>
      </c>
      <c r="R15" s="935"/>
      <c r="S15" s="936"/>
      <c r="T15" s="937"/>
      <c r="U15" s="938"/>
      <c r="V15" s="939"/>
      <c r="W15" s="940"/>
      <c r="X15" s="941"/>
      <c r="Y15" s="939"/>
      <c r="Z15" s="941"/>
      <c r="AA15" s="556"/>
      <c r="AB15" s="563"/>
      <c r="AC15" s="560" t="str">
        <f t="shared" si="3"/>
        <v/>
      </c>
      <c r="AD15" s="564"/>
      <c r="AE15" s="561"/>
      <c r="AF15" s="562">
        <f t="shared" si="4"/>
        <v>0</v>
      </c>
      <c r="AG15" s="72"/>
      <c r="AH15" s="109" t="str">
        <f t="shared" si="5"/>
        <v/>
      </c>
      <c r="AI15" s="883" t="str">
        <f t="shared" ref="AI15:AI33" si="11">IF(B15&lt;&gt;0,ROUND(AE15*Q15,0),"")</f>
        <v/>
      </c>
      <c r="AJ15" s="883"/>
      <c r="AK15" s="900" t="str">
        <f t="shared" si="6"/>
        <v/>
      </c>
      <c r="AL15" s="900"/>
      <c r="AM15" s="901" t="str">
        <f t="shared" si="7"/>
        <v/>
      </c>
      <c r="AN15" s="901"/>
      <c r="AO15" s="73">
        <f t="shared" ref="AO15:AO33" si="12">IF(ROUND($A$1-$A$1*M15,4)=$A$1,0,ROUND($A$1-$A$1*M15,4))</f>
        <v>0</v>
      </c>
      <c r="AP15" s="74">
        <f t="shared" ref="AP15:AP33" si="13">IF(ROUND($A$1-$A$1*O15,4)=$A$1,0,ROUND($A$1-$A$1*O15,4))</f>
        <v>0</v>
      </c>
      <c r="AQ15" s="75">
        <f t="shared" ref="AQ15:AQ33" si="14">ROUND($A$1-((M15+O15)*$A$1),4)</f>
        <v>0</v>
      </c>
      <c r="AR15" s="76">
        <f t="shared" ref="AR15:AR33" si="15">IF(AO15&gt;0,1,0)</f>
        <v>0</v>
      </c>
      <c r="AS15" s="77">
        <f t="shared" si="8"/>
        <v>0</v>
      </c>
      <c r="AT15" s="76">
        <f t="shared" ref="AT15:AT33" si="16">IF(AQ15&gt;0,3,0)</f>
        <v>0</v>
      </c>
      <c r="AU15" s="78">
        <f t="shared" si="9"/>
        <v>0</v>
      </c>
      <c r="AV15" s="5">
        <f t="shared" si="10"/>
        <v>0</v>
      </c>
      <c r="AW15" s="104">
        <f t="shared" ref="AW15:AW33" si="17">ROUND(AF15*Q15,0)</f>
        <v>0</v>
      </c>
    </row>
    <row r="16" spans="1:83" s="69" customFormat="1" ht="18" customHeight="1" x14ac:dyDescent="0.2">
      <c r="A16" s="71">
        <v>3</v>
      </c>
      <c r="B16" s="924"/>
      <c r="C16" s="925"/>
      <c r="D16" s="925"/>
      <c r="E16" s="925"/>
      <c r="F16" s="925"/>
      <c r="G16" s="926"/>
      <c r="H16" s="927"/>
      <c r="I16" s="928"/>
      <c r="J16" s="929"/>
      <c r="K16" s="930"/>
      <c r="L16" s="931"/>
      <c r="M16" s="932"/>
      <c r="N16" s="933"/>
      <c r="O16" s="932"/>
      <c r="P16" s="933"/>
      <c r="Q16" s="934">
        <f t="shared" si="2"/>
        <v>0</v>
      </c>
      <c r="R16" s="935"/>
      <c r="S16" s="936"/>
      <c r="T16" s="937"/>
      <c r="U16" s="938"/>
      <c r="V16" s="939"/>
      <c r="W16" s="940"/>
      <c r="X16" s="941"/>
      <c r="Y16" s="939"/>
      <c r="Z16" s="941"/>
      <c r="AA16" s="556"/>
      <c r="AB16" s="563"/>
      <c r="AC16" s="560" t="str">
        <f t="shared" si="3"/>
        <v/>
      </c>
      <c r="AD16" s="564"/>
      <c r="AE16" s="561"/>
      <c r="AF16" s="562">
        <f t="shared" si="4"/>
        <v>0</v>
      </c>
      <c r="AG16" s="72"/>
      <c r="AH16" s="109" t="str">
        <f t="shared" si="5"/>
        <v/>
      </c>
      <c r="AI16" s="883" t="str">
        <f t="shared" si="11"/>
        <v/>
      </c>
      <c r="AJ16" s="883"/>
      <c r="AK16" s="900" t="str">
        <f t="shared" si="6"/>
        <v/>
      </c>
      <c r="AL16" s="900"/>
      <c r="AM16" s="901" t="str">
        <f t="shared" si="7"/>
        <v/>
      </c>
      <c r="AN16" s="901"/>
      <c r="AO16" s="73">
        <f t="shared" si="12"/>
        <v>0</v>
      </c>
      <c r="AP16" s="74">
        <f t="shared" si="13"/>
        <v>0</v>
      </c>
      <c r="AQ16" s="75">
        <f t="shared" si="14"/>
        <v>0</v>
      </c>
      <c r="AR16" s="76">
        <f t="shared" si="15"/>
        <v>0</v>
      </c>
      <c r="AS16" s="77">
        <f t="shared" si="8"/>
        <v>0</v>
      </c>
      <c r="AT16" s="76">
        <f t="shared" si="16"/>
        <v>0</v>
      </c>
      <c r="AU16" s="78">
        <f t="shared" si="9"/>
        <v>0</v>
      </c>
      <c r="AV16" s="5">
        <f t="shared" si="10"/>
        <v>0</v>
      </c>
      <c r="AW16" s="104">
        <f t="shared" si="17"/>
        <v>0</v>
      </c>
    </row>
    <row r="17" spans="1:49" s="69" customFormat="1" ht="18" customHeight="1" x14ac:dyDescent="0.2">
      <c r="A17" s="71">
        <v>4</v>
      </c>
      <c r="B17" s="924"/>
      <c r="C17" s="925"/>
      <c r="D17" s="925"/>
      <c r="E17" s="925"/>
      <c r="F17" s="925"/>
      <c r="G17" s="926"/>
      <c r="H17" s="927"/>
      <c r="I17" s="928"/>
      <c r="J17" s="929"/>
      <c r="K17" s="930"/>
      <c r="L17" s="931"/>
      <c r="M17" s="932"/>
      <c r="N17" s="933"/>
      <c r="O17" s="932"/>
      <c r="P17" s="933"/>
      <c r="Q17" s="934">
        <f t="shared" si="2"/>
        <v>0</v>
      </c>
      <c r="R17" s="935"/>
      <c r="S17" s="936"/>
      <c r="T17" s="937"/>
      <c r="U17" s="938"/>
      <c r="V17" s="939"/>
      <c r="W17" s="940"/>
      <c r="X17" s="941"/>
      <c r="Y17" s="939"/>
      <c r="Z17" s="941"/>
      <c r="AA17" s="556"/>
      <c r="AB17" s="563"/>
      <c r="AC17" s="560" t="str">
        <f t="shared" si="3"/>
        <v/>
      </c>
      <c r="AD17" s="564"/>
      <c r="AE17" s="561"/>
      <c r="AF17" s="562">
        <f t="shared" si="4"/>
        <v>0</v>
      </c>
      <c r="AG17" s="72"/>
      <c r="AH17" s="109" t="str">
        <f t="shared" si="5"/>
        <v/>
      </c>
      <c r="AI17" s="883" t="str">
        <f t="shared" si="11"/>
        <v/>
      </c>
      <c r="AJ17" s="883"/>
      <c r="AK17" s="900" t="str">
        <f t="shared" si="6"/>
        <v/>
      </c>
      <c r="AL17" s="900"/>
      <c r="AM17" s="901" t="str">
        <f t="shared" si="7"/>
        <v/>
      </c>
      <c r="AN17" s="901"/>
      <c r="AO17" s="73">
        <f t="shared" si="12"/>
        <v>0</v>
      </c>
      <c r="AP17" s="74">
        <f t="shared" si="13"/>
        <v>0</v>
      </c>
      <c r="AQ17" s="75">
        <f t="shared" si="14"/>
        <v>0</v>
      </c>
      <c r="AR17" s="76">
        <f t="shared" si="15"/>
        <v>0</v>
      </c>
      <c r="AS17" s="77">
        <f t="shared" si="8"/>
        <v>0</v>
      </c>
      <c r="AT17" s="76">
        <f t="shared" si="16"/>
        <v>0</v>
      </c>
      <c r="AU17" s="78">
        <f t="shared" si="9"/>
        <v>0</v>
      </c>
      <c r="AV17" s="5">
        <f t="shared" si="10"/>
        <v>0</v>
      </c>
      <c r="AW17" s="104">
        <f t="shared" si="17"/>
        <v>0</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0</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0</v>
      </c>
      <c r="AR18" s="76">
        <f t="shared" si="15"/>
        <v>0</v>
      </c>
      <c r="AS18" s="77">
        <f t="shared" si="8"/>
        <v>0</v>
      </c>
      <c r="AT18" s="76">
        <f t="shared" si="16"/>
        <v>0</v>
      </c>
      <c r="AU18" s="78">
        <f t="shared" si="9"/>
        <v>0</v>
      </c>
      <c r="AV18" s="5">
        <f t="shared" si="10"/>
        <v>0</v>
      </c>
      <c r="AW18" s="104">
        <f t="shared" si="17"/>
        <v>0</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0</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0</v>
      </c>
      <c r="AR19" s="76">
        <f t="shared" si="15"/>
        <v>0</v>
      </c>
      <c r="AS19" s="77">
        <f t="shared" si="8"/>
        <v>0</v>
      </c>
      <c r="AT19" s="76">
        <f t="shared" si="16"/>
        <v>0</v>
      </c>
      <c r="AU19" s="78">
        <f t="shared" si="9"/>
        <v>0</v>
      </c>
      <c r="AV19" s="5">
        <f t="shared" si="10"/>
        <v>0</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0</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0</v>
      </c>
      <c r="AR20" s="76">
        <f t="shared" si="15"/>
        <v>0</v>
      </c>
      <c r="AS20" s="77">
        <f t="shared" si="8"/>
        <v>0</v>
      </c>
      <c r="AT20" s="76">
        <f t="shared" si="16"/>
        <v>0</v>
      </c>
      <c r="AU20" s="78">
        <f t="shared" si="9"/>
        <v>0</v>
      </c>
      <c r="AV20" s="5">
        <f t="shared" si="10"/>
        <v>0</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0</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0</v>
      </c>
      <c r="AR21" s="76">
        <f t="shared" si="15"/>
        <v>0</v>
      </c>
      <c r="AS21" s="77">
        <f t="shared" si="8"/>
        <v>0</v>
      </c>
      <c r="AT21" s="76">
        <f t="shared" si="16"/>
        <v>0</v>
      </c>
      <c r="AU21" s="78">
        <f t="shared" si="9"/>
        <v>0</v>
      </c>
      <c r="AV21" s="5">
        <f t="shared" si="10"/>
        <v>0</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0</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0</v>
      </c>
      <c r="AR22" s="76">
        <f t="shared" si="15"/>
        <v>0</v>
      </c>
      <c r="AS22" s="77">
        <f t="shared" si="8"/>
        <v>0</v>
      </c>
      <c r="AT22" s="76">
        <f t="shared" si="16"/>
        <v>0</v>
      </c>
      <c r="AU22" s="78">
        <f t="shared" si="9"/>
        <v>0</v>
      </c>
      <c r="AV22" s="5">
        <f t="shared" si="10"/>
        <v>0</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0</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0</v>
      </c>
      <c r="AR23" s="76">
        <f t="shared" si="15"/>
        <v>0</v>
      </c>
      <c r="AS23" s="77">
        <f t="shared" si="8"/>
        <v>0</v>
      </c>
      <c r="AT23" s="76">
        <f t="shared" si="16"/>
        <v>0</v>
      </c>
      <c r="AU23" s="78">
        <f t="shared" si="9"/>
        <v>0</v>
      </c>
      <c r="AV23" s="5">
        <f t="shared" si="10"/>
        <v>0</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0</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0</v>
      </c>
      <c r="AR24" s="76">
        <f t="shared" si="15"/>
        <v>0</v>
      </c>
      <c r="AS24" s="77">
        <f t="shared" si="8"/>
        <v>0</v>
      </c>
      <c r="AT24" s="76">
        <f t="shared" si="16"/>
        <v>0</v>
      </c>
      <c r="AU24" s="78">
        <f t="shared" si="9"/>
        <v>0</v>
      </c>
      <c r="AV24" s="5">
        <f t="shared" si="10"/>
        <v>0</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0</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0</v>
      </c>
      <c r="AR25" s="76">
        <f t="shared" si="15"/>
        <v>0</v>
      </c>
      <c r="AS25" s="77">
        <f t="shared" si="8"/>
        <v>0</v>
      </c>
      <c r="AT25" s="76">
        <f t="shared" si="16"/>
        <v>0</v>
      </c>
      <c r="AU25" s="78">
        <f t="shared" si="9"/>
        <v>0</v>
      </c>
      <c r="AV25" s="5">
        <f t="shared" si="10"/>
        <v>0</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0</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0</v>
      </c>
      <c r="AR26" s="76">
        <f t="shared" si="15"/>
        <v>0</v>
      </c>
      <c r="AS26" s="77">
        <f t="shared" si="8"/>
        <v>0</v>
      </c>
      <c r="AT26" s="76">
        <f t="shared" si="16"/>
        <v>0</v>
      </c>
      <c r="AU26" s="78">
        <f t="shared" si="9"/>
        <v>0</v>
      </c>
      <c r="AV26" s="5">
        <f t="shared" si="10"/>
        <v>0</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0</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0</v>
      </c>
      <c r="AR27" s="76">
        <f t="shared" si="15"/>
        <v>0</v>
      </c>
      <c r="AS27" s="77">
        <f t="shared" si="8"/>
        <v>0</v>
      </c>
      <c r="AT27" s="76">
        <f t="shared" si="16"/>
        <v>0</v>
      </c>
      <c r="AU27" s="78">
        <f t="shared" si="9"/>
        <v>0</v>
      </c>
      <c r="AV27" s="5">
        <f t="shared" si="10"/>
        <v>0</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0</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0</v>
      </c>
      <c r="AR28" s="76">
        <f t="shared" si="15"/>
        <v>0</v>
      </c>
      <c r="AS28" s="77">
        <f t="shared" si="8"/>
        <v>0</v>
      </c>
      <c r="AT28" s="76">
        <f t="shared" si="16"/>
        <v>0</v>
      </c>
      <c r="AU28" s="78">
        <f t="shared" si="9"/>
        <v>0</v>
      </c>
      <c r="AV28" s="5">
        <f t="shared" si="10"/>
        <v>0</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0</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0</v>
      </c>
      <c r="AR29" s="76">
        <f t="shared" si="15"/>
        <v>0</v>
      </c>
      <c r="AS29" s="77">
        <f t="shared" si="8"/>
        <v>0</v>
      </c>
      <c r="AT29" s="76">
        <f t="shared" si="16"/>
        <v>0</v>
      </c>
      <c r="AU29" s="78">
        <f t="shared" si="9"/>
        <v>0</v>
      </c>
      <c r="AV29" s="5">
        <f t="shared" si="10"/>
        <v>0</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0</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0</v>
      </c>
      <c r="AR30" s="76">
        <f t="shared" si="15"/>
        <v>0</v>
      </c>
      <c r="AS30" s="77">
        <f t="shared" si="8"/>
        <v>0</v>
      </c>
      <c r="AT30" s="76">
        <f t="shared" si="16"/>
        <v>0</v>
      </c>
      <c r="AU30" s="78">
        <f t="shared" si="9"/>
        <v>0</v>
      </c>
      <c r="AV30" s="5">
        <f t="shared" si="10"/>
        <v>0</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0</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0</v>
      </c>
      <c r="AR31" s="76">
        <f t="shared" si="15"/>
        <v>0</v>
      </c>
      <c r="AS31" s="77">
        <f t="shared" si="8"/>
        <v>0</v>
      </c>
      <c r="AT31" s="76">
        <f t="shared" si="16"/>
        <v>0</v>
      </c>
      <c r="AU31" s="78">
        <f t="shared" si="9"/>
        <v>0</v>
      </c>
      <c r="AV31" s="5">
        <f t="shared" si="10"/>
        <v>0</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0</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0</v>
      </c>
      <c r="AR32" s="76">
        <f t="shared" si="15"/>
        <v>0</v>
      </c>
      <c r="AS32" s="77">
        <f t="shared" si="8"/>
        <v>0</v>
      </c>
      <c r="AT32" s="76">
        <f t="shared" si="16"/>
        <v>0</v>
      </c>
      <c r="AU32" s="78">
        <f t="shared" si="9"/>
        <v>0</v>
      </c>
      <c r="AV32" s="5">
        <f t="shared" si="10"/>
        <v>0</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0</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0</v>
      </c>
      <c r="AR33" s="76">
        <f t="shared" si="15"/>
        <v>0</v>
      </c>
      <c r="AS33" s="77">
        <f t="shared" si="8"/>
        <v>0</v>
      </c>
      <c r="AT33" s="76">
        <f t="shared" si="16"/>
        <v>0</v>
      </c>
      <c r="AU33" s="78">
        <f t="shared" si="9"/>
        <v>0</v>
      </c>
      <c r="AV33" s="5">
        <f t="shared" si="10"/>
        <v>0</v>
      </c>
      <c r="AW33" s="104">
        <f t="shared" si="17"/>
        <v>0</v>
      </c>
    </row>
    <row r="34" spans="1:49" s="69" customFormat="1" ht="24.75" customHeight="1" x14ac:dyDescent="0.2">
      <c r="A34" s="84"/>
      <c r="B34" s="480" t="s">
        <v>281</v>
      </c>
      <c r="C34" s="84"/>
      <c r="D34" s="84"/>
      <c r="E34" s="84"/>
      <c r="F34" s="84"/>
      <c r="G34" s="554">
        <f>20-COUNTBLANK(B14:B33)</f>
        <v>0</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0</v>
      </c>
      <c r="Z34" s="904"/>
      <c r="AA34" s="558">
        <f t="shared" ref="AA34:AG34" si="18">SUM(AA14:AA33)</f>
        <v>0</v>
      </c>
      <c r="AB34" s="568">
        <f t="shared" si="18"/>
        <v>0</v>
      </c>
      <c r="AC34" s="569">
        <f t="shared" si="18"/>
        <v>0</v>
      </c>
      <c r="AD34" s="569">
        <f t="shared" si="18"/>
        <v>0</v>
      </c>
      <c r="AE34" s="570">
        <f t="shared" si="18"/>
        <v>0</v>
      </c>
      <c r="AF34" s="571">
        <f t="shared" si="18"/>
        <v>0</v>
      </c>
      <c r="AG34" s="89">
        <f t="shared" si="18"/>
        <v>0</v>
      </c>
      <c r="AH34" s="90"/>
      <c r="AI34" s="90"/>
      <c r="AJ34" s="90"/>
      <c r="AK34" s="90"/>
      <c r="AL34" s="91"/>
      <c r="AM34" s="91"/>
      <c r="AN34" s="91"/>
      <c r="AO34" s="68"/>
      <c r="AS34" s="70"/>
      <c r="AW34" s="104">
        <f>SUM(AW14:AW33)</f>
        <v>0</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0</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591" priority="6" stopIfTrue="1">
      <formula>B14=""</formula>
    </cfRule>
  </conditionalFormatting>
  <conditionalFormatting sqref="AE14:AE33">
    <cfRule type="expression" dxfId="590" priority="7" stopIfTrue="1">
      <formula>AND((OR(S14,V14,Y14)&lt;&gt;0),AE14=0)</formula>
    </cfRule>
    <cfRule type="expression" dxfId="589" priority="8" stopIfTrue="1">
      <formula>AND((OR(S14,V14,Y14)&lt;&gt;0),AE14&lt;&gt;0)</formula>
    </cfRule>
  </conditionalFormatting>
  <conditionalFormatting sqref="Q14:R33">
    <cfRule type="expression" dxfId="588" priority="9" stopIfTrue="1">
      <formula>B14=""</formula>
    </cfRule>
  </conditionalFormatting>
  <conditionalFormatting sqref="AC14:AC33">
    <cfRule type="expression" dxfId="587" priority="10" stopIfTrue="1">
      <formula>(AD14+AC14)&gt;=0</formula>
    </cfRule>
  </conditionalFormatting>
  <conditionalFormatting sqref="AI14:AJ33">
    <cfRule type="expression" dxfId="586" priority="11" stopIfTrue="1">
      <formula>IF(AI14&lt;&gt;ROUND(S14*$AF$1+V14+Y14,2),1)</formula>
    </cfRule>
    <cfRule type="cellIs" dxfId="585" priority="12" stopIfTrue="1" operator="equal">
      <formula>0</formula>
    </cfRule>
  </conditionalFormatting>
  <conditionalFormatting sqref="Y25:Z33">
    <cfRule type="expression" dxfId="584" priority="13" stopIfTrue="1">
      <formula>IF((AND($Y25=0,$S25=0,$V25=0,$AE25&lt;&gt;0)),"истина")</formula>
    </cfRule>
    <cfRule type="expression" dxfId="583" priority="14" stopIfTrue="1">
      <formula>($V25+$Y25)&lt;&gt;$AI25</formula>
    </cfRule>
  </conditionalFormatting>
  <conditionalFormatting sqref="S15:U33">
    <cfRule type="expression" dxfId="582" priority="15" stopIfTrue="1">
      <formula>IF((AND($S15=0,$V15=0,$Y15=0,$AE15&lt;&gt;0)),"истина")</formula>
    </cfRule>
    <cfRule type="cellIs" dxfId="581" priority="16" stopIfTrue="1" operator="lessThan">
      <formula>0</formula>
    </cfRule>
  </conditionalFormatting>
  <conditionalFormatting sqref="V25:X33">
    <cfRule type="expression" dxfId="580" priority="17" stopIfTrue="1">
      <formula>IF((AND($V25=0,$Y25=0,$S25=0,$AE25&lt;&gt;0)),"истина")</formula>
    </cfRule>
    <cfRule type="expression" dxfId="579" priority="18" stopIfTrue="1">
      <formula>($V25+$Y25)&lt;&gt;$AI25</formula>
    </cfRule>
    <cfRule type="cellIs" dxfId="578" priority="19" stopIfTrue="1" operator="lessThan">
      <formula>0</formula>
    </cfRule>
  </conditionalFormatting>
  <conditionalFormatting sqref="I10:J10">
    <cfRule type="cellIs" dxfId="577" priority="20" stopIfTrue="1" operator="notEqual">
      <formula>$A$10</formula>
    </cfRule>
    <cfRule type="cellIs" dxfId="576" priority="21" stopIfTrue="1" operator="equal">
      <formula>0</formula>
    </cfRule>
  </conditionalFormatting>
  <conditionalFormatting sqref="D10:E10 AK13:AL13 AH14:AH33 AM14:AN33">
    <cfRule type="cellIs" dxfId="575" priority="22" stopIfTrue="1" operator="equal">
      <formula>0</formula>
    </cfRule>
  </conditionalFormatting>
  <conditionalFormatting sqref="AH3:AN3 AH1:AN1">
    <cfRule type="cellIs" dxfId="574" priority="23" stopIfTrue="1" operator="equal">
      <formula>0</formula>
    </cfRule>
  </conditionalFormatting>
  <conditionalFormatting sqref="S34:AG34 AF14:AF33">
    <cfRule type="cellIs" dxfId="573" priority="24" stopIfTrue="1" operator="equal">
      <formula>0</formula>
    </cfRule>
  </conditionalFormatting>
  <conditionalFormatting sqref="S14:U14">
    <cfRule type="expression" dxfId="572" priority="25" stopIfTrue="1">
      <formula>IF((AND($S$14=0,$V$14=0,$Y$14=0,$AE$14&lt;&gt;0)),"истина")</formula>
    </cfRule>
    <cfRule type="cellIs" dxfId="571" priority="26" stopIfTrue="1" operator="lessThan">
      <formula>0</formula>
    </cfRule>
  </conditionalFormatting>
  <conditionalFormatting sqref="G34 D8:E9 AK14:AL33">
    <cfRule type="cellIs" dxfId="570" priority="27" stopIfTrue="1" operator="equal">
      <formula>0</formula>
    </cfRule>
  </conditionalFormatting>
  <conditionalFormatting sqref="AL8:AL9">
    <cfRule type="cellIs" dxfId="569" priority="28" stopIfTrue="1" operator="equal">
      <formula>0</formula>
    </cfRule>
  </conditionalFormatting>
  <conditionalFormatting sqref="AM8:AN8">
    <cfRule type="expression" dxfId="568" priority="29" stopIfTrue="1">
      <formula>$AL$8=0</formula>
    </cfRule>
  </conditionalFormatting>
  <conditionalFormatting sqref="AM9:AN9">
    <cfRule type="expression" dxfId="567" priority="30" stopIfTrue="1">
      <formula>$AL$9=0</formula>
    </cfRule>
  </conditionalFormatting>
  <conditionalFormatting sqref="A8:C8">
    <cfRule type="expression" dxfId="566" priority="31" stopIfTrue="1">
      <formula>$D$8=0</formula>
    </cfRule>
    <cfRule type="cellIs" dxfId="565" priority="32" stopIfTrue="1" operator="equal">
      <formula>0</formula>
    </cfRule>
  </conditionalFormatting>
  <conditionalFormatting sqref="A9:C9">
    <cfRule type="expression" dxfId="564" priority="33" stopIfTrue="1">
      <formula>$D$9=0</formula>
    </cfRule>
    <cfRule type="cellIs" dxfId="563" priority="34" stopIfTrue="1" operator="equal">
      <formula>0</formula>
    </cfRule>
  </conditionalFormatting>
  <conditionalFormatting sqref="F9">
    <cfRule type="expression" dxfId="562" priority="35" stopIfTrue="1">
      <formula>$D$9=0</formula>
    </cfRule>
  </conditionalFormatting>
  <conditionalFormatting sqref="F8">
    <cfRule type="expression" dxfId="561" priority="36" stopIfTrue="1">
      <formula>$D$8=0</formula>
    </cfRule>
  </conditionalFormatting>
  <conditionalFormatting sqref="G8:AK9 BA7:CE8">
    <cfRule type="cellIs" dxfId="560" priority="37" stopIfTrue="1" operator="equal">
      <formula>""</formula>
    </cfRule>
  </conditionalFormatting>
  <conditionalFormatting sqref="Y14:Z24">
    <cfRule type="expression" dxfId="559" priority="1" stopIfTrue="1">
      <formula>IF((AND($Y14=0,$S14=0,$V14=0,$AE14&lt;&gt;0)),"истина")</formula>
    </cfRule>
    <cfRule type="expression" dxfId="558" priority="2" stopIfTrue="1">
      <formula>($V14+$Y14)&lt;&gt;$AI14</formula>
    </cfRule>
  </conditionalFormatting>
  <conditionalFormatting sqref="V14:X24">
    <cfRule type="expression" dxfId="557" priority="3" stopIfTrue="1">
      <formula>IF((AND($V14=0,$Y14=0,$S14=0,$AE14&lt;&gt;0)),"истина")</formula>
    </cfRule>
    <cfRule type="expression" dxfId="556" priority="4" stopIfTrue="1">
      <formula>($V14+$Y14)&lt;&gt;$AI14</formula>
    </cfRule>
    <cfRule type="cellIs" dxfId="555"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7281"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97282"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97283"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97284"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97285"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97286"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97287"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97288"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97289"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97290"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97291"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97292"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97293"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97294"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97295"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97296"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97297"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9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46">
    <pageSetUpPr fitToPage="1"/>
  </sheetPr>
  <dimension ref="A1:CE147"/>
  <sheetViews>
    <sheetView showGridLines="0" topLeftCell="C3" zoomScale="120" zoomScaleNormal="120" workbookViewId="0">
      <selection activeCell="M18" sqref="M18:N18"/>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c r="B1" s="969"/>
      <c r="C1" s="969"/>
      <c r="D1" s="555"/>
      <c r="E1" s="966"/>
      <c r="F1" s="966"/>
      <c r="G1" s="966"/>
      <c r="H1" s="966"/>
      <c r="J1" s="970"/>
      <c r="K1" s="970"/>
      <c r="L1" s="970"/>
      <c r="M1" s="970"/>
      <c r="N1" s="970"/>
      <c r="O1" s="970"/>
      <c r="P1" s="3"/>
      <c r="Q1" s="3"/>
      <c r="R1" s="964"/>
      <c r="S1" s="964"/>
      <c r="T1" s="964"/>
      <c r="U1" s="964"/>
      <c r="V1" s="964"/>
      <c r="W1" s="964"/>
      <c r="Y1" s="971"/>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c r="AH2" s="859" t="s">
        <v>12</v>
      </c>
      <c r="AI2" s="859"/>
      <c r="AJ2" s="859"/>
      <c r="AK2" s="859"/>
      <c r="AL2" s="859"/>
      <c r="AM2" s="859"/>
      <c r="AN2" s="859"/>
      <c r="AO2" s="14" t="b">
        <v>0</v>
      </c>
      <c r="AP2" s="15" t="b">
        <v>0</v>
      </c>
      <c r="AQ2" s="15" t="b">
        <v>0</v>
      </c>
      <c r="AR2" s="15" t="b">
        <v>0</v>
      </c>
      <c r="AS2" s="15" t="b">
        <v>0</v>
      </c>
      <c r="AT2" s="15" t="b">
        <v>0</v>
      </c>
      <c r="AU2" s="15" t="b">
        <v>0</v>
      </c>
      <c r="AV2" s="15">
        <f>COUNTIF(AO2:AU2,TRUE)</f>
        <v>0</v>
      </c>
    </row>
    <row r="3" spans="1:83" ht="12.75" customHeight="1" x14ac:dyDescent="0.2">
      <c r="A3" s="972" t="s">
        <v>332</v>
      </c>
      <c r="B3" s="972"/>
      <c r="C3" s="972"/>
      <c r="D3" s="555"/>
      <c r="E3" s="964"/>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f>IF(AO2=TRUE,"M",0)</f>
        <v>0</v>
      </c>
      <c r="AP3" s="19">
        <f>IF(AP2=TRUE,"Tu",0)</f>
        <v>0</v>
      </c>
      <c r="AQ3" s="19">
        <f>IF(AQ2=TRUE,"W",0)</f>
        <v>0</v>
      </c>
      <c r="AR3" s="19">
        <f>IF(AR2=TRUE,"Th",0)</f>
        <v>0</v>
      </c>
      <c r="AS3" s="19">
        <f>IF(AS2=TRUE,"F",0)</f>
        <v>0</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
      </c>
      <c r="BC7" s="33" t="str">
        <f>IF($I$7=$AO$3,"X","")&amp;IF($I$7=$AP$3,"X","")&amp;IF($I$7=$AQ$3,"X","")&amp;IF($I$7=$AR$3,"X","")&amp;IF($I$7=$AS$3,"X","")&amp;IF($I$7=$AT$3,"X","")&amp;IF($I$7=$AU$3,"X","")</f>
        <v/>
      </c>
      <c r="BD7" s="33" t="str">
        <f>IF($J$7=$AO$3,"X","")&amp;IF($J$7=$AP$3,"X","")&amp;IF($J$7=$AQ$3,"X","")&amp;IF($J$7=$AR$3,"X","")&amp;IF($J$7=$AS$3,"X","")&amp;IF($J$7=$AT$3,"X","")&amp;IF($J$7=$AU$3,"X","")</f>
        <v/>
      </c>
      <c r="BE7" s="33" t="str">
        <f>IF($K$7=$AO$3,"X","")&amp;IF($K$7=$AP$3,"X","")&amp;IF($K$7=$AQ$3,"X","")&amp;IF($K$7=$AR$3,"X","")&amp;IF($K$7=$AS$3,"X","")&amp;IF($K$7=$AT$3,"X","")&amp;IF($K$7=$AU$3,"X","")</f>
        <v/>
      </c>
      <c r="BF7" s="33" t="str">
        <f>IF($L$7=$AO$3,"X","")&amp;IF($L$7=$AP$3,"X","")&amp;IF($L$7=$AQ$3,"X","")&amp;IF($L$7=$AR$3,"X","")&amp;IF($L$7=$AS$3,"X","")&amp;IF($L$7=$AT$3,"X","")&amp;IF($L$7=$AU$3,"X","")</f>
        <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
      </c>
      <c r="BJ7" s="33" t="str">
        <f>IF($P$7=$AO$3,"X","")&amp;IF($P$7=$AP$3,"X","")&amp;IF($P$7=$AQ$3,"X","")&amp;IF($P$7=$AR$3,"X","")&amp;IF($P$7=$AS$3,"X","")&amp;IF($P$7=$AT$3,"X","")&amp;IF($P$7=$AU$3,"X","")</f>
        <v/>
      </c>
      <c r="BK7" s="33" t="str">
        <f>IF($Q$7=$AO$3,"X","")&amp;IF($Q$7=$AP$3,"X","")&amp;IF($Q$7=$AQ$3,"X","")&amp;IF($Q$7=$AR$3,"X","")&amp;IF($Q$7=$AS$3,"X","")&amp;IF($Q$7=$AT$3,"X","")&amp;IF($Q$7=$AU$3,"X","")</f>
        <v/>
      </c>
      <c r="BL7" s="33" t="str">
        <f>IF($R$7=$AO$3,"X","")&amp;IF($R$7=$AP$3,"X","")&amp;IF($R$7=$AQ$3,"X","")&amp;IF($R$7=$AR$3,"X","")&amp;IF($R$7=$AS$3,"X","")&amp;IF($R$7=$AT$3,"X","")&amp;IF($R$7=$AU$3,"X","")</f>
        <v/>
      </c>
      <c r="BM7" s="33" t="str">
        <f>IF($S$7=$AO$3,"X","")&amp;IF($S$7=$AP$3,"X","")&amp;IF($S$7=$AQ$3,"X","")&amp;IF($S$7=$AR$3,"X","")&amp;IF($S$7=$AS$3,"X","")&amp;IF($S$7=$AT$3,"X","")&amp;IF($S$7=$AU$3,"X","")</f>
        <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
      </c>
      <c r="BQ7" s="33" t="str">
        <f>IF($W$7=$AO$3,"X","")&amp;IF($W$7=$AP$3,"X","")&amp;IF($W$7=$AQ$3,"X","")&amp;IF($W$7=$AR$3,"X","")&amp;IF($W$7=$AS$3,"X","")&amp;IF($W$7=$AT$3,"X","")&amp;IF($W$7=$AU$3,"X","")</f>
        <v/>
      </c>
      <c r="BR7" s="33" t="str">
        <f>IF($X$7=$AO$3,"X","")&amp;IF($X$7=$AP$3,"X","")&amp;IF($X$7=$AQ$3,"X","")&amp;IF($X$7=$AR$3,"X","")&amp;IF($X$7=$AS$3,"X","")&amp;IF($X$7=$AT$3,"X","")&amp;IF($X$7=$AU$3,"X","")</f>
        <v/>
      </c>
      <c r="BS7" s="33" t="str">
        <f>IF($Y$7=$AO$3,"X","")&amp;IF($Y$7=$AP$3,"X","")&amp;IF($Y$7=$AQ$3,"X","")&amp;IF($Y$7=$AR$3,"X","")&amp;IF($Y$7=$AS$3,"X","")&amp;IF($Y$7=$AT$3,"X","")&amp;IF($Y$7=$AU$3,"X","")</f>
        <v/>
      </c>
      <c r="BT7" s="33" t="str">
        <f>IF($Z$7=$AO$3,"X","")&amp;IF($Z$7=$AP$3,"X","")&amp;IF($Z$7=$AQ$3,"X","")&amp;IF($Z$7=$AR$3,"X","")&amp;IF($Z$7=$AS$3,"X","")&amp;IF($Z$7=$AT$3,"X","")&amp;IF($Z$7=$AU$3,"X","")</f>
        <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
      </c>
      <c r="BX7" s="33" t="str">
        <f>IF($AD$7=$AO$3,"X","")&amp;IF($AD$7=$AP$3,"X","")&amp;IF($AD$7=$AQ$3,"X","")&amp;IF($AD$7=$AR$3,"X","")&amp;IF($AD$7=$AS$3,"X","")&amp;IF($AD$7=$AT$3,"X","")&amp;IF($AD$7=$AU$3,"X","")</f>
        <v/>
      </c>
      <c r="BY7" s="33" t="str">
        <f>IF($AE$7=$AO$3,"X","")&amp;IF($AE$7=$AP$3,"X","")&amp;IF($AE$7=$AQ$3,"X","")&amp;IF($AE$7=$AR$3,"X","")&amp;IF($AE$7=$AS$3,"X","")&amp;IF($AE$7=$AT$3,"X","")&amp;IF($AE$7=$AU$3,"X","")</f>
        <v/>
      </c>
      <c r="BZ7" s="33" t="str">
        <f>IF($AF$7=$AO$3,"X","")&amp;IF($AF$7=$AP$3,"X","")&amp;IF($AF$7=$AQ$3,"X","")&amp;IF($AF$7=$AR$3,"X","")&amp;IF($AF$7=$AS$3,"X","")&amp;IF($AF$7=$AT$3,"X","")&amp;IF($AF$7=$AU$3,"X","")</f>
        <v/>
      </c>
      <c r="CA7" s="33" t="str">
        <f>IF($AG$7=$AO$3,"X","")&amp;IF($AG$7=$AP$3,"X","")&amp;IF($AG$7=$AQ$3,"X","")&amp;IF($AG$7=$AR$3,"X","")&amp;IF($AG$7=$AS$3,"X","")&amp;IF($AG$7=$AT$3,"X","")&amp;IF($AG$7=$AU$3,"X","")</f>
        <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
      </c>
      <c r="CE7" s="33" t="str">
        <f>IF($AK$7=$AO$3,"X","")&amp;IF($AK$7=$AP$3,"X","")&amp;IF($AK$7=$AQ$3,"X","")&amp;IF($AK$7=$AR$3,"X","")&amp;IF($AK$7=$AS$3,"X","")&amp;IF($AK$7=$AT$3,"X","")&amp;IF($AK$7=$AU$3,"X","")</f>
        <v/>
      </c>
    </row>
    <row r="8" spans="1:83" ht="12.75" customHeight="1" x14ac:dyDescent="0.2">
      <c r="A8" s="977">
        <f>R1</f>
        <v>0</v>
      </c>
      <c r="B8" s="977"/>
      <c r="C8" s="977"/>
      <c r="D8" s="978">
        <f>Y1*AL8</f>
        <v>0</v>
      </c>
      <c r="E8" s="978"/>
      <c r="F8" s="34" t="s">
        <v>21</v>
      </c>
      <c r="G8" s="35" t="str">
        <f>IF($G$7=$AO$3,"X","")&amp;IF($G$7=$AP$3,"X","")&amp;IF($G$7=$AQ$3,"X","")&amp;IF($G$7=$AR$3,"X","")&amp;IF($G$7=$AS$3,"X","")&amp;IF($G$7=$AT$3,"X","")&amp;IF($G$7=$AU$3,"X","")</f>
        <v/>
      </c>
      <c r="H8" s="35" t="str">
        <f>IF($H$7=$AO$3,"X","")&amp;IF($H$7=$AP$3,"X","")&amp;IF($H$7=$AQ$3,"X","")&amp;IF($H$7=$AR$3,"X","")&amp;IF($H$7=$AS$3,"X","")&amp;IF($H$7=$AT$3,"X","")&amp;IF($H$7=$AU$3,"X","")</f>
        <v/>
      </c>
      <c r="I8" s="35" t="str">
        <f>IF($I$7=$AO$3,"X","")&amp;IF($I$7=$AP$3,"X","")&amp;IF($I$7=$AQ$3,"X","")&amp;IF($I$7=$AR$3,"X","")&amp;IF($I$7=$AS$3,"X","")&amp;IF($I$7=$AT$3,"X","")&amp;IF($I$7=$AU$3,"X","")</f>
        <v/>
      </c>
      <c r="J8" s="35" t="str">
        <f>IF($J$7=$AO$3,"X","")&amp;IF($J$7=$AP$3,"X","")&amp;IF($J$7=$AQ$3,"X","")&amp;IF($J$7=$AR$3,"X","")&amp;IF($J$7=$AS$3,"X","")&amp;IF($J$7=$AT$3,"X","")&amp;IF($J$7=$AU$3,"X","")</f>
        <v/>
      </c>
      <c r="K8" s="35" t="str">
        <f>IF($K$7=$AO$3,"X","")&amp;IF($K$7=$AP$3,"X","")&amp;IF($K$7=$AQ$3,"X","")&amp;IF($K$7=$AR$3,"X","")&amp;IF($K$7=$AS$3,"X","")&amp;IF($K$7=$AT$3,"X","")&amp;IF($K$7=$AU$3,"X","")</f>
        <v/>
      </c>
      <c r="L8" s="35" t="str">
        <f>IF($L$7=$AO$3,"X","")&amp;IF($L$7=$AP$3,"X","")&amp;IF($L$7=$AQ$3,"X","")&amp;IF($L$7=$AR$3,"X","")&amp;IF($L$7=$AS$3,"X","")&amp;IF($L$7=$AT$3,"X","")&amp;IF($L$7=$AU$3,"X","")</f>
        <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
      </c>
      <c r="P8" s="35" t="str">
        <f>IF($P$7=$AO$3,"X","")&amp;IF($P$7=$AP$3,"X","")&amp;IF($P$7=$AQ$3,"X","")&amp;IF($P$7=$AR$3,"X","")&amp;IF($P$7=$AS$3,"X","")&amp;IF($P$7=$AT$3,"X","")&amp;IF($P$7=$AU$3,"X","")</f>
        <v/>
      </c>
      <c r="Q8" s="35" t="str">
        <f>IF($Q$7=$AO$3,"X","")&amp;IF($Q$7=$AP$3,"X","")&amp;IF($Q$7=$AQ$3,"X","")&amp;IF($Q$7=$AR$3,"X","")&amp;IF($Q$7=$AS$3,"X","")&amp;IF($Q$7=$AT$3,"X","")&amp;IF($Q$7=$AU$3,"X","")</f>
        <v/>
      </c>
      <c r="R8" s="35" t="str">
        <f>IF($R$7=$AO$3,"X","")&amp;IF($R$7=$AP$3,"X","")&amp;IF($R$7=$AQ$3,"X","")&amp;IF($R$7=$AR$3,"X","")&amp;IF($R$7=$AS$3,"X","")&amp;IF($R$7=$AT$3,"X","")&amp;IF($R$7=$AU$3,"X","")</f>
        <v/>
      </c>
      <c r="S8" s="35" t="str">
        <f>IF($S$7=$AO$3,"X","")&amp;IF($S$7=$AP$3,"X","")&amp;IF($S$7=$AQ$3,"X","")&amp;IF($S$7=$AR$3,"X","")&amp;IF($S$7=$AS$3,"X","")&amp;IF($S$7=$AT$3,"X","")&amp;IF($S$7=$AU$3,"X","")</f>
        <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
      </c>
      <c r="W8" s="35" t="str">
        <f>IF($W$7=$AO$3,"X","")&amp;IF($W$7=$AP$3,"X","")&amp;IF($W$7=$AQ$3,"X","")&amp;IF($W$7=$AR$3,"X","")&amp;IF($W$7=$AS$3,"X","")&amp;IF($W$7=$AT$3,"X","")&amp;IF($W$7=$AU$3,"X","")</f>
        <v/>
      </c>
      <c r="X8" s="35" t="str">
        <f>IF($X$7=$AO$3,"X","")&amp;IF($X$7=$AP$3,"X","")&amp;IF($X$7=$AQ$3,"X","")&amp;IF($X$7=$AR$3,"X","")&amp;IF($X$7=$AS$3,"X","")&amp;IF($X$7=$AT$3,"X","")&amp;IF($X$7=$AU$3,"X","")</f>
        <v/>
      </c>
      <c r="Y8" s="35" t="str">
        <f>IF($Y$7=$AO$3,"X","")&amp;IF($Y$7=$AP$3,"X","")&amp;IF($Y$7=$AQ$3,"X","")&amp;IF($Y$7=$AR$3,"X","")&amp;IF($Y$7=$AS$3,"X","")&amp;IF($Y$7=$AT$3,"X","")&amp;IF($Y$7=$AU$3,"X","")</f>
        <v/>
      </c>
      <c r="Z8" s="35" t="str">
        <f>IF($Z$7=$AO$3,"X","")&amp;IF($Z$7=$AP$3,"X","")&amp;IF($Z$7=$AQ$3,"X","")&amp;IF($Z$7=$AR$3,"X","")&amp;IF($Z$7=$AS$3,"X","")&amp;IF($Z$7=$AT$3,"X","")&amp;IF($Z$7=$AU$3,"X","")</f>
        <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
      </c>
      <c r="AD8" s="35" t="str">
        <f>IF($AD$7=$AO$3,"X","")&amp;IF($AD$7=$AP$3,"X","")&amp;IF($AD$7=$AQ$3,"X","")&amp;IF($AD$7=$AR$3,"X","")&amp;IF($AD$7=$AS$3,"X","")&amp;IF($AD$7=$AT$3,"X","")&amp;IF($AD$7=$AU$3,"X","")</f>
        <v/>
      </c>
      <c r="AE8" s="35" t="str">
        <f>IF($AE$7=$AO$3,"X","")&amp;IF($AE$7=$AP$3,"X","")&amp;IF($AE$7=$AQ$3,"X","")&amp;IF($AE$7=$AR$3,"X","")&amp;IF($AE$7=$AS$3,"X","")&amp;IF($AE$7=$AT$3,"X","")&amp;IF($AE$7=$AU$3,"X","")</f>
        <v/>
      </c>
      <c r="AF8" s="35" t="str">
        <f>IF($AF$7=$AO$3,"X","")&amp;IF($AF$7=$AP$3,"X","")&amp;IF($AF$7=$AQ$3,"X","")&amp;IF($AF$7=$AR$3,"X","")&amp;IF($AF$7=$AS$3,"X","")&amp;IF($AF$7=$AT$3,"X","")&amp;IF($AF$7=$AU$3,"X","")</f>
        <v/>
      </c>
      <c r="AG8" s="35" t="str">
        <f>IF($AG$7=$AO$3,"X","")&amp;IF($AG$7=$AP$3,"X","")&amp;IF($AG$7=$AQ$3,"X","")&amp;IF($AG$7=$AR$3,"X","")&amp;IF($AG$7=$AS$3,"X","")&amp;IF($AG$7=$AT$3,"X","")&amp;IF($AG$7=$AU$3,"X","")</f>
        <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
      </c>
      <c r="AK8" s="35" t="str">
        <f>IF($AK$7=$AO$3,"X","")&amp;IF($AK$7=$AP$3,"X","")&amp;IF($AK$7=$AQ$3,"X","")&amp;IF($AK$7=$AR$3,"X","")&amp;IF($AK$7=$AS$3,"X","")&amp;IF($AK$7=$AT$3,"X","")&amp;IF($AK$7=$AU$3,"X","")</f>
        <v/>
      </c>
      <c r="AL8" s="30">
        <f>COUNTIF(G8:AK8,"X")</f>
        <v>0</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0</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c r="C14" s="925"/>
      <c r="D14" s="925"/>
      <c r="E14" s="925"/>
      <c r="F14" s="925"/>
      <c r="G14" s="926"/>
      <c r="H14" s="927"/>
      <c r="I14" s="928"/>
      <c r="J14" s="929"/>
      <c r="K14" s="930"/>
      <c r="L14" s="931"/>
      <c r="M14" s="932"/>
      <c r="N14" s="933"/>
      <c r="O14" s="932"/>
      <c r="P14" s="933"/>
      <c r="Q14" s="934">
        <f t="shared" ref="Q14:Q33" si="2">AV14</f>
        <v>0</v>
      </c>
      <c r="R14" s="935"/>
      <c r="S14" s="936"/>
      <c r="T14" s="937"/>
      <c r="U14" s="938"/>
      <c r="V14" s="939"/>
      <c r="W14" s="940"/>
      <c r="X14" s="941"/>
      <c r="Y14" s="939"/>
      <c r="Z14" s="941"/>
      <c r="AA14" s="556"/>
      <c r="AB14" s="559"/>
      <c r="AC14" s="560" t="str">
        <f t="shared" ref="AC14:AC33" si="3">IF(B14&lt;&gt;"",-$I$10,"")</f>
        <v/>
      </c>
      <c r="AD14" s="561"/>
      <c r="AE14" s="561"/>
      <c r="AF14" s="562">
        <f t="shared" ref="AF14:AF33" si="4">SUM(AB14:AE14)</f>
        <v>0</v>
      </c>
      <c r="AG14" s="72"/>
      <c r="AH14" s="109" t="str">
        <f t="shared" ref="AH14:AH33" si="5">IF(B14&lt;&gt;"",AV14,"")</f>
        <v/>
      </c>
      <c r="AI14" s="883" t="str">
        <f>IF(B14&lt;&gt;0,ROUND(AE14*Q14,0),"")</f>
        <v/>
      </c>
      <c r="AJ14" s="883"/>
      <c r="AK14" s="900" t="str">
        <f t="shared" ref="AK14:AK33" si="6">IF(B14&lt;&gt;0,ROUND(AI14*$AF$1,2),"")</f>
        <v/>
      </c>
      <c r="AL14" s="900"/>
      <c r="AM14" s="901" t="str">
        <f t="shared" ref="AM14:AM33" si="7">IF(AND(AC14&gt;0,AC14&lt;&gt;""),"ложь","")</f>
        <v/>
      </c>
      <c r="AN14" s="901"/>
      <c r="AO14" s="73">
        <f>IF(ROUND($A$1-$A$1*M14,4)=$A$1,0,ROUND($A$1-$A$1*M14,4))</f>
        <v>0</v>
      </c>
      <c r="AP14" s="74">
        <f>IF(ROUND($A$1-$A$1*O14,4)=$A$1,0,ROUND($A$1-$A$1*O14,4))</f>
        <v>0</v>
      </c>
      <c r="AQ14" s="75">
        <f>ROUND($A$1-((M14+O14)*$A$1),4)</f>
        <v>0</v>
      </c>
      <c r="AR14" s="76">
        <f>IF(AO14&gt;0,1,0)</f>
        <v>0</v>
      </c>
      <c r="AS14" s="77">
        <f t="shared" ref="AS14:AS33" si="8">IF(AP14&gt;0,2,0)</f>
        <v>0</v>
      </c>
      <c r="AT14" s="76">
        <f>IF(AQ14&gt;0,3,0)</f>
        <v>0</v>
      </c>
      <c r="AU14" s="78">
        <f t="shared" ref="AU14:AU33" si="9">AR14+AS14+AT14</f>
        <v>0</v>
      </c>
      <c r="AV14" s="5">
        <f t="shared" ref="AV14:AV33" si="10">IF(AU14=4,AO14,0)+IF(AU14=5,AP14,0)+IF(AU14=6,AQ14,0)+IF(AU14=3,$A$1,0)</f>
        <v>0</v>
      </c>
      <c r="AW14" s="104">
        <f>ROUND(AF14*Q14,0)</f>
        <v>0</v>
      </c>
    </row>
    <row r="15" spans="1:83" s="69" customFormat="1" ht="18" customHeight="1" x14ac:dyDescent="0.2">
      <c r="A15" s="71">
        <v>2</v>
      </c>
      <c r="B15" s="924"/>
      <c r="C15" s="925"/>
      <c r="D15" s="925"/>
      <c r="E15" s="925"/>
      <c r="F15" s="925"/>
      <c r="G15" s="926"/>
      <c r="H15" s="927"/>
      <c r="I15" s="928"/>
      <c r="J15" s="929"/>
      <c r="K15" s="930"/>
      <c r="L15" s="931"/>
      <c r="M15" s="932"/>
      <c r="N15" s="933"/>
      <c r="O15" s="932"/>
      <c r="P15" s="933"/>
      <c r="Q15" s="934">
        <f t="shared" si="2"/>
        <v>0</v>
      </c>
      <c r="R15" s="935"/>
      <c r="S15" s="936"/>
      <c r="T15" s="937"/>
      <c r="U15" s="938"/>
      <c r="V15" s="939"/>
      <c r="W15" s="940"/>
      <c r="X15" s="941"/>
      <c r="Y15" s="939"/>
      <c r="Z15" s="941"/>
      <c r="AA15" s="556"/>
      <c r="AB15" s="563"/>
      <c r="AC15" s="560" t="str">
        <f t="shared" si="3"/>
        <v/>
      </c>
      <c r="AD15" s="564"/>
      <c r="AE15" s="561"/>
      <c r="AF15" s="562">
        <f t="shared" si="4"/>
        <v>0</v>
      </c>
      <c r="AG15" s="72"/>
      <c r="AH15" s="109" t="str">
        <f t="shared" si="5"/>
        <v/>
      </c>
      <c r="AI15" s="883" t="str">
        <f t="shared" ref="AI15:AI33" si="11">IF(B15&lt;&gt;0,ROUND(AE15*Q15,0),"")</f>
        <v/>
      </c>
      <c r="AJ15" s="883"/>
      <c r="AK15" s="900" t="str">
        <f t="shared" si="6"/>
        <v/>
      </c>
      <c r="AL15" s="900"/>
      <c r="AM15" s="901" t="str">
        <f t="shared" si="7"/>
        <v/>
      </c>
      <c r="AN15" s="901"/>
      <c r="AO15" s="73">
        <f t="shared" ref="AO15:AO33" si="12">IF(ROUND($A$1-$A$1*M15,4)=$A$1,0,ROUND($A$1-$A$1*M15,4))</f>
        <v>0</v>
      </c>
      <c r="AP15" s="74">
        <f t="shared" ref="AP15:AP33" si="13">IF(ROUND($A$1-$A$1*O15,4)=$A$1,0,ROUND($A$1-$A$1*O15,4))</f>
        <v>0</v>
      </c>
      <c r="AQ15" s="75">
        <f t="shared" ref="AQ15:AQ33" si="14">ROUND($A$1-((M15+O15)*$A$1),4)</f>
        <v>0</v>
      </c>
      <c r="AR15" s="76">
        <f t="shared" ref="AR15:AR33" si="15">IF(AO15&gt;0,1,0)</f>
        <v>0</v>
      </c>
      <c r="AS15" s="77">
        <f t="shared" si="8"/>
        <v>0</v>
      </c>
      <c r="AT15" s="76">
        <f t="shared" ref="AT15:AT33" si="16">IF(AQ15&gt;0,3,0)</f>
        <v>0</v>
      </c>
      <c r="AU15" s="78">
        <f t="shared" si="9"/>
        <v>0</v>
      </c>
      <c r="AV15" s="5">
        <f t="shared" si="10"/>
        <v>0</v>
      </c>
      <c r="AW15" s="104">
        <f t="shared" ref="AW15:AW33" si="17">ROUND(AF15*Q15,0)</f>
        <v>0</v>
      </c>
    </row>
    <row r="16" spans="1:83" s="69" customFormat="1" ht="18" customHeight="1" x14ac:dyDescent="0.2">
      <c r="A16" s="71">
        <v>3</v>
      </c>
      <c r="B16" s="924"/>
      <c r="C16" s="925"/>
      <c r="D16" s="925"/>
      <c r="E16" s="925"/>
      <c r="F16" s="925"/>
      <c r="G16" s="926"/>
      <c r="H16" s="927"/>
      <c r="I16" s="928"/>
      <c r="J16" s="929"/>
      <c r="K16" s="930"/>
      <c r="L16" s="931"/>
      <c r="M16" s="932"/>
      <c r="N16" s="933"/>
      <c r="O16" s="932"/>
      <c r="P16" s="933"/>
      <c r="Q16" s="934">
        <f t="shared" si="2"/>
        <v>0</v>
      </c>
      <c r="R16" s="935"/>
      <c r="S16" s="936"/>
      <c r="T16" s="937"/>
      <c r="U16" s="938"/>
      <c r="V16" s="939"/>
      <c r="W16" s="940"/>
      <c r="X16" s="941"/>
      <c r="Y16" s="939"/>
      <c r="Z16" s="941"/>
      <c r="AA16" s="556"/>
      <c r="AB16" s="563"/>
      <c r="AC16" s="560" t="str">
        <f t="shared" si="3"/>
        <v/>
      </c>
      <c r="AD16" s="564"/>
      <c r="AE16" s="561"/>
      <c r="AF16" s="562">
        <f t="shared" si="4"/>
        <v>0</v>
      </c>
      <c r="AG16" s="72"/>
      <c r="AH16" s="109" t="str">
        <f t="shared" si="5"/>
        <v/>
      </c>
      <c r="AI16" s="883" t="str">
        <f t="shared" si="11"/>
        <v/>
      </c>
      <c r="AJ16" s="883"/>
      <c r="AK16" s="900" t="str">
        <f t="shared" si="6"/>
        <v/>
      </c>
      <c r="AL16" s="900"/>
      <c r="AM16" s="901" t="str">
        <f t="shared" si="7"/>
        <v/>
      </c>
      <c r="AN16" s="901"/>
      <c r="AO16" s="73">
        <f t="shared" si="12"/>
        <v>0</v>
      </c>
      <c r="AP16" s="74">
        <f t="shared" si="13"/>
        <v>0</v>
      </c>
      <c r="AQ16" s="75">
        <f t="shared" si="14"/>
        <v>0</v>
      </c>
      <c r="AR16" s="76">
        <f t="shared" si="15"/>
        <v>0</v>
      </c>
      <c r="AS16" s="77">
        <f t="shared" si="8"/>
        <v>0</v>
      </c>
      <c r="AT16" s="76">
        <f t="shared" si="16"/>
        <v>0</v>
      </c>
      <c r="AU16" s="78">
        <f t="shared" si="9"/>
        <v>0</v>
      </c>
      <c r="AV16" s="5">
        <f t="shared" si="10"/>
        <v>0</v>
      </c>
      <c r="AW16" s="104">
        <f t="shared" si="17"/>
        <v>0</v>
      </c>
    </row>
    <row r="17" spans="1:49" s="69" customFormat="1" ht="18" customHeight="1" x14ac:dyDescent="0.2">
      <c r="A17" s="71">
        <v>4</v>
      </c>
      <c r="B17" s="924"/>
      <c r="C17" s="925"/>
      <c r="D17" s="925"/>
      <c r="E17" s="925"/>
      <c r="F17" s="925"/>
      <c r="G17" s="926"/>
      <c r="H17" s="927"/>
      <c r="I17" s="928"/>
      <c r="J17" s="929"/>
      <c r="K17" s="930"/>
      <c r="L17" s="931"/>
      <c r="M17" s="932"/>
      <c r="N17" s="933"/>
      <c r="O17" s="932"/>
      <c r="P17" s="933"/>
      <c r="Q17" s="934">
        <f t="shared" si="2"/>
        <v>0</v>
      </c>
      <c r="R17" s="935"/>
      <c r="S17" s="936"/>
      <c r="T17" s="937"/>
      <c r="U17" s="938"/>
      <c r="V17" s="939"/>
      <c r="W17" s="940"/>
      <c r="X17" s="941"/>
      <c r="Y17" s="939"/>
      <c r="Z17" s="941"/>
      <c r="AA17" s="556"/>
      <c r="AB17" s="563"/>
      <c r="AC17" s="560" t="str">
        <f t="shared" si="3"/>
        <v/>
      </c>
      <c r="AD17" s="564"/>
      <c r="AE17" s="561"/>
      <c r="AF17" s="562">
        <f t="shared" si="4"/>
        <v>0</v>
      </c>
      <c r="AG17" s="72"/>
      <c r="AH17" s="109" t="str">
        <f t="shared" si="5"/>
        <v/>
      </c>
      <c r="AI17" s="883" t="str">
        <f t="shared" si="11"/>
        <v/>
      </c>
      <c r="AJ17" s="883"/>
      <c r="AK17" s="900" t="str">
        <f t="shared" si="6"/>
        <v/>
      </c>
      <c r="AL17" s="900"/>
      <c r="AM17" s="901" t="str">
        <f t="shared" si="7"/>
        <v/>
      </c>
      <c r="AN17" s="901"/>
      <c r="AO17" s="73">
        <f t="shared" si="12"/>
        <v>0</v>
      </c>
      <c r="AP17" s="74">
        <f t="shared" si="13"/>
        <v>0</v>
      </c>
      <c r="AQ17" s="75">
        <f t="shared" si="14"/>
        <v>0</v>
      </c>
      <c r="AR17" s="76">
        <f t="shared" si="15"/>
        <v>0</v>
      </c>
      <c r="AS17" s="77">
        <f t="shared" si="8"/>
        <v>0</v>
      </c>
      <c r="AT17" s="76">
        <f t="shared" si="16"/>
        <v>0</v>
      </c>
      <c r="AU17" s="78">
        <f t="shared" si="9"/>
        <v>0</v>
      </c>
      <c r="AV17" s="5">
        <f t="shared" si="10"/>
        <v>0</v>
      </c>
      <c r="AW17" s="104">
        <f t="shared" si="17"/>
        <v>0</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0</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0</v>
      </c>
      <c r="AR18" s="76">
        <f t="shared" si="15"/>
        <v>0</v>
      </c>
      <c r="AS18" s="77">
        <f t="shared" si="8"/>
        <v>0</v>
      </c>
      <c r="AT18" s="76">
        <f t="shared" si="16"/>
        <v>0</v>
      </c>
      <c r="AU18" s="78">
        <f t="shared" si="9"/>
        <v>0</v>
      </c>
      <c r="AV18" s="5">
        <f t="shared" si="10"/>
        <v>0</v>
      </c>
      <c r="AW18" s="104">
        <f t="shared" si="17"/>
        <v>0</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0</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0</v>
      </c>
      <c r="AR19" s="76">
        <f t="shared" si="15"/>
        <v>0</v>
      </c>
      <c r="AS19" s="77">
        <f t="shared" si="8"/>
        <v>0</v>
      </c>
      <c r="AT19" s="76">
        <f t="shared" si="16"/>
        <v>0</v>
      </c>
      <c r="AU19" s="78">
        <f t="shared" si="9"/>
        <v>0</v>
      </c>
      <c r="AV19" s="5">
        <f t="shared" si="10"/>
        <v>0</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0</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0</v>
      </c>
      <c r="AR20" s="76">
        <f t="shared" si="15"/>
        <v>0</v>
      </c>
      <c r="AS20" s="77">
        <f t="shared" si="8"/>
        <v>0</v>
      </c>
      <c r="AT20" s="76">
        <f t="shared" si="16"/>
        <v>0</v>
      </c>
      <c r="AU20" s="78">
        <f t="shared" si="9"/>
        <v>0</v>
      </c>
      <c r="AV20" s="5">
        <f t="shared" si="10"/>
        <v>0</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0</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0</v>
      </c>
      <c r="AR21" s="76">
        <f t="shared" si="15"/>
        <v>0</v>
      </c>
      <c r="AS21" s="77">
        <f t="shared" si="8"/>
        <v>0</v>
      </c>
      <c r="AT21" s="76">
        <f t="shared" si="16"/>
        <v>0</v>
      </c>
      <c r="AU21" s="78">
        <f t="shared" si="9"/>
        <v>0</v>
      </c>
      <c r="AV21" s="5">
        <f t="shared" si="10"/>
        <v>0</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0</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0</v>
      </c>
      <c r="AR22" s="76">
        <f t="shared" si="15"/>
        <v>0</v>
      </c>
      <c r="AS22" s="77">
        <f t="shared" si="8"/>
        <v>0</v>
      </c>
      <c r="AT22" s="76">
        <f t="shared" si="16"/>
        <v>0</v>
      </c>
      <c r="AU22" s="78">
        <f t="shared" si="9"/>
        <v>0</v>
      </c>
      <c r="AV22" s="5">
        <f t="shared" si="10"/>
        <v>0</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0</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0</v>
      </c>
      <c r="AR23" s="76">
        <f t="shared" si="15"/>
        <v>0</v>
      </c>
      <c r="AS23" s="77">
        <f t="shared" si="8"/>
        <v>0</v>
      </c>
      <c r="AT23" s="76">
        <f t="shared" si="16"/>
        <v>0</v>
      </c>
      <c r="AU23" s="78">
        <f t="shared" si="9"/>
        <v>0</v>
      </c>
      <c r="AV23" s="5">
        <f t="shared" si="10"/>
        <v>0</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0</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0</v>
      </c>
      <c r="AR24" s="76">
        <f t="shared" si="15"/>
        <v>0</v>
      </c>
      <c r="AS24" s="77">
        <f t="shared" si="8"/>
        <v>0</v>
      </c>
      <c r="AT24" s="76">
        <f t="shared" si="16"/>
        <v>0</v>
      </c>
      <c r="AU24" s="78">
        <f t="shared" si="9"/>
        <v>0</v>
      </c>
      <c r="AV24" s="5">
        <f t="shared" si="10"/>
        <v>0</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0</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0</v>
      </c>
      <c r="AR25" s="76">
        <f t="shared" si="15"/>
        <v>0</v>
      </c>
      <c r="AS25" s="77">
        <f t="shared" si="8"/>
        <v>0</v>
      </c>
      <c r="AT25" s="76">
        <f t="shared" si="16"/>
        <v>0</v>
      </c>
      <c r="AU25" s="78">
        <f t="shared" si="9"/>
        <v>0</v>
      </c>
      <c r="AV25" s="5">
        <f t="shared" si="10"/>
        <v>0</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0</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0</v>
      </c>
      <c r="AR26" s="76">
        <f t="shared" si="15"/>
        <v>0</v>
      </c>
      <c r="AS26" s="77">
        <f t="shared" si="8"/>
        <v>0</v>
      </c>
      <c r="AT26" s="76">
        <f t="shared" si="16"/>
        <v>0</v>
      </c>
      <c r="AU26" s="78">
        <f t="shared" si="9"/>
        <v>0</v>
      </c>
      <c r="AV26" s="5">
        <f t="shared" si="10"/>
        <v>0</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0</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0</v>
      </c>
      <c r="AR27" s="76">
        <f t="shared" si="15"/>
        <v>0</v>
      </c>
      <c r="AS27" s="77">
        <f t="shared" si="8"/>
        <v>0</v>
      </c>
      <c r="AT27" s="76">
        <f t="shared" si="16"/>
        <v>0</v>
      </c>
      <c r="AU27" s="78">
        <f t="shared" si="9"/>
        <v>0</v>
      </c>
      <c r="AV27" s="5">
        <f t="shared" si="10"/>
        <v>0</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0</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0</v>
      </c>
      <c r="AR28" s="76">
        <f t="shared" si="15"/>
        <v>0</v>
      </c>
      <c r="AS28" s="77">
        <f t="shared" si="8"/>
        <v>0</v>
      </c>
      <c r="AT28" s="76">
        <f t="shared" si="16"/>
        <v>0</v>
      </c>
      <c r="AU28" s="78">
        <f t="shared" si="9"/>
        <v>0</v>
      </c>
      <c r="AV28" s="5">
        <f t="shared" si="10"/>
        <v>0</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0</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0</v>
      </c>
      <c r="AR29" s="76">
        <f t="shared" si="15"/>
        <v>0</v>
      </c>
      <c r="AS29" s="77">
        <f t="shared" si="8"/>
        <v>0</v>
      </c>
      <c r="AT29" s="76">
        <f t="shared" si="16"/>
        <v>0</v>
      </c>
      <c r="AU29" s="78">
        <f t="shared" si="9"/>
        <v>0</v>
      </c>
      <c r="AV29" s="5">
        <f t="shared" si="10"/>
        <v>0</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0</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0</v>
      </c>
      <c r="AR30" s="76">
        <f t="shared" si="15"/>
        <v>0</v>
      </c>
      <c r="AS30" s="77">
        <f t="shared" si="8"/>
        <v>0</v>
      </c>
      <c r="AT30" s="76">
        <f t="shared" si="16"/>
        <v>0</v>
      </c>
      <c r="AU30" s="78">
        <f t="shared" si="9"/>
        <v>0</v>
      </c>
      <c r="AV30" s="5">
        <f t="shared" si="10"/>
        <v>0</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0</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0</v>
      </c>
      <c r="AR31" s="76">
        <f t="shared" si="15"/>
        <v>0</v>
      </c>
      <c r="AS31" s="77">
        <f t="shared" si="8"/>
        <v>0</v>
      </c>
      <c r="AT31" s="76">
        <f t="shared" si="16"/>
        <v>0</v>
      </c>
      <c r="AU31" s="78">
        <f t="shared" si="9"/>
        <v>0</v>
      </c>
      <c r="AV31" s="5">
        <f t="shared" si="10"/>
        <v>0</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0</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0</v>
      </c>
      <c r="AR32" s="76">
        <f t="shared" si="15"/>
        <v>0</v>
      </c>
      <c r="AS32" s="77">
        <f t="shared" si="8"/>
        <v>0</v>
      </c>
      <c r="AT32" s="76">
        <f t="shared" si="16"/>
        <v>0</v>
      </c>
      <c r="AU32" s="78">
        <f t="shared" si="9"/>
        <v>0</v>
      </c>
      <c r="AV32" s="5">
        <f t="shared" si="10"/>
        <v>0</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0</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0</v>
      </c>
      <c r="AR33" s="76">
        <f t="shared" si="15"/>
        <v>0</v>
      </c>
      <c r="AS33" s="77">
        <f t="shared" si="8"/>
        <v>0</v>
      </c>
      <c r="AT33" s="76">
        <f t="shared" si="16"/>
        <v>0</v>
      </c>
      <c r="AU33" s="78">
        <f t="shared" si="9"/>
        <v>0</v>
      </c>
      <c r="AV33" s="5">
        <f t="shared" si="10"/>
        <v>0</v>
      </c>
      <c r="AW33" s="104">
        <f t="shared" si="17"/>
        <v>0</v>
      </c>
    </row>
    <row r="34" spans="1:49" s="69" customFormat="1" ht="24.75" customHeight="1" x14ac:dyDescent="0.2">
      <c r="A34" s="84"/>
      <c r="B34" s="480" t="s">
        <v>281</v>
      </c>
      <c r="C34" s="84"/>
      <c r="D34" s="84"/>
      <c r="E34" s="84"/>
      <c r="F34" s="84"/>
      <c r="G34" s="554">
        <f>20-COUNTBLANK(B14:B33)</f>
        <v>0</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0</v>
      </c>
      <c r="Z34" s="904"/>
      <c r="AA34" s="558">
        <f t="shared" ref="AA34:AG34" si="18">SUM(AA14:AA33)</f>
        <v>0</v>
      </c>
      <c r="AB34" s="568">
        <f t="shared" si="18"/>
        <v>0</v>
      </c>
      <c r="AC34" s="569">
        <f t="shared" si="18"/>
        <v>0</v>
      </c>
      <c r="AD34" s="569">
        <f t="shared" si="18"/>
        <v>0</v>
      </c>
      <c r="AE34" s="570">
        <f t="shared" si="18"/>
        <v>0</v>
      </c>
      <c r="AF34" s="571">
        <f t="shared" si="18"/>
        <v>0</v>
      </c>
      <c r="AG34" s="89">
        <f t="shared" si="18"/>
        <v>0</v>
      </c>
      <c r="AH34" s="90"/>
      <c r="AI34" s="90"/>
      <c r="AJ34" s="90"/>
      <c r="AK34" s="90"/>
      <c r="AL34" s="91"/>
      <c r="AM34" s="91"/>
      <c r="AN34" s="91"/>
      <c r="AO34" s="68"/>
      <c r="AS34" s="70"/>
      <c r="AW34" s="104">
        <f>SUM(AW14:AW33)</f>
        <v>0</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0</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554" priority="6" stopIfTrue="1">
      <formula>B14=""</formula>
    </cfRule>
  </conditionalFormatting>
  <conditionalFormatting sqref="AE14:AE33">
    <cfRule type="expression" dxfId="553" priority="7" stopIfTrue="1">
      <formula>AND((OR(S14,V14,Y14)&lt;&gt;0),AE14=0)</formula>
    </cfRule>
    <cfRule type="expression" dxfId="552" priority="8" stopIfTrue="1">
      <formula>AND((OR(S14,V14,Y14)&lt;&gt;0),AE14&lt;&gt;0)</formula>
    </cfRule>
  </conditionalFormatting>
  <conditionalFormatting sqref="Q14:R33">
    <cfRule type="expression" dxfId="551" priority="9" stopIfTrue="1">
      <formula>B14=""</formula>
    </cfRule>
  </conditionalFormatting>
  <conditionalFormatting sqref="AC14:AC33">
    <cfRule type="expression" dxfId="550" priority="10" stopIfTrue="1">
      <formula>(AD14+AC14)&gt;=0</formula>
    </cfRule>
  </conditionalFormatting>
  <conditionalFormatting sqref="AI14:AJ33">
    <cfRule type="expression" dxfId="549" priority="11" stopIfTrue="1">
      <formula>IF(AI14&lt;&gt;ROUND(S14*$AF$1+V14+Y14,2),1)</formula>
    </cfRule>
    <cfRule type="cellIs" dxfId="548" priority="12" stopIfTrue="1" operator="equal">
      <formula>0</formula>
    </cfRule>
  </conditionalFormatting>
  <conditionalFormatting sqref="Y25:Z33">
    <cfRule type="expression" dxfId="547" priority="13" stopIfTrue="1">
      <formula>IF((AND($Y25=0,$S25=0,$V25=0,$AE25&lt;&gt;0)),"истина")</formula>
    </cfRule>
    <cfRule type="expression" dxfId="546" priority="14" stopIfTrue="1">
      <formula>($V25+$Y25)&lt;&gt;$AI25</formula>
    </cfRule>
  </conditionalFormatting>
  <conditionalFormatting sqref="S15:U33">
    <cfRule type="expression" dxfId="545" priority="15" stopIfTrue="1">
      <formula>IF((AND($S15=0,$V15=0,$Y15=0,$AE15&lt;&gt;0)),"истина")</formula>
    </cfRule>
    <cfRule type="cellIs" dxfId="544" priority="16" stopIfTrue="1" operator="lessThan">
      <formula>0</formula>
    </cfRule>
  </conditionalFormatting>
  <conditionalFormatting sqref="V25:X33">
    <cfRule type="expression" dxfId="543" priority="17" stopIfTrue="1">
      <formula>IF((AND($V25=0,$Y25=0,$S25=0,$AE25&lt;&gt;0)),"истина")</formula>
    </cfRule>
    <cfRule type="expression" dxfId="542" priority="18" stopIfTrue="1">
      <formula>($V25+$Y25)&lt;&gt;$AI25</formula>
    </cfRule>
    <cfRule type="cellIs" dxfId="541" priority="19" stopIfTrue="1" operator="lessThan">
      <formula>0</formula>
    </cfRule>
  </conditionalFormatting>
  <conditionalFormatting sqref="I10:J10">
    <cfRule type="cellIs" dxfId="540" priority="20" stopIfTrue="1" operator="notEqual">
      <formula>$A$10</formula>
    </cfRule>
    <cfRule type="cellIs" dxfId="539" priority="21" stopIfTrue="1" operator="equal">
      <formula>0</formula>
    </cfRule>
  </conditionalFormatting>
  <conditionalFormatting sqref="D10:E10 AK13:AL13 AH14:AH33 AM14:AN33">
    <cfRule type="cellIs" dxfId="538" priority="22" stopIfTrue="1" operator="equal">
      <formula>0</formula>
    </cfRule>
  </conditionalFormatting>
  <conditionalFormatting sqref="AH3:AN3 AH1:AN1">
    <cfRule type="cellIs" dxfId="537" priority="23" stopIfTrue="1" operator="equal">
      <formula>0</formula>
    </cfRule>
  </conditionalFormatting>
  <conditionalFormatting sqref="S34:AG34 AF14:AF33">
    <cfRule type="cellIs" dxfId="536" priority="24" stopIfTrue="1" operator="equal">
      <formula>0</formula>
    </cfRule>
  </conditionalFormatting>
  <conditionalFormatting sqref="S14:U14">
    <cfRule type="expression" dxfId="535" priority="25" stopIfTrue="1">
      <formula>IF((AND($S$14=0,$V$14=0,$Y$14=0,$AE$14&lt;&gt;0)),"истина")</formula>
    </cfRule>
    <cfRule type="cellIs" dxfId="534" priority="26" stopIfTrue="1" operator="lessThan">
      <formula>0</formula>
    </cfRule>
  </conditionalFormatting>
  <conditionalFormatting sqref="G34 D8:E9 AK14:AL33">
    <cfRule type="cellIs" dxfId="533" priority="27" stopIfTrue="1" operator="equal">
      <formula>0</formula>
    </cfRule>
  </conditionalFormatting>
  <conditionalFormatting sqref="AL8:AL9">
    <cfRule type="cellIs" dxfId="532" priority="28" stopIfTrue="1" operator="equal">
      <formula>0</formula>
    </cfRule>
  </conditionalFormatting>
  <conditionalFormatting sqref="AM8:AN8">
    <cfRule type="expression" dxfId="531" priority="29" stopIfTrue="1">
      <formula>$AL$8=0</formula>
    </cfRule>
  </conditionalFormatting>
  <conditionalFormatting sqref="AM9:AN9">
    <cfRule type="expression" dxfId="530" priority="30" stopIfTrue="1">
      <formula>$AL$9=0</formula>
    </cfRule>
  </conditionalFormatting>
  <conditionalFormatting sqref="A8:C8">
    <cfRule type="expression" dxfId="529" priority="31" stopIfTrue="1">
      <formula>$D$8=0</formula>
    </cfRule>
    <cfRule type="cellIs" dxfId="528" priority="32" stopIfTrue="1" operator="equal">
      <formula>0</formula>
    </cfRule>
  </conditionalFormatting>
  <conditionalFormatting sqref="A9:C9">
    <cfRule type="expression" dxfId="527" priority="33" stopIfTrue="1">
      <formula>$D$9=0</formula>
    </cfRule>
    <cfRule type="cellIs" dxfId="526" priority="34" stopIfTrue="1" operator="equal">
      <formula>0</formula>
    </cfRule>
  </conditionalFormatting>
  <conditionalFormatting sqref="F9">
    <cfRule type="expression" dxfId="525" priority="35" stopIfTrue="1">
      <formula>$D$9=0</formula>
    </cfRule>
  </conditionalFormatting>
  <conditionalFormatting sqref="F8">
    <cfRule type="expression" dxfId="524" priority="36" stopIfTrue="1">
      <formula>$D$8=0</formula>
    </cfRule>
  </conditionalFormatting>
  <conditionalFormatting sqref="G8:AK9 BA7:CE8">
    <cfRule type="cellIs" dxfId="523" priority="37" stopIfTrue="1" operator="equal">
      <formula>""</formula>
    </cfRule>
  </conditionalFormatting>
  <conditionalFormatting sqref="Y14:Z24">
    <cfRule type="expression" dxfId="522" priority="1" stopIfTrue="1">
      <formula>IF((AND($Y14=0,$S14=0,$V14=0,$AE14&lt;&gt;0)),"истина")</formula>
    </cfRule>
    <cfRule type="expression" dxfId="521" priority="2" stopIfTrue="1">
      <formula>($V14+$Y14)&lt;&gt;$AI14</formula>
    </cfRule>
  </conditionalFormatting>
  <conditionalFormatting sqref="V14:X24">
    <cfRule type="expression" dxfId="520" priority="3" stopIfTrue="1">
      <formula>IF((AND($V14=0,$Y14=0,$S14=0,$AE14&lt;&gt;0)),"истина")</formula>
    </cfRule>
    <cfRule type="expression" dxfId="519" priority="4" stopIfTrue="1">
      <formula>($V14+$Y14)&lt;&gt;$AI14</formula>
    </cfRule>
    <cfRule type="cellIs" dxfId="518"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8305"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98306"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98307"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98308"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98309"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98310"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98311"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98312"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98313"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98314"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98315"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98316"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98317"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98318"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98319"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98320"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98321"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9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47">
    <pageSetUpPr fitToPage="1"/>
  </sheetPr>
  <dimension ref="A1:CE147"/>
  <sheetViews>
    <sheetView showGridLines="0" topLeftCell="C3" zoomScale="120" zoomScaleNormal="120" workbookViewId="0">
      <selection activeCell="M18" sqref="M18:N18"/>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c r="B1" s="969"/>
      <c r="C1" s="969"/>
      <c r="D1" s="555"/>
      <c r="E1" s="966"/>
      <c r="F1" s="966"/>
      <c r="G1" s="966"/>
      <c r="H1" s="966"/>
      <c r="J1" s="970"/>
      <c r="K1" s="970"/>
      <c r="L1" s="970"/>
      <c r="M1" s="970"/>
      <c r="N1" s="970"/>
      <c r="O1" s="970"/>
      <c r="P1" s="3"/>
      <c r="Q1" s="3"/>
      <c r="R1" s="964"/>
      <c r="S1" s="964"/>
      <c r="T1" s="964"/>
      <c r="U1" s="964"/>
      <c r="V1" s="964"/>
      <c r="W1" s="964"/>
      <c r="Y1" s="971"/>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c r="AH2" s="859" t="s">
        <v>12</v>
      </c>
      <c r="AI2" s="859"/>
      <c r="AJ2" s="859"/>
      <c r="AK2" s="859"/>
      <c r="AL2" s="859"/>
      <c r="AM2" s="859"/>
      <c r="AN2" s="859"/>
      <c r="AO2" s="14" t="b">
        <v>0</v>
      </c>
      <c r="AP2" s="15" t="b">
        <v>0</v>
      </c>
      <c r="AQ2" s="15" t="b">
        <v>0</v>
      </c>
      <c r="AR2" s="15" t="b">
        <v>0</v>
      </c>
      <c r="AS2" s="15" t="b">
        <v>0</v>
      </c>
      <c r="AT2" s="15" t="b">
        <v>0</v>
      </c>
      <c r="AU2" s="15" t="b">
        <v>0</v>
      </c>
      <c r="AV2" s="15">
        <f>COUNTIF(AO2:AU2,TRUE)</f>
        <v>0</v>
      </c>
    </row>
    <row r="3" spans="1:83" ht="12.75" customHeight="1" x14ac:dyDescent="0.2">
      <c r="A3" s="972" t="s">
        <v>333</v>
      </c>
      <c r="B3" s="972"/>
      <c r="C3" s="972"/>
      <c r="D3" s="555"/>
      <c r="E3" s="964"/>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f>IF(AO2=TRUE,"M",0)</f>
        <v>0</v>
      </c>
      <c r="AP3" s="19">
        <f>IF(AP2=TRUE,"Tu",0)</f>
        <v>0</v>
      </c>
      <c r="AQ3" s="19">
        <f>IF(AQ2=TRUE,"W",0)</f>
        <v>0</v>
      </c>
      <c r="AR3" s="19">
        <f>IF(AR2=TRUE,"Th",0)</f>
        <v>0</v>
      </c>
      <c r="AS3" s="19">
        <f>IF(AS2=TRUE,"F",0)</f>
        <v>0</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
      </c>
      <c r="BC7" s="33" t="str">
        <f>IF($I$7=$AO$3,"X","")&amp;IF($I$7=$AP$3,"X","")&amp;IF($I$7=$AQ$3,"X","")&amp;IF($I$7=$AR$3,"X","")&amp;IF($I$7=$AS$3,"X","")&amp;IF($I$7=$AT$3,"X","")&amp;IF($I$7=$AU$3,"X","")</f>
        <v/>
      </c>
      <c r="BD7" s="33" t="str">
        <f>IF($J$7=$AO$3,"X","")&amp;IF($J$7=$AP$3,"X","")&amp;IF($J$7=$AQ$3,"X","")&amp;IF($J$7=$AR$3,"X","")&amp;IF($J$7=$AS$3,"X","")&amp;IF($J$7=$AT$3,"X","")&amp;IF($J$7=$AU$3,"X","")</f>
        <v/>
      </c>
      <c r="BE7" s="33" t="str">
        <f>IF($K$7=$AO$3,"X","")&amp;IF($K$7=$AP$3,"X","")&amp;IF($K$7=$AQ$3,"X","")&amp;IF($K$7=$AR$3,"X","")&amp;IF($K$7=$AS$3,"X","")&amp;IF($K$7=$AT$3,"X","")&amp;IF($K$7=$AU$3,"X","")</f>
        <v/>
      </c>
      <c r="BF7" s="33" t="str">
        <f>IF($L$7=$AO$3,"X","")&amp;IF($L$7=$AP$3,"X","")&amp;IF($L$7=$AQ$3,"X","")&amp;IF($L$7=$AR$3,"X","")&amp;IF($L$7=$AS$3,"X","")&amp;IF($L$7=$AT$3,"X","")&amp;IF($L$7=$AU$3,"X","")</f>
        <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
      </c>
      <c r="BJ7" s="33" t="str">
        <f>IF($P$7=$AO$3,"X","")&amp;IF($P$7=$AP$3,"X","")&amp;IF($P$7=$AQ$3,"X","")&amp;IF($P$7=$AR$3,"X","")&amp;IF($P$7=$AS$3,"X","")&amp;IF($P$7=$AT$3,"X","")&amp;IF($P$7=$AU$3,"X","")</f>
        <v/>
      </c>
      <c r="BK7" s="33" t="str">
        <f>IF($Q$7=$AO$3,"X","")&amp;IF($Q$7=$AP$3,"X","")&amp;IF($Q$7=$AQ$3,"X","")&amp;IF($Q$7=$AR$3,"X","")&amp;IF($Q$7=$AS$3,"X","")&amp;IF($Q$7=$AT$3,"X","")&amp;IF($Q$7=$AU$3,"X","")</f>
        <v/>
      </c>
      <c r="BL7" s="33" t="str">
        <f>IF($R$7=$AO$3,"X","")&amp;IF($R$7=$AP$3,"X","")&amp;IF($R$7=$AQ$3,"X","")&amp;IF($R$7=$AR$3,"X","")&amp;IF($R$7=$AS$3,"X","")&amp;IF($R$7=$AT$3,"X","")&amp;IF($R$7=$AU$3,"X","")</f>
        <v/>
      </c>
      <c r="BM7" s="33" t="str">
        <f>IF($S$7=$AO$3,"X","")&amp;IF($S$7=$AP$3,"X","")&amp;IF($S$7=$AQ$3,"X","")&amp;IF($S$7=$AR$3,"X","")&amp;IF($S$7=$AS$3,"X","")&amp;IF($S$7=$AT$3,"X","")&amp;IF($S$7=$AU$3,"X","")</f>
        <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
      </c>
      <c r="BQ7" s="33" t="str">
        <f>IF($W$7=$AO$3,"X","")&amp;IF($W$7=$AP$3,"X","")&amp;IF($W$7=$AQ$3,"X","")&amp;IF($W$7=$AR$3,"X","")&amp;IF($W$7=$AS$3,"X","")&amp;IF($W$7=$AT$3,"X","")&amp;IF($W$7=$AU$3,"X","")</f>
        <v/>
      </c>
      <c r="BR7" s="33" t="str">
        <f>IF($X$7=$AO$3,"X","")&amp;IF($X$7=$AP$3,"X","")&amp;IF($X$7=$AQ$3,"X","")&amp;IF($X$7=$AR$3,"X","")&amp;IF($X$7=$AS$3,"X","")&amp;IF($X$7=$AT$3,"X","")&amp;IF($X$7=$AU$3,"X","")</f>
        <v/>
      </c>
      <c r="BS7" s="33" t="str">
        <f>IF($Y$7=$AO$3,"X","")&amp;IF($Y$7=$AP$3,"X","")&amp;IF($Y$7=$AQ$3,"X","")&amp;IF($Y$7=$AR$3,"X","")&amp;IF($Y$7=$AS$3,"X","")&amp;IF($Y$7=$AT$3,"X","")&amp;IF($Y$7=$AU$3,"X","")</f>
        <v/>
      </c>
      <c r="BT7" s="33" t="str">
        <f>IF($Z$7=$AO$3,"X","")&amp;IF($Z$7=$AP$3,"X","")&amp;IF($Z$7=$AQ$3,"X","")&amp;IF($Z$7=$AR$3,"X","")&amp;IF($Z$7=$AS$3,"X","")&amp;IF($Z$7=$AT$3,"X","")&amp;IF($Z$7=$AU$3,"X","")</f>
        <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
      </c>
      <c r="BX7" s="33" t="str">
        <f>IF($AD$7=$AO$3,"X","")&amp;IF($AD$7=$AP$3,"X","")&amp;IF($AD$7=$AQ$3,"X","")&amp;IF($AD$7=$AR$3,"X","")&amp;IF($AD$7=$AS$3,"X","")&amp;IF($AD$7=$AT$3,"X","")&amp;IF($AD$7=$AU$3,"X","")</f>
        <v/>
      </c>
      <c r="BY7" s="33" t="str">
        <f>IF($AE$7=$AO$3,"X","")&amp;IF($AE$7=$AP$3,"X","")&amp;IF($AE$7=$AQ$3,"X","")&amp;IF($AE$7=$AR$3,"X","")&amp;IF($AE$7=$AS$3,"X","")&amp;IF($AE$7=$AT$3,"X","")&amp;IF($AE$7=$AU$3,"X","")</f>
        <v/>
      </c>
      <c r="BZ7" s="33" t="str">
        <f>IF($AF$7=$AO$3,"X","")&amp;IF($AF$7=$AP$3,"X","")&amp;IF($AF$7=$AQ$3,"X","")&amp;IF($AF$7=$AR$3,"X","")&amp;IF($AF$7=$AS$3,"X","")&amp;IF($AF$7=$AT$3,"X","")&amp;IF($AF$7=$AU$3,"X","")</f>
        <v/>
      </c>
      <c r="CA7" s="33" t="str">
        <f>IF($AG$7=$AO$3,"X","")&amp;IF($AG$7=$AP$3,"X","")&amp;IF($AG$7=$AQ$3,"X","")&amp;IF($AG$7=$AR$3,"X","")&amp;IF($AG$7=$AS$3,"X","")&amp;IF($AG$7=$AT$3,"X","")&amp;IF($AG$7=$AU$3,"X","")</f>
        <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
      </c>
      <c r="CE7" s="33" t="str">
        <f>IF($AK$7=$AO$3,"X","")&amp;IF($AK$7=$AP$3,"X","")&amp;IF($AK$7=$AQ$3,"X","")&amp;IF($AK$7=$AR$3,"X","")&amp;IF($AK$7=$AS$3,"X","")&amp;IF($AK$7=$AT$3,"X","")&amp;IF($AK$7=$AU$3,"X","")</f>
        <v/>
      </c>
    </row>
    <row r="8" spans="1:83" ht="12.75" customHeight="1" x14ac:dyDescent="0.2">
      <c r="A8" s="977">
        <f>R1</f>
        <v>0</v>
      </c>
      <c r="B8" s="977"/>
      <c r="C8" s="977"/>
      <c r="D8" s="978">
        <f>Y1*AL8</f>
        <v>0</v>
      </c>
      <c r="E8" s="978"/>
      <c r="F8" s="34" t="s">
        <v>21</v>
      </c>
      <c r="G8" s="35" t="str">
        <f>IF($G$7=$AO$3,"X","")&amp;IF($G$7=$AP$3,"X","")&amp;IF($G$7=$AQ$3,"X","")&amp;IF($G$7=$AR$3,"X","")&amp;IF($G$7=$AS$3,"X","")&amp;IF($G$7=$AT$3,"X","")&amp;IF($G$7=$AU$3,"X","")</f>
        <v/>
      </c>
      <c r="H8" s="35" t="str">
        <f>IF($H$7=$AO$3,"X","")&amp;IF($H$7=$AP$3,"X","")&amp;IF($H$7=$AQ$3,"X","")&amp;IF($H$7=$AR$3,"X","")&amp;IF($H$7=$AS$3,"X","")&amp;IF($H$7=$AT$3,"X","")&amp;IF($H$7=$AU$3,"X","")</f>
        <v/>
      </c>
      <c r="I8" s="35" t="str">
        <f>IF($I$7=$AO$3,"X","")&amp;IF($I$7=$AP$3,"X","")&amp;IF($I$7=$AQ$3,"X","")&amp;IF($I$7=$AR$3,"X","")&amp;IF($I$7=$AS$3,"X","")&amp;IF($I$7=$AT$3,"X","")&amp;IF($I$7=$AU$3,"X","")</f>
        <v/>
      </c>
      <c r="J8" s="35" t="str">
        <f>IF($J$7=$AO$3,"X","")&amp;IF($J$7=$AP$3,"X","")&amp;IF($J$7=$AQ$3,"X","")&amp;IF($J$7=$AR$3,"X","")&amp;IF($J$7=$AS$3,"X","")&amp;IF($J$7=$AT$3,"X","")&amp;IF($J$7=$AU$3,"X","")</f>
        <v/>
      </c>
      <c r="K8" s="35" t="str">
        <f>IF($K$7=$AO$3,"X","")&amp;IF($K$7=$AP$3,"X","")&amp;IF($K$7=$AQ$3,"X","")&amp;IF($K$7=$AR$3,"X","")&amp;IF($K$7=$AS$3,"X","")&amp;IF($K$7=$AT$3,"X","")&amp;IF($K$7=$AU$3,"X","")</f>
        <v/>
      </c>
      <c r="L8" s="35" t="str">
        <f>IF($L$7=$AO$3,"X","")&amp;IF($L$7=$AP$3,"X","")&amp;IF($L$7=$AQ$3,"X","")&amp;IF($L$7=$AR$3,"X","")&amp;IF($L$7=$AS$3,"X","")&amp;IF($L$7=$AT$3,"X","")&amp;IF($L$7=$AU$3,"X","")</f>
        <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
      </c>
      <c r="P8" s="35" t="str">
        <f>IF($P$7=$AO$3,"X","")&amp;IF($P$7=$AP$3,"X","")&amp;IF($P$7=$AQ$3,"X","")&amp;IF($P$7=$AR$3,"X","")&amp;IF($P$7=$AS$3,"X","")&amp;IF($P$7=$AT$3,"X","")&amp;IF($P$7=$AU$3,"X","")</f>
        <v/>
      </c>
      <c r="Q8" s="35" t="str">
        <f>IF($Q$7=$AO$3,"X","")&amp;IF($Q$7=$AP$3,"X","")&amp;IF($Q$7=$AQ$3,"X","")&amp;IF($Q$7=$AR$3,"X","")&amp;IF($Q$7=$AS$3,"X","")&amp;IF($Q$7=$AT$3,"X","")&amp;IF($Q$7=$AU$3,"X","")</f>
        <v/>
      </c>
      <c r="R8" s="35" t="str">
        <f>IF($R$7=$AO$3,"X","")&amp;IF($R$7=$AP$3,"X","")&amp;IF($R$7=$AQ$3,"X","")&amp;IF($R$7=$AR$3,"X","")&amp;IF($R$7=$AS$3,"X","")&amp;IF($R$7=$AT$3,"X","")&amp;IF($R$7=$AU$3,"X","")</f>
        <v/>
      </c>
      <c r="S8" s="35" t="str">
        <f>IF($S$7=$AO$3,"X","")&amp;IF($S$7=$AP$3,"X","")&amp;IF($S$7=$AQ$3,"X","")&amp;IF($S$7=$AR$3,"X","")&amp;IF($S$7=$AS$3,"X","")&amp;IF($S$7=$AT$3,"X","")&amp;IF($S$7=$AU$3,"X","")</f>
        <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
      </c>
      <c r="W8" s="35" t="str">
        <f>IF($W$7=$AO$3,"X","")&amp;IF($W$7=$AP$3,"X","")&amp;IF($W$7=$AQ$3,"X","")&amp;IF($W$7=$AR$3,"X","")&amp;IF($W$7=$AS$3,"X","")&amp;IF($W$7=$AT$3,"X","")&amp;IF($W$7=$AU$3,"X","")</f>
        <v/>
      </c>
      <c r="X8" s="35" t="str">
        <f>IF($X$7=$AO$3,"X","")&amp;IF($X$7=$AP$3,"X","")&amp;IF($X$7=$AQ$3,"X","")&amp;IF($X$7=$AR$3,"X","")&amp;IF($X$7=$AS$3,"X","")&amp;IF($X$7=$AT$3,"X","")&amp;IF($X$7=$AU$3,"X","")</f>
        <v/>
      </c>
      <c r="Y8" s="35" t="str">
        <f>IF($Y$7=$AO$3,"X","")&amp;IF($Y$7=$AP$3,"X","")&amp;IF($Y$7=$AQ$3,"X","")&amp;IF($Y$7=$AR$3,"X","")&amp;IF($Y$7=$AS$3,"X","")&amp;IF($Y$7=$AT$3,"X","")&amp;IF($Y$7=$AU$3,"X","")</f>
        <v/>
      </c>
      <c r="Z8" s="35" t="str">
        <f>IF($Z$7=$AO$3,"X","")&amp;IF($Z$7=$AP$3,"X","")&amp;IF($Z$7=$AQ$3,"X","")&amp;IF($Z$7=$AR$3,"X","")&amp;IF($Z$7=$AS$3,"X","")&amp;IF($Z$7=$AT$3,"X","")&amp;IF($Z$7=$AU$3,"X","")</f>
        <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
      </c>
      <c r="AD8" s="35" t="str">
        <f>IF($AD$7=$AO$3,"X","")&amp;IF($AD$7=$AP$3,"X","")&amp;IF($AD$7=$AQ$3,"X","")&amp;IF($AD$7=$AR$3,"X","")&amp;IF($AD$7=$AS$3,"X","")&amp;IF($AD$7=$AT$3,"X","")&amp;IF($AD$7=$AU$3,"X","")</f>
        <v/>
      </c>
      <c r="AE8" s="35" t="str">
        <f>IF($AE$7=$AO$3,"X","")&amp;IF($AE$7=$AP$3,"X","")&amp;IF($AE$7=$AQ$3,"X","")&amp;IF($AE$7=$AR$3,"X","")&amp;IF($AE$7=$AS$3,"X","")&amp;IF($AE$7=$AT$3,"X","")&amp;IF($AE$7=$AU$3,"X","")</f>
        <v/>
      </c>
      <c r="AF8" s="35" t="str">
        <f>IF($AF$7=$AO$3,"X","")&amp;IF($AF$7=$AP$3,"X","")&amp;IF($AF$7=$AQ$3,"X","")&amp;IF($AF$7=$AR$3,"X","")&amp;IF($AF$7=$AS$3,"X","")&amp;IF($AF$7=$AT$3,"X","")&amp;IF($AF$7=$AU$3,"X","")</f>
        <v/>
      </c>
      <c r="AG8" s="35" t="str">
        <f>IF($AG$7=$AO$3,"X","")&amp;IF($AG$7=$AP$3,"X","")&amp;IF($AG$7=$AQ$3,"X","")&amp;IF($AG$7=$AR$3,"X","")&amp;IF($AG$7=$AS$3,"X","")&amp;IF($AG$7=$AT$3,"X","")&amp;IF($AG$7=$AU$3,"X","")</f>
        <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
      </c>
      <c r="AK8" s="35" t="str">
        <f>IF($AK$7=$AO$3,"X","")&amp;IF($AK$7=$AP$3,"X","")&amp;IF($AK$7=$AQ$3,"X","")&amp;IF($AK$7=$AR$3,"X","")&amp;IF($AK$7=$AS$3,"X","")&amp;IF($AK$7=$AT$3,"X","")&amp;IF($AK$7=$AU$3,"X","")</f>
        <v/>
      </c>
      <c r="AL8" s="30">
        <f>COUNTIF(G8:AK8,"X")</f>
        <v>0</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0</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c r="C14" s="925"/>
      <c r="D14" s="925"/>
      <c r="E14" s="925"/>
      <c r="F14" s="925"/>
      <c r="G14" s="926"/>
      <c r="H14" s="927"/>
      <c r="I14" s="928"/>
      <c r="J14" s="929"/>
      <c r="K14" s="930"/>
      <c r="L14" s="931"/>
      <c r="M14" s="932"/>
      <c r="N14" s="933"/>
      <c r="O14" s="932"/>
      <c r="P14" s="933"/>
      <c r="Q14" s="934">
        <f t="shared" ref="Q14:Q33" si="2">AV14</f>
        <v>0</v>
      </c>
      <c r="R14" s="935"/>
      <c r="S14" s="936"/>
      <c r="T14" s="937"/>
      <c r="U14" s="938"/>
      <c r="V14" s="939"/>
      <c r="W14" s="940"/>
      <c r="X14" s="941"/>
      <c r="Y14" s="939"/>
      <c r="Z14" s="941"/>
      <c r="AA14" s="556"/>
      <c r="AB14" s="559"/>
      <c r="AC14" s="560" t="str">
        <f t="shared" ref="AC14:AC33" si="3">IF(B14&lt;&gt;"",-$I$10,"")</f>
        <v/>
      </c>
      <c r="AD14" s="561"/>
      <c r="AE14" s="561"/>
      <c r="AF14" s="562">
        <f t="shared" ref="AF14:AF33" si="4">SUM(AB14:AE14)</f>
        <v>0</v>
      </c>
      <c r="AG14" s="72"/>
      <c r="AH14" s="109" t="str">
        <f t="shared" ref="AH14:AH33" si="5">IF(B14&lt;&gt;"",AV14,"")</f>
        <v/>
      </c>
      <c r="AI14" s="883" t="str">
        <f>IF(B14&lt;&gt;0,ROUND(AE14*Q14,0),"")</f>
        <v/>
      </c>
      <c r="AJ14" s="883"/>
      <c r="AK14" s="900" t="str">
        <f t="shared" ref="AK14:AK33" si="6">IF(B14&lt;&gt;0,ROUND(AI14*$AF$1,2),"")</f>
        <v/>
      </c>
      <c r="AL14" s="900"/>
      <c r="AM14" s="901" t="str">
        <f t="shared" ref="AM14:AM33" si="7">IF(AND(AC14&gt;0,AC14&lt;&gt;""),"ложь","")</f>
        <v/>
      </c>
      <c r="AN14" s="901"/>
      <c r="AO14" s="73">
        <f>IF(ROUND($A$1-$A$1*M14,4)=$A$1,0,ROUND($A$1-$A$1*M14,4))</f>
        <v>0</v>
      </c>
      <c r="AP14" s="74">
        <f>IF(ROUND($A$1-$A$1*O14,4)=$A$1,0,ROUND($A$1-$A$1*O14,4))</f>
        <v>0</v>
      </c>
      <c r="AQ14" s="75">
        <f>ROUND($A$1-((M14+O14)*$A$1),4)</f>
        <v>0</v>
      </c>
      <c r="AR14" s="76">
        <f>IF(AO14&gt;0,1,0)</f>
        <v>0</v>
      </c>
      <c r="AS14" s="77">
        <f t="shared" ref="AS14:AS33" si="8">IF(AP14&gt;0,2,0)</f>
        <v>0</v>
      </c>
      <c r="AT14" s="76">
        <f>IF(AQ14&gt;0,3,0)</f>
        <v>0</v>
      </c>
      <c r="AU14" s="78">
        <f t="shared" ref="AU14:AU33" si="9">AR14+AS14+AT14</f>
        <v>0</v>
      </c>
      <c r="AV14" s="5">
        <f t="shared" ref="AV14:AV33" si="10">IF(AU14=4,AO14,0)+IF(AU14=5,AP14,0)+IF(AU14=6,AQ14,0)+IF(AU14=3,$A$1,0)</f>
        <v>0</v>
      </c>
      <c r="AW14" s="104">
        <f>ROUND(AF14*Q14,0)</f>
        <v>0</v>
      </c>
    </row>
    <row r="15" spans="1:83" s="69" customFormat="1" ht="18" customHeight="1" x14ac:dyDescent="0.2">
      <c r="A15" s="71">
        <v>2</v>
      </c>
      <c r="B15" s="924"/>
      <c r="C15" s="925"/>
      <c r="D15" s="925"/>
      <c r="E15" s="925"/>
      <c r="F15" s="925"/>
      <c r="G15" s="926"/>
      <c r="H15" s="927"/>
      <c r="I15" s="928"/>
      <c r="J15" s="929"/>
      <c r="K15" s="930"/>
      <c r="L15" s="931"/>
      <c r="M15" s="932"/>
      <c r="N15" s="933"/>
      <c r="O15" s="932"/>
      <c r="P15" s="933"/>
      <c r="Q15" s="934">
        <f t="shared" si="2"/>
        <v>0</v>
      </c>
      <c r="R15" s="935"/>
      <c r="S15" s="936"/>
      <c r="T15" s="937"/>
      <c r="U15" s="938"/>
      <c r="V15" s="939"/>
      <c r="W15" s="940"/>
      <c r="X15" s="941"/>
      <c r="Y15" s="939"/>
      <c r="Z15" s="941"/>
      <c r="AA15" s="556"/>
      <c r="AB15" s="563"/>
      <c r="AC15" s="560" t="str">
        <f t="shared" si="3"/>
        <v/>
      </c>
      <c r="AD15" s="564"/>
      <c r="AE15" s="561"/>
      <c r="AF15" s="562">
        <f t="shared" si="4"/>
        <v>0</v>
      </c>
      <c r="AG15" s="72"/>
      <c r="AH15" s="109" t="str">
        <f t="shared" si="5"/>
        <v/>
      </c>
      <c r="AI15" s="883" t="str">
        <f t="shared" ref="AI15:AI33" si="11">IF(B15&lt;&gt;0,ROUND(AE15*Q15,0),"")</f>
        <v/>
      </c>
      <c r="AJ15" s="883"/>
      <c r="AK15" s="900" t="str">
        <f t="shared" si="6"/>
        <v/>
      </c>
      <c r="AL15" s="900"/>
      <c r="AM15" s="901" t="str">
        <f t="shared" si="7"/>
        <v/>
      </c>
      <c r="AN15" s="901"/>
      <c r="AO15" s="73">
        <f t="shared" ref="AO15:AO33" si="12">IF(ROUND($A$1-$A$1*M15,4)=$A$1,0,ROUND($A$1-$A$1*M15,4))</f>
        <v>0</v>
      </c>
      <c r="AP15" s="74">
        <f t="shared" ref="AP15:AP33" si="13">IF(ROUND($A$1-$A$1*O15,4)=$A$1,0,ROUND($A$1-$A$1*O15,4))</f>
        <v>0</v>
      </c>
      <c r="AQ15" s="75">
        <f t="shared" ref="AQ15:AQ33" si="14">ROUND($A$1-((M15+O15)*$A$1),4)</f>
        <v>0</v>
      </c>
      <c r="AR15" s="76">
        <f t="shared" ref="AR15:AR33" si="15">IF(AO15&gt;0,1,0)</f>
        <v>0</v>
      </c>
      <c r="AS15" s="77">
        <f t="shared" si="8"/>
        <v>0</v>
      </c>
      <c r="AT15" s="76">
        <f t="shared" ref="AT15:AT33" si="16">IF(AQ15&gt;0,3,0)</f>
        <v>0</v>
      </c>
      <c r="AU15" s="78">
        <f t="shared" si="9"/>
        <v>0</v>
      </c>
      <c r="AV15" s="5">
        <f t="shared" si="10"/>
        <v>0</v>
      </c>
      <c r="AW15" s="104">
        <f t="shared" ref="AW15:AW33" si="17">ROUND(AF15*Q15,0)</f>
        <v>0</v>
      </c>
    </row>
    <row r="16" spans="1:83" s="69" customFormat="1" ht="18" customHeight="1" x14ac:dyDescent="0.2">
      <c r="A16" s="71">
        <v>3</v>
      </c>
      <c r="B16" s="924"/>
      <c r="C16" s="925"/>
      <c r="D16" s="925"/>
      <c r="E16" s="925"/>
      <c r="F16" s="925"/>
      <c r="G16" s="926"/>
      <c r="H16" s="927"/>
      <c r="I16" s="928"/>
      <c r="J16" s="929"/>
      <c r="K16" s="930"/>
      <c r="L16" s="931"/>
      <c r="M16" s="932"/>
      <c r="N16" s="933"/>
      <c r="O16" s="932"/>
      <c r="P16" s="933"/>
      <c r="Q16" s="934">
        <f t="shared" si="2"/>
        <v>0</v>
      </c>
      <c r="R16" s="935"/>
      <c r="S16" s="936"/>
      <c r="T16" s="937"/>
      <c r="U16" s="938"/>
      <c r="V16" s="939"/>
      <c r="W16" s="940"/>
      <c r="X16" s="941"/>
      <c r="Y16" s="939"/>
      <c r="Z16" s="941"/>
      <c r="AA16" s="556"/>
      <c r="AB16" s="563"/>
      <c r="AC16" s="560" t="str">
        <f t="shared" si="3"/>
        <v/>
      </c>
      <c r="AD16" s="564"/>
      <c r="AE16" s="561"/>
      <c r="AF16" s="562">
        <f t="shared" si="4"/>
        <v>0</v>
      </c>
      <c r="AG16" s="72"/>
      <c r="AH16" s="109" t="str">
        <f t="shared" si="5"/>
        <v/>
      </c>
      <c r="AI16" s="883" t="str">
        <f t="shared" si="11"/>
        <v/>
      </c>
      <c r="AJ16" s="883"/>
      <c r="AK16" s="900" t="str">
        <f t="shared" si="6"/>
        <v/>
      </c>
      <c r="AL16" s="900"/>
      <c r="AM16" s="901" t="str">
        <f t="shared" si="7"/>
        <v/>
      </c>
      <c r="AN16" s="901"/>
      <c r="AO16" s="73">
        <f t="shared" si="12"/>
        <v>0</v>
      </c>
      <c r="AP16" s="74">
        <f t="shared" si="13"/>
        <v>0</v>
      </c>
      <c r="AQ16" s="75">
        <f t="shared" si="14"/>
        <v>0</v>
      </c>
      <c r="AR16" s="76">
        <f t="shared" si="15"/>
        <v>0</v>
      </c>
      <c r="AS16" s="77">
        <f t="shared" si="8"/>
        <v>0</v>
      </c>
      <c r="AT16" s="76">
        <f t="shared" si="16"/>
        <v>0</v>
      </c>
      <c r="AU16" s="78">
        <f t="shared" si="9"/>
        <v>0</v>
      </c>
      <c r="AV16" s="5">
        <f t="shared" si="10"/>
        <v>0</v>
      </c>
      <c r="AW16" s="104">
        <f t="shared" si="17"/>
        <v>0</v>
      </c>
    </row>
    <row r="17" spans="1:49" s="69" customFormat="1" ht="18" customHeight="1" x14ac:dyDescent="0.2">
      <c r="A17" s="71">
        <v>4</v>
      </c>
      <c r="B17" s="924"/>
      <c r="C17" s="925"/>
      <c r="D17" s="925"/>
      <c r="E17" s="925"/>
      <c r="F17" s="925"/>
      <c r="G17" s="926"/>
      <c r="H17" s="927"/>
      <c r="I17" s="928"/>
      <c r="J17" s="929"/>
      <c r="K17" s="930"/>
      <c r="L17" s="931"/>
      <c r="M17" s="932"/>
      <c r="N17" s="933"/>
      <c r="O17" s="932"/>
      <c r="P17" s="933"/>
      <c r="Q17" s="934">
        <f t="shared" si="2"/>
        <v>0</v>
      </c>
      <c r="R17" s="935"/>
      <c r="S17" s="936"/>
      <c r="T17" s="937"/>
      <c r="U17" s="938"/>
      <c r="V17" s="939"/>
      <c r="W17" s="940"/>
      <c r="X17" s="941"/>
      <c r="Y17" s="939"/>
      <c r="Z17" s="941"/>
      <c r="AA17" s="556"/>
      <c r="AB17" s="563"/>
      <c r="AC17" s="560" t="str">
        <f t="shared" si="3"/>
        <v/>
      </c>
      <c r="AD17" s="564"/>
      <c r="AE17" s="561"/>
      <c r="AF17" s="562">
        <f t="shared" si="4"/>
        <v>0</v>
      </c>
      <c r="AG17" s="72"/>
      <c r="AH17" s="109" t="str">
        <f t="shared" si="5"/>
        <v/>
      </c>
      <c r="AI17" s="883" t="str">
        <f t="shared" si="11"/>
        <v/>
      </c>
      <c r="AJ17" s="883"/>
      <c r="AK17" s="900" t="str">
        <f t="shared" si="6"/>
        <v/>
      </c>
      <c r="AL17" s="900"/>
      <c r="AM17" s="901" t="str">
        <f t="shared" si="7"/>
        <v/>
      </c>
      <c r="AN17" s="901"/>
      <c r="AO17" s="73">
        <f t="shared" si="12"/>
        <v>0</v>
      </c>
      <c r="AP17" s="74">
        <f t="shared" si="13"/>
        <v>0</v>
      </c>
      <c r="AQ17" s="75">
        <f t="shared" si="14"/>
        <v>0</v>
      </c>
      <c r="AR17" s="76">
        <f t="shared" si="15"/>
        <v>0</v>
      </c>
      <c r="AS17" s="77">
        <f t="shared" si="8"/>
        <v>0</v>
      </c>
      <c r="AT17" s="76">
        <f t="shared" si="16"/>
        <v>0</v>
      </c>
      <c r="AU17" s="78">
        <f t="shared" si="9"/>
        <v>0</v>
      </c>
      <c r="AV17" s="5">
        <f t="shared" si="10"/>
        <v>0</v>
      </c>
      <c r="AW17" s="104">
        <f t="shared" si="17"/>
        <v>0</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0</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0</v>
      </c>
      <c r="AR18" s="76">
        <f t="shared" si="15"/>
        <v>0</v>
      </c>
      <c r="AS18" s="77">
        <f t="shared" si="8"/>
        <v>0</v>
      </c>
      <c r="AT18" s="76">
        <f t="shared" si="16"/>
        <v>0</v>
      </c>
      <c r="AU18" s="78">
        <f t="shared" si="9"/>
        <v>0</v>
      </c>
      <c r="AV18" s="5">
        <f t="shared" si="10"/>
        <v>0</v>
      </c>
      <c r="AW18" s="104">
        <f t="shared" si="17"/>
        <v>0</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0</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0</v>
      </c>
      <c r="AR19" s="76">
        <f t="shared" si="15"/>
        <v>0</v>
      </c>
      <c r="AS19" s="77">
        <f t="shared" si="8"/>
        <v>0</v>
      </c>
      <c r="AT19" s="76">
        <f t="shared" si="16"/>
        <v>0</v>
      </c>
      <c r="AU19" s="78">
        <f t="shared" si="9"/>
        <v>0</v>
      </c>
      <c r="AV19" s="5">
        <f t="shared" si="10"/>
        <v>0</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0</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0</v>
      </c>
      <c r="AR20" s="76">
        <f t="shared" si="15"/>
        <v>0</v>
      </c>
      <c r="AS20" s="77">
        <f t="shared" si="8"/>
        <v>0</v>
      </c>
      <c r="AT20" s="76">
        <f t="shared" si="16"/>
        <v>0</v>
      </c>
      <c r="AU20" s="78">
        <f t="shared" si="9"/>
        <v>0</v>
      </c>
      <c r="AV20" s="5">
        <f t="shared" si="10"/>
        <v>0</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0</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0</v>
      </c>
      <c r="AR21" s="76">
        <f t="shared" si="15"/>
        <v>0</v>
      </c>
      <c r="AS21" s="77">
        <f t="shared" si="8"/>
        <v>0</v>
      </c>
      <c r="AT21" s="76">
        <f t="shared" si="16"/>
        <v>0</v>
      </c>
      <c r="AU21" s="78">
        <f t="shared" si="9"/>
        <v>0</v>
      </c>
      <c r="AV21" s="5">
        <f t="shared" si="10"/>
        <v>0</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0</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0</v>
      </c>
      <c r="AR22" s="76">
        <f t="shared" si="15"/>
        <v>0</v>
      </c>
      <c r="AS22" s="77">
        <f t="shared" si="8"/>
        <v>0</v>
      </c>
      <c r="AT22" s="76">
        <f t="shared" si="16"/>
        <v>0</v>
      </c>
      <c r="AU22" s="78">
        <f t="shared" si="9"/>
        <v>0</v>
      </c>
      <c r="AV22" s="5">
        <f t="shared" si="10"/>
        <v>0</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0</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0</v>
      </c>
      <c r="AR23" s="76">
        <f t="shared" si="15"/>
        <v>0</v>
      </c>
      <c r="AS23" s="77">
        <f t="shared" si="8"/>
        <v>0</v>
      </c>
      <c r="AT23" s="76">
        <f t="shared" si="16"/>
        <v>0</v>
      </c>
      <c r="AU23" s="78">
        <f t="shared" si="9"/>
        <v>0</v>
      </c>
      <c r="AV23" s="5">
        <f t="shared" si="10"/>
        <v>0</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0</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0</v>
      </c>
      <c r="AR24" s="76">
        <f t="shared" si="15"/>
        <v>0</v>
      </c>
      <c r="AS24" s="77">
        <f t="shared" si="8"/>
        <v>0</v>
      </c>
      <c r="AT24" s="76">
        <f t="shared" si="16"/>
        <v>0</v>
      </c>
      <c r="AU24" s="78">
        <f t="shared" si="9"/>
        <v>0</v>
      </c>
      <c r="AV24" s="5">
        <f t="shared" si="10"/>
        <v>0</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0</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0</v>
      </c>
      <c r="AR25" s="76">
        <f t="shared" si="15"/>
        <v>0</v>
      </c>
      <c r="AS25" s="77">
        <f t="shared" si="8"/>
        <v>0</v>
      </c>
      <c r="AT25" s="76">
        <f t="shared" si="16"/>
        <v>0</v>
      </c>
      <c r="AU25" s="78">
        <f t="shared" si="9"/>
        <v>0</v>
      </c>
      <c r="AV25" s="5">
        <f t="shared" si="10"/>
        <v>0</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0</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0</v>
      </c>
      <c r="AR26" s="76">
        <f t="shared" si="15"/>
        <v>0</v>
      </c>
      <c r="AS26" s="77">
        <f t="shared" si="8"/>
        <v>0</v>
      </c>
      <c r="AT26" s="76">
        <f t="shared" si="16"/>
        <v>0</v>
      </c>
      <c r="AU26" s="78">
        <f t="shared" si="9"/>
        <v>0</v>
      </c>
      <c r="AV26" s="5">
        <f t="shared" si="10"/>
        <v>0</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0</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0</v>
      </c>
      <c r="AR27" s="76">
        <f t="shared" si="15"/>
        <v>0</v>
      </c>
      <c r="AS27" s="77">
        <f t="shared" si="8"/>
        <v>0</v>
      </c>
      <c r="AT27" s="76">
        <f t="shared" si="16"/>
        <v>0</v>
      </c>
      <c r="AU27" s="78">
        <f t="shared" si="9"/>
        <v>0</v>
      </c>
      <c r="AV27" s="5">
        <f t="shared" si="10"/>
        <v>0</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0</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0</v>
      </c>
      <c r="AR28" s="76">
        <f t="shared" si="15"/>
        <v>0</v>
      </c>
      <c r="AS28" s="77">
        <f t="shared" si="8"/>
        <v>0</v>
      </c>
      <c r="AT28" s="76">
        <f t="shared" si="16"/>
        <v>0</v>
      </c>
      <c r="AU28" s="78">
        <f t="shared" si="9"/>
        <v>0</v>
      </c>
      <c r="AV28" s="5">
        <f t="shared" si="10"/>
        <v>0</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0</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0</v>
      </c>
      <c r="AR29" s="76">
        <f t="shared" si="15"/>
        <v>0</v>
      </c>
      <c r="AS29" s="77">
        <f t="shared" si="8"/>
        <v>0</v>
      </c>
      <c r="AT29" s="76">
        <f t="shared" si="16"/>
        <v>0</v>
      </c>
      <c r="AU29" s="78">
        <f t="shared" si="9"/>
        <v>0</v>
      </c>
      <c r="AV29" s="5">
        <f t="shared" si="10"/>
        <v>0</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0</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0</v>
      </c>
      <c r="AR30" s="76">
        <f t="shared" si="15"/>
        <v>0</v>
      </c>
      <c r="AS30" s="77">
        <f t="shared" si="8"/>
        <v>0</v>
      </c>
      <c r="AT30" s="76">
        <f t="shared" si="16"/>
        <v>0</v>
      </c>
      <c r="AU30" s="78">
        <f t="shared" si="9"/>
        <v>0</v>
      </c>
      <c r="AV30" s="5">
        <f t="shared" si="10"/>
        <v>0</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0</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0</v>
      </c>
      <c r="AR31" s="76">
        <f t="shared" si="15"/>
        <v>0</v>
      </c>
      <c r="AS31" s="77">
        <f t="shared" si="8"/>
        <v>0</v>
      </c>
      <c r="AT31" s="76">
        <f t="shared" si="16"/>
        <v>0</v>
      </c>
      <c r="AU31" s="78">
        <f t="shared" si="9"/>
        <v>0</v>
      </c>
      <c r="AV31" s="5">
        <f t="shared" si="10"/>
        <v>0</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0</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0</v>
      </c>
      <c r="AR32" s="76">
        <f t="shared" si="15"/>
        <v>0</v>
      </c>
      <c r="AS32" s="77">
        <f t="shared" si="8"/>
        <v>0</v>
      </c>
      <c r="AT32" s="76">
        <f t="shared" si="16"/>
        <v>0</v>
      </c>
      <c r="AU32" s="78">
        <f t="shared" si="9"/>
        <v>0</v>
      </c>
      <c r="AV32" s="5">
        <f t="shared" si="10"/>
        <v>0</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0</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0</v>
      </c>
      <c r="AR33" s="76">
        <f t="shared" si="15"/>
        <v>0</v>
      </c>
      <c r="AS33" s="77">
        <f t="shared" si="8"/>
        <v>0</v>
      </c>
      <c r="AT33" s="76">
        <f t="shared" si="16"/>
        <v>0</v>
      </c>
      <c r="AU33" s="78">
        <f t="shared" si="9"/>
        <v>0</v>
      </c>
      <c r="AV33" s="5">
        <f t="shared" si="10"/>
        <v>0</v>
      </c>
      <c r="AW33" s="104">
        <f t="shared" si="17"/>
        <v>0</v>
      </c>
    </row>
    <row r="34" spans="1:49" s="69" customFormat="1" ht="24.75" customHeight="1" x14ac:dyDescent="0.2">
      <c r="A34" s="84"/>
      <c r="B34" s="480" t="s">
        <v>281</v>
      </c>
      <c r="C34" s="84"/>
      <c r="D34" s="84"/>
      <c r="E34" s="84"/>
      <c r="F34" s="84"/>
      <c r="G34" s="554">
        <f>20-COUNTBLANK(B14:B33)</f>
        <v>0</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0</v>
      </c>
      <c r="Z34" s="904"/>
      <c r="AA34" s="558">
        <f t="shared" ref="AA34:AG34" si="18">SUM(AA14:AA33)</f>
        <v>0</v>
      </c>
      <c r="AB34" s="568">
        <f t="shared" si="18"/>
        <v>0</v>
      </c>
      <c r="AC34" s="569">
        <f t="shared" si="18"/>
        <v>0</v>
      </c>
      <c r="AD34" s="569">
        <f t="shared" si="18"/>
        <v>0</v>
      </c>
      <c r="AE34" s="570">
        <f t="shared" si="18"/>
        <v>0</v>
      </c>
      <c r="AF34" s="571">
        <f t="shared" si="18"/>
        <v>0</v>
      </c>
      <c r="AG34" s="89">
        <f t="shared" si="18"/>
        <v>0</v>
      </c>
      <c r="AH34" s="90"/>
      <c r="AI34" s="90"/>
      <c r="AJ34" s="90"/>
      <c r="AK34" s="90"/>
      <c r="AL34" s="91"/>
      <c r="AM34" s="91"/>
      <c r="AN34" s="91"/>
      <c r="AO34" s="68"/>
      <c r="AS34" s="70"/>
      <c r="AW34" s="104">
        <f>SUM(AW14:AW33)</f>
        <v>0</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0</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517" priority="6" stopIfTrue="1">
      <formula>B14=""</formula>
    </cfRule>
  </conditionalFormatting>
  <conditionalFormatting sqref="AE14:AE33">
    <cfRule type="expression" dxfId="516" priority="7" stopIfTrue="1">
      <formula>AND((OR(S14,V14,Y14)&lt;&gt;0),AE14=0)</formula>
    </cfRule>
    <cfRule type="expression" dxfId="515" priority="8" stopIfTrue="1">
      <formula>AND((OR(S14,V14,Y14)&lt;&gt;0),AE14&lt;&gt;0)</formula>
    </cfRule>
  </conditionalFormatting>
  <conditionalFormatting sqref="Q14:R33">
    <cfRule type="expression" dxfId="514" priority="9" stopIfTrue="1">
      <formula>B14=""</formula>
    </cfRule>
  </conditionalFormatting>
  <conditionalFormatting sqref="AC14:AC33">
    <cfRule type="expression" dxfId="513" priority="10" stopIfTrue="1">
      <formula>(AD14+AC14)&gt;=0</formula>
    </cfRule>
  </conditionalFormatting>
  <conditionalFormatting sqref="AI14:AJ33">
    <cfRule type="expression" dxfId="512" priority="11" stopIfTrue="1">
      <formula>IF(AI14&lt;&gt;ROUND(S14*$AF$1+V14+Y14,2),1)</formula>
    </cfRule>
    <cfRule type="cellIs" dxfId="511" priority="12" stopIfTrue="1" operator="equal">
      <formula>0</formula>
    </cfRule>
  </conditionalFormatting>
  <conditionalFormatting sqref="Y25:Z33">
    <cfRule type="expression" dxfId="510" priority="13" stopIfTrue="1">
      <formula>IF((AND($Y25=0,$S25=0,$V25=0,$AE25&lt;&gt;0)),"истина")</formula>
    </cfRule>
    <cfRule type="expression" dxfId="509" priority="14" stopIfTrue="1">
      <formula>($V25+$Y25)&lt;&gt;$AI25</formula>
    </cfRule>
  </conditionalFormatting>
  <conditionalFormatting sqref="S15:U33">
    <cfRule type="expression" dxfId="508" priority="15" stopIfTrue="1">
      <formula>IF((AND($S15=0,$V15=0,$Y15=0,$AE15&lt;&gt;0)),"истина")</formula>
    </cfRule>
    <cfRule type="cellIs" dxfId="507" priority="16" stopIfTrue="1" operator="lessThan">
      <formula>0</formula>
    </cfRule>
  </conditionalFormatting>
  <conditionalFormatting sqref="V25:X33">
    <cfRule type="expression" dxfId="506" priority="17" stopIfTrue="1">
      <formula>IF((AND($V25=0,$Y25=0,$S25=0,$AE25&lt;&gt;0)),"истина")</formula>
    </cfRule>
    <cfRule type="expression" dxfId="505" priority="18" stopIfTrue="1">
      <formula>($V25+$Y25)&lt;&gt;$AI25</formula>
    </cfRule>
    <cfRule type="cellIs" dxfId="504" priority="19" stopIfTrue="1" operator="lessThan">
      <formula>0</formula>
    </cfRule>
  </conditionalFormatting>
  <conditionalFormatting sqref="I10:J10">
    <cfRule type="cellIs" dxfId="503" priority="20" stopIfTrue="1" operator="notEqual">
      <formula>$A$10</formula>
    </cfRule>
    <cfRule type="cellIs" dxfId="502" priority="21" stopIfTrue="1" operator="equal">
      <formula>0</formula>
    </cfRule>
  </conditionalFormatting>
  <conditionalFormatting sqref="D10:E10 AK13:AL13 AH14:AH33 AM14:AN33">
    <cfRule type="cellIs" dxfId="501" priority="22" stopIfTrue="1" operator="equal">
      <formula>0</formula>
    </cfRule>
  </conditionalFormatting>
  <conditionalFormatting sqref="AH3:AN3 AH1:AN1">
    <cfRule type="cellIs" dxfId="500" priority="23" stopIfTrue="1" operator="equal">
      <formula>0</formula>
    </cfRule>
  </conditionalFormatting>
  <conditionalFormatting sqref="S34:AG34 AF14:AF33">
    <cfRule type="cellIs" dxfId="499" priority="24" stopIfTrue="1" operator="equal">
      <formula>0</formula>
    </cfRule>
  </conditionalFormatting>
  <conditionalFormatting sqref="S14:U14">
    <cfRule type="expression" dxfId="498" priority="25" stopIfTrue="1">
      <formula>IF((AND($S$14=0,$V$14=0,$Y$14=0,$AE$14&lt;&gt;0)),"истина")</formula>
    </cfRule>
    <cfRule type="cellIs" dxfId="497" priority="26" stopIfTrue="1" operator="lessThan">
      <formula>0</formula>
    </cfRule>
  </conditionalFormatting>
  <conditionalFormatting sqref="G34 D8:E9 AK14:AL33">
    <cfRule type="cellIs" dxfId="496" priority="27" stopIfTrue="1" operator="equal">
      <formula>0</formula>
    </cfRule>
  </conditionalFormatting>
  <conditionalFormatting sqref="AL8:AL9">
    <cfRule type="cellIs" dxfId="495" priority="28" stopIfTrue="1" operator="equal">
      <formula>0</formula>
    </cfRule>
  </conditionalFormatting>
  <conditionalFormatting sqref="AM8:AN8">
    <cfRule type="expression" dxfId="494" priority="29" stopIfTrue="1">
      <formula>$AL$8=0</formula>
    </cfRule>
  </conditionalFormatting>
  <conditionalFormatting sqref="AM9:AN9">
    <cfRule type="expression" dxfId="493" priority="30" stopIfTrue="1">
      <formula>$AL$9=0</formula>
    </cfRule>
  </conditionalFormatting>
  <conditionalFormatting sqref="A8:C8">
    <cfRule type="expression" dxfId="492" priority="31" stopIfTrue="1">
      <formula>$D$8=0</formula>
    </cfRule>
    <cfRule type="cellIs" dxfId="491" priority="32" stopIfTrue="1" operator="equal">
      <formula>0</formula>
    </cfRule>
  </conditionalFormatting>
  <conditionalFormatting sqref="A9:C9">
    <cfRule type="expression" dxfId="490" priority="33" stopIfTrue="1">
      <formula>$D$9=0</formula>
    </cfRule>
    <cfRule type="cellIs" dxfId="489" priority="34" stopIfTrue="1" operator="equal">
      <formula>0</formula>
    </cfRule>
  </conditionalFormatting>
  <conditionalFormatting sqref="F9">
    <cfRule type="expression" dxfId="488" priority="35" stopIfTrue="1">
      <formula>$D$9=0</formula>
    </cfRule>
  </conditionalFormatting>
  <conditionalFormatting sqref="F8">
    <cfRule type="expression" dxfId="487" priority="36" stopIfTrue="1">
      <formula>$D$8=0</formula>
    </cfRule>
  </conditionalFormatting>
  <conditionalFormatting sqref="G8:AK9 BA7:CE8">
    <cfRule type="cellIs" dxfId="486" priority="37" stopIfTrue="1" operator="equal">
      <formula>""</formula>
    </cfRule>
  </conditionalFormatting>
  <conditionalFormatting sqref="Y14:Z24">
    <cfRule type="expression" dxfId="485" priority="1" stopIfTrue="1">
      <formula>IF((AND($Y14=0,$S14=0,$V14=0,$AE14&lt;&gt;0)),"истина")</formula>
    </cfRule>
    <cfRule type="expression" dxfId="484" priority="2" stopIfTrue="1">
      <formula>($V14+$Y14)&lt;&gt;$AI14</formula>
    </cfRule>
  </conditionalFormatting>
  <conditionalFormatting sqref="V14:X24">
    <cfRule type="expression" dxfId="483" priority="3" stopIfTrue="1">
      <formula>IF((AND($V14=0,$Y14=0,$S14=0,$AE14&lt;&gt;0)),"истина")</formula>
    </cfRule>
    <cfRule type="expression" dxfId="482" priority="4" stopIfTrue="1">
      <formula>($V14+$Y14)&lt;&gt;$AI14</formula>
    </cfRule>
    <cfRule type="cellIs" dxfId="481"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9329"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99330"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99331"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99332"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99333"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99334"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99335"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99336"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99337"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99338"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99339"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99340"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99341"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99342"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99343"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99344"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99345"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48">
    <pageSetUpPr fitToPage="1"/>
  </sheetPr>
  <dimension ref="A1:CE147"/>
  <sheetViews>
    <sheetView showGridLines="0" topLeftCell="C3" zoomScale="120" zoomScaleNormal="120" workbookViewId="0">
      <selection activeCell="M18" sqref="M18:N18"/>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c r="B1" s="969"/>
      <c r="C1" s="969"/>
      <c r="D1" s="555"/>
      <c r="E1" s="966"/>
      <c r="F1" s="966"/>
      <c r="G1" s="966"/>
      <c r="H1" s="966"/>
      <c r="J1" s="970"/>
      <c r="K1" s="970"/>
      <c r="L1" s="970"/>
      <c r="M1" s="970"/>
      <c r="N1" s="970"/>
      <c r="O1" s="970"/>
      <c r="P1" s="3"/>
      <c r="Q1" s="3"/>
      <c r="R1" s="964"/>
      <c r="S1" s="964"/>
      <c r="T1" s="964"/>
      <c r="U1" s="964"/>
      <c r="V1" s="964"/>
      <c r="W1" s="964"/>
      <c r="Y1" s="971"/>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c r="AH2" s="859" t="s">
        <v>12</v>
      </c>
      <c r="AI2" s="859"/>
      <c r="AJ2" s="859"/>
      <c r="AK2" s="859"/>
      <c r="AL2" s="859"/>
      <c r="AM2" s="859"/>
      <c r="AN2" s="859"/>
      <c r="AO2" s="14" t="b">
        <v>0</v>
      </c>
      <c r="AP2" s="15" t="b">
        <v>0</v>
      </c>
      <c r="AQ2" s="15" t="b">
        <v>0</v>
      </c>
      <c r="AR2" s="15" t="b">
        <v>0</v>
      </c>
      <c r="AS2" s="15" t="b">
        <v>0</v>
      </c>
      <c r="AT2" s="15" t="b">
        <v>0</v>
      </c>
      <c r="AU2" s="15" t="b">
        <v>0</v>
      </c>
      <c r="AV2" s="15">
        <f>COUNTIF(AO2:AU2,TRUE)</f>
        <v>0</v>
      </c>
    </row>
    <row r="3" spans="1:83" ht="12.75" customHeight="1" x14ac:dyDescent="0.2">
      <c r="A3" s="972" t="s">
        <v>334</v>
      </c>
      <c r="B3" s="972"/>
      <c r="C3" s="972"/>
      <c r="D3" s="555"/>
      <c r="E3" s="964"/>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f>IF(AO2=TRUE,"M",0)</f>
        <v>0</v>
      </c>
      <c r="AP3" s="19">
        <f>IF(AP2=TRUE,"Tu",0)</f>
        <v>0</v>
      </c>
      <c r="AQ3" s="19">
        <f>IF(AQ2=TRUE,"W",0)</f>
        <v>0</v>
      </c>
      <c r="AR3" s="19">
        <f>IF(AR2=TRUE,"Th",0)</f>
        <v>0</v>
      </c>
      <c r="AS3" s="19">
        <f>IF(AS2=TRUE,"F",0)</f>
        <v>0</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
      </c>
      <c r="BC7" s="33" t="str">
        <f>IF($I$7=$AO$3,"X","")&amp;IF($I$7=$AP$3,"X","")&amp;IF($I$7=$AQ$3,"X","")&amp;IF($I$7=$AR$3,"X","")&amp;IF($I$7=$AS$3,"X","")&amp;IF($I$7=$AT$3,"X","")&amp;IF($I$7=$AU$3,"X","")</f>
        <v/>
      </c>
      <c r="BD7" s="33" t="str">
        <f>IF($J$7=$AO$3,"X","")&amp;IF($J$7=$AP$3,"X","")&amp;IF($J$7=$AQ$3,"X","")&amp;IF($J$7=$AR$3,"X","")&amp;IF($J$7=$AS$3,"X","")&amp;IF($J$7=$AT$3,"X","")&amp;IF($J$7=$AU$3,"X","")</f>
        <v/>
      </c>
      <c r="BE7" s="33" t="str">
        <f>IF($K$7=$AO$3,"X","")&amp;IF($K$7=$AP$3,"X","")&amp;IF($K$7=$AQ$3,"X","")&amp;IF($K$7=$AR$3,"X","")&amp;IF($K$7=$AS$3,"X","")&amp;IF($K$7=$AT$3,"X","")&amp;IF($K$7=$AU$3,"X","")</f>
        <v/>
      </c>
      <c r="BF7" s="33" t="str">
        <f>IF($L$7=$AO$3,"X","")&amp;IF($L$7=$AP$3,"X","")&amp;IF($L$7=$AQ$3,"X","")&amp;IF($L$7=$AR$3,"X","")&amp;IF($L$7=$AS$3,"X","")&amp;IF($L$7=$AT$3,"X","")&amp;IF($L$7=$AU$3,"X","")</f>
        <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
      </c>
      <c r="BJ7" s="33" t="str">
        <f>IF($P$7=$AO$3,"X","")&amp;IF($P$7=$AP$3,"X","")&amp;IF($P$7=$AQ$3,"X","")&amp;IF($P$7=$AR$3,"X","")&amp;IF($P$7=$AS$3,"X","")&amp;IF($P$7=$AT$3,"X","")&amp;IF($P$7=$AU$3,"X","")</f>
        <v/>
      </c>
      <c r="BK7" s="33" t="str">
        <f>IF($Q$7=$AO$3,"X","")&amp;IF($Q$7=$AP$3,"X","")&amp;IF($Q$7=$AQ$3,"X","")&amp;IF($Q$7=$AR$3,"X","")&amp;IF($Q$7=$AS$3,"X","")&amp;IF($Q$7=$AT$3,"X","")&amp;IF($Q$7=$AU$3,"X","")</f>
        <v/>
      </c>
      <c r="BL7" s="33" t="str">
        <f>IF($R$7=$AO$3,"X","")&amp;IF($R$7=$AP$3,"X","")&amp;IF($R$7=$AQ$3,"X","")&amp;IF($R$7=$AR$3,"X","")&amp;IF($R$7=$AS$3,"X","")&amp;IF($R$7=$AT$3,"X","")&amp;IF($R$7=$AU$3,"X","")</f>
        <v/>
      </c>
      <c r="BM7" s="33" t="str">
        <f>IF($S$7=$AO$3,"X","")&amp;IF($S$7=$AP$3,"X","")&amp;IF($S$7=$AQ$3,"X","")&amp;IF($S$7=$AR$3,"X","")&amp;IF($S$7=$AS$3,"X","")&amp;IF($S$7=$AT$3,"X","")&amp;IF($S$7=$AU$3,"X","")</f>
        <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
      </c>
      <c r="BQ7" s="33" t="str">
        <f>IF($W$7=$AO$3,"X","")&amp;IF($W$7=$AP$3,"X","")&amp;IF($W$7=$AQ$3,"X","")&amp;IF($W$7=$AR$3,"X","")&amp;IF($W$7=$AS$3,"X","")&amp;IF($W$7=$AT$3,"X","")&amp;IF($W$7=$AU$3,"X","")</f>
        <v/>
      </c>
      <c r="BR7" s="33" t="str">
        <f>IF($X$7=$AO$3,"X","")&amp;IF($X$7=$AP$3,"X","")&amp;IF($X$7=$AQ$3,"X","")&amp;IF($X$7=$AR$3,"X","")&amp;IF($X$7=$AS$3,"X","")&amp;IF($X$7=$AT$3,"X","")&amp;IF($X$7=$AU$3,"X","")</f>
        <v/>
      </c>
      <c r="BS7" s="33" t="str">
        <f>IF($Y$7=$AO$3,"X","")&amp;IF($Y$7=$AP$3,"X","")&amp;IF($Y$7=$AQ$3,"X","")&amp;IF($Y$7=$AR$3,"X","")&amp;IF($Y$7=$AS$3,"X","")&amp;IF($Y$7=$AT$3,"X","")&amp;IF($Y$7=$AU$3,"X","")</f>
        <v/>
      </c>
      <c r="BT7" s="33" t="str">
        <f>IF($Z$7=$AO$3,"X","")&amp;IF($Z$7=$AP$3,"X","")&amp;IF($Z$7=$AQ$3,"X","")&amp;IF($Z$7=$AR$3,"X","")&amp;IF($Z$7=$AS$3,"X","")&amp;IF($Z$7=$AT$3,"X","")&amp;IF($Z$7=$AU$3,"X","")</f>
        <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
      </c>
      <c r="BX7" s="33" t="str">
        <f>IF($AD$7=$AO$3,"X","")&amp;IF($AD$7=$AP$3,"X","")&amp;IF($AD$7=$AQ$3,"X","")&amp;IF($AD$7=$AR$3,"X","")&amp;IF($AD$7=$AS$3,"X","")&amp;IF($AD$7=$AT$3,"X","")&amp;IF($AD$7=$AU$3,"X","")</f>
        <v/>
      </c>
      <c r="BY7" s="33" t="str">
        <f>IF($AE$7=$AO$3,"X","")&amp;IF($AE$7=$AP$3,"X","")&amp;IF($AE$7=$AQ$3,"X","")&amp;IF($AE$7=$AR$3,"X","")&amp;IF($AE$7=$AS$3,"X","")&amp;IF($AE$7=$AT$3,"X","")&amp;IF($AE$7=$AU$3,"X","")</f>
        <v/>
      </c>
      <c r="BZ7" s="33" t="str">
        <f>IF($AF$7=$AO$3,"X","")&amp;IF($AF$7=$AP$3,"X","")&amp;IF($AF$7=$AQ$3,"X","")&amp;IF($AF$7=$AR$3,"X","")&amp;IF($AF$7=$AS$3,"X","")&amp;IF($AF$7=$AT$3,"X","")&amp;IF($AF$7=$AU$3,"X","")</f>
        <v/>
      </c>
      <c r="CA7" s="33" t="str">
        <f>IF($AG$7=$AO$3,"X","")&amp;IF($AG$7=$AP$3,"X","")&amp;IF($AG$7=$AQ$3,"X","")&amp;IF($AG$7=$AR$3,"X","")&amp;IF($AG$7=$AS$3,"X","")&amp;IF($AG$7=$AT$3,"X","")&amp;IF($AG$7=$AU$3,"X","")</f>
        <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
      </c>
      <c r="CE7" s="33" t="str">
        <f>IF($AK$7=$AO$3,"X","")&amp;IF($AK$7=$AP$3,"X","")&amp;IF($AK$7=$AQ$3,"X","")&amp;IF($AK$7=$AR$3,"X","")&amp;IF($AK$7=$AS$3,"X","")&amp;IF($AK$7=$AT$3,"X","")&amp;IF($AK$7=$AU$3,"X","")</f>
        <v/>
      </c>
    </row>
    <row r="8" spans="1:83" ht="12.75" customHeight="1" x14ac:dyDescent="0.2">
      <c r="A8" s="977">
        <f>R1</f>
        <v>0</v>
      </c>
      <c r="B8" s="977"/>
      <c r="C8" s="977"/>
      <c r="D8" s="978">
        <f>Y1*AL8</f>
        <v>0</v>
      </c>
      <c r="E8" s="978"/>
      <c r="F8" s="34" t="s">
        <v>21</v>
      </c>
      <c r="G8" s="35" t="str">
        <f>IF($G$7=$AO$3,"X","")&amp;IF($G$7=$AP$3,"X","")&amp;IF($G$7=$AQ$3,"X","")&amp;IF($G$7=$AR$3,"X","")&amp;IF($G$7=$AS$3,"X","")&amp;IF($G$7=$AT$3,"X","")&amp;IF($G$7=$AU$3,"X","")</f>
        <v/>
      </c>
      <c r="H8" s="35" t="str">
        <f>IF($H$7=$AO$3,"X","")&amp;IF($H$7=$AP$3,"X","")&amp;IF($H$7=$AQ$3,"X","")&amp;IF($H$7=$AR$3,"X","")&amp;IF($H$7=$AS$3,"X","")&amp;IF($H$7=$AT$3,"X","")&amp;IF($H$7=$AU$3,"X","")</f>
        <v/>
      </c>
      <c r="I8" s="35" t="str">
        <f>IF($I$7=$AO$3,"X","")&amp;IF($I$7=$AP$3,"X","")&amp;IF($I$7=$AQ$3,"X","")&amp;IF($I$7=$AR$3,"X","")&amp;IF($I$7=$AS$3,"X","")&amp;IF($I$7=$AT$3,"X","")&amp;IF($I$7=$AU$3,"X","")</f>
        <v/>
      </c>
      <c r="J8" s="35" t="str">
        <f>IF($J$7=$AO$3,"X","")&amp;IF($J$7=$AP$3,"X","")&amp;IF($J$7=$AQ$3,"X","")&amp;IF($J$7=$AR$3,"X","")&amp;IF($J$7=$AS$3,"X","")&amp;IF($J$7=$AT$3,"X","")&amp;IF($J$7=$AU$3,"X","")</f>
        <v/>
      </c>
      <c r="K8" s="35" t="str">
        <f>IF($K$7=$AO$3,"X","")&amp;IF($K$7=$AP$3,"X","")&amp;IF($K$7=$AQ$3,"X","")&amp;IF($K$7=$AR$3,"X","")&amp;IF($K$7=$AS$3,"X","")&amp;IF($K$7=$AT$3,"X","")&amp;IF($K$7=$AU$3,"X","")</f>
        <v/>
      </c>
      <c r="L8" s="35" t="str">
        <f>IF($L$7=$AO$3,"X","")&amp;IF($L$7=$AP$3,"X","")&amp;IF($L$7=$AQ$3,"X","")&amp;IF($L$7=$AR$3,"X","")&amp;IF($L$7=$AS$3,"X","")&amp;IF($L$7=$AT$3,"X","")&amp;IF($L$7=$AU$3,"X","")</f>
        <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
      </c>
      <c r="P8" s="35" t="str">
        <f>IF($P$7=$AO$3,"X","")&amp;IF($P$7=$AP$3,"X","")&amp;IF($P$7=$AQ$3,"X","")&amp;IF($P$7=$AR$3,"X","")&amp;IF($P$7=$AS$3,"X","")&amp;IF($P$7=$AT$3,"X","")&amp;IF($P$7=$AU$3,"X","")</f>
        <v/>
      </c>
      <c r="Q8" s="35" t="str">
        <f>IF($Q$7=$AO$3,"X","")&amp;IF($Q$7=$AP$3,"X","")&amp;IF($Q$7=$AQ$3,"X","")&amp;IF($Q$7=$AR$3,"X","")&amp;IF($Q$7=$AS$3,"X","")&amp;IF($Q$7=$AT$3,"X","")&amp;IF($Q$7=$AU$3,"X","")</f>
        <v/>
      </c>
      <c r="R8" s="35" t="str">
        <f>IF($R$7=$AO$3,"X","")&amp;IF($R$7=$AP$3,"X","")&amp;IF($R$7=$AQ$3,"X","")&amp;IF($R$7=$AR$3,"X","")&amp;IF($R$7=$AS$3,"X","")&amp;IF($R$7=$AT$3,"X","")&amp;IF($R$7=$AU$3,"X","")</f>
        <v/>
      </c>
      <c r="S8" s="35" t="str">
        <f>IF($S$7=$AO$3,"X","")&amp;IF($S$7=$AP$3,"X","")&amp;IF($S$7=$AQ$3,"X","")&amp;IF($S$7=$AR$3,"X","")&amp;IF($S$7=$AS$3,"X","")&amp;IF($S$7=$AT$3,"X","")&amp;IF($S$7=$AU$3,"X","")</f>
        <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
      </c>
      <c r="W8" s="35" t="str">
        <f>IF($W$7=$AO$3,"X","")&amp;IF($W$7=$AP$3,"X","")&amp;IF($W$7=$AQ$3,"X","")&amp;IF($W$7=$AR$3,"X","")&amp;IF($W$7=$AS$3,"X","")&amp;IF($W$7=$AT$3,"X","")&amp;IF($W$7=$AU$3,"X","")</f>
        <v/>
      </c>
      <c r="X8" s="35" t="str">
        <f>IF($X$7=$AO$3,"X","")&amp;IF($X$7=$AP$3,"X","")&amp;IF($X$7=$AQ$3,"X","")&amp;IF($X$7=$AR$3,"X","")&amp;IF($X$7=$AS$3,"X","")&amp;IF($X$7=$AT$3,"X","")&amp;IF($X$7=$AU$3,"X","")</f>
        <v/>
      </c>
      <c r="Y8" s="35" t="str">
        <f>IF($Y$7=$AO$3,"X","")&amp;IF($Y$7=$AP$3,"X","")&amp;IF($Y$7=$AQ$3,"X","")&amp;IF($Y$7=$AR$3,"X","")&amp;IF($Y$7=$AS$3,"X","")&amp;IF($Y$7=$AT$3,"X","")&amp;IF($Y$7=$AU$3,"X","")</f>
        <v/>
      </c>
      <c r="Z8" s="35" t="str">
        <f>IF($Z$7=$AO$3,"X","")&amp;IF($Z$7=$AP$3,"X","")&amp;IF($Z$7=$AQ$3,"X","")&amp;IF($Z$7=$AR$3,"X","")&amp;IF($Z$7=$AS$3,"X","")&amp;IF($Z$7=$AT$3,"X","")&amp;IF($Z$7=$AU$3,"X","")</f>
        <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
      </c>
      <c r="AD8" s="35" t="str">
        <f>IF($AD$7=$AO$3,"X","")&amp;IF($AD$7=$AP$3,"X","")&amp;IF($AD$7=$AQ$3,"X","")&amp;IF($AD$7=$AR$3,"X","")&amp;IF($AD$7=$AS$3,"X","")&amp;IF($AD$7=$AT$3,"X","")&amp;IF($AD$7=$AU$3,"X","")</f>
        <v/>
      </c>
      <c r="AE8" s="35" t="str">
        <f>IF($AE$7=$AO$3,"X","")&amp;IF($AE$7=$AP$3,"X","")&amp;IF($AE$7=$AQ$3,"X","")&amp;IF($AE$7=$AR$3,"X","")&amp;IF($AE$7=$AS$3,"X","")&amp;IF($AE$7=$AT$3,"X","")&amp;IF($AE$7=$AU$3,"X","")</f>
        <v/>
      </c>
      <c r="AF8" s="35" t="str">
        <f>IF($AF$7=$AO$3,"X","")&amp;IF($AF$7=$AP$3,"X","")&amp;IF($AF$7=$AQ$3,"X","")&amp;IF($AF$7=$AR$3,"X","")&amp;IF($AF$7=$AS$3,"X","")&amp;IF($AF$7=$AT$3,"X","")&amp;IF($AF$7=$AU$3,"X","")</f>
        <v/>
      </c>
      <c r="AG8" s="35" t="str">
        <f>IF($AG$7=$AO$3,"X","")&amp;IF($AG$7=$AP$3,"X","")&amp;IF($AG$7=$AQ$3,"X","")&amp;IF($AG$7=$AR$3,"X","")&amp;IF($AG$7=$AS$3,"X","")&amp;IF($AG$7=$AT$3,"X","")&amp;IF($AG$7=$AU$3,"X","")</f>
        <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
      </c>
      <c r="AK8" s="35" t="str">
        <f>IF($AK$7=$AO$3,"X","")&amp;IF($AK$7=$AP$3,"X","")&amp;IF($AK$7=$AQ$3,"X","")&amp;IF($AK$7=$AR$3,"X","")&amp;IF($AK$7=$AS$3,"X","")&amp;IF($AK$7=$AT$3,"X","")&amp;IF($AK$7=$AU$3,"X","")</f>
        <v/>
      </c>
      <c r="AL8" s="30">
        <f>COUNTIF(G8:AK8,"X")</f>
        <v>0</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0</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c r="C14" s="925"/>
      <c r="D14" s="925"/>
      <c r="E14" s="925"/>
      <c r="F14" s="925"/>
      <c r="G14" s="926"/>
      <c r="H14" s="927"/>
      <c r="I14" s="928"/>
      <c r="J14" s="929"/>
      <c r="K14" s="930"/>
      <c r="L14" s="931"/>
      <c r="M14" s="932"/>
      <c r="N14" s="933"/>
      <c r="O14" s="932"/>
      <c r="P14" s="933"/>
      <c r="Q14" s="934">
        <f t="shared" ref="Q14:Q33" si="2">AV14</f>
        <v>0</v>
      </c>
      <c r="R14" s="935"/>
      <c r="S14" s="936"/>
      <c r="T14" s="937"/>
      <c r="U14" s="938"/>
      <c r="V14" s="939"/>
      <c r="W14" s="940"/>
      <c r="X14" s="941"/>
      <c r="Y14" s="939"/>
      <c r="Z14" s="941"/>
      <c r="AA14" s="556"/>
      <c r="AB14" s="559"/>
      <c r="AC14" s="560" t="str">
        <f t="shared" ref="AC14:AC33" si="3">IF(B14&lt;&gt;"",-$I$10,"")</f>
        <v/>
      </c>
      <c r="AD14" s="561"/>
      <c r="AE14" s="561"/>
      <c r="AF14" s="562">
        <f t="shared" ref="AF14:AF33" si="4">SUM(AB14:AE14)</f>
        <v>0</v>
      </c>
      <c r="AG14" s="72"/>
      <c r="AH14" s="109" t="str">
        <f t="shared" ref="AH14:AH33" si="5">IF(B14&lt;&gt;"",AV14,"")</f>
        <v/>
      </c>
      <c r="AI14" s="883" t="str">
        <f>IF(B14&lt;&gt;0,ROUND(AE14*Q14,0),"")</f>
        <v/>
      </c>
      <c r="AJ14" s="883"/>
      <c r="AK14" s="900" t="str">
        <f t="shared" ref="AK14:AK33" si="6">IF(B14&lt;&gt;0,ROUND(AI14*$AF$1,2),"")</f>
        <v/>
      </c>
      <c r="AL14" s="900"/>
      <c r="AM14" s="901" t="str">
        <f t="shared" ref="AM14:AM33" si="7">IF(AND(AC14&gt;0,AC14&lt;&gt;""),"ложь","")</f>
        <v/>
      </c>
      <c r="AN14" s="901"/>
      <c r="AO14" s="73">
        <f>IF(ROUND($A$1-$A$1*M14,4)=$A$1,0,ROUND($A$1-$A$1*M14,4))</f>
        <v>0</v>
      </c>
      <c r="AP14" s="74">
        <f>IF(ROUND($A$1-$A$1*O14,4)=$A$1,0,ROUND($A$1-$A$1*O14,4))</f>
        <v>0</v>
      </c>
      <c r="AQ14" s="75">
        <f>ROUND($A$1-((M14+O14)*$A$1),4)</f>
        <v>0</v>
      </c>
      <c r="AR14" s="76">
        <f>IF(AO14&gt;0,1,0)</f>
        <v>0</v>
      </c>
      <c r="AS14" s="77">
        <f t="shared" ref="AS14:AS33" si="8">IF(AP14&gt;0,2,0)</f>
        <v>0</v>
      </c>
      <c r="AT14" s="76">
        <f>IF(AQ14&gt;0,3,0)</f>
        <v>0</v>
      </c>
      <c r="AU14" s="78">
        <f t="shared" ref="AU14:AU33" si="9">AR14+AS14+AT14</f>
        <v>0</v>
      </c>
      <c r="AV14" s="5">
        <f t="shared" ref="AV14:AV33" si="10">IF(AU14=4,AO14,0)+IF(AU14=5,AP14,0)+IF(AU14=6,AQ14,0)+IF(AU14=3,$A$1,0)</f>
        <v>0</v>
      </c>
      <c r="AW14" s="104">
        <f>ROUND(AF14*Q14,0)</f>
        <v>0</v>
      </c>
    </row>
    <row r="15" spans="1:83" s="69" customFormat="1" ht="18" customHeight="1" x14ac:dyDescent="0.2">
      <c r="A15" s="71">
        <v>2</v>
      </c>
      <c r="B15" s="924"/>
      <c r="C15" s="925"/>
      <c r="D15" s="925"/>
      <c r="E15" s="925"/>
      <c r="F15" s="925"/>
      <c r="G15" s="926"/>
      <c r="H15" s="927"/>
      <c r="I15" s="928"/>
      <c r="J15" s="929"/>
      <c r="K15" s="930"/>
      <c r="L15" s="931"/>
      <c r="M15" s="932"/>
      <c r="N15" s="933"/>
      <c r="O15" s="932"/>
      <c r="P15" s="933"/>
      <c r="Q15" s="934">
        <f t="shared" si="2"/>
        <v>0</v>
      </c>
      <c r="R15" s="935"/>
      <c r="S15" s="936"/>
      <c r="T15" s="937"/>
      <c r="U15" s="938"/>
      <c r="V15" s="939"/>
      <c r="W15" s="940"/>
      <c r="X15" s="941"/>
      <c r="Y15" s="939"/>
      <c r="Z15" s="941"/>
      <c r="AA15" s="556"/>
      <c r="AB15" s="563"/>
      <c r="AC15" s="560" t="str">
        <f t="shared" si="3"/>
        <v/>
      </c>
      <c r="AD15" s="564"/>
      <c r="AE15" s="561"/>
      <c r="AF15" s="562">
        <f t="shared" si="4"/>
        <v>0</v>
      </c>
      <c r="AG15" s="72"/>
      <c r="AH15" s="109" t="str">
        <f t="shared" si="5"/>
        <v/>
      </c>
      <c r="AI15" s="883" t="str">
        <f t="shared" ref="AI15:AI33" si="11">IF(B15&lt;&gt;0,ROUND(AE15*Q15,0),"")</f>
        <v/>
      </c>
      <c r="AJ15" s="883"/>
      <c r="AK15" s="900" t="str">
        <f t="shared" si="6"/>
        <v/>
      </c>
      <c r="AL15" s="900"/>
      <c r="AM15" s="901" t="str">
        <f t="shared" si="7"/>
        <v/>
      </c>
      <c r="AN15" s="901"/>
      <c r="AO15" s="73">
        <f t="shared" ref="AO15:AO33" si="12">IF(ROUND($A$1-$A$1*M15,4)=$A$1,0,ROUND($A$1-$A$1*M15,4))</f>
        <v>0</v>
      </c>
      <c r="AP15" s="74">
        <f t="shared" ref="AP15:AP33" si="13">IF(ROUND($A$1-$A$1*O15,4)=$A$1,0,ROUND($A$1-$A$1*O15,4))</f>
        <v>0</v>
      </c>
      <c r="AQ15" s="75">
        <f t="shared" ref="AQ15:AQ33" si="14">ROUND($A$1-((M15+O15)*$A$1),4)</f>
        <v>0</v>
      </c>
      <c r="AR15" s="76">
        <f t="shared" ref="AR15:AR33" si="15">IF(AO15&gt;0,1,0)</f>
        <v>0</v>
      </c>
      <c r="AS15" s="77">
        <f t="shared" si="8"/>
        <v>0</v>
      </c>
      <c r="AT15" s="76">
        <f t="shared" ref="AT15:AT33" si="16">IF(AQ15&gt;0,3,0)</f>
        <v>0</v>
      </c>
      <c r="AU15" s="78">
        <f t="shared" si="9"/>
        <v>0</v>
      </c>
      <c r="AV15" s="5">
        <f t="shared" si="10"/>
        <v>0</v>
      </c>
      <c r="AW15" s="104">
        <f t="shared" ref="AW15:AW33" si="17">ROUND(AF15*Q15,0)</f>
        <v>0</v>
      </c>
    </row>
    <row r="16" spans="1:83" s="69" customFormat="1" ht="18" customHeight="1" x14ac:dyDescent="0.2">
      <c r="A16" s="71">
        <v>3</v>
      </c>
      <c r="B16" s="924"/>
      <c r="C16" s="925"/>
      <c r="D16" s="925"/>
      <c r="E16" s="925"/>
      <c r="F16" s="925"/>
      <c r="G16" s="926"/>
      <c r="H16" s="927"/>
      <c r="I16" s="928"/>
      <c r="J16" s="929"/>
      <c r="K16" s="930"/>
      <c r="L16" s="931"/>
      <c r="M16" s="932"/>
      <c r="N16" s="933"/>
      <c r="O16" s="932"/>
      <c r="P16" s="933"/>
      <c r="Q16" s="934">
        <f t="shared" si="2"/>
        <v>0</v>
      </c>
      <c r="R16" s="935"/>
      <c r="S16" s="936"/>
      <c r="T16" s="937"/>
      <c r="U16" s="938"/>
      <c r="V16" s="939"/>
      <c r="W16" s="940"/>
      <c r="X16" s="941"/>
      <c r="Y16" s="939"/>
      <c r="Z16" s="941"/>
      <c r="AA16" s="556"/>
      <c r="AB16" s="563"/>
      <c r="AC16" s="560" t="str">
        <f t="shared" si="3"/>
        <v/>
      </c>
      <c r="AD16" s="564"/>
      <c r="AE16" s="561"/>
      <c r="AF16" s="562">
        <f t="shared" si="4"/>
        <v>0</v>
      </c>
      <c r="AG16" s="72"/>
      <c r="AH16" s="109" t="str">
        <f t="shared" si="5"/>
        <v/>
      </c>
      <c r="AI16" s="883" t="str">
        <f t="shared" si="11"/>
        <v/>
      </c>
      <c r="AJ16" s="883"/>
      <c r="AK16" s="900" t="str">
        <f t="shared" si="6"/>
        <v/>
      </c>
      <c r="AL16" s="900"/>
      <c r="AM16" s="901" t="str">
        <f t="shared" si="7"/>
        <v/>
      </c>
      <c r="AN16" s="901"/>
      <c r="AO16" s="73">
        <f t="shared" si="12"/>
        <v>0</v>
      </c>
      <c r="AP16" s="74">
        <f t="shared" si="13"/>
        <v>0</v>
      </c>
      <c r="AQ16" s="75">
        <f t="shared" si="14"/>
        <v>0</v>
      </c>
      <c r="AR16" s="76">
        <f t="shared" si="15"/>
        <v>0</v>
      </c>
      <c r="AS16" s="77">
        <f t="shared" si="8"/>
        <v>0</v>
      </c>
      <c r="AT16" s="76">
        <f t="shared" si="16"/>
        <v>0</v>
      </c>
      <c r="AU16" s="78">
        <f t="shared" si="9"/>
        <v>0</v>
      </c>
      <c r="AV16" s="5">
        <f t="shared" si="10"/>
        <v>0</v>
      </c>
      <c r="AW16" s="104">
        <f t="shared" si="17"/>
        <v>0</v>
      </c>
    </row>
    <row r="17" spans="1:49" s="69" customFormat="1" ht="18" customHeight="1" x14ac:dyDescent="0.2">
      <c r="A17" s="71">
        <v>4</v>
      </c>
      <c r="B17" s="924"/>
      <c r="C17" s="925"/>
      <c r="D17" s="925"/>
      <c r="E17" s="925"/>
      <c r="F17" s="925"/>
      <c r="G17" s="926"/>
      <c r="H17" s="927"/>
      <c r="I17" s="928"/>
      <c r="J17" s="929"/>
      <c r="K17" s="930"/>
      <c r="L17" s="931"/>
      <c r="M17" s="932"/>
      <c r="N17" s="933"/>
      <c r="O17" s="932"/>
      <c r="P17" s="933"/>
      <c r="Q17" s="934">
        <f t="shared" si="2"/>
        <v>0</v>
      </c>
      <c r="R17" s="935"/>
      <c r="S17" s="936"/>
      <c r="T17" s="937"/>
      <c r="U17" s="938"/>
      <c r="V17" s="939"/>
      <c r="W17" s="940"/>
      <c r="X17" s="941"/>
      <c r="Y17" s="939"/>
      <c r="Z17" s="941"/>
      <c r="AA17" s="556"/>
      <c r="AB17" s="563"/>
      <c r="AC17" s="560" t="str">
        <f t="shared" si="3"/>
        <v/>
      </c>
      <c r="AD17" s="564"/>
      <c r="AE17" s="561"/>
      <c r="AF17" s="562">
        <f t="shared" si="4"/>
        <v>0</v>
      </c>
      <c r="AG17" s="72"/>
      <c r="AH17" s="109" t="str">
        <f t="shared" si="5"/>
        <v/>
      </c>
      <c r="AI17" s="883" t="str">
        <f t="shared" si="11"/>
        <v/>
      </c>
      <c r="AJ17" s="883"/>
      <c r="AK17" s="900" t="str">
        <f t="shared" si="6"/>
        <v/>
      </c>
      <c r="AL17" s="900"/>
      <c r="AM17" s="901" t="str">
        <f t="shared" si="7"/>
        <v/>
      </c>
      <c r="AN17" s="901"/>
      <c r="AO17" s="73">
        <f t="shared" si="12"/>
        <v>0</v>
      </c>
      <c r="AP17" s="74">
        <f t="shared" si="13"/>
        <v>0</v>
      </c>
      <c r="AQ17" s="75">
        <f t="shared" si="14"/>
        <v>0</v>
      </c>
      <c r="AR17" s="76">
        <f t="shared" si="15"/>
        <v>0</v>
      </c>
      <c r="AS17" s="77">
        <f t="shared" si="8"/>
        <v>0</v>
      </c>
      <c r="AT17" s="76">
        <f t="shared" si="16"/>
        <v>0</v>
      </c>
      <c r="AU17" s="78">
        <f t="shared" si="9"/>
        <v>0</v>
      </c>
      <c r="AV17" s="5">
        <f t="shared" si="10"/>
        <v>0</v>
      </c>
      <c r="AW17" s="104">
        <f t="shared" si="17"/>
        <v>0</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0</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0</v>
      </c>
      <c r="AR18" s="76">
        <f t="shared" si="15"/>
        <v>0</v>
      </c>
      <c r="AS18" s="77">
        <f t="shared" si="8"/>
        <v>0</v>
      </c>
      <c r="AT18" s="76">
        <f t="shared" si="16"/>
        <v>0</v>
      </c>
      <c r="AU18" s="78">
        <f t="shared" si="9"/>
        <v>0</v>
      </c>
      <c r="AV18" s="5">
        <f t="shared" si="10"/>
        <v>0</v>
      </c>
      <c r="AW18" s="104">
        <f t="shared" si="17"/>
        <v>0</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0</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0</v>
      </c>
      <c r="AR19" s="76">
        <f t="shared" si="15"/>
        <v>0</v>
      </c>
      <c r="AS19" s="77">
        <f t="shared" si="8"/>
        <v>0</v>
      </c>
      <c r="AT19" s="76">
        <f t="shared" si="16"/>
        <v>0</v>
      </c>
      <c r="AU19" s="78">
        <f t="shared" si="9"/>
        <v>0</v>
      </c>
      <c r="AV19" s="5">
        <f t="shared" si="10"/>
        <v>0</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0</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0</v>
      </c>
      <c r="AR20" s="76">
        <f t="shared" si="15"/>
        <v>0</v>
      </c>
      <c r="AS20" s="77">
        <f t="shared" si="8"/>
        <v>0</v>
      </c>
      <c r="AT20" s="76">
        <f t="shared" si="16"/>
        <v>0</v>
      </c>
      <c r="AU20" s="78">
        <f t="shared" si="9"/>
        <v>0</v>
      </c>
      <c r="AV20" s="5">
        <f t="shared" si="10"/>
        <v>0</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0</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0</v>
      </c>
      <c r="AR21" s="76">
        <f t="shared" si="15"/>
        <v>0</v>
      </c>
      <c r="AS21" s="77">
        <f t="shared" si="8"/>
        <v>0</v>
      </c>
      <c r="AT21" s="76">
        <f t="shared" si="16"/>
        <v>0</v>
      </c>
      <c r="AU21" s="78">
        <f t="shared" si="9"/>
        <v>0</v>
      </c>
      <c r="AV21" s="5">
        <f t="shared" si="10"/>
        <v>0</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0</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0</v>
      </c>
      <c r="AR22" s="76">
        <f t="shared" si="15"/>
        <v>0</v>
      </c>
      <c r="AS22" s="77">
        <f t="shared" si="8"/>
        <v>0</v>
      </c>
      <c r="AT22" s="76">
        <f t="shared" si="16"/>
        <v>0</v>
      </c>
      <c r="AU22" s="78">
        <f t="shared" si="9"/>
        <v>0</v>
      </c>
      <c r="AV22" s="5">
        <f t="shared" si="10"/>
        <v>0</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0</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0</v>
      </c>
      <c r="AR23" s="76">
        <f t="shared" si="15"/>
        <v>0</v>
      </c>
      <c r="AS23" s="77">
        <f t="shared" si="8"/>
        <v>0</v>
      </c>
      <c r="AT23" s="76">
        <f t="shared" si="16"/>
        <v>0</v>
      </c>
      <c r="AU23" s="78">
        <f t="shared" si="9"/>
        <v>0</v>
      </c>
      <c r="AV23" s="5">
        <f t="shared" si="10"/>
        <v>0</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0</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0</v>
      </c>
      <c r="AR24" s="76">
        <f t="shared" si="15"/>
        <v>0</v>
      </c>
      <c r="AS24" s="77">
        <f t="shared" si="8"/>
        <v>0</v>
      </c>
      <c r="AT24" s="76">
        <f t="shared" si="16"/>
        <v>0</v>
      </c>
      <c r="AU24" s="78">
        <f t="shared" si="9"/>
        <v>0</v>
      </c>
      <c r="AV24" s="5">
        <f t="shared" si="10"/>
        <v>0</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0</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0</v>
      </c>
      <c r="AR25" s="76">
        <f t="shared" si="15"/>
        <v>0</v>
      </c>
      <c r="AS25" s="77">
        <f t="shared" si="8"/>
        <v>0</v>
      </c>
      <c r="AT25" s="76">
        <f t="shared" si="16"/>
        <v>0</v>
      </c>
      <c r="AU25" s="78">
        <f t="shared" si="9"/>
        <v>0</v>
      </c>
      <c r="AV25" s="5">
        <f t="shared" si="10"/>
        <v>0</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0</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0</v>
      </c>
      <c r="AR26" s="76">
        <f t="shared" si="15"/>
        <v>0</v>
      </c>
      <c r="AS26" s="77">
        <f t="shared" si="8"/>
        <v>0</v>
      </c>
      <c r="AT26" s="76">
        <f t="shared" si="16"/>
        <v>0</v>
      </c>
      <c r="AU26" s="78">
        <f t="shared" si="9"/>
        <v>0</v>
      </c>
      <c r="AV26" s="5">
        <f t="shared" si="10"/>
        <v>0</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0</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0</v>
      </c>
      <c r="AR27" s="76">
        <f t="shared" si="15"/>
        <v>0</v>
      </c>
      <c r="AS27" s="77">
        <f t="shared" si="8"/>
        <v>0</v>
      </c>
      <c r="AT27" s="76">
        <f t="shared" si="16"/>
        <v>0</v>
      </c>
      <c r="AU27" s="78">
        <f t="shared" si="9"/>
        <v>0</v>
      </c>
      <c r="AV27" s="5">
        <f t="shared" si="10"/>
        <v>0</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0</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0</v>
      </c>
      <c r="AR28" s="76">
        <f t="shared" si="15"/>
        <v>0</v>
      </c>
      <c r="AS28" s="77">
        <f t="shared" si="8"/>
        <v>0</v>
      </c>
      <c r="AT28" s="76">
        <f t="shared" si="16"/>
        <v>0</v>
      </c>
      <c r="AU28" s="78">
        <f t="shared" si="9"/>
        <v>0</v>
      </c>
      <c r="AV28" s="5">
        <f t="shared" si="10"/>
        <v>0</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0</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0</v>
      </c>
      <c r="AR29" s="76">
        <f t="shared" si="15"/>
        <v>0</v>
      </c>
      <c r="AS29" s="77">
        <f t="shared" si="8"/>
        <v>0</v>
      </c>
      <c r="AT29" s="76">
        <f t="shared" si="16"/>
        <v>0</v>
      </c>
      <c r="AU29" s="78">
        <f t="shared" si="9"/>
        <v>0</v>
      </c>
      <c r="AV29" s="5">
        <f t="shared" si="10"/>
        <v>0</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0</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0</v>
      </c>
      <c r="AR30" s="76">
        <f t="shared" si="15"/>
        <v>0</v>
      </c>
      <c r="AS30" s="77">
        <f t="shared" si="8"/>
        <v>0</v>
      </c>
      <c r="AT30" s="76">
        <f t="shared" si="16"/>
        <v>0</v>
      </c>
      <c r="AU30" s="78">
        <f t="shared" si="9"/>
        <v>0</v>
      </c>
      <c r="AV30" s="5">
        <f t="shared" si="10"/>
        <v>0</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0</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0</v>
      </c>
      <c r="AR31" s="76">
        <f t="shared" si="15"/>
        <v>0</v>
      </c>
      <c r="AS31" s="77">
        <f t="shared" si="8"/>
        <v>0</v>
      </c>
      <c r="AT31" s="76">
        <f t="shared" si="16"/>
        <v>0</v>
      </c>
      <c r="AU31" s="78">
        <f t="shared" si="9"/>
        <v>0</v>
      </c>
      <c r="AV31" s="5">
        <f t="shared" si="10"/>
        <v>0</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0</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0</v>
      </c>
      <c r="AR32" s="76">
        <f t="shared" si="15"/>
        <v>0</v>
      </c>
      <c r="AS32" s="77">
        <f t="shared" si="8"/>
        <v>0</v>
      </c>
      <c r="AT32" s="76">
        <f t="shared" si="16"/>
        <v>0</v>
      </c>
      <c r="AU32" s="78">
        <f t="shared" si="9"/>
        <v>0</v>
      </c>
      <c r="AV32" s="5">
        <f t="shared" si="10"/>
        <v>0</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0</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0</v>
      </c>
      <c r="AR33" s="76">
        <f t="shared" si="15"/>
        <v>0</v>
      </c>
      <c r="AS33" s="77">
        <f t="shared" si="8"/>
        <v>0</v>
      </c>
      <c r="AT33" s="76">
        <f t="shared" si="16"/>
        <v>0</v>
      </c>
      <c r="AU33" s="78">
        <f t="shared" si="9"/>
        <v>0</v>
      </c>
      <c r="AV33" s="5">
        <f t="shared" si="10"/>
        <v>0</v>
      </c>
      <c r="AW33" s="104">
        <f t="shared" si="17"/>
        <v>0</v>
      </c>
    </row>
    <row r="34" spans="1:49" s="69" customFormat="1" ht="24.75" customHeight="1" x14ac:dyDescent="0.2">
      <c r="A34" s="84"/>
      <c r="B34" s="480" t="s">
        <v>281</v>
      </c>
      <c r="C34" s="84"/>
      <c r="D34" s="84"/>
      <c r="E34" s="84"/>
      <c r="F34" s="84"/>
      <c r="G34" s="554">
        <f>20-COUNTBLANK(B14:B33)</f>
        <v>0</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0</v>
      </c>
      <c r="Z34" s="904"/>
      <c r="AA34" s="558">
        <f t="shared" ref="AA34:AG34" si="18">SUM(AA14:AA33)</f>
        <v>0</v>
      </c>
      <c r="AB34" s="568">
        <f t="shared" si="18"/>
        <v>0</v>
      </c>
      <c r="AC34" s="569">
        <f t="shared" si="18"/>
        <v>0</v>
      </c>
      <c r="AD34" s="569">
        <f t="shared" si="18"/>
        <v>0</v>
      </c>
      <c r="AE34" s="570">
        <f t="shared" si="18"/>
        <v>0</v>
      </c>
      <c r="AF34" s="571">
        <f t="shared" si="18"/>
        <v>0</v>
      </c>
      <c r="AG34" s="89">
        <f t="shared" si="18"/>
        <v>0</v>
      </c>
      <c r="AH34" s="90"/>
      <c r="AI34" s="90"/>
      <c r="AJ34" s="90"/>
      <c r="AK34" s="90"/>
      <c r="AL34" s="91"/>
      <c r="AM34" s="91"/>
      <c r="AN34" s="91"/>
      <c r="AO34" s="68"/>
      <c r="AS34" s="70"/>
      <c r="AW34" s="104">
        <f>SUM(AW14:AW33)</f>
        <v>0</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0</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480" priority="6" stopIfTrue="1">
      <formula>B14=""</formula>
    </cfRule>
  </conditionalFormatting>
  <conditionalFormatting sqref="AE14:AE33">
    <cfRule type="expression" dxfId="479" priority="7" stopIfTrue="1">
      <formula>AND((OR(S14,V14,Y14)&lt;&gt;0),AE14=0)</formula>
    </cfRule>
    <cfRule type="expression" dxfId="478" priority="8" stopIfTrue="1">
      <formula>AND((OR(S14,V14,Y14)&lt;&gt;0),AE14&lt;&gt;0)</formula>
    </cfRule>
  </conditionalFormatting>
  <conditionalFormatting sqref="Q14:R33">
    <cfRule type="expression" dxfId="477" priority="9" stopIfTrue="1">
      <formula>B14=""</formula>
    </cfRule>
  </conditionalFormatting>
  <conditionalFormatting sqref="AC14:AC33">
    <cfRule type="expression" dxfId="476" priority="10" stopIfTrue="1">
      <formula>(AD14+AC14)&gt;=0</formula>
    </cfRule>
  </conditionalFormatting>
  <conditionalFormatting sqref="AI14:AJ33">
    <cfRule type="expression" dxfId="475" priority="11" stopIfTrue="1">
      <formula>IF(AI14&lt;&gt;ROUND(S14*$AF$1+V14+Y14,2),1)</formula>
    </cfRule>
    <cfRule type="cellIs" dxfId="474" priority="12" stopIfTrue="1" operator="equal">
      <formula>0</formula>
    </cfRule>
  </conditionalFormatting>
  <conditionalFormatting sqref="Y25:Z33">
    <cfRule type="expression" dxfId="473" priority="13" stopIfTrue="1">
      <formula>IF((AND($Y25=0,$S25=0,$V25=0,$AE25&lt;&gt;0)),"истина")</formula>
    </cfRule>
    <cfRule type="expression" dxfId="472" priority="14" stopIfTrue="1">
      <formula>($V25+$Y25)&lt;&gt;$AI25</formula>
    </cfRule>
  </conditionalFormatting>
  <conditionalFormatting sqref="S15:U33">
    <cfRule type="expression" dxfId="471" priority="15" stopIfTrue="1">
      <formula>IF((AND($S15=0,$V15=0,$Y15=0,$AE15&lt;&gt;0)),"истина")</formula>
    </cfRule>
    <cfRule type="cellIs" dxfId="470" priority="16" stopIfTrue="1" operator="lessThan">
      <formula>0</formula>
    </cfRule>
  </conditionalFormatting>
  <conditionalFormatting sqref="V25:X33">
    <cfRule type="expression" dxfId="469" priority="17" stopIfTrue="1">
      <formula>IF((AND($V25=0,$Y25=0,$S25=0,$AE25&lt;&gt;0)),"истина")</formula>
    </cfRule>
    <cfRule type="expression" dxfId="468" priority="18" stopIfTrue="1">
      <formula>($V25+$Y25)&lt;&gt;$AI25</formula>
    </cfRule>
    <cfRule type="cellIs" dxfId="467" priority="19" stopIfTrue="1" operator="lessThan">
      <formula>0</formula>
    </cfRule>
  </conditionalFormatting>
  <conditionalFormatting sqref="I10:J10">
    <cfRule type="cellIs" dxfId="466" priority="20" stopIfTrue="1" operator="notEqual">
      <formula>$A$10</formula>
    </cfRule>
    <cfRule type="cellIs" dxfId="465" priority="21" stopIfTrue="1" operator="equal">
      <formula>0</formula>
    </cfRule>
  </conditionalFormatting>
  <conditionalFormatting sqref="D10:E10 AK13:AL13 AH14:AH33 AM14:AN33">
    <cfRule type="cellIs" dxfId="464" priority="22" stopIfTrue="1" operator="equal">
      <formula>0</formula>
    </cfRule>
  </conditionalFormatting>
  <conditionalFormatting sqref="AH3:AN3 AH1:AN1">
    <cfRule type="cellIs" dxfId="463" priority="23" stopIfTrue="1" operator="equal">
      <formula>0</formula>
    </cfRule>
  </conditionalFormatting>
  <conditionalFormatting sqref="S34:AG34 AF14:AF33">
    <cfRule type="cellIs" dxfId="462" priority="24" stopIfTrue="1" operator="equal">
      <formula>0</formula>
    </cfRule>
  </conditionalFormatting>
  <conditionalFormatting sqref="S14:U14">
    <cfRule type="expression" dxfId="461" priority="25" stopIfTrue="1">
      <formula>IF((AND($S$14=0,$V$14=0,$Y$14=0,$AE$14&lt;&gt;0)),"истина")</formula>
    </cfRule>
    <cfRule type="cellIs" dxfId="460" priority="26" stopIfTrue="1" operator="lessThan">
      <formula>0</formula>
    </cfRule>
  </conditionalFormatting>
  <conditionalFormatting sqref="G34 D8:E9 AK14:AL33">
    <cfRule type="cellIs" dxfId="459" priority="27" stopIfTrue="1" operator="equal">
      <formula>0</formula>
    </cfRule>
  </conditionalFormatting>
  <conditionalFormatting sqref="AL8:AL9">
    <cfRule type="cellIs" dxfId="458" priority="28" stopIfTrue="1" operator="equal">
      <formula>0</formula>
    </cfRule>
  </conditionalFormatting>
  <conditionalFormatting sqref="AM8:AN8">
    <cfRule type="expression" dxfId="457" priority="29" stopIfTrue="1">
      <formula>$AL$8=0</formula>
    </cfRule>
  </conditionalFormatting>
  <conditionalFormatting sqref="AM9:AN9">
    <cfRule type="expression" dxfId="456" priority="30" stopIfTrue="1">
      <formula>$AL$9=0</formula>
    </cfRule>
  </conditionalFormatting>
  <conditionalFormatting sqref="A8:C8">
    <cfRule type="expression" dxfId="455" priority="31" stopIfTrue="1">
      <formula>$D$8=0</formula>
    </cfRule>
    <cfRule type="cellIs" dxfId="454" priority="32" stopIfTrue="1" operator="equal">
      <formula>0</formula>
    </cfRule>
  </conditionalFormatting>
  <conditionalFormatting sqref="A9:C9">
    <cfRule type="expression" dxfId="453" priority="33" stopIfTrue="1">
      <formula>$D$9=0</formula>
    </cfRule>
    <cfRule type="cellIs" dxfId="452" priority="34" stopIfTrue="1" operator="equal">
      <formula>0</formula>
    </cfRule>
  </conditionalFormatting>
  <conditionalFormatting sqref="F9">
    <cfRule type="expression" dxfId="451" priority="35" stopIfTrue="1">
      <formula>$D$9=0</formula>
    </cfRule>
  </conditionalFormatting>
  <conditionalFormatting sqref="F8">
    <cfRule type="expression" dxfId="450" priority="36" stopIfTrue="1">
      <formula>$D$8=0</formula>
    </cfRule>
  </conditionalFormatting>
  <conditionalFormatting sqref="G8:AK9 BA7:CE8">
    <cfRule type="cellIs" dxfId="449" priority="37" stopIfTrue="1" operator="equal">
      <formula>""</formula>
    </cfRule>
  </conditionalFormatting>
  <conditionalFormatting sqref="Y14:Z24">
    <cfRule type="expression" dxfId="448" priority="1" stopIfTrue="1">
      <formula>IF((AND($Y14=0,$S14=0,$V14=0,$AE14&lt;&gt;0)),"истина")</formula>
    </cfRule>
    <cfRule type="expression" dxfId="447" priority="2" stopIfTrue="1">
      <formula>($V14+$Y14)&lt;&gt;$AI14</formula>
    </cfRule>
  </conditionalFormatting>
  <conditionalFormatting sqref="V14:X24">
    <cfRule type="expression" dxfId="446" priority="3" stopIfTrue="1">
      <formula>IF((AND($V14=0,$Y14=0,$S14=0,$AE14&lt;&gt;0)),"истина")</formula>
    </cfRule>
    <cfRule type="expression" dxfId="445" priority="4" stopIfTrue="1">
      <formula>($V14+$Y14)&lt;&gt;$AI14</formula>
    </cfRule>
    <cfRule type="cellIs" dxfId="444"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0353"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100354"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100355"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100356"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100357"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100358"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100359"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100360"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100361"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100362"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100363"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100364"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100365"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100366"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100367"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100368"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100369"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9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49">
    <pageSetUpPr fitToPage="1"/>
  </sheetPr>
  <dimension ref="A1:CE147"/>
  <sheetViews>
    <sheetView showGridLines="0" topLeftCell="C3" zoomScale="120" zoomScaleNormal="120" workbookViewId="0">
      <selection activeCell="M18" sqref="M18:N18"/>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c r="B1" s="969"/>
      <c r="C1" s="969"/>
      <c r="D1" s="555"/>
      <c r="E1" s="966"/>
      <c r="F1" s="966"/>
      <c r="G1" s="966"/>
      <c r="H1" s="966"/>
      <c r="J1" s="970"/>
      <c r="K1" s="970"/>
      <c r="L1" s="970"/>
      <c r="M1" s="970"/>
      <c r="N1" s="970"/>
      <c r="O1" s="970"/>
      <c r="P1" s="3"/>
      <c r="Q1" s="3"/>
      <c r="R1" s="964"/>
      <c r="S1" s="964"/>
      <c r="T1" s="964"/>
      <c r="U1" s="964"/>
      <c r="V1" s="964"/>
      <c r="W1" s="964"/>
      <c r="Y1" s="971"/>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c r="AH2" s="859" t="s">
        <v>12</v>
      </c>
      <c r="AI2" s="859"/>
      <c r="AJ2" s="859"/>
      <c r="AK2" s="859"/>
      <c r="AL2" s="859"/>
      <c r="AM2" s="859"/>
      <c r="AN2" s="859"/>
      <c r="AO2" s="14" t="b">
        <v>0</v>
      </c>
      <c r="AP2" s="15" t="b">
        <v>0</v>
      </c>
      <c r="AQ2" s="15" t="b">
        <v>0</v>
      </c>
      <c r="AR2" s="15" t="b">
        <v>0</v>
      </c>
      <c r="AS2" s="15" t="b">
        <v>0</v>
      </c>
      <c r="AT2" s="15" t="b">
        <v>0</v>
      </c>
      <c r="AU2" s="15" t="b">
        <v>0</v>
      </c>
      <c r="AV2" s="15">
        <f>COUNTIF(AO2:AU2,TRUE)</f>
        <v>0</v>
      </c>
    </row>
    <row r="3" spans="1:83" ht="12.75" customHeight="1" x14ac:dyDescent="0.2">
      <c r="A3" s="972" t="s">
        <v>335</v>
      </c>
      <c r="B3" s="972"/>
      <c r="C3" s="972"/>
      <c r="D3" s="555"/>
      <c r="E3" s="964"/>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f>IF(AO2=TRUE,"M",0)</f>
        <v>0</v>
      </c>
      <c r="AP3" s="19">
        <f>IF(AP2=TRUE,"Tu",0)</f>
        <v>0</v>
      </c>
      <c r="AQ3" s="19">
        <f>IF(AQ2=TRUE,"W",0)</f>
        <v>0</v>
      </c>
      <c r="AR3" s="19">
        <f>IF(AR2=TRUE,"Th",0)</f>
        <v>0</v>
      </c>
      <c r="AS3" s="19">
        <f>IF(AS2=TRUE,"F",0)</f>
        <v>0</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
      </c>
      <c r="BC7" s="33" t="str">
        <f>IF($I$7=$AO$3,"X","")&amp;IF($I$7=$AP$3,"X","")&amp;IF($I$7=$AQ$3,"X","")&amp;IF($I$7=$AR$3,"X","")&amp;IF($I$7=$AS$3,"X","")&amp;IF($I$7=$AT$3,"X","")&amp;IF($I$7=$AU$3,"X","")</f>
        <v/>
      </c>
      <c r="BD7" s="33" t="str">
        <f>IF($J$7=$AO$3,"X","")&amp;IF($J$7=$AP$3,"X","")&amp;IF($J$7=$AQ$3,"X","")&amp;IF($J$7=$AR$3,"X","")&amp;IF($J$7=$AS$3,"X","")&amp;IF($J$7=$AT$3,"X","")&amp;IF($J$7=$AU$3,"X","")</f>
        <v/>
      </c>
      <c r="BE7" s="33" t="str">
        <f>IF($K$7=$AO$3,"X","")&amp;IF($K$7=$AP$3,"X","")&amp;IF($K$7=$AQ$3,"X","")&amp;IF($K$7=$AR$3,"X","")&amp;IF($K$7=$AS$3,"X","")&amp;IF($K$7=$AT$3,"X","")&amp;IF($K$7=$AU$3,"X","")</f>
        <v/>
      </c>
      <c r="BF7" s="33" t="str">
        <f>IF($L$7=$AO$3,"X","")&amp;IF($L$7=$AP$3,"X","")&amp;IF($L$7=$AQ$3,"X","")&amp;IF($L$7=$AR$3,"X","")&amp;IF($L$7=$AS$3,"X","")&amp;IF($L$7=$AT$3,"X","")&amp;IF($L$7=$AU$3,"X","")</f>
        <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
      </c>
      <c r="BJ7" s="33" t="str">
        <f>IF($P$7=$AO$3,"X","")&amp;IF($P$7=$AP$3,"X","")&amp;IF($P$7=$AQ$3,"X","")&amp;IF($P$7=$AR$3,"X","")&amp;IF($P$7=$AS$3,"X","")&amp;IF($P$7=$AT$3,"X","")&amp;IF($P$7=$AU$3,"X","")</f>
        <v/>
      </c>
      <c r="BK7" s="33" t="str">
        <f>IF($Q$7=$AO$3,"X","")&amp;IF($Q$7=$AP$3,"X","")&amp;IF($Q$7=$AQ$3,"X","")&amp;IF($Q$7=$AR$3,"X","")&amp;IF($Q$7=$AS$3,"X","")&amp;IF($Q$7=$AT$3,"X","")&amp;IF($Q$7=$AU$3,"X","")</f>
        <v/>
      </c>
      <c r="BL7" s="33" t="str">
        <f>IF($R$7=$AO$3,"X","")&amp;IF($R$7=$AP$3,"X","")&amp;IF($R$7=$AQ$3,"X","")&amp;IF($R$7=$AR$3,"X","")&amp;IF($R$7=$AS$3,"X","")&amp;IF($R$7=$AT$3,"X","")&amp;IF($R$7=$AU$3,"X","")</f>
        <v/>
      </c>
      <c r="BM7" s="33" t="str">
        <f>IF($S$7=$AO$3,"X","")&amp;IF($S$7=$AP$3,"X","")&amp;IF($S$7=$AQ$3,"X","")&amp;IF($S$7=$AR$3,"X","")&amp;IF($S$7=$AS$3,"X","")&amp;IF($S$7=$AT$3,"X","")&amp;IF($S$7=$AU$3,"X","")</f>
        <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
      </c>
      <c r="BQ7" s="33" t="str">
        <f>IF($W$7=$AO$3,"X","")&amp;IF($W$7=$AP$3,"X","")&amp;IF($W$7=$AQ$3,"X","")&amp;IF($W$7=$AR$3,"X","")&amp;IF($W$7=$AS$3,"X","")&amp;IF($W$7=$AT$3,"X","")&amp;IF($W$7=$AU$3,"X","")</f>
        <v/>
      </c>
      <c r="BR7" s="33" t="str">
        <f>IF($X$7=$AO$3,"X","")&amp;IF($X$7=$AP$3,"X","")&amp;IF($X$7=$AQ$3,"X","")&amp;IF($X$7=$AR$3,"X","")&amp;IF($X$7=$AS$3,"X","")&amp;IF($X$7=$AT$3,"X","")&amp;IF($X$7=$AU$3,"X","")</f>
        <v/>
      </c>
      <c r="BS7" s="33" t="str">
        <f>IF($Y$7=$AO$3,"X","")&amp;IF($Y$7=$AP$3,"X","")&amp;IF($Y$7=$AQ$3,"X","")&amp;IF($Y$7=$AR$3,"X","")&amp;IF($Y$7=$AS$3,"X","")&amp;IF($Y$7=$AT$3,"X","")&amp;IF($Y$7=$AU$3,"X","")</f>
        <v/>
      </c>
      <c r="BT7" s="33" t="str">
        <f>IF($Z$7=$AO$3,"X","")&amp;IF($Z$7=$AP$3,"X","")&amp;IF($Z$7=$AQ$3,"X","")&amp;IF($Z$7=$AR$3,"X","")&amp;IF($Z$7=$AS$3,"X","")&amp;IF($Z$7=$AT$3,"X","")&amp;IF($Z$7=$AU$3,"X","")</f>
        <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
      </c>
      <c r="BX7" s="33" t="str">
        <f>IF($AD$7=$AO$3,"X","")&amp;IF($AD$7=$AP$3,"X","")&amp;IF($AD$7=$AQ$3,"X","")&amp;IF($AD$7=$AR$3,"X","")&amp;IF($AD$7=$AS$3,"X","")&amp;IF($AD$7=$AT$3,"X","")&amp;IF($AD$7=$AU$3,"X","")</f>
        <v/>
      </c>
      <c r="BY7" s="33" t="str">
        <f>IF($AE$7=$AO$3,"X","")&amp;IF($AE$7=$AP$3,"X","")&amp;IF($AE$7=$AQ$3,"X","")&amp;IF($AE$7=$AR$3,"X","")&amp;IF($AE$7=$AS$3,"X","")&amp;IF($AE$7=$AT$3,"X","")&amp;IF($AE$7=$AU$3,"X","")</f>
        <v/>
      </c>
      <c r="BZ7" s="33" t="str">
        <f>IF($AF$7=$AO$3,"X","")&amp;IF($AF$7=$AP$3,"X","")&amp;IF($AF$7=$AQ$3,"X","")&amp;IF($AF$7=$AR$3,"X","")&amp;IF($AF$7=$AS$3,"X","")&amp;IF($AF$7=$AT$3,"X","")&amp;IF($AF$7=$AU$3,"X","")</f>
        <v/>
      </c>
      <c r="CA7" s="33" t="str">
        <f>IF($AG$7=$AO$3,"X","")&amp;IF($AG$7=$AP$3,"X","")&amp;IF($AG$7=$AQ$3,"X","")&amp;IF($AG$7=$AR$3,"X","")&amp;IF($AG$7=$AS$3,"X","")&amp;IF($AG$7=$AT$3,"X","")&amp;IF($AG$7=$AU$3,"X","")</f>
        <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
      </c>
      <c r="CE7" s="33" t="str">
        <f>IF($AK$7=$AO$3,"X","")&amp;IF($AK$7=$AP$3,"X","")&amp;IF($AK$7=$AQ$3,"X","")&amp;IF($AK$7=$AR$3,"X","")&amp;IF($AK$7=$AS$3,"X","")&amp;IF($AK$7=$AT$3,"X","")&amp;IF($AK$7=$AU$3,"X","")</f>
        <v/>
      </c>
    </row>
    <row r="8" spans="1:83" ht="12.75" customHeight="1" x14ac:dyDescent="0.2">
      <c r="A8" s="977">
        <f>R1</f>
        <v>0</v>
      </c>
      <c r="B8" s="977"/>
      <c r="C8" s="977"/>
      <c r="D8" s="978">
        <f>Y1*AL8</f>
        <v>0</v>
      </c>
      <c r="E8" s="978"/>
      <c r="F8" s="34" t="s">
        <v>21</v>
      </c>
      <c r="G8" s="35" t="str">
        <f>IF($G$7=$AO$3,"X","")&amp;IF($G$7=$AP$3,"X","")&amp;IF($G$7=$AQ$3,"X","")&amp;IF($G$7=$AR$3,"X","")&amp;IF($G$7=$AS$3,"X","")&amp;IF($G$7=$AT$3,"X","")&amp;IF($G$7=$AU$3,"X","")</f>
        <v/>
      </c>
      <c r="H8" s="35" t="str">
        <f>IF($H$7=$AO$3,"X","")&amp;IF($H$7=$AP$3,"X","")&amp;IF($H$7=$AQ$3,"X","")&amp;IF($H$7=$AR$3,"X","")&amp;IF($H$7=$AS$3,"X","")&amp;IF($H$7=$AT$3,"X","")&amp;IF($H$7=$AU$3,"X","")</f>
        <v/>
      </c>
      <c r="I8" s="35" t="str">
        <f>IF($I$7=$AO$3,"X","")&amp;IF($I$7=$AP$3,"X","")&amp;IF($I$7=$AQ$3,"X","")&amp;IF($I$7=$AR$3,"X","")&amp;IF($I$7=$AS$3,"X","")&amp;IF($I$7=$AT$3,"X","")&amp;IF($I$7=$AU$3,"X","")</f>
        <v/>
      </c>
      <c r="J8" s="35" t="str">
        <f>IF($J$7=$AO$3,"X","")&amp;IF($J$7=$AP$3,"X","")&amp;IF($J$7=$AQ$3,"X","")&amp;IF($J$7=$AR$3,"X","")&amp;IF($J$7=$AS$3,"X","")&amp;IF($J$7=$AT$3,"X","")&amp;IF($J$7=$AU$3,"X","")</f>
        <v/>
      </c>
      <c r="K8" s="35" t="str">
        <f>IF($K$7=$AO$3,"X","")&amp;IF($K$7=$AP$3,"X","")&amp;IF($K$7=$AQ$3,"X","")&amp;IF($K$7=$AR$3,"X","")&amp;IF($K$7=$AS$3,"X","")&amp;IF($K$7=$AT$3,"X","")&amp;IF($K$7=$AU$3,"X","")</f>
        <v/>
      </c>
      <c r="L8" s="35" t="str">
        <f>IF($L$7=$AO$3,"X","")&amp;IF($L$7=$AP$3,"X","")&amp;IF($L$7=$AQ$3,"X","")&amp;IF($L$7=$AR$3,"X","")&amp;IF($L$7=$AS$3,"X","")&amp;IF($L$7=$AT$3,"X","")&amp;IF($L$7=$AU$3,"X","")</f>
        <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
      </c>
      <c r="P8" s="35" t="str">
        <f>IF($P$7=$AO$3,"X","")&amp;IF($P$7=$AP$3,"X","")&amp;IF($P$7=$AQ$3,"X","")&amp;IF($P$7=$AR$3,"X","")&amp;IF($P$7=$AS$3,"X","")&amp;IF($P$7=$AT$3,"X","")&amp;IF($P$7=$AU$3,"X","")</f>
        <v/>
      </c>
      <c r="Q8" s="35" t="str">
        <f>IF($Q$7=$AO$3,"X","")&amp;IF($Q$7=$AP$3,"X","")&amp;IF($Q$7=$AQ$3,"X","")&amp;IF($Q$7=$AR$3,"X","")&amp;IF($Q$7=$AS$3,"X","")&amp;IF($Q$7=$AT$3,"X","")&amp;IF($Q$7=$AU$3,"X","")</f>
        <v/>
      </c>
      <c r="R8" s="35" t="str">
        <f>IF($R$7=$AO$3,"X","")&amp;IF($R$7=$AP$3,"X","")&amp;IF($R$7=$AQ$3,"X","")&amp;IF($R$7=$AR$3,"X","")&amp;IF($R$7=$AS$3,"X","")&amp;IF($R$7=$AT$3,"X","")&amp;IF($R$7=$AU$3,"X","")</f>
        <v/>
      </c>
      <c r="S8" s="35" t="str">
        <f>IF($S$7=$AO$3,"X","")&amp;IF($S$7=$AP$3,"X","")&amp;IF($S$7=$AQ$3,"X","")&amp;IF($S$7=$AR$3,"X","")&amp;IF($S$7=$AS$3,"X","")&amp;IF($S$7=$AT$3,"X","")&amp;IF($S$7=$AU$3,"X","")</f>
        <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
      </c>
      <c r="W8" s="35" t="str">
        <f>IF($W$7=$AO$3,"X","")&amp;IF($W$7=$AP$3,"X","")&amp;IF($W$7=$AQ$3,"X","")&amp;IF($W$7=$AR$3,"X","")&amp;IF($W$7=$AS$3,"X","")&amp;IF($W$7=$AT$3,"X","")&amp;IF($W$7=$AU$3,"X","")</f>
        <v/>
      </c>
      <c r="X8" s="35" t="str">
        <f>IF($X$7=$AO$3,"X","")&amp;IF($X$7=$AP$3,"X","")&amp;IF($X$7=$AQ$3,"X","")&amp;IF($X$7=$AR$3,"X","")&amp;IF($X$7=$AS$3,"X","")&amp;IF($X$7=$AT$3,"X","")&amp;IF($X$7=$AU$3,"X","")</f>
        <v/>
      </c>
      <c r="Y8" s="35" t="str">
        <f>IF($Y$7=$AO$3,"X","")&amp;IF($Y$7=$AP$3,"X","")&amp;IF($Y$7=$AQ$3,"X","")&amp;IF($Y$7=$AR$3,"X","")&amp;IF($Y$7=$AS$3,"X","")&amp;IF($Y$7=$AT$3,"X","")&amp;IF($Y$7=$AU$3,"X","")</f>
        <v/>
      </c>
      <c r="Z8" s="35" t="str">
        <f>IF($Z$7=$AO$3,"X","")&amp;IF($Z$7=$AP$3,"X","")&amp;IF($Z$7=$AQ$3,"X","")&amp;IF($Z$7=$AR$3,"X","")&amp;IF($Z$7=$AS$3,"X","")&amp;IF($Z$7=$AT$3,"X","")&amp;IF($Z$7=$AU$3,"X","")</f>
        <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
      </c>
      <c r="AD8" s="35" t="str">
        <f>IF($AD$7=$AO$3,"X","")&amp;IF($AD$7=$AP$3,"X","")&amp;IF($AD$7=$AQ$3,"X","")&amp;IF($AD$7=$AR$3,"X","")&amp;IF($AD$7=$AS$3,"X","")&amp;IF($AD$7=$AT$3,"X","")&amp;IF($AD$7=$AU$3,"X","")</f>
        <v/>
      </c>
      <c r="AE8" s="35" t="str">
        <f>IF($AE$7=$AO$3,"X","")&amp;IF($AE$7=$AP$3,"X","")&amp;IF($AE$7=$AQ$3,"X","")&amp;IF($AE$7=$AR$3,"X","")&amp;IF($AE$7=$AS$3,"X","")&amp;IF($AE$7=$AT$3,"X","")&amp;IF($AE$7=$AU$3,"X","")</f>
        <v/>
      </c>
      <c r="AF8" s="35" t="str">
        <f>IF($AF$7=$AO$3,"X","")&amp;IF($AF$7=$AP$3,"X","")&amp;IF($AF$7=$AQ$3,"X","")&amp;IF($AF$7=$AR$3,"X","")&amp;IF($AF$7=$AS$3,"X","")&amp;IF($AF$7=$AT$3,"X","")&amp;IF($AF$7=$AU$3,"X","")</f>
        <v/>
      </c>
      <c r="AG8" s="35" t="str">
        <f>IF($AG$7=$AO$3,"X","")&amp;IF($AG$7=$AP$3,"X","")&amp;IF($AG$7=$AQ$3,"X","")&amp;IF($AG$7=$AR$3,"X","")&amp;IF($AG$7=$AS$3,"X","")&amp;IF($AG$7=$AT$3,"X","")&amp;IF($AG$7=$AU$3,"X","")</f>
        <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
      </c>
      <c r="AK8" s="35" t="str">
        <f>IF($AK$7=$AO$3,"X","")&amp;IF($AK$7=$AP$3,"X","")&amp;IF($AK$7=$AQ$3,"X","")&amp;IF($AK$7=$AR$3,"X","")&amp;IF($AK$7=$AS$3,"X","")&amp;IF($AK$7=$AT$3,"X","")&amp;IF($AK$7=$AU$3,"X","")</f>
        <v/>
      </c>
      <c r="AL8" s="30">
        <f>COUNTIF(G8:AK8,"X")</f>
        <v>0</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0</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c r="C14" s="925"/>
      <c r="D14" s="925"/>
      <c r="E14" s="925"/>
      <c r="F14" s="925"/>
      <c r="G14" s="926"/>
      <c r="H14" s="927"/>
      <c r="I14" s="928"/>
      <c r="J14" s="929"/>
      <c r="K14" s="930"/>
      <c r="L14" s="931"/>
      <c r="M14" s="932"/>
      <c r="N14" s="933"/>
      <c r="O14" s="932"/>
      <c r="P14" s="933"/>
      <c r="Q14" s="934">
        <f t="shared" ref="Q14:Q33" si="2">AV14</f>
        <v>0</v>
      </c>
      <c r="R14" s="935"/>
      <c r="S14" s="936"/>
      <c r="T14" s="937"/>
      <c r="U14" s="938"/>
      <c r="V14" s="939"/>
      <c r="W14" s="940"/>
      <c r="X14" s="941"/>
      <c r="Y14" s="939"/>
      <c r="Z14" s="941"/>
      <c r="AA14" s="556"/>
      <c r="AB14" s="559"/>
      <c r="AC14" s="560" t="str">
        <f t="shared" ref="AC14:AC33" si="3">IF(B14&lt;&gt;"",-$I$10,"")</f>
        <v/>
      </c>
      <c r="AD14" s="561"/>
      <c r="AE14" s="561"/>
      <c r="AF14" s="562">
        <f t="shared" ref="AF14:AF33" si="4">SUM(AB14:AE14)</f>
        <v>0</v>
      </c>
      <c r="AG14" s="72"/>
      <c r="AH14" s="109" t="str">
        <f t="shared" ref="AH14:AH33" si="5">IF(B14&lt;&gt;"",AV14,"")</f>
        <v/>
      </c>
      <c r="AI14" s="883" t="str">
        <f>IF(B14&lt;&gt;0,ROUND(AE14*Q14,0),"")</f>
        <v/>
      </c>
      <c r="AJ14" s="883"/>
      <c r="AK14" s="900" t="str">
        <f t="shared" ref="AK14:AK33" si="6">IF(B14&lt;&gt;0,ROUND(AI14*$AF$1,2),"")</f>
        <v/>
      </c>
      <c r="AL14" s="900"/>
      <c r="AM14" s="901" t="str">
        <f t="shared" ref="AM14:AM33" si="7">IF(AND(AC14&gt;0,AC14&lt;&gt;""),"ложь","")</f>
        <v/>
      </c>
      <c r="AN14" s="901"/>
      <c r="AO14" s="73">
        <f>IF(ROUND($A$1-$A$1*M14,4)=$A$1,0,ROUND($A$1-$A$1*M14,4))</f>
        <v>0</v>
      </c>
      <c r="AP14" s="74">
        <f>IF(ROUND($A$1-$A$1*O14,4)=$A$1,0,ROUND($A$1-$A$1*O14,4))</f>
        <v>0</v>
      </c>
      <c r="AQ14" s="75">
        <f>ROUND($A$1-((M14+O14)*$A$1),4)</f>
        <v>0</v>
      </c>
      <c r="AR14" s="76">
        <f>IF(AO14&gt;0,1,0)</f>
        <v>0</v>
      </c>
      <c r="AS14" s="77">
        <f t="shared" ref="AS14:AS33" si="8">IF(AP14&gt;0,2,0)</f>
        <v>0</v>
      </c>
      <c r="AT14" s="76">
        <f>IF(AQ14&gt;0,3,0)</f>
        <v>0</v>
      </c>
      <c r="AU14" s="78">
        <f t="shared" ref="AU14:AU33" si="9">AR14+AS14+AT14</f>
        <v>0</v>
      </c>
      <c r="AV14" s="5">
        <f t="shared" ref="AV14:AV33" si="10">IF(AU14=4,AO14,0)+IF(AU14=5,AP14,0)+IF(AU14=6,AQ14,0)+IF(AU14=3,$A$1,0)</f>
        <v>0</v>
      </c>
      <c r="AW14" s="104">
        <f>ROUND(AF14*Q14,0)</f>
        <v>0</v>
      </c>
    </row>
    <row r="15" spans="1:83" s="69" customFormat="1" ht="18" customHeight="1" x14ac:dyDescent="0.2">
      <c r="A15" s="71">
        <v>2</v>
      </c>
      <c r="B15" s="924"/>
      <c r="C15" s="925"/>
      <c r="D15" s="925"/>
      <c r="E15" s="925"/>
      <c r="F15" s="925"/>
      <c r="G15" s="926"/>
      <c r="H15" s="927"/>
      <c r="I15" s="928"/>
      <c r="J15" s="929"/>
      <c r="K15" s="930"/>
      <c r="L15" s="931"/>
      <c r="M15" s="932"/>
      <c r="N15" s="933"/>
      <c r="O15" s="932"/>
      <c r="P15" s="933"/>
      <c r="Q15" s="934">
        <f t="shared" si="2"/>
        <v>0</v>
      </c>
      <c r="R15" s="935"/>
      <c r="S15" s="936"/>
      <c r="T15" s="937"/>
      <c r="U15" s="938"/>
      <c r="V15" s="939"/>
      <c r="W15" s="940"/>
      <c r="X15" s="941"/>
      <c r="Y15" s="939"/>
      <c r="Z15" s="941"/>
      <c r="AA15" s="556"/>
      <c r="AB15" s="563"/>
      <c r="AC15" s="560" t="str">
        <f t="shared" si="3"/>
        <v/>
      </c>
      <c r="AD15" s="564"/>
      <c r="AE15" s="561"/>
      <c r="AF15" s="562">
        <f t="shared" si="4"/>
        <v>0</v>
      </c>
      <c r="AG15" s="72"/>
      <c r="AH15" s="109" t="str">
        <f t="shared" si="5"/>
        <v/>
      </c>
      <c r="AI15" s="883" t="str">
        <f t="shared" ref="AI15:AI33" si="11">IF(B15&lt;&gt;0,ROUND(AE15*Q15,0),"")</f>
        <v/>
      </c>
      <c r="AJ15" s="883"/>
      <c r="AK15" s="900" t="str">
        <f t="shared" si="6"/>
        <v/>
      </c>
      <c r="AL15" s="900"/>
      <c r="AM15" s="901" t="str">
        <f t="shared" si="7"/>
        <v/>
      </c>
      <c r="AN15" s="901"/>
      <c r="AO15" s="73">
        <f t="shared" ref="AO15:AO33" si="12">IF(ROUND($A$1-$A$1*M15,4)=$A$1,0,ROUND($A$1-$A$1*M15,4))</f>
        <v>0</v>
      </c>
      <c r="AP15" s="74">
        <f t="shared" ref="AP15:AP33" si="13">IF(ROUND($A$1-$A$1*O15,4)=$A$1,0,ROUND($A$1-$A$1*O15,4))</f>
        <v>0</v>
      </c>
      <c r="AQ15" s="75">
        <f t="shared" ref="AQ15:AQ33" si="14">ROUND($A$1-((M15+O15)*$A$1),4)</f>
        <v>0</v>
      </c>
      <c r="AR15" s="76">
        <f t="shared" ref="AR15:AR33" si="15">IF(AO15&gt;0,1,0)</f>
        <v>0</v>
      </c>
      <c r="AS15" s="77">
        <f t="shared" si="8"/>
        <v>0</v>
      </c>
      <c r="AT15" s="76">
        <f t="shared" ref="AT15:AT33" si="16">IF(AQ15&gt;0,3,0)</f>
        <v>0</v>
      </c>
      <c r="AU15" s="78">
        <f t="shared" si="9"/>
        <v>0</v>
      </c>
      <c r="AV15" s="5">
        <f t="shared" si="10"/>
        <v>0</v>
      </c>
      <c r="AW15" s="104">
        <f t="shared" ref="AW15:AW33" si="17">ROUND(AF15*Q15,0)</f>
        <v>0</v>
      </c>
    </row>
    <row r="16" spans="1:83" s="69" customFormat="1" ht="18" customHeight="1" x14ac:dyDescent="0.2">
      <c r="A16" s="71">
        <v>3</v>
      </c>
      <c r="B16" s="924"/>
      <c r="C16" s="925"/>
      <c r="D16" s="925"/>
      <c r="E16" s="925"/>
      <c r="F16" s="925"/>
      <c r="G16" s="926"/>
      <c r="H16" s="927"/>
      <c r="I16" s="928"/>
      <c r="J16" s="929"/>
      <c r="K16" s="930"/>
      <c r="L16" s="931"/>
      <c r="M16" s="932"/>
      <c r="N16" s="933"/>
      <c r="O16" s="932"/>
      <c r="P16" s="933"/>
      <c r="Q16" s="934">
        <f t="shared" si="2"/>
        <v>0</v>
      </c>
      <c r="R16" s="935"/>
      <c r="S16" s="936"/>
      <c r="T16" s="937"/>
      <c r="U16" s="938"/>
      <c r="V16" s="939"/>
      <c r="W16" s="940"/>
      <c r="X16" s="941"/>
      <c r="Y16" s="939"/>
      <c r="Z16" s="941"/>
      <c r="AA16" s="556"/>
      <c r="AB16" s="563"/>
      <c r="AC16" s="560" t="str">
        <f t="shared" si="3"/>
        <v/>
      </c>
      <c r="AD16" s="564"/>
      <c r="AE16" s="561"/>
      <c r="AF16" s="562">
        <f t="shared" si="4"/>
        <v>0</v>
      </c>
      <c r="AG16" s="72"/>
      <c r="AH16" s="109" t="str">
        <f t="shared" si="5"/>
        <v/>
      </c>
      <c r="AI16" s="883" t="str">
        <f t="shared" si="11"/>
        <v/>
      </c>
      <c r="AJ16" s="883"/>
      <c r="AK16" s="900" t="str">
        <f t="shared" si="6"/>
        <v/>
      </c>
      <c r="AL16" s="900"/>
      <c r="AM16" s="901" t="str">
        <f t="shared" si="7"/>
        <v/>
      </c>
      <c r="AN16" s="901"/>
      <c r="AO16" s="73">
        <f t="shared" si="12"/>
        <v>0</v>
      </c>
      <c r="AP16" s="74">
        <f t="shared" si="13"/>
        <v>0</v>
      </c>
      <c r="AQ16" s="75">
        <f t="shared" si="14"/>
        <v>0</v>
      </c>
      <c r="AR16" s="76">
        <f t="shared" si="15"/>
        <v>0</v>
      </c>
      <c r="AS16" s="77">
        <f t="shared" si="8"/>
        <v>0</v>
      </c>
      <c r="AT16" s="76">
        <f t="shared" si="16"/>
        <v>0</v>
      </c>
      <c r="AU16" s="78">
        <f t="shared" si="9"/>
        <v>0</v>
      </c>
      <c r="AV16" s="5">
        <f t="shared" si="10"/>
        <v>0</v>
      </c>
      <c r="AW16" s="104">
        <f t="shared" si="17"/>
        <v>0</v>
      </c>
    </row>
    <row r="17" spans="1:49" s="69" customFormat="1" ht="18" customHeight="1" x14ac:dyDescent="0.2">
      <c r="A17" s="71">
        <v>4</v>
      </c>
      <c r="B17" s="924"/>
      <c r="C17" s="925"/>
      <c r="D17" s="925"/>
      <c r="E17" s="925"/>
      <c r="F17" s="925"/>
      <c r="G17" s="926"/>
      <c r="H17" s="927"/>
      <c r="I17" s="928"/>
      <c r="J17" s="929"/>
      <c r="K17" s="930"/>
      <c r="L17" s="931"/>
      <c r="M17" s="932"/>
      <c r="N17" s="933"/>
      <c r="O17" s="932"/>
      <c r="P17" s="933"/>
      <c r="Q17" s="934">
        <f t="shared" si="2"/>
        <v>0</v>
      </c>
      <c r="R17" s="935"/>
      <c r="S17" s="936"/>
      <c r="T17" s="937"/>
      <c r="U17" s="938"/>
      <c r="V17" s="939"/>
      <c r="W17" s="940"/>
      <c r="X17" s="941"/>
      <c r="Y17" s="939"/>
      <c r="Z17" s="941"/>
      <c r="AA17" s="556"/>
      <c r="AB17" s="563"/>
      <c r="AC17" s="560" t="str">
        <f t="shared" si="3"/>
        <v/>
      </c>
      <c r="AD17" s="564"/>
      <c r="AE17" s="561"/>
      <c r="AF17" s="562">
        <f t="shared" si="4"/>
        <v>0</v>
      </c>
      <c r="AG17" s="72"/>
      <c r="AH17" s="109" t="str">
        <f t="shared" si="5"/>
        <v/>
      </c>
      <c r="AI17" s="883" t="str">
        <f t="shared" si="11"/>
        <v/>
      </c>
      <c r="AJ17" s="883"/>
      <c r="AK17" s="900" t="str">
        <f t="shared" si="6"/>
        <v/>
      </c>
      <c r="AL17" s="900"/>
      <c r="AM17" s="901" t="str">
        <f t="shared" si="7"/>
        <v/>
      </c>
      <c r="AN17" s="901"/>
      <c r="AO17" s="73">
        <f t="shared" si="12"/>
        <v>0</v>
      </c>
      <c r="AP17" s="74">
        <f t="shared" si="13"/>
        <v>0</v>
      </c>
      <c r="AQ17" s="75">
        <f t="shared" si="14"/>
        <v>0</v>
      </c>
      <c r="AR17" s="76">
        <f t="shared" si="15"/>
        <v>0</v>
      </c>
      <c r="AS17" s="77">
        <f t="shared" si="8"/>
        <v>0</v>
      </c>
      <c r="AT17" s="76">
        <f t="shared" si="16"/>
        <v>0</v>
      </c>
      <c r="AU17" s="78">
        <f t="shared" si="9"/>
        <v>0</v>
      </c>
      <c r="AV17" s="5">
        <f t="shared" si="10"/>
        <v>0</v>
      </c>
      <c r="AW17" s="104">
        <f t="shared" si="17"/>
        <v>0</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0</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0</v>
      </c>
      <c r="AR18" s="76">
        <f t="shared" si="15"/>
        <v>0</v>
      </c>
      <c r="AS18" s="77">
        <f t="shared" si="8"/>
        <v>0</v>
      </c>
      <c r="AT18" s="76">
        <f t="shared" si="16"/>
        <v>0</v>
      </c>
      <c r="AU18" s="78">
        <f t="shared" si="9"/>
        <v>0</v>
      </c>
      <c r="AV18" s="5">
        <f t="shared" si="10"/>
        <v>0</v>
      </c>
      <c r="AW18" s="104">
        <f t="shared" si="17"/>
        <v>0</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0</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0</v>
      </c>
      <c r="AR19" s="76">
        <f t="shared" si="15"/>
        <v>0</v>
      </c>
      <c r="AS19" s="77">
        <f t="shared" si="8"/>
        <v>0</v>
      </c>
      <c r="AT19" s="76">
        <f t="shared" si="16"/>
        <v>0</v>
      </c>
      <c r="AU19" s="78">
        <f t="shared" si="9"/>
        <v>0</v>
      </c>
      <c r="AV19" s="5">
        <f t="shared" si="10"/>
        <v>0</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0</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0</v>
      </c>
      <c r="AR20" s="76">
        <f t="shared" si="15"/>
        <v>0</v>
      </c>
      <c r="AS20" s="77">
        <f t="shared" si="8"/>
        <v>0</v>
      </c>
      <c r="AT20" s="76">
        <f t="shared" si="16"/>
        <v>0</v>
      </c>
      <c r="AU20" s="78">
        <f t="shared" si="9"/>
        <v>0</v>
      </c>
      <c r="AV20" s="5">
        <f t="shared" si="10"/>
        <v>0</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0</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0</v>
      </c>
      <c r="AR21" s="76">
        <f t="shared" si="15"/>
        <v>0</v>
      </c>
      <c r="AS21" s="77">
        <f t="shared" si="8"/>
        <v>0</v>
      </c>
      <c r="AT21" s="76">
        <f t="shared" si="16"/>
        <v>0</v>
      </c>
      <c r="AU21" s="78">
        <f t="shared" si="9"/>
        <v>0</v>
      </c>
      <c r="AV21" s="5">
        <f t="shared" si="10"/>
        <v>0</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0</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0</v>
      </c>
      <c r="AR22" s="76">
        <f t="shared" si="15"/>
        <v>0</v>
      </c>
      <c r="AS22" s="77">
        <f t="shared" si="8"/>
        <v>0</v>
      </c>
      <c r="AT22" s="76">
        <f t="shared" si="16"/>
        <v>0</v>
      </c>
      <c r="AU22" s="78">
        <f t="shared" si="9"/>
        <v>0</v>
      </c>
      <c r="AV22" s="5">
        <f t="shared" si="10"/>
        <v>0</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0</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0</v>
      </c>
      <c r="AR23" s="76">
        <f t="shared" si="15"/>
        <v>0</v>
      </c>
      <c r="AS23" s="77">
        <f t="shared" si="8"/>
        <v>0</v>
      </c>
      <c r="AT23" s="76">
        <f t="shared" si="16"/>
        <v>0</v>
      </c>
      <c r="AU23" s="78">
        <f t="shared" si="9"/>
        <v>0</v>
      </c>
      <c r="AV23" s="5">
        <f t="shared" si="10"/>
        <v>0</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0</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0</v>
      </c>
      <c r="AR24" s="76">
        <f t="shared" si="15"/>
        <v>0</v>
      </c>
      <c r="AS24" s="77">
        <f t="shared" si="8"/>
        <v>0</v>
      </c>
      <c r="AT24" s="76">
        <f t="shared" si="16"/>
        <v>0</v>
      </c>
      <c r="AU24" s="78">
        <f t="shared" si="9"/>
        <v>0</v>
      </c>
      <c r="AV24" s="5">
        <f t="shared" si="10"/>
        <v>0</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0</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0</v>
      </c>
      <c r="AR25" s="76">
        <f t="shared" si="15"/>
        <v>0</v>
      </c>
      <c r="AS25" s="77">
        <f t="shared" si="8"/>
        <v>0</v>
      </c>
      <c r="AT25" s="76">
        <f t="shared" si="16"/>
        <v>0</v>
      </c>
      <c r="AU25" s="78">
        <f t="shared" si="9"/>
        <v>0</v>
      </c>
      <c r="AV25" s="5">
        <f t="shared" si="10"/>
        <v>0</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0</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0</v>
      </c>
      <c r="AR26" s="76">
        <f t="shared" si="15"/>
        <v>0</v>
      </c>
      <c r="AS26" s="77">
        <f t="shared" si="8"/>
        <v>0</v>
      </c>
      <c r="AT26" s="76">
        <f t="shared" si="16"/>
        <v>0</v>
      </c>
      <c r="AU26" s="78">
        <f t="shared" si="9"/>
        <v>0</v>
      </c>
      <c r="AV26" s="5">
        <f t="shared" si="10"/>
        <v>0</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0</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0</v>
      </c>
      <c r="AR27" s="76">
        <f t="shared" si="15"/>
        <v>0</v>
      </c>
      <c r="AS27" s="77">
        <f t="shared" si="8"/>
        <v>0</v>
      </c>
      <c r="AT27" s="76">
        <f t="shared" si="16"/>
        <v>0</v>
      </c>
      <c r="AU27" s="78">
        <f t="shared" si="9"/>
        <v>0</v>
      </c>
      <c r="AV27" s="5">
        <f t="shared" si="10"/>
        <v>0</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0</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0</v>
      </c>
      <c r="AR28" s="76">
        <f t="shared" si="15"/>
        <v>0</v>
      </c>
      <c r="AS28" s="77">
        <f t="shared" si="8"/>
        <v>0</v>
      </c>
      <c r="AT28" s="76">
        <f t="shared" si="16"/>
        <v>0</v>
      </c>
      <c r="AU28" s="78">
        <f t="shared" si="9"/>
        <v>0</v>
      </c>
      <c r="AV28" s="5">
        <f t="shared" si="10"/>
        <v>0</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0</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0</v>
      </c>
      <c r="AR29" s="76">
        <f t="shared" si="15"/>
        <v>0</v>
      </c>
      <c r="AS29" s="77">
        <f t="shared" si="8"/>
        <v>0</v>
      </c>
      <c r="AT29" s="76">
        <f t="shared" si="16"/>
        <v>0</v>
      </c>
      <c r="AU29" s="78">
        <f t="shared" si="9"/>
        <v>0</v>
      </c>
      <c r="AV29" s="5">
        <f t="shared" si="10"/>
        <v>0</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0</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0</v>
      </c>
      <c r="AR30" s="76">
        <f t="shared" si="15"/>
        <v>0</v>
      </c>
      <c r="AS30" s="77">
        <f t="shared" si="8"/>
        <v>0</v>
      </c>
      <c r="AT30" s="76">
        <f t="shared" si="16"/>
        <v>0</v>
      </c>
      <c r="AU30" s="78">
        <f t="shared" si="9"/>
        <v>0</v>
      </c>
      <c r="AV30" s="5">
        <f t="shared" si="10"/>
        <v>0</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0</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0</v>
      </c>
      <c r="AR31" s="76">
        <f t="shared" si="15"/>
        <v>0</v>
      </c>
      <c r="AS31" s="77">
        <f t="shared" si="8"/>
        <v>0</v>
      </c>
      <c r="AT31" s="76">
        <f t="shared" si="16"/>
        <v>0</v>
      </c>
      <c r="AU31" s="78">
        <f t="shared" si="9"/>
        <v>0</v>
      </c>
      <c r="AV31" s="5">
        <f t="shared" si="10"/>
        <v>0</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0</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0</v>
      </c>
      <c r="AR32" s="76">
        <f t="shared" si="15"/>
        <v>0</v>
      </c>
      <c r="AS32" s="77">
        <f t="shared" si="8"/>
        <v>0</v>
      </c>
      <c r="AT32" s="76">
        <f t="shared" si="16"/>
        <v>0</v>
      </c>
      <c r="AU32" s="78">
        <f t="shared" si="9"/>
        <v>0</v>
      </c>
      <c r="AV32" s="5">
        <f t="shared" si="10"/>
        <v>0</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0</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0</v>
      </c>
      <c r="AR33" s="76">
        <f t="shared" si="15"/>
        <v>0</v>
      </c>
      <c r="AS33" s="77">
        <f t="shared" si="8"/>
        <v>0</v>
      </c>
      <c r="AT33" s="76">
        <f t="shared" si="16"/>
        <v>0</v>
      </c>
      <c r="AU33" s="78">
        <f t="shared" si="9"/>
        <v>0</v>
      </c>
      <c r="AV33" s="5">
        <f t="shared" si="10"/>
        <v>0</v>
      </c>
      <c r="AW33" s="104">
        <f t="shared" si="17"/>
        <v>0</v>
      </c>
    </row>
    <row r="34" spans="1:49" s="69" customFormat="1" ht="24.75" customHeight="1" x14ac:dyDescent="0.2">
      <c r="A34" s="84"/>
      <c r="B34" s="480" t="s">
        <v>281</v>
      </c>
      <c r="C34" s="84"/>
      <c r="D34" s="84"/>
      <c r="E34" s="84"/>
      <c r="F34" s="84"/>
      <c r="G34" s="554">
        <f>20-COUNTBLANK(B14:B33)</f>
        <v>0</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0</v>
      </c>
      <c r="Z34" s="904"/>
      <c r="AA34" s="558">
        <f t="shared" ref="AA34:AG34" si="18">SUM(AA14:AA33)</f>
        <v>0</v>
      </c>
      <c r="AB34" s="568">
        <f t="shared" si="18"/>
        <v>0</v>
      </c>
      <c r="AC34" s="569">
        <f t="shared" si="18"/>
        <v>0</v>
      </c>
      <c r="AD34" s="569">
        <f t="shared" si="18"/>
        <v>0</v>
      </c>
      <c r="AE34" s="570">
        <f t="shared" si="18"/>
        <v>0</v>
      </c>
      <c r="AF34" s="571">
        <f t="shared" si="18"/>
        <v>0</v>
      </c>
      <c r="AG34" s="89">
        <f t="shared" si="18"/>
        <v>0</v>
      </c>
      <c r="AH34" s="90"/>
      <c r="AI34" s="90"/>
      <c r="AJ34" s="90"/>
      <c r="AK34" s="90"/>
      <c r="AL34" s="91"/>
      <c r="AM34" s="91"/>
      <c r="AN34" s="91"/>
      <c r="AO34" s="68"/>
      <c r="AS34" s="70"/>
      <c r="AW34" s="104">
        <f>SUM(AW14:AW33)</f>
        <v>0</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0</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443" priority="6" stopIfTrue="1">
      <formula>B14=""</formula>
    </cfRule>
  </conditionalFormatting>
  <conditionalFormatting sqref="AE14:AE33">
    <cfRule type="expression" dxfId="442" priority="7" stopIfTrue="1">
      <formula>AND((OR(S14,V14,Y14)&lt;&gt;0),AE14=0)</formula>
    </cfRule>
    <cfRule type="expression" dxfId="441" priority="8" stopIfTrue="1">
      <formula>AND((OR(S14,V14,Y14)&lt;&gt;0),AE14&lt;&gt;0)</formula>
    </cfRule>
  </conditionalFormatting>
  <conditionalFormatting sqref="Q14:R33">
    <cfRule type="expression" dxfId="440" priority="9" stopIfTrue="1">
      <formula>B14=""</formula>
    </cfRule>
  </conditionalFormatting>
  <conditionalFormatting sqref="AC14:AC33">
    <cfRule type="expression" dxfId="439" priority="10" stopIfTrue="1">
      <formula>(AD14+AC14)&gt;=0</formula>
    </cfRule>
  </conditionalFormatting>
  <conditionalFormatting sqref="AI14:AJ33">
    <cfRule type="expression" dxfId="438" priority="11" stopIfTrue="1">
      <formula>IF(AI14&lt;&gt;ROUND(S14*$AF$1+V14+Y14,2),1)</formula>
    </cfRule>
    <cfRule type="cellIs" dxfId="437" priority="12" stopIfTrue="1" operator="equal">
      <formula>0</formula>
    </cfRule>
  </conditionalFormatting>
  <conditionalFormatting sqref="Y25:Z33">
    <cfRule type="expression" dxfId="436" priority="13" stopIfTrue="1">
      <formula>IF((AND($Y25=0,$S25=0,$V25=0,$AE25&lt;&gt;0)),"истина")</formula>
    </cfRule>
    <cfRule type="expression" dxfId="435" priority="14" stopIfTrue="1">
      <formula>($V25+$Y25)&lt;&gt;$AI25</formula>
    </cfRule>
  </conditionalFormatting>
  <conditionalFormatting sqref="S15:U33">
    <cfRule type="expression" dxfId="434" priority="15" stopIfTrue="1">
      <formula>IF((AND($S15=0,$V15=0,$Y15=0,$AE15&lt;&gt;0)),"истина")</formula>
    </cfRule>
    <cfRule type="cellIs" dxfId="433" priority="16" stopIfTrue="1" operator="lessThan">
      <formula>0</formula>
    </cfRule>
  </conditionalFormatting>
  <conditionalFormatting sqref="V25:X33">
    <cfRule type="expression" dxfId="432" priority="17" stopIfTrue="1">
      <formula>IF((AND($V25=0,$Y25=0,$S25=0,$AE25&lt;&gt;0)),"истина")</formula>
    </cfRule>
    <cfRule type="expression" dxfId="431" priority="18" stopIfTrue="1">
      <formula>($V25+$Y25)&lt;&gt;$AI25</formula>
    </cfRule>
    <cfRule type="cellIs" dxfId="430" priority="19" stopIfTrue="1" operator="lessThan">
      <formula>0</formula>
    </cfRule>
  </conditionalFormatting>
  <conditionalFormatting sqref="I10:J10">
    <cfRule type="cellIs" dxfId="429" priority="20" stopIfTrue="1" operator="notEqual">
      <formula>$A$10</formula>
    </cfRule>
    <cfRule type="cellIs" dxfId="428" priority="21" stopIfTrue="1" operator="equal">
      <formula>0</formula>
    </cfRule>
  </conditionalFormatting>
  <conditionalFormatting sqref="D10:E10 AK13:AL13 AH14:AH33 AM14:AN33">
    <cfRule type="cellIs" dxfId="427" priority="22" stopIfTrue="1" operator="equal">
      <formula>0</formula>
    </cfRule>
  </conditionalFormatting>
  <conditionalFormatting sqref="AH3:AN3 AH1:AN1">
    <cfRule type="cellIs" dxfId="426" priority="23" stopIfTrue="1" operator="equal">
      <formula>0</formula>
    </cfRule>
  </conditionalFormatting>
  <conditionalFormatting sqref="S34:AG34 AF14:AF33">
    <cfRule type="cellIs" dxfId="425" priority="24" stopIfTrue="1" operator="equal">
      <formula>0</formula>
    </cfRule>
  </conditionalFormatting>
  <conditionalFormatting sqref="S14:U14">
    <cfRule type="expression" dxfId="424" priority="25" stopIfTrue="1">
      <formula>IF((AND($S$14=0,$V$14=0,$Y$14=0,$AE$14&lt;&gt;0)),"истина")</formula>
    </cfRule>
    <cfRule type="cellIs" dxfId="423" priority="26" stopIfTrue="1" operator="lessThan">
      <formula>0</formula>
    </cfRule>
  </conditionalFormatting>
  <conditionalFormatting sqref="G34 D8:E9 AK14:AL33">
    <cfRule type="cellIs" dxfId="422" priority="27" stopIfTrue="1" operator="equal">
      <formula>0</formula>
    </cfRule>
  </conditionalFormatting>
  <conditionalFormatting sqref="AL8:AL9">
    <cfRule type="cellIs" dxfId="421" priority="28" stopIfTrue="1" operator="equal">
      <formula>0</formula>
    </cfRule>
  </conditionalFormatting>
  <conditionalFormatting sqref="AM8:AN8">
    <cfRule type="expression" dxfId="420" priority="29" stopIfTrue="1">
      <formula>$AL$8=0</formula>
    </cfRule>
  </conditionalFormatting>
  <conditionalFormatting sqref="AM9:AN9">
    <cfRule type="expression" dxfId="419" priority="30" stopIfTrue="1">
      <formula>$AL$9=0</formula>
    </cfRule>
  </conditionalFormatting>
  <conditionalFormatting sqref="A8:C8">
    <cfRule type="expression" dxfId="418" priority="31" stopIfTrue="1">
      <formula>$D$8=0</formula>
    </cfRule>
    <cfRule type="cellIs" dxfId="417" priority="32" stopIfTrue="1" operator="equal">
      <formula>0</formula>
    </cfRule>
  </conditionalFormatting>
  <conditionalFormatting sqref="A9:C9">
    <cfRule type="expression" dxfId="416" priority="33" stopIfTrue="1">
      <formula>$D$9=0</formula>
    </cfRule>
    <cfRule type="cellIs" dxfId="415" priority="34" stopIfTrue="1" operator="equal">
      <formula>0</formula>
    </cfRule>
  </conditionalFormatting>
  <conditionalFormatting sqref="F9">
    <cfRule type="expression" dxfId="414" priority="35" stopIfTrue="1">
      <formula>$D$9=0</formula>
    </cfRule>
  </conditionalFormatting>
  <conditionalFormatting sqref="F8">
    <cfRule type="expression" dxfId="413" priority="36" stopIfTrue="1">
      <formula>$D$8=0</formula>
    </cfRule>
  </conditionalFormatting>
  <conditionalFormatting sqref="G8:AK9 BA7:CE8">
    <cfRule type="cellIs" dxfId="412" priority="37" stopIfTrue="1" operator="equal">
      <formula>""</formula>
    </cfRule>
  </conditionalFormatting>
  <conditionalFormatting sqref="Y14:Z24">
    <cfRule type="expression" dxfId="411" priority="1" stopIfTrue="1">
      <formula>IF((AND($Y14=0,$S14=0,$V14=0,$AE14&lt;&gt;0)),"истина")</formula>
    </cfRule>
    <cfRule type="expression" dxfId="410" priority="2" stopIfTrue="1">
      <formula>($V14+$Y14)&lt;&gt;$AI14</formula>
    </cfRule>
  </conditionalFormatting>
  <conditionalFormatting sqref="V14:X24">
    <cfRule type="expression" dxfId="409" priority="3" stopIfTrue="1">
      <formula>IF((AND($V14=0,$Y14=0,$S14=0,$AE14&lt;&gt;0)),"истина")</formula>
    </cfRule>
    <cfRule type="expression" dxfId="408" priority="4" stopIfTrue="1">
      <formula>($V14+$Y14)&lt;&gt;$AI14</formula>
    </cfRule>
    <cfRule type="cellIs" dxfId="407"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1377"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101378"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101379"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101380"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101381"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101382"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101383"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101384"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101385"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101386"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101387"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101388"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101389"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101390"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101391"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101392"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101393"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50">
    <pageSetUpPr fitToPage="1"/>
  </sheetPr>
  <dimension ref="A1:CE147"/>
  <sheetViews>
    <sheetView showGridLines="0" topLeftCell="C3" zoomScale="120" zoomScaleNormal="120" workbookViewId="0">
      <selection activeCell="M18" sqref="M18:N18"/>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c r="B1" s="969"/>
      <c r="C1" s="969"/>
      <c r="D1" s="555"/>
      <c r="E1" s="966"/>
      <c r="F1" s="966"/>
      <c r="G1" s="966"/>
      <c r="H1" s="966"/>
      <c r="J1" s="970"/>
      <c r="K1" s="970"/>
      <c r="L1" s="970"/>
      <c r="M1" s="970"/>
      <c r="N1" s="970"/>
      <c r="O1" s="970"/>
      <c r="P1" s="3"/>
      <c r="Q1" s="3"/>
      <c r="R1" s="964"/>
      <c r="S1" s="964"/>
      <c r="T1" s="964"/>
      <c r="U1" s="964"/>
      <c r="V1" s="964"/>
      <c r="W1" s="964"/>
      <c r="Y1" s="971"/>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c r="AH2" s="859" t="s">
        <v>12</v>
      </c>
      <c r="AI2" s="859"/>
      <c r="AJ2" s="859"/>
      <c r="AK2" s="859"/>
      <c r="AL2" s="859"/>
      <c r="AM2" s="859"/>
      <c r="AN2" s="859"/>
      <c r="AO2" s="14" t="b">
        <v>0</v>
      </c>
      <c r="AP2" s="15" t="b">
        <v>0</v>
      </c>
      <c r="AQ2" s="15" t="b">
        <v>0</v>
      </c>
      <c r="AR2" s="15" t="b">
        <v>0</v>
      </c>
      <c r="AS2" s="15" t="b">
        <v>0</v>
      </c>
      <c r="AT2" s="15" t="b">
        <v>0</v>
      </c>
      <c r="AU2" s="15" t="b">
        <v>0</v>
      </c>
      <c r="AV2" s="15">
        <f>COUNTIF(AO2:AU2,TRUE)</f>
        <v>0</v>
      </c>
    </row>
    <row r="3" spans="1:83" ht="12.75" customHeight="1" x14ac:dyDescent="0.2">
      <c r="A3" s="972" t="s">
        <v>336</v>
      </c>
      <c r="B3" s="972"/>
      <c r="C3" s="972"/>
      <c r="D3" s="555"/>
      <c r="E3" s="964"/>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f>IF(AO2=TRUE,"M",0)</f>
        <v>0</v>
      </c>
      <c r="AP3" s="19">
        <f>IF(AP2=TRUE,"Tu",0)</f>
        <v>0</v>
      </c>
      <c r="AQ3" s="19">
        <f>IF(AQ2=TRUE,"W",0)</f>
        <v>0</v>
      </c>
      <c r="AR3" s="19">
        <f>IF(AR2=TRUE,"Th",0)</f>
        <v>0</v>
      </c>
      <c r="AS3" s="19">
        <f>IF(AS2=TRUE,"F",0)</f>
        <v>0</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
      </c>
      <c r="BC7" s="33" t="str">
        <f>IF($I$7=$AO$3,"X","")&amp;IF($I$7=$AP$3,"X","")&amp;IF($I$7=$AQ$3,"X","")&amp;IF($I$7=$AR$3,"X","")&amp;IF($I$7=$AS$3,"X","")&amp;IF($I$7=$AT$3,"X","")&amp;IF($I$7=$AU$3,"X","")</f>
        <v/>
      </c>
      <c r="BD7" s="33" t="str">
        <f>IF($J$7=$AO$3,"X","")&amp;IF($J$7=$AP$3,"X","")&amp;IF($J$7=$AQ$3,"X","")&amp;IF($J$7=$AR$3,"X","")&amp;IF($J$7=$AS$3,"X","")&amp;IF($J$7=$AT$3,"X","")&amp;IF($J$7=$AU$3,"X","")</f>
        <v/>
      </c>
      <c r="BE7" s="33" t="str">
        <f>IF($K$7=$AO$3,"X","")&amp;IF($K$7=$AP$3,"X","")&amp;IF($K$7=$AQ$3,"X","")&amp;IF($K$7=$AR$3,"X","")&amp;IF($K$7=$AS$3,"X","")&amp;IF($K$7=$AT$3,"X","")&amp;IF($K$7=$AU$3,"X","")</f>
        <v/>
      </c>
      <c r="BF7" s="33" t="str">
        <f>IF($L$7=$AO$3,"X","")&amp;IF($L$7=$AP$3,"X","")&amp;IF($L$7=$AQ$3,"X","")&amp;IF($L$7=$AR$3,"X","")&amp;IF($L$7=$AS$3,"X","")&amp;IF($L$7=$AT$3,"X","")&amp;IF($L$7=$AU$3,"X","")</f>
        <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
      </c>
      <c r="BJ7" s="33" t="str">
        <f>IF($P$7=$AO$3,"X","")&amp;IF($P$7=$AP$3,"X","")&amp;IF($P$7=$AQ$3,"X","")&amp;IF($P$7=$AR$3,"X","")&amp;IF($P$7=$AS$3,"X","")&amp;IF($P$7=$AT$3,"X","")&amp;IF($P$7=$AU$3,"X","")</f>
        <v/>
      </c>
      <c r="BK7" s="33" t="str">
        <f>IF($Q$7=$AO$3,"X","")&amp;IF($Q$7=$AP$3,"X","")&amp;IF($Q$7=$AQ$3,"X","")&amp;IF($Q$7=$AR$3,"X","")&amp;IF($Q$7=$AS$3,"X","")&amp;IF($Q$7=$AT$3,"X","")&amp;IF($Q$7=$AU$3,"X","")</f>
        <v/>
      </c>
      <c r="BL7" s="33" t="str">
        <f>IF($R$7=$AO$3,"X","")&amp;IF($R$7=$AP$3,"X","")&amp;IF($R$7=$AQ$3,"X","")&amp;IF($R$7=$AR$3,"X","")&amp;IF($R$7=$AS$3,"X","")&amp;IF($R$7=$AT$3,"X","")&amp;IF($R$7=$AU$3,"X","")</f>
        <v/>
      </c>
      <c r="BM7" s="33" t="str">
        <f>IF($S$7=$AO$3,"X","")&amp;IF($S$7=$AP$3,"X","")&amp;IF($S$7=$AQ$3,"X","")&amp;IF($S$7=$AR$3,"X","")&amp;IF($S$7=$AS$3,"X","")&amp;IF($S$7=$AT$3,"X","")&amp;IF($S$7=$AU$3,"X","")</f>
        <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
      </c>
      <c r="BQ7" s="33" t="str">
        <f>IF($W$7=$AO$3,"X","")&amp;IF($W$7=$AP$3,"X","")&amp;IF($W$7=$AQ$3,"X","")&amp;IF($W$7=$AR$3,"X","")&amp;IF($W$7=$AS$3,"X","")&amp;IF($W$7=$AT$3,"X","")&amp;IF($W$7=$AU$3,"X","")</f>
        <v/>
      </c>
      <c r="BR7" s="33" t="str">
        <f>IF($X$7=$AO$3,"X","")&amp;IF($X$7=$AP$3,"X","")&amp;IF($X$7=$AQ$3,"X","")&amp;IF($X$7=$AR$3,"X","")&amp;IF($X$7=$AS$3,"X","")&amp;IF($X$7=$AT$3,"X","")&amp;IF($X$7=$AU$3,"X","")</f>
        <v/>
      </c>
      <c r="BS7" s="33" t="str">
        <f>IF($Y$7=$AO$3,"X","")&amp;IF($Y$7=$AP$3,"X","")&amp;IF($Y$7=$AQ$3,"X","")&amp;IF($Y$7=$AR$3,"X","")&amp;IF($Y$7=$AS$3,"X","")&amp;IF($Y$7=$AT$3,"X","")&amp;IF($Y$7=$AU$3,"X","")</f>
        <v/>
      </c>
      <c r="BT7" s="33" t="str">
        <f>IF($Z$7=$AO$3,"X","")&amp;IF($Z$7=$AP$3,"X","")&amp;IF($Z$7=$AQ$3,"X","")&amp;IF($Z$7=$AR$3,"X","")&amp;IF($Z$7=$AS$3,"X","")&amp;IF($Z$7=$AT$3,"X","")&amp;IF($Z$7=$AU$3,"X","")</f>
        <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
      </c>
      <c r="BX7" s="33" t="str">
        <f>IF($AD$7=$AO$3,"X","")&amp;IF($AD$7=$AP$3,"X","")&amp;IF($AD$7=$AQ$3,"X","")&amp;IF($AD$7=$AR$3,"X","")&amp;IF($AD$7=$AS$3,"X","")&amp;IF($AD$7=$AT$3,"X","")&amp;IF($AD$7=$AU$3,"X","")</f>
        <v/>
      </c>
      <c r="BY7" s="33" t="str">
        <f>IF($AE$7=$AO$3,"X","")&amp;IF($AE$7=$AP$3,"X","")&amp;IF($AE$7=$AQ$3,"X","")&amp;IF($AE$7=$AR$3,"X","")&amp;IF($AE$7=$AS$3,"X","")&amp;IF($AE$7=$AT$3,"X","")&amp;IF($AE$7=$AU$3,"X","")</f>
        <v/>
      </c>
      <c r="BZ7" s="33" t="str">
        <f>IF($AF$7=$AO$3,"X","")&amp;IF($AF$7=$AP$3,"X","")&amp;IF($AF$7=$AQ$3,"X","")&amp;IF($AF$7=$AR$3,"X","")&amp;IF($AF$7=$AS$3,"X","")&amp;IF($AF$7=$AT$3,"X","")&amp;IF($AF$7=$AU$3,"X","")</f>
        <v/>
      </c>
      <c r="CA7" s="33" t="str">
        <f>IF($AG$7=$AO$3,"X","")&amp;IF($AG$7=$AP$3,"X","")&amp;IF($AG$7=$AQ$3,"X","")&amp;IF($AG$7=$AR$3,"X","")&amp;IF($AG$7=$AS$3,"X","")&amp;IF($AG$7=$AT$3,"X","")&amp;IF($AG$7=$AU$3,"X","")</f>
        <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
      </c>
      <c r="CE7" s="33" t="str">
        <f>IF($AK$7=$AO$3,"X","")&amp;IF($AK$7=$AP$3,"X","")&amp;IF($AK$7=$AQ$3,"X","")&amp;IF($AK$7=$AR$3,"X","")&amp;IF($AK$7=$AS$3,"X","")&amp;IF($AK$7=$AT$3,"X","")&amp;IF($AK$7=$AU$3,"X","")</f>
        <v/>
      </c>
    </row>
    <row r="8" spans="1:83" ht="12.75" customHeight="1" x14ac:dyDescent="0.2">
      <c r="A8" s="977">
        <f>R1</f>
        <v>0</v>
      </c>
      <c r="B8" s="977"/>
      <c r="C8" s="977"/>
      <c r="D8" s="978">
        <f>Y1*AL8</f>
        <v>0</v>
      </c>
      <c r="E8" s="978"/>
      <c r="F8" s="34" t="s">
        <v>21</v>
      </c>
      <c r="G8" s="35" t="str">
        <f>IF($G$7=$AO$3,"X","")&amp;IF($G$7=$AP$3,"X","")&amp;IF($G$7=$AQ$3,"X","")&amp;IF($G$7=$AR$3,"X","")&amp;IF($G$7=$AS$3,"X","")&amp;IF($G$7=$AT$3,"X","")&amp;IF($G$7=$AU$3,"X","")</f>
        <v/>
      </c>
      <c r="H8" s="35" t="str">
        <f>IF($H$7=$AO$3,"X","")&amp;IF($H$7=$AP$3,"X","")&amp;IF($H$7=$AQ$3,"X","")&amp;IF($H$7=$AR$3,"X","")&amp;IF($H$7=$AS$3,"X","")&amp;IF($H$7=$AT$3,"X","")&amp;IF($H$7=$AU$3,"X","")</f>
        <v/>
      </c>
      <c r="I8" s="35" t="str">
        <f>IF($I$7=$AO$3,"X","")&amp;IF($I$7=$AP$3,"X","")&amp;IF($I$7=$AQ$3,"X","")&amp;IF($I$7=$AR$3,"X","")&amp;IF($I$7=$AS$3,"X","")&amp;IF($I$7=$AT$3,"X","")&amp;IF($I$7=$AU$3,"X","")</f>
        <v/>
      </c>
      <c r="J8" s="35" t="str">
        <f>IF($J$7=$AO$3,"X","")&amp;IF($J$7=$AP$3,"X","")&amp;IF($J$7=$AQ$3,"X","")&amp;IF($J$7=$AR$3,"X","")&amp;IF($J$7=$AS$3,"X","")&amp;IF($J$7=$AT$3,"X","")&amp;IF($J$7=$AU$3,"X","")</f>
        <v/>
      </c>
      <c r="K8" s="35" t="str">
        <f>IF($K$7=$AO$3,"X","")&amp;IF($K$7=$AP$3,"X","")&amp;IF($K$7=$AQ$3,"X","")&amp;IF($K$7=$AR$3,"X","")&amp;IF($K$7=$AS$3,"X","")&amp;IF($K$7=$AT$3,"X","")&amp;IF($K$7=$AU$3,"X","")</f>
        <v/>
      </c>
      <c r="L8" s="35" t="str">
        <f>IF($L$7=$AO$3,"X","")&amp;IF($L$7=$AP$3,"X","")&amp;IF($L$7=$AQ$3,"X","")&amp;IF($L$7=$AR$3,"X","")&amp;IF($L$7=$AS$3,"X","")&amp;IF($L$7=$AT$3,"X","")&amp;IF($L$7=$AU$3,"X","")</f>
        <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
      </c>
      <c r="P8" s="35" t="str">
        <f>IF($P$7=$AO$3,"X","")&amp;IF($P$7=$AP$3,"X","")&amp;IF($P$7=$AQ$3,"X","")&amp;IF($P$7=$AR$3,"X","")&amp;IF($P$7=$AS$3,"X","")&amp;IF($P$7=$AT$3,"X","")&amp;IF($P$7=$AU$3,"X","")</f>
        <v/>
      </c>
      <c r="Q8" s="35" t="str">
        <f>IF($Q$7=$AO$3,"X","")&amp;IF($Q$7=$AP$3,"X","")&amp;IF($Q$7=$AQ$3,"X","")&amp;IF($Q$7=$AR$3,"X","")&amp;IF($Q$7=$AS$3,"X","")&amp;IF($Q$7=$AT$3,"X","")&amp;IF($Q$7=$AU$3,"X","")</f>
        <v/>
      </c>
      <c r="R8" s="35" t="str">
        <f>IF($R$7=$AO$3,"X","")&amp;IF($R$7=$AP$3,"X","")&amp;IF($R$7=$AQ$3,"X","")&amp;IF($R$7=$AR$3,"X","")&amp;IF($R$7=$AS$3,"X","")&amp;IF($R$7=$AT$3,"X","")&amp;IF($R$7=$AU$3,"X","")</f>
        <v/>
      </c>
      <c r="S8" s="35" t="str">
        <f>IF($S$7=$AO$3,"X","")&amp;IF($S$7=$AP$3,"X","")&amp;IF($S$7=$AQ$3,"X","")&amp;IF($S$7=$AR$3,"X","")&amp;IF($S$7=$AS$3,"X","")&amp;IF($S$7=$AT$3,"X","")&amp;IF($S$7=$AU$3,"X","")</f>
        <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
      </c>
      <c r="W8" s="35" t="str">
        <f>IF($W$7=$AO$3,"X","")&amp;IF($W$7=$AP$3,"X","")&amp;IF($W$7=$AQ$3,"X","")&amp;IF($W$7=$AR$3,"X","")&amp;IF($W$7=$AS$3,"X","")&amp;IF($W$7=$AT$3,"X","")&amp;IF($W$7=$AU$3,"X","")</f>
        <v/>
      </c>
      <c r="X8" s="35" t="str">
        <f>IF($X$7=$AO$3,"X","")&amp;IF($X$7=$AP$3,"X","")&amp;IF($X$7=$AQ$3,"X","")&amp;IF($X$7=$AR$3,"X","")&amp;IF($X$7=$AS$3,"X","")&amp;IF($X$7=$AT$3,"X","")&amp;IF($X$7=$AU$3,"X","")</f>
        <v/>
      </c>
      <c r="Y8" s="35" t="str">
        <f>IF($Y$7=$AO$3,"X","")&amp;IF($Y$7=$AP$3,"X","")&amp;IF($Y$7=$AQ$3,"X","")&amp;IF($Y$7=$AR$3,"X","")&amp;IF($Y$7=$AS$3,"X","")&amp;IF($Y$7=$AT$3,"X","")&amp;IF($Y$7=$AU$3,"X","")</f>
        <v/>
      </c>
      <c r="Z8" s="35" t="str">
        <f>IF($Z$7=$AO$3,"X","")&amp;IF($Z$7=$AP$3,"X","")&amp;IF($Z$7=$AQ$3,"X","")&amp;IF($Z$7=$AR$3,"X","")&amp;IF($Z$7=$AS$3,"X","")&amp;IF($Z$7=$AT$3,"X","")&amp;IF($Z$7=$AU$3,"X","")</f>
        <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
      </c>
      <c r="AD8" s="35" t="str">
        <f>IF($AD$7=$AO$3,"X","")&amp;IF($AD$7=$AP$3,"X","")&amp;IF($AD$7=$AQ$3,"X","")&amp;IF($AD$7=$AR$3,"X","")&amp;IF($AD$7=$AS$3,"X","")&amp;IF($AD$7=$AT$3,"X","")&amp;IF($AD$7=$AU$3,"X","")</f>
        <v/>
      </c>
      <c r="AE8" s="35" t="str">
        <f>IF($AE$7=$AO$3,"X","")&amp;IF($AE$7=$AP$3,"X","")&amp;IF($AE$7=$AQ$3,"X","")&amp;IF($AE$7=$AR$3,"X","")&amp;IF($AE$7=$AS$3,"X","")&amp;IF($AE$7=$AT$3,"X","")&amp;IF($AE$7=$AU$3,"X","")</f>
        <v/>
      </c>
      <c r="AF8" s="35" t="str">
        <f>IF($AF$7=$AO$3,"X","")&amp;IF($AF$7=$AP$3,"X","")&amp;IF($AF$7=$AQ$3,"X","")&amp;IF($AF$7=$AR$3,"X","")&amp;IF($AF$7=$AS$3,"X","")&amp;IF($AF$7=$AT$3,"X","")&amp;IF($AF$7=$AU$3,"X","")</f>
        <v/>
      </c>
      <c r="AG8" s="35" t="str">
        <f>IF($AG$7=$AO$3,"X","")&amp;IF($AG$7=$AP$3,"X","")&amp;IF($AG$7=$AQ$3,"X","")&amp;IF($AG$7=$AR$3,"X","")&amp;IF($AG$7=$AS$3,"X","")&amp;IF($AG$7=$AT$3,"X","")&amp;IF($AG$7=$AU$3,"X","")</f>
        <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
      </c>
      <c r="AK8" s="35" t="str">
        <f>IF($AK$7=$AO$3,"X","")&amp;IF($AK$7=$AP$3,"X","")&amp;IF($AK$7=$AQ$3,"X","")&amp;IF($AK$7=$AR$3,"X","")&amp;IF($AK$7=$AS$3,"X","")&amp;IF($AK$7=$AT$3,"X","")&amp;IF($AK$7=$AU$3,"X","")</f>
        <v/>
      </c>
      <c r="AL8" s="30">
        <f>COUNTIF(G8:AK8,"X")</f>
        <v>0</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0</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c r="C14" s="925"/>
      <c r="D14" s="925"/>
      <c r="E14" s="925"/>
      <c r="F14" s="925"/>
      <c r="G14" s="926"/>
      <c r="H14" s="927"/>
      <c r="I14" s="928"/>
      <c r="J14" s="929"/>
      <c r="K14" s="930"/>
      <c r="L14" s="931"/>
      <c r="M14" s="932"/>
      <c r="N14" s="933"/>
      <c r="O14" s="932"/>
      <c r="P14" s="933"/>
      <c r="Q14" s="934">
        <f t="shared" ref="Q14:Q33" si="2">AV14</f>
        <v>0</v>
      </c>
      <c r="R14" s="935"/>
      <c r="S14" s="936"/>
      <c r="T14" s="937"/>
      <c r="U14" s="938"/>
      <c r="V14" s="939"/>
      <c r="W14" s="940"/>
      <c r="X14" s="941"/>
      <c r="Y14" s="939"/>
      <c r="Z14" s="941"/>
      <c r="AA14" s="556"/>
      <c r="AB14" s="559"/>
      <c r="AC14" s="560" t="str">
        <f t="shared" ref="AC14:AC33" si="3">IF(B14&lt;&gt;"",-$I$10,"")</f>
        <v/>
      </c>
      <c r="AD14" s="561"/>
      <c r="AE14" s="561"/>
      <c r="AF14" s="562">
        <f t="shared" ref="AF14:AF33" si="4">SUM(AB14:AE14)</f>
        <v>0</v>
      </c>
      <c r="AG14" s="72"/>
      <c r="AH14" s="109" t="str">
        <f t="shared" ref="AH14:AH33" si="5">IF(B14&lt;&gt;"",AV14,"")</f>
        <v/>
      </c>
      <c r="AI14" s="883" t="str">
        <f>IF(B14&lt;&gt;0,ROUND(AE14*Q14,0),"")</f>
        <v/>
      </c>
      <c r="AJ14" s="883"/>
      <c r="AK14" s="900" t="str">
        <f t="shared" ref="AK14:AK33" si="6">IF(B14&lt;&gt;0,ROUND(AI14*$AF$1,2),"")</f>
        <v/>
      </c>
      <c r="AL14" s="900"/>
      <c r="AM14" s="901" t="str">
        <f t="shared" ref="AM14:AM33" si="7">IF(AND(AC14&gt;0,AC14&lt;&gt;""),"ложь","")</f>
        <v/>
      </c>
      <c r="AN14" s="901"/>
      <c r="AO14" s="73">
        <f>IF(ROUND($A$1-$A$1*M14,4)=$A$1,0,ROUND($A$1-$A$1*M14,4))</f>
        <v>0</v>
      </c>
      <c r="AP14" s="74">
        <f>IF(ROUND($A$1-$A$1*O14,4)=$A$1,0,ROUND($A$1-$A$1*O14,4))</f>
        <v>0</v>
      </c>
      <c r="AQ14" s="75">
        <f>ROUND($A$1-((M14+O14)*$A$1),4)</f>
        <v>0</v>
      </c>
      <c r="AR14" s="76">
        <f>IF(AO14&gt;0,1,0)</f>
        <v>0</v>
      </c>
      <c r="AS14" s="77">
        <f t="shared" ref="AS14:AS33" si="8">IF(AP14&gt;0,2,0)</f>
        <v>0</v>
      </c>
      <c r="AT14" s="76">
        <f>IF(AQ14&gt;0,3,0)</f>
        <v>0</v>
      </c>
      <c r="AU14" s="78">
        <f t="shared" ref="AU14:AU33" si="9">AR14+AS14+AT14</f>
        <v>0</v>
      </c>
      <c r="AV14" s="5">
        <f t="shared" ref="AV14:AV33" si="10">IF(AU14=4,AO14,0)+IF(AU14=5,AP14,0)+IF(AU14=6,AQ14,0)+IF(AU14=3,$A$1,0)</f>
        <v>0</v>
      </c>
      <c r="AW14" s="104">
        <f>ROUND(AF14*Q14,0)</f>
        <v>0</v>
      </c>
    </row>
    <row r="15" spans="1:83" s="69" customFormat="1" ht="18" customHeight="1" x14ac:dyDescent="0.2">
      <c r="A15" s="71">
        <v>2</v>
      </c>
      <c r="B15" s="924"/>
      <c r="C15" s="925"/>
      <c r="D15" s="925"/>
      <c r="E15" s="925"/>
      <c r="F15" s="925"/>
      <c r="G15" s="926"/>
      <c r="H15" s="927"/>
      <c r="I15" s="928"/>
      <c r="J15" s="929"/>
      <c r="K15" s="930"/>
      <c r="L15" s="931"/>
      <c r="M15" s="932"/>
      <c r="N15" s="933"/>
      <c r="O15" s="932"/>
      <c r="P15" s="933"/>
      <c r="Q15" s="934">
        <f t="shared" si="2"/>
        <v>0</v>
      </c>
      <c r="R15" s="935"/>
      <c r="S15" s="936"/>
      <c r="T15" s="937"/>
      <c r="U15" s="938"/>
      <c r="V15" s="939"/>
      <c r="W15" s="940"/>
      <c r="X15" s="941"/>
      <c r="Y15" s="939"/>
      <c r="Z15" s="941"/>
      <c r="AA15" s="556"/>
      <c r="AB15" s="563"/>
      <c r="AC15" s="560" t="str">
        <f t="shared" si="3"/>
        <v/>
      </c>
      <c r="AD15" s="564"/>
      <c r="AE15" s="561"/>
      <c r="AF15" s="562">
        <f t="shared" si="4"/>
        <v>0</v>
      </c>
      <c r="AG15" s="72"/>
      <c r="AH15" s="109" t="str">
        <f t="shared" si="5"/>
        <v/>
      </c>
      <c r="AI15" s="883" t="str">
        <f t="shared" ref="AI15:AI33" si="11">IF(B15&lt;&gt;0,ROUND(AE15*Q15,0),"")</f>
        <v/>
      </c>
      <c r="AJ15" s="883"/>
      <c r="AK15" s="900" t="str">
        <f t="shared" si="6"/>
        <v/>
      </c>
      <c r="AL15" s="900"/>
      <c r="AM15" s="901" t="str">
        <f t="shared" si="7"/>
        <v/>
      </c>
      <c r="AN15" s="901"/>
      <c r="AO15" s="73">
        <f t="shared" ref="AO15:AO33" si="12">IF(ROUND($A$1-$A$1*M15,4)=$A$1,0,ROUND($A$1-$A$1*M15,4))</f>
        <v>0</v>
      </c>
      <c r="AP15" s="74">
        <f t="shared" ref="AP15:AP33" si="13">IF(ROUND($A$1-$A$1*O15,4)=$A$1,0,ROUND($A$1-$A$1*O15,4))</f>
        <v>0</v>
      </c>
      <c r="AQ15" s="75">
        <f t="shared" ref="AQ15:AQ33" si="14">ROUND($A$1-((M15+O15)*$A$1),4)</f>
        <v>0</v>
      </c>
      <c r="AR15" s="76">
        <f t="shared" ref="AR15:AR33" si="15">IF(AO15&gt;0,1,0)</f>
        <v>0</v>
      </c>
      <c r="AS15" s="77">
        <f t="shared" si="8"/>
        <v>0</v>
      </c>
      <c r="AT15" s="76">
        <f t="shared" ref="AT15:AT33" si="16">IF(AQ15&gt;0,3,0)</f>
        <v>0</v>
      </c>
      <c r="AU15" s="78">
        <f t="shared" si="9"/>
        <v>0</v>
      </c>
      <c r="AV15" s="5">
        <f t="shared" si="10"/>
        <v>0</v>
      </c>
      <c r="AW15" s="104">
        <f t="shared" ref="AW15:AW33" si="17">ROUND(AF15*Q15,0)</f>
        <v>0</v>
      </c>
    </row>
    <row r="16" spans="1:83" s="69" customFormat="1" ht="18" customHeight="1" x14ac:dyDescent="0.2">
      <c r="A16" s="71">
        <v>3</v>
      </c>
      <c r="B16" s="924"/>
      <c r="C16" s="925"/>
      <c r="D16" s="925"/>
      <c r="E16" s="925"/>
      <c r="F16" s="925"/>
      <c r="G16" s="926"/>
      <c r="H16" s="927"/>
      <c r="I16" s="928"/>
      <c r="J16" s="929"/>
      <c r="K16" s="930"/>
      <c r="L16" s="931"/>
      <c r="M16" s="932"/>
      <c r="N16" s="933"/>
      <c r="O16" s="932"/>
      <c r="P16" s="933"/>
      <c r="Q16" s="934">
        <f t="shared" si="2"/>
        <v>0</v>
      </c>
      <c r="R16" s="935"/>
      <c r="S16" s="936"/>
      <c r="T16" s="937"/>
      <c r="U16" s="938"/>
      <c r="V16" s="939"/>
      <c r="W16" s="940"/>
      <c r="X16" s="941"/>
      <c r="Y16" s="939"/>
      <c r="Z16" s="941"/>
      <c r="AA16" s="556"/>
      <c r="AB16" s="563"/>
      <c r="AC16" s="560" t="str">
        <f t="shared" si="3"/>
        <v/>
      </c>
      <c r="AD16" s="564"/>
      <c r="AE16" s="561"/>
      <c r="AF16" s="562">
        <f t="shared" si="4"/>
        <v>0</v>
      </c>
      <c r="AG16" s="72"/>
      <c r="AH16" s="109" t="str">
        <f t="shared" si="5"/>
        <v/>
      </c>
      <c r="AI16" s="883" t="str">
        <f t="shared" si="11"/>
        <v/>
      </c>
      <c r="AJ16" s="883"/>
      <c r="AK16" s="900" t="str">
        <f t="shared" si="6"/>
        <v/>
      </c>
      <c r="AL16" s="900"/>
      <c r="AM16" s="901" t="str">
        <f t="shared" si="7"/>
        <v/>
      </c>
      <c r="AN16" s="901"/>
      <c r="AO16" s="73">
        <f t="shared" si="12"/>
        <v>0</v>
      </c>
      <c r="AP16" s="74">
        <f t="shared" si="13"/>
        <v>0</v>
      </c>
      <c r="AQ16" s="75">
        <f t="shared" si="14"/>
        <v>0</v>
      </c>
      <c r="AR16" s="76">
        <f t="shared" si="15"/>
        <v>0</v>
      </c>
      <c r="AS16" s="77">
        <f t="shared" si="8"/>
        <v>0</v>
      </c>
      <c r="AT16" s="76">
        <f t="shared" si="16"/>
        <v>0</v>
      </c>
      <c r="AU16" s="78">
        <f t="shared" si="9"/>
        <v>0</v>
      </c>
      <c r="AV16" s="5">
        <f t="shared" si="10"/>
        <v>0</v>
      </c>
      <c r="AW16" s="104">
        <f t="shared" si="17"/>
        <v>0</v>
      </c>
    </row>
    <row r="17" spans="1:49" s="69" customFormat="1" ht="18" customHeight="1" x14ac:dyDescent="0.2">
      <c r="A17" s="71">
        <v>4</v>
      </c>
      <c r="B17" s="924"/>
      <c r="C17" s="925"/>
      <c r="D17" s="925"/>
      <c r="E17" s="925"/>
      <c r="F17" s="925"/>
      <c r="G17" s="926"/>
      <c r="H17" s="927"/>
      <c r="I17" s="928"/>
      <c r="J17" s="929"/>
      <c r="K17" s="930"/>
      <c r="L17" s="931"/>
      <c r="M17" s="932"/>
      <c r="N17" s="933"/>
      <c r="O17" s="932"/>
      <c r="P17" s="933"/>
      <c r="Q17" s="934">
        <f t="shared" si="2"/>
        <v>0</v>
      </c>
      <c r="R17" s="935"/>
      <c r="S17" s="936"/>
      <c r="T17" s="937"/>
      <c r="U17" s="938"/>
      <c r="V17" s="939"/>
      <c r="W17" s="940"/>
      <c r="X17" s="941"/>
      <c r="Y17" s="939"/>
      <c r="Z17" s="941"/>
      <c r="AA17" s="556"/>
      <c r="AB17" s="563"/>
      <c r="AC17" s="560" t="str">
        <f t="shared" si="3"/>
        <v/>
      </c>
      <c r="AD17" s="564"/>
      <c r="AE17" s="561"/>
      <c r="AF17" s="562">
        <f t="shared" si="4"/>
        <v>0</v>
      </c>
      <c r="AG17" s="72"/>
      <c r="AH17" s="109" t="str">
        <f t="shared" si="5"/>
        <v/>
      </c>
      <c r="AI17" s="883" t="str">
        <f t="shared" si="11"/>
        <v/>
      </c>
      <c r="AJ17" s="883"/>
      <c r="AK17" s="900" t="str">
        <f t="shared" si="6"/>
        <v/>
      </c>
      <c r="AL17" s="900"/>
      <c r="AM17" s="901" t="str">
        <f t="shared" si="7"/>
        <v/>
      </c>
      <c r="AN17" s="901"/>
      <c r="AO17" s="73">
        <f t="shared" si="12"/>
        <v>0</v>
      </c>
      <c r="AP17" s="74">
        <f t="shared" si="13"/>
        <v>0</v>
      </c>
      <c r="AQ17" s="75">
        <f t="shared" si="14"/>
        <v>0</v>
      </c>
      <c r="AR17" s="76">
        <f t="shared" si="15"/>
        <v>0</v>
      </c>
      <c r="AS17" s="77">
        <f t="shared" si="8"/>
        <v>0</v>
      </c>
      <c r="AT17" s="76">
        <f t="shared" si="16"/>
        <v>0</v>
      </c>
      <c r="AU17" s="78">
        <f t="shared" si="9"/>
        <v>0</v>
      </c>
      <c r="AV17" s="5">
        <f t="shared" si="10"/>
        <v>0</v>
      </c>
      <c r="AW17" s="104">
        <f t="shared" si="17"/>
        <v>0</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0</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0</v>
      </c>
      <c r="AR18" s="76">
        <f t="shared" si="15"/>
        <v>0</v>
      </c>
      <c r="AS18" s="77">
        <f t="shared" si="8"/>
        <v>0</v>
      </c>
      <c r="AT18" s="76">
        <f t="shared" si="16"/>
        <v>0</v>
      </c>
      <c r="AU18" s="78">
        <f t="shared" si="9"/>
        <v>0</v>
      </c>
      <c r="AV18" s="5">
        <f t="shared" si="10"/>
        <v>0</v>
      </c>
      <c r="AW18" s="104">
        <f t="shared" si="17"/>
        <v>0</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0</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0</v>
      </c>
      <c r="AR19" s="76">
        <f t="shared" si="15"/>
        <v>0</v>
      </c>
      <c r="AS19" s="77">
        <f t="shared" si="8"/>
        <v>0</v>
      </c>
      <c r="AT19" s="76">
        <f t="shared" si="16"/>
        <v>0</v>
      </c>
      <c r="AU19" s="78">
        <f t="shared" si="9"/>
        <v>0</v>
      </c>
      <c r="AV19" s="5">
        <f t="shared" si="10"/>
        <v>0</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0</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0</v>
      </c>
      <c r="AR20" s="76">
        <f t="shared" si="15"/>
        <v>0</v>
      </c>
      <c r="AS20" s="77">
        <f t="shared" si="8"/>
        <v>0</v>
      </c>
      <c r="AT20" s="76">
        <f t="shared" si="16"/>
        <v>0</v>
      </c>
      <c r="AU20" s="78">
        <f t="shared" si="9"/>
        <v>0</v>
      </c>
      <c r="AV20" s="5">
        <f t="shared" si="10"/>
        <v>0</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0</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0</v>
      </c>
      <c r="AR21" s="76">
        <f t="shared" si="15"/>
        <v>0</v>
      </c>
      <c r="AS21" s="77">
        <f t="shared" si="8"/>
        <v>0</v>
      </c>
      <c r="AT21" s="76">
        <f t="shared" si="16"/>
        <v>0</v>
      </c>
      <c r="AU21" s="78">
        <f t="shared" si="9"/>
        <v>0</v>
      </c>
      <c r="AV21" s="5">
        <f t="shared" si="10"/>
        <v>0</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0</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0</v>
      </c>
      <c r="AR22" s="76">
        <f t="shared" si="15"/>
        <v>0</v>
      </c>
      <c r="AS22" s="77">
        <f t="shared" si="8"/>
        <v>0</v>
      </c>
      <c r="AT22" s="76">
        <f t="shared" si="16"/>
        <v>0</v>
      </c>
      <c r="AU22" s="78">
        <f t="shared" si="9"/>
        <v>0</v>
      </c>
      <c r="AV22" s="5">
        <f t="shared" si="10"/>
        <v>0</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0</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0</v>
      </c>
      <c r="AR23" s="76">
        <f t="shared" si="15"/>
        <v>0</v>
      </c>
      <c r="AS23" s="77">
        <f t="shared" si="8"/>
        <v>0</v>
      </c>
      <c r="AT23" s="76">
        <f t="shared" si="16"/>
        <v>0</v>
      </c>
      <c r="AU23" s="78">
        <f t="shared" si="9"/>
        <v>0</v>
      </c>
      <c r="AV23" s="5">
        <f t="shared" si="10"/>
        <v>0</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0</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0</v>
      </c>
      <c r="AR24" s="76">
        <f t="shared" si="15"/>
        <v>0</v>
      </c>
      <c r="AS24" s="77">
        <f t="shared" si="8"/>
        <v>0</v>
      </c>
      <c r="AT24" s="76">
        <f t="shared" si="16"/>
        <v>0</v>
      </c>
      <c r="AU24" s="78">
        <f t="shared" si="9"/>
        <v>0</v>
      </c>
      <c r="AV24" s="5">
        <f t="shared" si="10"/>
        <v>0</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0</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0</v>
      </c>
      <c r="AR25" s="76">
        <f t="shared" si="15"/>
        <v>0</v>
      </c>
      <c r="AS25" s="77">
        <f t="shared" si="8"/>
        <v>0</v>
      </c>
      <c r="AT25" s="76">
        <f t="shared" si="16"/>
        <v>0</v>
      </c>
      <c r="AU25" s="78">
        <f t="shared" si="9"/>
        <v>0</v>
      </c>
      <c r="AV25" s="5">
        <f t="shared" si="10"/>
        <v>0</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0</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0</v>
      </c>
      <c r="AR26" s="76">
        <f t="shared" si="15"/>
        <v>0</v>
      </c>
      <c r="AS26" s="77">
        <f t="shared" si="8"/>
        <v>0</v>
      </c>
      <c r="AT26" s="76">
        <f t="shared" si="16"/>
        <v>0</v>
      </c>
      <c r="AU26" s="78">
        <f t="shared" si="9"/>
        <v>0</v>
      </c>
      <c r="AV26" s="5">
        <f t="shared" si="10"/>
        <v>0</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0</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0</v>
      </c>
      <c r="AR27" s="76">
        <f t="shared" si="15"/>
        <v>0</v>
      </c>
      <c r="AS27" s="77">
        <f t="shared" si="8"/>
        <v>0</v>
      </c>
      <c r="AT27" s="76">
        <f t="shared" si="16"/>
        <v>0</v>
      </c>
      <c r="AU27" s="78">
        <f t="shared" si="9"/>
        <v>0</v>
      </c>
      <c r="AV27" s="5">
        <f t="shared" si="10"/>
        <v>0</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0</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0</v>
      </c>
      <c r="AR28" s="76">
        <f t="shared" si="15"/>
        <v>0</v>
      </c>
      <c r="AS28" s="77">
        <f t="shared" si="8"/>
        <v>0</v>
      </c>
      <c r="AT28" s="76">
        <f t="shared" si="16"/>
        <v>0</v>
      </c>
      <c r="AU28" s="78">
        <f t="shared" si="9"/>
        <v>0</v>
      </c>
      <c r="AV28" s="5">
        <f t="shared" si="10"/>
        <v>0</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0</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0</v>
      </c>
      <c r="AR29" s="76">
        <f t="shared" si="15"/>
        <v>0</v>
      </c>
      <c r="AS29" s="77">
        <f t="shared" si="8"/>
        <v>0</v>
      </c>
      <c r="AT29" s="76">
        <f t="shared" si="16"/>
        <v>0</v>
      </c>
      <c r="AU29" s="78">
        <f t="shared" si="9"/>
        <v>0</v>
      </c>
      <c r="AV29" s="5">
        <f t="shared" si="10"/>
        <v>0</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0</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0</v>
      </c>
      <c r="AR30" s="76">
        <f t="shared" si="15"/>
        <v>0</v>
      </c>
      <c r="AS30" s="77">
        <f t="shared" si="8"/>
        <v>0</v>
      </c>
      <c r="AT30" s="76">
        <f t="shared" si="16"/>
        <v>0</v>
      </c>
      <c r="AU30" s="78">
        <f t="shared" si="9"/>
        <v>0</v>
      </c>
      <c r="AV30" s="5">
        <f t="shared" si="10"/>
        <v>0</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0</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0</v>
      </c>
      <c r="AR31" s="76">
        <f t="shared" si="15"/>
        <v>0</v>
      </c>
      <c r="AS31" s="77">
        <f t="shared" si="8"/>
        <v>0</v>
      </c>
      <c r="AT31" s="76">
        <f t="shared" si="16"/>
        <v>0</v>
      </c>
      <c r="AU31" s="78">
        <f t="shared" si="9"/>
        <v>0</v>
      </c>
      <c r="AV31" s="5">
        <f t="shared" si="10"/>
        <v>0</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0</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0</v>
      </c>
      <c r="AR32" s="76">
        <f t="shared" si="15"/>
        <v>0</v>
      </c>
      <c r="AS32" s="77">
        <f t="shared" si="8"/>
        <v>0</v>
      </c>
      <c r="AT32" s="76">
        <f t="shared" si="16"/>
        <v>0</v>
      </c>
      <c r="AU32" s="78">
        <f t="shared" si="9"/>
        <v>0</v>
      </c>
      <c r="AV32" s="5">
        <f t="shared" si="10"/>
        <v>0</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0</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0</v>
      </c>
      <c r="AR33" s="76">
        <f t="shared" si="15"/>
        <v>0</v>
      </c>
      <c r="AS33" s="77">
        <f t="shared" si="8"/>
        <v>0</v>
      </c>
      <c r="AT33" s="76">
        <f t="shared" si="16"/>
        <v>0</v>
      </c>
      <c r="AU33" s="78">
        <f t="shared" si="9"/>
        <v>0</v>
      </c>
      <c r="AV33" s="5">
        <f t="shared" si="10"/>
        <v>0</v>
      </c>
      <c r="AW33" s="104">
        <f t="shared" si="17"/>
        <v>0</v>
      </c>
    </row>
    <row r="34" spans="1:49" s="69" customFormat="1" ht="24.75" customHeight="1" x14ac:dyDescent="0.2">
      <c r="A34" s="84"/>
      <c r="B34" s="480" t="s">
        <v>281</v>
      </c>
      <c r="C34" s="84"/>
      <c r="D34" s="84"/>
      <c r="E34" s="84"/>
      <c r="F34" s="84"/>
      <c r="G34" s="554">
        <f>20-COUNTBLANK(B14:B33)</f>
        <v>0</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0</v>
      </c>
      <c r="Z34" s="904"/>
      <c r="AA34" s="558">
        <f t="shared" ref="AA34:AG34" si="18">SUM(AA14:AA33)</f>
        <v>0</v>
      </c>
      <c r="AB34" s="568">
        <f t="shared" si="18"/>
        <v>0</v>
      </c>
      <c r="AC34" s="569">
        <f t="shared" si="18"/>
        <v>0</v>
      </c>
      <c r="AD34" s="569">
        <f t="shared" si="18"/>
        <v>0</v>
      </c>
      <c r="AE34" s="570">
        <f t="shared" si="18"/>
        <v>0</v>
      </c>
      <c r="AF34" s="571">
        <f t="shared" si="18"/>
        <v>0</v>
      </c>
      <c r="AG34" s="89">
        <f t="shared" si="18"/>
        <v>0</v>
      </c>
      <c r="AH34" s="90"/>
      <c r="AI34" s="90"/>
      <c r="AJ34" s="90"/>
      <c r="AK34" s="90"/>
      <c r="AL34" s="91"/>
      <c r="AM34" s="91"/>
      <c r="AN34" s="91"/>
      <c r="AO34" s="68"/>
      <c r="AS34" s="70"/>
      <c r="AW34" s="104">
        <f>SUM(AW14:AW33)</f>
        <v>0</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0</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406" priority="6" stopIfTrue="1">
      <formula>B14=""</formula>
    </cfRule>
  </conditionalFormatting>
  <conditionalFormatting sqref="AE14:AE33">
    <cfRule type="expression" dxfId="405" priority="7" stopIfTrue="1">
      <formula>AND((OR(S14,V14,Y14)&lt;&gt;0),AE14=0)</formula>
    </cfRule>
    <cfRule type="expression" dxfId="404" priority="8" stopIfTrue="1">
      <formula>AND((OR(S14,V14,Y14)&lt;&gt;0),AE14&lt;&gt;0)</formula>
    </cfRule>
  </conditionalFormatting>
  <conditionalFormatting sqref="Q14:R33">
    <cfRule type="expression" dxfId="403" priority="9" stopIfTrue="1">
      <formula>B14=""</formula>
    </cfRule>
  </conditionalFormatting>
  <conditionalFormatting sqref="AC14:AC33">
    <cfRule type="expression" dxfId="402" priority="10" stopIfTrue="1">
      <formula>(AD14+AC14)&gt;=0</formula>
    </cfRule>
  </conditionalFormatting>
  <conditionalFormatting sqref="AI14:AJ33">
    <cfRule type="expression" dxfId="401" priority="11" stopIfTrue="1">
      <formula>IF(AI14&lt;&gt;ROUND(S14*$AF$1+V14+Y14,2),1)</formula>
    </cfRule>
    <cfRule type="cellIs" dxfId="400" priority="12" stopIfTrue="1" operator="equal">
      <formula>0</formula>
    </cfRule>
  </conditionalFormatting>
  <conditionalFormatting sqref="Y25:Z33">
    <cfRule type="expression" dxfId="399" priority="13" stopIfTrue="1">
      <formula>IF((AND($Y25=0,$S25=0,$V25=0,$AE25&lt;&gt;0)),"истина")</formula>
    </cfRule>
    <cfRule type="expression" dxfId="398" priority="14" stopIfTrue="1">
      <formula>($V25+$Y25)&lt;&gt;$AI25</formula>
    </cfRule>
  </conditionalFormatting>
  <conditionalFormatting sqref="S15:U33">
    <cfRule type="expression" dxfId="397" priority="15" stopIfTrue="1">
      <formula>IF((AND($S15=0,$V15=0,$Y15=0,$AE15&lt;&gt;0)),"истина")</formula>
    </cfRule>
    <cfRule type="cellIs" dxfId="396" priority="16" stopIfTrue="1" operator="lessThan">
      <formula>0</formula>
    </cfRule>
  </conditionalFormatting>
  <conditionalFormatting sqref="V25:X33">
    <cfRule type="expression" dxfId="395" priority="17" stopIfTrue="1">
      <formula>IF((AND($V25=0,$Y25=0,$S25=0,$AE25&lt;&gt;0)),"истина")</formula>
    </cfRule>
    <cfRule type="expression" dxfId="394" priority="18" stopIfTrue="1">
      <formula>($V25+$Y25)&lt;&gt;$AI25</formula>
    </cfRule>
    <cfRule type="cellIs" dxfId="393" priority="19" stopIfTrue="1" operator="lessThan">
      <formula>0</formula>
    </cfRule>
  </conditionalFormatting>
  <conditionalFormatting sqref="I10:J10">
    <cfRule type="cellIs" dxfId="392" priority="20" stopIfTrue="1" operator="notEqual">
      <formula>$A$10</formula>
    </cfRule>
    <cfRule type="cellIs" dxfId="391" priority="21" stopIfTrue="1" operator="equal">
      <formula>0</formula>
    </cfRule>
  </conditionalFormatting>
  <conditionalFormatting sqref="D10:E10 AK13:AL13 AH14:AH33 AM14:AN33">
    <cfRule type="cellIs" dxfId="390" priority="22" stopIfTrue="1" operator="equal">
      <formula>0</formula>
    </cfRule>
  </conditionalFormatting>
  <conditionalFormatting sqref="AH3:AN3 AH1:AN1">
    <cfRule type="cellIs" dxfId="389" priority="23" stopIfTrue="1" operator="equal">
      <formula>0</formula>
    </cfRule>
  </conditionalFormatting>
  <conditionalFormatting sqref="S34:AG34 AF14:AF33">
    <cfRule type="cellIs" dxfId="388" priority="24" stopIfTrue="1" operator="equal">
      <formula>0</formula>
    </cfRule>
  </conditionalFormatting>
  <conditionalFormatting sqref="S14:U14">
    <cfRule type="expression" dxfId="387" priority="25" stopIfTrue="1">
      <formula>IF((AND($S$14=0,$V$14=0,$Y$14=0,$AE$14&lt;&gt;0)),"истина")</formula>
    </cfRule>
    <cfRule type="cellIs" dxfId="386" priority="26" stopIfTrue="1" operator="lessThan">
      <formula>0</formula>
    </cfRule>
  </conditionalFormatting>
  <conditionalFormatting sqref="G34 D8:E9 AK14:AL33">
    <cfRule type="cellIs" dxfId="385" priority="27" stopIfTrue="1" operator="equal">
      <formula>0</formula>
    </cfRule>
  </conditionalFormatting>
  <conditionalFormatting sqref="AL8:AL9">
    <cfRule type="cellIs" dxfId="384" priority="28" stopIfTrue="1" operator="equal">
      <formula>0</formula>
    </cfRule>
  </conditionalFormatting>
  <conditionalFormatting sqref="AM8:AN8">
    <cfRule type="expression" dxfId="383" priority="29" stopIfTrue="1">
      <formula>$AL$8=0</formula>
    </cfRule>
  </conditionalFormatting>
  <conditionalFormatting sqref="AM9:AN9">
    <cfRule type="expression" dxfId="382" priority="30" stopIfTrue="1">
      <formula>$AL$9=0</formula>
    </cfRule>
  </conditionalFormatting>
  <conditionalFormatting sqref="A8:C8">
    <cfRule type="expression" dxfId="381" priority="31" stopIfTrue="1">
      <formula>$D$8=0</formula>
    </cfRule>
    <cfRule type="cellIs" dxfId="380" priority="32" stopIfTrue="1" operator="equal">
      <formula>0</formula>
    </cfRule>
  </conditionalFormatting>
  <conditionalFormatting sqref="A9:C9">
    <cfRule type="expression" dxfId="379" priority="33" stopIfTrue="1">
      <formula>$D$9=0</formula>
    </cfRule>
    <cfRule type="cellIs" dxfId="378" priority="34" stopIfTrue="1" operator="equal">
      <formula>0</formula>
    </cfRule>
  </conditionalFormatting>
  <conditionalFormatting sqref="F9">
    <cfRule type="expression" dxfId="377" priority="35" stopIfTrue="1">
      <formula>$D$9=0</formula>
    </cfRule>
  </conditionalFormatting>
  <conditionalFormatting sqref="F8">
    <cfRule type="expression" dxfId="376" priority="36" stopIfTrue="1">
      <formula>$D$8=0</formula>
    </cfRule>
  </conditionalFormatting>
  <conditionalFormatting sqref="G8:AK9 BA7:CE8">
    <cfRule type="cellIs" dxfId="375" priority="37" stopIfTrue="1" operator="equal">
      <formula>""</formula>
    </cfRule>
  </conditionalFormatting>
  <conditionalFormatting sqref="Y14:Z24">
    <cfRule type="expression" dxfId="374" priority="1" stopIfTrue="1">
      <formula>IF((AND($Y14=0,$S14=0,$V14=0,$AE14&lt;&gt;0)),"истина")</formula>
    </cfRule>
    <cfRule type="expression" dxfId="373" priority="2" stopIfTrue="1">
      <formula>($V14+$Y14)&lt;&gt;$AI14</formula>
    </cfRule>
  </conditionalFormatting>
  <conditionalFormatting sqref="V14:X24">
    <cfRule type="expression" dxfId="372" priority="3" stopIfTrue="1">
      <formula>IF((AND($V14=0,$Y14=0,$S14=0,$AE14&lt;&gt;0)),"истина")</formula>
    </cfRule>
    <cfRule type="expression" dxfId="371" priority="4" stopIfTrue="1">
      <formula>($V14+$Y14)&lt;&gt;$AI14</formula>
    </cfRule>
    <cfRule type="cellIs" dxfId="370"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102402"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102403"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102404"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102405"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102406"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102407"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102408"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102409"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102410"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102411"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102412"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102413"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102414"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102415"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102416"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102417"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9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51">
    <pageSetUpPr fitToPage="1"/>
  </sheetPr>
  <dimension ref="A1:CE147"/>
  <sheetViews>
    <sheetView showGridLines="0" topLeftCell="C3" zoomScale="120" zoomScaleNormal="120" workbookViewId="0">
      <selection activeCell="M18" sqref="M18:N18"/>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c r="B1" s="969"/>
      <c r="C1" s="969"/>
      <c r="D1" s="555"/>
      <c r="E1" s="966"/>
      <c r="F1" s="966"/>
      <c r="G1" s="966"/>
      <c r="H1" s="966"/>
      <c r="J1" s="970"/>
      <c r="K1" s="970"/>
      <c r="L1" s="970"/>
      <c r="M1" s="970"/>
      <c r="N1" s="970"/>
      <c r="O1" s="970"/>
      <c r="P1" s="3"/>
      <c r="Q1" s="3"/>
      <c r="R1" s="964"/>
      <c r="S1" s="964"/>
      <c r="T1" s="964"/>
      <c r="U1" s="964"/>
      <c r="V1" s="964"/>
      <c r="W1" s="964"/>
      <c r="Y1" s="971"/>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c r="AH2" s="859" t="s">
        <v>12</v>
      </c>
      <c r="AI2" s="859"/>
      <c r="AJ2" s="859"/>
      <c r="AK2" s="859"/>
      <c r="AL2" s="859"/>
      <c r="AM2" s="859"/>
      <c r="AN2" s="859"/>
      <c r="AO2" s="14" t="b">
        <v>0</v>
      </c>
      <c r="AP2" s="15" t="b">
        <v>0</v>
      </c>
      <c r="AQ2" s="15" t="b">
        <v>0</v>
      </c>
      <c r="AR2" s="15" t="b">
        <v>0</v>
      </c>
      <c r="AS2" s="15" t="b">
        <v>0</v>
      </c>
      <c r="AT2" s="15" t="b">
        <v>0</v>
      </c>
      <c r="AU2" s="15" t="b">
        <v>0</v>
      </c>
      <c r="AV2" s="15">
        <f>COUNTIF(AO2:AU2,TRUE)</f>
        <v>0</v>
      </c>
    </row>
    <row r="3" spans="1:83" ht="12.75" customHeight="1" x14ac:dyDescent="0.2">
      <c r="A3" s="972" t="s">
        <v>337</v>
      </c>
      <c r="B3" s="972"/>
      <c r="C3" s="972"/>
      <c r="D3" s="555"/>
      <c r="E3" s="964"/>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f>IF(AO2=TRUE,"M",0)</f>
        <v>0</v>
      </c>
      <c r="AP3" s="19">
        <f>IF(AP2=TRUE,"Tu",0)</f>
        <v>0</v>
      </c>
      <c r="AQ3" s="19">
        <f>IF(AQ2=TRUE,"W",0)</f>
        <v>0</v>
      </c>
      <c r="AR3" s="19">
        <f>IF(AR2=TRUE,"Th",0)</f>
        <v>0</v>
      </c>
      <c r="AS3" s="19">
        <f>IF(AS2=TRUE,"F",0)</f>
        <v>0</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
      </c>
      <c r="BC7" s="33" t="str">
        <f>IF($I$7=$AO$3,"X","")&amp;IF($I$7=$AP$3,"X","")&amp;IF($I$7=$AQ$3,"X","")&amp;IF($I$7=$AR$3,"X","")&amp;IF($I$7=$AS$3,"X","")&amp;IF($I$7=$AT$3,"X","")&amp;IF($I$7=$AU$3,"X","")</f>
        <v/>
      </c>
      <c r="BD7" s="33" t="str">
        <f>IF($J$7=$AO$3,"X","")&amp;IF($J$7=$AP$3,"X","")&amp;IF($J$7=$AQ$3,"X","")&amp;IF($J$7=$AR$3,"X","")&amp;IF($J$7=$AS$3,"X","")&amp;IF($J$7=$AT$3,"X","")&amp;IF($J$7=$AU$3,"X","")</f>
        <v/>
      </c>
      <c r="BE7" s="33" t="str">
        <f>IF($K$7=$AO$3,"X","")&amp;IF($K$7=$AP$3,"X","")&amp;IF($K$7=$AQ$3,"X","")&amp;IF($K$7=$AR$3,"X","")&amp;IF($K$7=$AS$3,"X","")&amp;IF($K$7=$AT$3,"X","")&amp;IF($K$7=$AU$3,"X","")</f>
        <v/>
      </c>
      <c r="BF7" s="33" t="str">
        <f>IF($L$7=$AO$3,"X","")&amp;IF($L$7=$AP$3,"X","")&amp;IF($L$7=$AQ$3,"X","")&amp;IF($L$7=$AR$3,"X","")&amp;IF($L$7=$AS$3,"X","")&amp;IF($L$7=$AT$3,"X","")&amp;IF($L$7=$AU$3,"X","")</f>
        <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
      </c>
      <c r="BJ7" s="33" t="str">
        <f>IF($P$7=$AO$3,"X","")&amp;IF($P$7=$AP$3,"X","")&amp;IF($P$7=$AQ$3,"X","")&amp;IF($P$7=$AR$3,"X","")&amp;IF($P$7=$AS$3,"X","")&amp;IF($P$7=$AT$3,"X","")&amp;IF($P$7=$AU$3,"X","")</f>
        <v/>
      </c>
      <c r="BK7" s="33" t="str">
        <f>IF($Q$7=$AO$3,"X","")&amp;IF($Q$7=$AP$3,"X","")&amp;IF($Q$7=$AQ$3,"X","")&amp;IF($Q$7=$AR$3,"X","")&amp;IF($Q$7=$AS$3,"X","")&amp;IF($Q$7=$AT$3,"X","")&amp;IF($Q$7=$AU$3,"X","")</f>
        <v/>
      </c>
      <c r="BL7" s="33" t="str">
        <f>IF($R$7=$AO$3,"X","")&amp;IF($R$7=$AP$3,"X","")&amp;IF($R$7=$AQ$3,"X","")&amp;IF($R$7=$AR$3,"X","")&amp;IF($R$7=$AS$3,"X","")&amp;IF($R$7=$AT$3,"X","")&amp;IF($R$7=$AU$3,"X","")</f>
        <v/>
      </c>
      <c r="BM7" s="33" t="str">
        <f>IF($S$7=$AO$3,"X","")&amp;IF($S$7=$AP$3,"X","")&amp;IF($S$7=$AQ$3,"X","")&amp;IF($S$7=$AR$3,"X","")&amp;IF($S$7=$AS$3,"X","")&amp;IF($S$7=$AT$3,"X","")&amp;IF($S$7=$AU$3,"X","")</f>
        <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
      </c>
      <c r="BQ7" s="33" t="str">
        <f>IF($W$7=$AO$3,"X","")&amp;IF($W$7=$AP$3,"X","")&amp;IF($W$7=$AQ$3,"X","")&amp;IF($W$7=$AR$3,"X","")&amp;IF($W$7=$AS$3,"X","")&amp;IF($W$7=$AT$3,"X","")&amp;IF($W$7=$AU$3,"X","")</f>
        <v/>
      </c>
      <c r="BR7" s="33" t="str">
        <f>IF($X$7=$AO$3,"X","")&amp;IF($X$7=$AP$3,"X","")&amp;IF($X$7=$AQ$3,"X","")&amp;IF($X$7=$AR$3,"X","")&amp;IF($X$7=$AS$3,"X","")&amp;IF($X$7=$AT$3,"X","")&amp;IF($X$7=$AU$3,"X","")</f>
        <v/>
      </c>
      <c r="BS7" s="33" t="str">
        <f>IF($Y$7=$AO$3,"X","")&amp;IF($Y$7=$AP$3,"X","")&amp;IF($Y$7=$AQ$3,"X","")&amp;IF($Y$7=$AR$3,"X","")&amp;IF($Y$7=$AS$3,"X","")&amp;IF($Y$7=$AT$3,"X","")&amp;IF($Y$7=$AU$3,"X","")</f>
        <v/>
      </c>
      <c r="BT7" s="33" t="str">
        <f>IF($Z$7=$AO$3,"X","")&amp;IF($Z$7=$AP$3,"X","")&amp;IF($Z$7=$AQ$3,"X","")&amp;IF($Z$7=$AR$3,"X","")&amp;IF($Z$7=$AS$3,"X","")&amp;IF($Z$7=$AT$3,"X","")&amp;IF($Z$7=$AU$3,"X","")</f>
        <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
      </c>
      <c r="BX7" s="33" t="str">
        <f>IF($AD$7=$AO$3,"X","")&amp;IF($AD$7=$AP$3,"X","")&amp;IF($AD$7=$AQ$3,"X","")&amp;IF($AD$7=$AR$3,"X","")&amp;IF($AD$7=$AS$3,"X","")&amp;IF($AD$7=$AT$3,"X","")&amp;IF($AD$7=$AU$3,"X","")</f>
        <v/>
      </c>
      <c r="BY7" s="33" t="str">
        <f>IF($AE$7=$AO$3,"X","")&amp;IF($AE$7=$AP$3,"X","")&amp;IF($AE$7=$AQ$3,"X","")&amp;IF($AE$7=$AR$3,"X","")&amp;IF($AE$7=$AS$3,"X","")&amp;IF($AE$7=$AT$3,"X","")&amp;IF($AE$7=$AU$3,"X","")</f>
        <v/>
      </c>
      <c r="BZ7" s="33" t="str">
        <f>IF($AF$7=$AO$3,"X","")&amp;IF($AF$7=$AP$3,"X","")&amp;IF($AF$7=$AQ$3,"X","")&amp;IF($AF$7=$AR$3,"X","")&amp;IF($AF$7=$AS$3,"X","")&amp;IF($AF$7=$AT$3,"X","")&amp;IF($AF$7=$AU$3,"X","")</f>
        <v/>
      </c>
      <c r="CA7" s="33" t="str">
        <f>IF($AG$7=$AO$3,"X","")&amp;IF($AG$7=$AP$3,"X","")&amp;IF($AG$7=$AQ$3,"X","")&amp;IF($AG$7=$AR$3,"X","")&amp;IF($AG$7=$AS$3,"X","")&amp;IF($AG$7=$AT$3,"X","")&amp;IF($AG$7=$AU$3,"X","")</f>
        <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
      </c>
      <c r="CE7" s="33" t="str">
        <f>IF($AK$7=$AO$3,"X","")&amp;IF($AK$7=$AP$3,"X","")&amp;IF($AK$7=$AQ$3,"X","")&amp;IF($AK$7=$AR$3,"X","")&amp;IF($AK$7=$AS$3,"X","")&amp;IF($AK$7=$AT$3,"X","")&amp;IF($AK$7=$AU$3,"X","")</f>
        <v/>
      </c>
    </row>
    <row r="8" spans="1:83" ht="12.75" customHeight="1" x14ac:dyDescent="0.2">
      <c r="A8" s="977">
        <f>R1</f>
        <v>0</v>
      </c>
      <c r="B8" s="977"/>
      <c r="C8" s="977"/>
      <c r="D8" s="978">
        <f>Y1*AL8</f>
        <v>0</v>
      </c>
      <c r="E8" s="978"/>
      <c r="F8" s="34" t="s">
        <v>21</v>
      </c>
      <c r="G8" s="35" t="str">
        <f>IF($G$7=$AO$3,"X","")&amp;IF($G$7=$AP$3,"X","")&amp;IF($G$7=$AQ$3,"X","")&amp;IF($G$7=$AR$3,"X","")&amp;IF($G$7=$AS$3,"X","")&amp;IF($G$7=$AT$3,"X","")&amp;IF($G$7=$AU$3,"X","")</f>
        <v/>
      </c>
      <c r="H8" s="35" t="str">
        <f>IF($H$7=$AO$3,"X","")&amp;IF($H$7=$AP$3,"X","")&amp;IF($H$7=$AQ$3,"X","")&amp;IF($H$7=$AR$3,"X","")&amp;IF($H$7=$AS$3,"X","")&amp;IF($H$7=$AT$3,"X","")&amp;IF($H$7=$AU$3,"X","")</f>
        <v/>
      </c>
      <c r="I8" s="35" t="str">
        <f>IF($I$7=$AO$3,"X","")&amp;IF($I$7=$AP$3,"X","")&amp;IF($I$7=$AQ$3,"X","")&amp;IF($I$7=$AR$3,"X","")&amp;IF($I$7=$AS$3,"X","")&amp;IF($I$7=$AT$3,"X","")&amp;IF($I$7=$AU$3,"X","")</f>
        <v/>
      </c>
      <c r="J8" s="35" t="str">
        <f>IF($J$7=$AO$3,"X","")&amp;IF($J$7=$AP$3,"X","")&amp;IF($J$7=$AQ$3,"X","")&amp;IF($J$7=$AR$3,"X","")&amp;IF($J$7=$AS$3,"X","")&amp;IF($J$7=$AT$3,"X","")&amp;IF($J$7=$AU$3,"X","")</f>
        <v/>
      </c>
      <c r="K8" s="35" t="str">
        <f>IF($K$7=$AO$3,"X","")&amp;IF($K$7=$AP$3,"X","")&amp;IF($K$7=$AQ$3,"X","")&amp;IF($K$7=$AR$3,"X","")&amp;IF($K$7=$AS$3,"X","")&amp;IF($K$7=$AT$3,"X","")&amp;IF($K$7=$AU$3,"X","")</f>
        <v/>
      </c>
      <c r="L8" s="35" t="str">
        <f>IF($L$7=$AO$3,"X","")&amp;IF($L$7=$AP$3,"X","")&amp;IF($L$7=$AQ$3,"X","")&amp;IF($L$7=$AR$3,"X","")&amp;IF($L$7=$AS$3,"X","")&amp;IF($L$7=$AT$3,"X","")&amp;IF($L$7=$AU$3,"X","")</f>
        <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
      </c>
      <c r="P8" s="35" t="str">
        <f>IF($P$7=$AO$3,"X","")&amp;IF($P$7=$AP$3,"X","")&amp;IF($P$7=$AQ$3,"X","")&amp;IF($P$7=$AR$3,"X","")&amp;IF($P$7=$AS$3,"X","")&amp;IF($P$7=$AT$3,"X","")&amp;IF($P$7=$AU$3,"X","")</f>
        <v/>
      </c>
      <c r="Q8" s="35" t="str">
        <f>IF($Q$7=$AO$3,"X","")&amp;IF($Q$7=$AP$3,"X","")&amp;IF($Q$7=$AQ$3,"X","")&amp;IF($Q$7=$AR$3,"X","")&amp;IF($Q$7=$AS$3,"X","")&amp;IF($Q$7=$AT$3,"X","")&amp;IF($Q$7=$AU$3,"X","")</f>
        <v/>
      </c>
      <c r="R8" s="35" t="str">
        <f>IF($R$7=$AO$3,"X","")&amp;IF($R$7=$AP$3,"X","")&amp;IF($R$7=$AQ$3,"X","")&amp;IF($R$7=$AR$3,"X","")&amp;IF($R$7=$AS$3,"X","")&amp;IF($R$7=$AT$3,"X","")&amp;IF($R$7=$AU$3,"X","")</f>
        <v/>
      </c>
      <c r="S8" s="35" t="str">
        <f>IF($S$7=$AO$3,"X","")&amp;IF($S$7=$AP$3,"X","")&amp;IF($S$7=$AQ$3,"X","")&amp;IF($S$7=$AR$3,"X","")&amp;IF($S$7=$AS$3,"X","")&amp;IF($S$7=$AT$3,"X","")&amp;IF($S$7=$AU$3,"X","")</f>
        <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
      </c>
      <c r="W8" s="35" t="str">
        <f>IF($W$7=$AO$3,"X","")&amp;IF($W$7=$AP$3,"X","")&amp;IF($W$7=$AQ$3,"X","")&amp;IF($W$7=$AR$3,"X","")&amp;IF($W$7=$AS$3,"X","")&amp;IF($W$7=$AT$3,"X","")&amp;IF($W$7=$AU$3,"X","")</f>
        <v/>
      </c>
      <c r="X8" s="35" t="str">
        <f>IF($X$7=$AO$3,"X","")&amp;IF($X$7=$AP$3,"X","")&amp;IF($X$7=$AQ$3,"X","")&amp;IF($X$7=$AR$3,"X","")&amp;IF($X$7=$AS$3,"X","")&amp;IF($X$7=$AT$3,"X","")&amp;IF($X$7=$AU$3,"X","")</f>
        <v/>
      </c>
      <c r="Y8" s="35" t="str">
        <f>IF($Y$7=$AO$3,"X","")&amp;IF($Y$7=$AP$3,"X","")&amp;IF($Y$7=$AQ$3,"X","")&amp;IF($Y$7=$AR$3,"X","")&amp;IF($Y$7=$AS$3,"X","")&amp;IF($Y$7=$AT$3,"X","")&amp;IF($Y$7=$AU$3,"X","")</f>
        <v/>
      </c>
      <c r="Z8" s="35" t="str">
        <f>IF($Z$7=$AO$3,"X","")&amp;IF($Z$7=$AP$3,"X","")&amp;IF($Z$7=$AQ$3,"X","")&amp;IF($Z$7=$AR$3,"X","")&amp;IF($Z$7=$AS$3,"X","")&amp;IF($Z$7=$AT$3,"X","")&amp;IF($Z$7=$AU$3,"X","")</f>
        <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
      </c>
      <c r="AD8" s="35" t="str">
        <f>IF($AD$7=$AO$3,"X","")&amp;IF($AD$7=$AP$3,"X","")&amp;IF($AD$7=$AQ$3,"X","")&amp;IF($AD$7=$AR$3,"X","")&amp;IF($AD$7=$AS$3,"X","")&amp;IF($AD$7=$AT$3,"X","")&amp;IF($AD$7=$AU$3,"X","")</f>
        <v/>
      </c>
      <c r="AE8" s="35" t="str">
        <f>IF($AE$7=$AO$3,"X","")&amp;IF($AE$7=$AP$3,"X","")&amp;IF($AE$7=$AQ$3,"X","")&amp;IF($AE$7=$AR$3,"X","")&amp;IF($AE$7=$AS$3,"X","")&amp;IF($AE$7=$AT$3,"X","")&amp;IF($AE$7=$AU$3,"X","")</f>
        <v/>
      </c>
      <c r="AF8" s="35" t="str">
        <f>IF($AF$7=$AO$3,"X","")&amp;IF($AF$7=$AP$3,"X","")&amp;IF($AF$7=$AQ$3,"X","")&amp;IF($AF$7=$AR$3,"X","")&amp;IF($AF$7=$AS$3,"X","")&amp;IF($AF$7=$AT$3,"X","")&amp;IF($AF$7=$AU$3,"X","")</f>
        <v/>
      </c>
      <c r="AG8" s="35" t="str">
        <f>IF($AG$7=$AO$3,"X","")&amp;IF($AG$7=$AP$3,"X","")&amp;IF($AG$7=$AQ$3,"X","")&amp;IF($AG$7=$AR$3,"X","")&amp;IF($AG$7=$AS$3,"X","")&amp;IF($AG$7=$AT$3,"X","")&amp;IF($AG$7=$AU$3,"X","")</f>
        <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
      </c>
      <c r="AK8" s="35" t="str">
        <f>IF($AK$7=$AO$3,"X","")&amp;IF($AK$7=$AP$3,"X","")&amp;IF($AK$7=$AQ$3,"X","")&amp;IF($AK$7=$AR$3,"X","")&amp;IF($AK$7=$AS$3,"X","")&amp;IF($AK$7=$AT$3,"X","")&amp;IF($AK$7=$AU$3,"X","")</f>
        <v/>
      </c>
      <c r="AL8" s="30">
        <f>COUNTIF(G8:AK8,"X")</f>
        <v>0</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0</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c r="C14" s="925"/>
      <c r="D14" s="925"/>
      <c r="E14" s="925"/>
      <c r="F14" s="925"/>
      <c r="G14" s="926"/>
      <c r="H14" s="927"/>
      <c r="I14" s="928"/>
      <c r="J14" s="929"/>
      <c r="K14" s="930"/>
      <c r="L14" s="931"/>
      <c r="M14" s="932"/>
      <c r="N14" s="933"/>
      <c r="O14" s="932"/>
      <c r="P14" s="933"/>
      <c r="Q14" s="934">
        <f t="shared" ref="Q14:Q33" si="2">AV14</f>
        <v>0</v>
      </c>
      <c r="R14" s="935"/>
      <c r="S14" s="936"/>
      <c r="T14" s="937"/>
      <c r="U14" s="938"/>
      <c r="V14" s="939"/>
      <c r="W14" s="940"/>
      <c r="X14" s="941"/>
      <c r="Y14" s="939"/>
      <c r="Z14" s="941"/>
      <c r="AA14" s="556"/>
      <c r="AB14" s="559"/>
      <c r="AC14" s="560" t="str">
        <f t="shared" ref="AC14:AC33" si="3">IF(B14&lt;&gt;"",-$I$10,"")</f>
        <v/>
      </c>
      <c r="AD14" s="561"/>
      <c r="AE14" s="561"/>
      <c r="AF14" s="562">
        <f t="shared" ref="AF14:AF33" si="4">SUM(AB14:AE14)</f>
        <v>0</v>
      </c>
      <c r="AG14" s="72"/>
      <c r="AH14" s="109" t="str">
        <f t="shared" ref="AH14:AH33" si="5">IF(B14&lt;&gt;"",AV14,"")</f>
        <v/>
      </c>
      <c r="AI14" s="883" t="str">
        <f>IF(B14&lt;&gt;0,ROUND(AE14*Q14,0),"")</f>
        <v/>
      </c>
      <c r="AJ14" s="883"/>
      <c r="AK14" s="900" t="str">
        <f t="shared" ref="AK14:AK33" si="6">IF(B14&lt;&gt;0,ROUND(AI14*$AF$1,2),"")</f>
        <v/>
      </c>
      <c r="AL14" s="900"/>
      <c r="AM14" s="901" t="str">
        <f t="shared" ref="AM14:AM33" si="7">IF(AND(AC14&gt;0,AC14&lt;&gt;""),"ложь","")</f>
        <v/>
      </c>
      <c r="AN14" s="901"/>
      <c r="AO14" s="73">
        <f>IF(ROUND($A$1-$A$1*M14,4)=$A$1,0,ROUND($A$1-$A$1*M14,4))</f>
        <v>0</v>
      </c>
      <c r="AP14" s="74">
        <f>IF(ROUND($A$1-$A$1*O14,4)=$A$1,0,ROUND($A$1-$A$1*O14,4))</f>
        <v>0</v>
      </c>
      <c r="AQ14" s="75">
        <f>ROUND($A$1-((M14+O14)*$A$1),4)</f>
        <v>0</v>
      </c>
      <c r="AR14" s="76">
        <f>IF(AO14&gt;0,1,0)</f>
        <v>0</v>
      </c>
      <c r="AS14" s="77">
        <f t="shared" ref="AS14:AS33" si="8">IF(AP14&gt;0,2,0)</f>
        <v>0</v>
      </c>
      <c r="AT14" s="76">
        <f>IF(AQ14&gt;0,3,0)</f>
        <v>0</v>
      </c>
      <c r="AU14" s="78">
        <f t="shared" ref="AU14:AU33" si="9">AR14+AS14+AT14</f>
        <v>0</v>
      </c>
      <c r="AV14" s="5">
        <f t="shared" ref="AV14:AV33" si="10">IF(AU14=4,AO14,0)+IF(AU14=5,AP14,0)+IF(AU14=6,AQ14,0)+IF(AU14=3,$A$1,0)</f>
        <v>0</v>
      </c>
      <c r="AW14" s="104">
        <f>ROUND(AF14*Q14,0)</f>
        <v>0</v>
      </c>
    </row>
    <row r="15" spans="1:83" s="69" customFormat="1" ht="18" customHeight="1" x14ac:dyDescent="0.2">
      <c r="A15" s="71">
        <v>2</v>
      </c>
      <c r="B15" s="924"/>
      <c r="C15" s="925"/>
      <c r="D15" s="925"/>
      <c r="E15" s="925"/>
      <c r="F15" s="925"/>
      <c r="G15" s="926"/>
      <c r="H15" s="927"/>
      <c r="I15" s="928"/>
      <c r="J15" s="929"/>
      <c r="K15" s="930"/>
      <c r="L15" s="931"/>
      <c r="M15" s="932"/>
      <c r="N15" s="933"/>
      <c r="O15" s="932"/>
      <c r="P15" s="933"/>
      <c r="Q15" s="934">
        <f t="shared" si="2"/>
        <v>0</v>
      </c>
      <c r="R15" s="935"/>
      <c r="S15" s="936"/>
      <c r="T15" s="937"/>
      <c r="U15" s="938"/>
      <c r="V15" s="939"/>
      <c r="W15" s="940"/>
      <c r="X15" s="941"/>
      <c r="Y15" s="939"/>
      <c r="Z15" s="941"/>
      <c r="AA15" s="556"/>
      <c r="AB15" s="563"/>
      <c r="AC15" s="560" t="str">
        <f t="shared" si="3"/>
        <v/>
      </c>
      <c r="AD15" s="564"/>
      <c r="AE15" s="561"/>
      <c r="AF15" s="562">
        <f t="shared" si="4"/>
        <v>0</v>
      </c>
      <c r="AG15" s="72"/>
      <c r="AH15" s="109" t="str">
        <f t="shared" si="5"/>
        <v/>
      </c>
      <c r="AI15" s="883" t="str">
        <f t="shared" ref="AI15:AI33" si="11">IF(B15&lt;&gt;0,ROUND(AE15*Q15,0),"")</f>
        <v/>
      </c>
      <c r="AJ15" s="883"/>
      <c r="AK15" s="900" t="str">
        <f t="shared" si="6"/>
        <v/>
      </c>
      <c r="AL15" s="900"/>
      <c r="AM15" s="901" t="str">
        <f t="shared" si="7"/>
        <v/>
      </c>
      <c r="AN15" s="901"/>
      <c r="AO15" s="73">
        <f t="shared" ref="AO15:AO33" si="12">IF(ROUND($A$1-$A$1*M15,4)=$A$1,0,ROUND($A$1-$A$1*M15,4))</f>
        <v>0</v>
      </c>
      <c r="AP15" s="74">
        <f t="shared" ref="AP15:AP33" si="13">IF(ROUND($A$1-$A$1*O15,4)=$A$1,0,ROUND($A$1-$A$1*O15,4))</f>
        <v>0</v>
      </c>
      <c r="AQ15" s="75">
        <f t="shared" ref="AQ15:AQ33" si="14">ROUND($A$1-((M15+O15)*$A$1),4)</f>
        <v>0</v>
      </c>
      <c r="AR15" s="76">
        <f t="shared" ref="AR15:AR33" si="15">IF(AO15&gt;0,1,0)</f>
        <v>0</v>
      </c>
      <c r="AS15" s="77">
        <f t="shared" si="8"/>
        <v>0</v>
      </c>
      <c r="AT15" s="76">
        <f t="shared" ref="AT15:AT33" si="16">IF(AQ15&gt;0,3,0)</f>
        <v>0</v>
      </c>
      <c r="AU15" s="78">
        <f t="shared" si="9"/>
        <v>0</v>
      </c>
      <c r="AV15" s="5">
        <f t="shared" si="10"/>
        <v>0</v>
      </c>
      <c r="AW15" s="104">
        <f t="shared" ref="AW15:AW33" si="17">ROUND(AF15*Q15,0)</f>
        <v>0</v>
      </c>
    </row>
    <row r="16" spans="1:83" s="69" customFormat="1" ht="18" customHeight="1" x14ac:dyDescent="0.2">
      <c r="A16" s="71">
        <v>3</v>
      </c>
      <c r="B16" s="924"/>
      <c r="C16" s="925"/>
      <c r="D16" s="925"/>
      <c r="E16" s="925"/>
      <c r="F16" s="925"/>
      <c r="G16" s="926"/>
      <c r="H16" s="927"/>
      <c r="I16" s="928"/>
      <c r="J16" s="929"/>
      <c r="K16" s="930"/>
      <c r="L16" s="931"/>
      <c r="M16" s="932"/>
      <c r="N16" s="933"/>
      <c r="O16" s="932"/>
      <c r="P16" s="933"/>
      <c r="Q16" s="934">
        <f t="shared" si="2"/>
        <v>0</v>
      </c>
      <c r="R16" s="935"/>
      <c r="S16" s="936"/>
      <c r="T16" s="937"/>
      <c r="U16" s="938"/>
      <c r="V16" s="939"/>
      <c r="W16" s="940"/>
      <c r="X16" s="941"/>
      <c r="Y16" s="939"/>
      <c r="Z16" s="941"/>
      <c r="AA16" s="556"/>
      <c r="AB16" s="563"/>
      <c r="AC16" s="560" t="str">
        <f t="shared" si="3"/>
        <v/>
      </c>
      <c r="AD16" s="564"/>
      <c r="AE16" s="561"/>
      <c r="AF16" s="562">
        <f t="shared" si="4"/>
        <v>0</v>
      </c>
      <c r="AG16" s="72"/>
      <c r="AH16" s="109" t="str">
        <f t="shared" si="5"/>
        <v/>
      </c>
      <c r="AI16" s="883" t="str">
        <f t="shared" si="11"/>
        <v/>
      </c>
      <c r="AJ16" s="883"/>
      <c r="AK16" s="900" t="str">
        <f t="shared" si="6"/>
        <v/>
      </c>
      <c r="AL16" s="900"/>
      <c r="AM16" s="901" t="str">
        <f t="shared" si="7"/>
        <v/>
      </c>
      <c r="AN16" s="901"/>
      <c r="AO16" s="73">
        <f t="shared" si="12"/>
        <v>0</v>
      </c>
      <c r="AP16" s="74">
        <f t="shared" si="13"/>
        <v>0</v>
      </c>
      <c r="AQ16" s="75">
        <f t="shared" si="14"/>
        <v>0</v>
      </c>
      <c r="AR16" s="76">
        <f t="shared" si="15"/>
        <v>0</v>
      </c>
      <c r="AS16" s="77">
        <f t="shared" si="8"/>
        <v>0</v>
      </c>
      <c r="AT16" s="76">
        <f t="shared" si="16"/>
        <v>0</v>
      </c>
      <c r="AU16" s="78">
        <f t="shared" si="9"/>
        <v>0</v>
      </c>
      <c r="AV16" s="5">
        <f t="shared" si="10"/>
        <v>0</v>
      </c>
      <c r="AW16" s="104">
        <f t="shared" si="17"/>
        <v>0</v>
      </c>
    </row>
    <row r="17" spans="1:49" s="69" customFormat="1" ht="18" customHeight="1" x14ac:dyDescent="0.2">
      <c r="A17" s="71">
        <v>4</v>
      </c>
      <c r="B17" s="924"/>
      <c r="C17" s="925"/>
      <c r="D17" s="925"/>
      <c r="E17" s="925"/>
      <c r="F17" s="925"/>
      <c r="G17" s="926"/>
      <c r="H17" s="927"/>
      <c r="I17" s="928"/>
      <c r="J17" s="929"/>
      <c r="K17" s="930"/>
      <c r="L17" s="931"/>
      <c r="M17" s="932"/>
      <c r="N17" s="933"/>
      <c r="O17" s="932"/>
      <c r="P17" s="933"/>
      <c r="Q17" s="934">
        <f t="shared" si="2"/>
        <v>0</v>
      </c>
      <c r="R17" s="935"/>
      <c r="S17" s="936"/>
      <c r="T17" s="937"/>
      <c r="U17" s="938"/>
      <c r="V17" s="939"/>
      <c r="W17" s="940"/>
      <c r="X17" s="941"/>
      <c r="Y17" s="939"/>
      <c r="Z17" s="941"/>
      <c r="AA17" s="556"/>
      <c r="AB17" s="563"/>
      <c r="AC17" s="560" t="str">
        <f t="shared" si="3"/>
        <v/>
      </c>
      <c r="AD17" s="564"/>
      <c r="AE17" s="561"/>
      <c r="AF17" s="562">
        <f t="shared" si="4"/>
        <v>0</v>
      </c>
      <c r="AG17" s="72"/>
      <c r="AH17" s="109" t="str">
        <f t="shared" si="5"/>
        <v/>
      </c>
      <c r="AI17" s="883" t="str">
        <f t="shared" si="11"/>
        <v/>
      </c>
      <c r="AJ17" s="883"/>
      <c r="AK17" s="900" t="str">
        <f t="shared" si="6"/>
        <v/>
      </c>
      <c r="AL17" s="900"/>
      <c r="AM17" s="901" t="str">
        <f t="shared" si="7"/>
        <v/>
      </c>
      <c r="AN17" s="901"/>
      <c r="AO17" s="73">
        <f t="shared" si="12"/>
        <v>0</v>
      </c>
      <c r="AP17" s="74">
        <f t="shared" si="13"/>
        <v>0</v>
      </c>
      <c r="AQ17" s="75">
        <f t="shared" si="14"/>
        <v>0</v>
      </c>
      <c r="AR17" s="76">
        <f t="shared" si="15"/>
        <v>0</v>
      </c>
      <c r="AS17" s="77">
        <f t="shared" si="8"/>
        <v>0</v>
      </c>
      <c r="AT17" s="76">
        <f t="shared" si="16"/>
        <v>0</v>
      </c>
      <c r="AU17" s="78">
        <f t="shared" si="9"/>
        <v>0</v>
      </c>
      <c r="AV17" s="5">
        <f t="shared" si="10"/>
        <v>0</v>
      </c>
      <c r="AW17" s="104">
        <f t="shared" si="17"/>
        <v>0</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0</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0</v>
      </c>
      <c r="AR18" s="76">
        <f t="shared" si="15"/>
        <v>0</v>
      </c>
      <c r="AS18" s="77">
        <f t="shared" si="8"/>
        <v>0</v>
      </c>
      <c r="AT18" s="76">
        <f t="shared" si="16"/>
        <v>0</v>
      </c>
      <c r="AU18" s="78">
        <f t="shared" si="9"/>
        <v>0</v>
      </c>
      <c r="AV18" s="5">
        <f t="shared" si="10"/>
        <v>0</v>
      </c>
      <c r="AW18" s="104">
        <f t="shared" si="17"/>
        <v>0</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0</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0</v>
      </c>
      <c r="AR19" s="76">
        <f t="shared" si="15"/>
        <v>0</v>
      </c>
      <c r="AS19" s="77">
        <f t="shared" si="8"/>
        <v>0</v>
      </c>
      <c r="AT19" s="76">
        <f t="shared" si="16"/>
        <v>0</v>
      </c>
      <c r="AU19" s="78">
        <f t="shared" si="9"/>
        <v>0</v>
      </c>
      <c r="AV19" s="5">
        <f t="shared" si="10"/>
        <v>0</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0</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0</v>
      </c>
      <c r="AR20" s="76">
        <f t="shared" si="15"/>
        <v>0</v>
      </c>
      <c r="AS20" s="77">
        <f t="shared" si="8"/>
        <v>0</v>
      </c>
      <c r="AT20" s="76">
        <f t="shared" si="16"/>
        <v>0</v>
      </c>
      <c r="AU20" s="78">
        <f t="shared" si="9"/>
        <v>0</v>
      </c>
      <c r="AV20" s="5">
        <f t="shared" si="10"/>
        <v>0</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0</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0</v>
      </c>
      <c r="AR21" s="76">
        <f t="shared" si="15"/>
        <v>0</v>
      </c>
      <c r="AS21" s="77">
        <f t="shared" si="8"/>
        <v>0</v>
      </c>
      <c r="AT21" s="76">
        <f t="shared" si="16"/>
        <v>0</v>
      </c>
      <c r="AU21" s="78">
        <f t="shared" si="9"/>
        <v>0</v>
      </c>
      <c r="AV21" s="5">
        <f t="shared" si="10"/>
        <v>0</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0</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0</v>
      </c>
      <c r="AR22" s="76">
        <f t="shared" si="15"/>
        <v>0</v>
      </c>
      <c r="AS22" s="77">
        <f t="shared" si="8"/>
        <v>0</v>
      </c>
      <c r="AT22" s="76">
        <f t="shared" si="16"/>
        <v>0</v>
      </c>
      <c r="AU22" s="78">
        <f t="shared" si="9"/>
        <v>0</v>
      </c>
      <c r="AV22" s="5">
        <f t="shared" si="10"/>
        <v>0</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0</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0</v>
      </c>
      <c r="AR23" s="76">
        <f t="shared" si="15"/>
        <v>0</v>
      </c>
      <c r="AS23" s="77">
        <f t="shared" si="8"/>
        <v>0</v>
      </c>
      <c r="AT23" s="76">
        <f t="shared" si="16"/>
        <v>0</v>
      </c>
      <c r="AU23" s="78">
        <f t="shared" si="9"/>
        <v>0</v>
      </c>
      <c r="AV23" s="5">
        <f t="shared" si="10"/>
        <v>0</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0</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0</v>
      </c>
      <c r="AR24" s="76">
        <f t="shared" si="15"/>
        <v>0</v>
      </c>
      <c r="AS24" s="77">
        <f t="shared" si="8"/>
        <v>0</v>
      </c>
      <c r="AT24" s="76">
        <f t="shared" si="16"/>
        <v>0</v>
      </c>
      <c r="AU24" s="78">
        <f t="shared" si="9"/>
        <v>0</v>
      </c>
      <c r="AV24" s="5">
        <f t="shared" si="10"/>
        <v>0</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0</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0</v>
      </c>
      <c r="AR25" s="76">
        <f t="shared" si="15"/>
        <v>0</v>
      </c>
      <c r="AS25" s="77">
        <f t="shared" si="8"/>
        <v>0</v>
      </c>
      <c r="AT25" s="76">
        <f t="shared" si="16"/>
        <v>0</v>
      </c>
      <c r="AU25" s="78">
        <f t="shared" si="9"/>
        <v>0</v>
      </c>
      <c r="AV25" s="5">
        <f t="shared" si="10"/>
        <v>0</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0</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0</v>
      </c>
      <c r="AR26" s="76">
        <f t="shared" si="15"/>
        <v>0</v>
      </c>
      <c r="AS26" s="77">
        <f t="shared" si="8"/>
        <v>0</v>
      </c>
      <c r="AT26" s="76">
        <f t="shared" si="16"/>
        <v>0</v>
      </c>
      <c r="AU26" s="78">
        <f t="shared" si="9"/>
        <v>0</v>
      </c>
      <c r="AV26" s="5">
        <f t="shared" si="10"/>
        <v>0</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0</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0</v>
      </c>
      <c r="AR27" s="76">
        <f t="shared" si="15"/>
        <v>0</v>
      </c>
      <c r="AS27" s="77">
        <f t="shared" si="8"/>
        <v>0</v>
      </c>
      <c r="AT27" s="76">
        <f t="shared" si="16"/>
        <v>0</v>
      </c>
      <c r="AU27" s="78">
        <f t="shared" si="9"/>
        <v>0</v>
      </c>
      <c r="AV27" s="5">
        <f t="shared" si="10"/>
        <v>0</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0</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0</v>
      </c>
      <c r="AR28" s="76">
        <f t="shared" si="15"/>
        <v>0</v>
      </c>
      <c r="AS28" s="77">
        <f t="shared" si="8"/>
        <v>0</v>
      </c>
      <c r="AT28" s="76">
        <f t="shared" si="16"/>
        <v>0</v>
      </c>
      <c r="AU28" s="78">
        <f t="shared" si="9"/>
        <v>0</v>
      </c>
      <c r="AV28" s="5">
        <f t="shared" si="10"/>
        <v>0</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0</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0</v>
      </c>
      <c r="AR29" s="76">
        <f t="shared" si="15"/>
        <v>0</v>
      </c>
      <c r="AS29" s="77">
        <f t="shared" si="8"/>
        <v>0</v>
      </c>
      <c r="AT29" s="76">
        <f t="shared" si="16"/>
        <v>0</v>
      </c>
      <c r="AU29" s="78">
        <f t="shared" si="9"/>
        <v>0</v>
      </c>
      <c r="AV29" s="5">
        <f t="shared" si="10"/>
        <v>0</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0</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0</v>
      </c>
      <c r="AR30" s="76">
        <f t="shared" si="15"/>
        <v>0</v>
      </c>
      <c r="AS30" s="77">
        <f t="shared" si="8"/>
        <v>0</v>
      </c>
      <c r="AT30" s="76">
        <f t="shared" si="16"/>
        <v>0</v>
      </c>
      <c r="AU30" s="78">
        <f t="shared" si="9"/>
        <v>0</v>
      </c>
      <c r="AV30" s="5">
        <f t="shared" si="10"/>
        <v>0</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0</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0</v>
      </c>
      <c r="AR31" s="76">
        <f t="shared" si="15"/>
        <v>0</v>
      </c>
      <c r="AS31" s="77">
        <f t="shared" si="8"/>
        <v>0</v>
      </c>
      <c r="AT31" s="76">
        <f t="shared" si="16"/>
        <v>0</v>
      </c>
      <c r="AU31" s="78">
        <f t="shared" si="9"/>
        <v>0</v>
      </c>
      <c r="AV31" s="5">
        <f t="shared" si="10"/>
        <v>0</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0</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0</v>
      </c>
      <c r="AR32" s="76">
        <f t="shared" si="15"/>
        <v>0</v>
      </c>
      <c r="AS32" s="77">
        <f t="shared" si="8"/>
        <v>0</v>
      </c>
      <c r="AT32" s="76">
        <f t="shared" si="16"/>
        <v>0</v>
      </c>
      <c r="AU32" s="78">
        <f t="shared" si="9"/>
        <v>0</v>
      </c>
      <c r="AV32" s="5">
        <f t="shared" si="10"/>
        <v>0</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0</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0</v>
      </c>
      <c r="AR33" s="76">
        <f t="shared" si="15"/>
        <v>0</v>
      </c>
      <c r="AS33" s="77">
        <f t="shared" si="8"/>
        <v>0</v>
      </c>
      <c r="AT33" s="76">
        <f t="shared" si="16"/>
        <v>0</v>
      </c>
      <c r="AU33" s="78">
        <f t="shared" si="9"/>
        <v>0</v>
      </c>
      <c r="AV33" s="5">
        <f t="shared" si="10"/>
        <v>0</v>
      </c>
      <c r="AW33" s="104">
        <f t="shared" si="17"/>
        <v>0</v>
      </c>
    </row>
    <row r="34" spans="1:49" s="69" customFormat="1" ht="24.75" customHeight="1" x14ac:dyDescent="0.2">
      <c r="A34" s="84"/>
      <c r="B34" s="480" t="s">
        <v>281</v>
      </c>
      <c r="C34" s="84"/>
      <c r="D34" s="84"/>
      <c r="E34" s="84"/>
      <c r="F34" s="84"/>
      <c r="G34" s="554">
        <f>20-COUNTBLANK(B14:B33)</f>
        <v>0</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0</v>
      </c>
      <c r="Z34" s="904"/>
      <c r="AA34" s="558">
        <f t="shared" ref="AA34:AG34" si="18">SUM(AA14:AA33)</f>
        <v>0</v>
      </c>
      <c r="AB34" s="568">
        <f t="shared" si="18"/>
        <v>0</v>
      </c>
      <c r="AC34" s="569">
        <f t="shared" si="18"/>
        <v>0</v>
      </c>
      <c r="AD34" s="569">
        <f t="shared" si="18"/>
        <v>0</v>
      </c>
      <c r="AE34" s="570">
        <f t="shared" si="18"/>
        <v>0</v>
      </c>
      <c r="AF34" s="571">
        <f t="shared" si="18"/>
        <v>0</v>
      </c>
      <c r="AG34" s="89">
        <f t="shared" si="18"/>
        <v>0</v>
      </c>
      <c r="AH34" s="90"/>
      <c r="AI34" s="90"/>
      <c r="AJ34" s="90"/>
      <c r="AK34" s="90"/>
      <c r="AL34" s="91"/>
      <c r="AM34" s="91"/>
      <c r="AN34" s="91"/>
      <c r="AO34" s="68"/>
      <c r="AS34" s="70"/>
      <c r="AW34" s="104">
        <f>SUM(AW14:AW33)</f>
        <v>0</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0</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369" priority="6" stopIfTrue="1">
      <formula>B14=""</formula>
    </cfRule>
  </conditionalFormatting>
  <conditionalFormatting sqref="AE14:AE33">
    <cfRule type="expression" dxfId="368" priority="7" stopIfTrue="1">
      <formula>AND((OR(S14,V14,Y14)&lt;&gt;0),AE14=0)</formula>
    </cfRule>
    <cfRule type="expression" dxfId="367" priority="8" stopIfTrue="1">
      <formula>AND((OR(S14,V14,Y14)&lt;&gt;0),AE14&lt;&gt;0)</formula>
    </cfRule>
  </conditionalFormatting>
  <conditionalFormatting sqref="Q14:R33">
    <cfRule type="expression" dxfId="366" priority="9" stopIfTrue="1">
      <formula>B14=""</formula>
    </cfRule>
  </conditionalFormatting>
  <conditionalFormatting sqref="AC14:AC33">
    <cfRule type="expression" dxfId="365" priority="10" stopIfTrue="1">
      <formula>(AD14+AC14)&gt;=0</formula>
    </cfRule>
  </conditionalFormatting>
  <conditionalFormatting sqref="AI14:AJ33">
    <cfRule type="expression" dxfId="364" priority="11" stopIfTrue="1">
      <formula>IF(AI14&lt;&gt;ROUND(S14*$AF$1+V14+Y14,2),1)</formula>
    </cfRule>
    <cfRule type="cellIs" dxfId="363" priority="12" stopIfTrue="1" operator="equal">
      <formula>0</formula>
    </cfRule>
  </conditionalFormatting>
  <conditionalFormatting sqref="Y25:Z33">
    <cfRule type="expression" dxfId="362" priority="13" stopIfTrue="1">
      <formula>IF((AND($Y25=0,$S25=0,$V25=0,$AE25&lt;&gt;0)),"истина")</formula>
    </cfRule>
    <cfRule type="expression" dxfId="361" priority="14" stopIfTrue="1">
      <formula>($V25+$Y25)&lt;&gt;$AI25</formula>
    </cfRule>
  </conditionalFormatting>
  <conditionalFormatting sqref="S15:U33">
    <cfRule type="expression" dxfId="360" priority="15" stopIfTrue="1">
      <formula>IF((AND($S15=0,$V15=0,$Y15=0,$AE15&lt;&gt;0)),"истина")</formula>
    </cfRule>
    <cfRule type="cellIs" dxfId="359" priority="16" stopIfTrue="1" operator="lessThan">
      <formula>0</formula>
    </cfRule>
  </conditionalFormatting>
  <conditionalFormatting sqref="V25:X33">
    <cfRule type="expression" dxfId="358" priority="17" stopIfTrue="1">
      <formula>IF((AND($V25=0,$Y25=0,$S25=0,$AE25&lt;&gt;0)),"истина")</formula>
    </cfRule>
    <cfRule type="expression" dxfId="357" priority="18" stopIfTrue="1">
      <formula>($V25+$Y25)&lt;&gt;$AI25</formula>
    </cfRule>
    <cfRule type="cellIs" dxfId="356" priority="19" stopIfTrue="1" operator="lessThan">
      <formula>0</formula>
    </cfRule>
  </conditionalFormatting>
  <conditionalFormatting sqref="I10:J10">
    <cfRule type="cellIs" dxfId="355" priority="20" stopIfTrue="1" operator="notEqual">
      <formula>$A$10</formula>
    </cfRule>
    <cfRule type="cellIs" dxfId="354" priority="21" stopIfTrue="1" operator="equal">
      <formula>0</formula>
    </cfRule>
  </conditionalFormatting>
  <conditionalFormatting sqref="D10:E10 AK13:AL13 AH14:AH33 AM14:AN33">
    <cfRule type="cellIs" dxfId="353" priority="22" stopIfTrue="1" operator="equal">
      <formula>0</formula>
    </cfRule>
  </conditionalFormatting>
  <conditionalFormatting sqref="AH3:AN3 AH1:AN1">
    <cfRule type="cellIs" dxfId="352" priority="23" stopIfTrue="1" operator="equal">
      <formula>0</formula>
    </cfRule>
  </conditionalFormatting>
  <conditionalFormatting sqref="S34:AG34 AF14:AF33">
    <cfRule type="cellIs" dxfId="351" priority="24" stopIfTrue="1" operator="equal">
      <formula>0</formula>
    </cfRule>
  </conditionalFormatting>
  <conditionalFormatting sqref="S14:U14">
    <cfRule type="expression" dxfId="350" priority="25" stopIfTrue="1">
      <formula>IF((AND($S$14=0,$V$14=0,$Y$14=0,$AE$14&lt;&gt;0)),"истина")</formula>
    </cfRule>
    <cfRule type="cellIs" dxfId="349" priority="26" stopIfTrue="1" operator="lessThan">
      <formula>0</formula>
    </cfRule>
  </conditionalFormatting>
  <conditionalFormatting sqref="G34 D8:E9 AK14:AL33">
    <cfRule type="cellIs" dxfId="348" priority="27" stopIfTrue="1" operator="equal">
      <formula>0</formula>
    </cfRule>
  </conditionalFormatting>
  <conditionalFormatting sqref="AL8:AL9">
    <cfRule type="cellIs" dxfId="347" priority="28" stopIfTrue="1" operator="equal">
      <formula>0</formula>
    </cfRule>
  </conditionalFormatting>
  <conditionalFormatting sqref="AM8:AN8">
    <cfRule type="expression" dxfId="346" priority="29" stopIfTrue="1">
      <formula>$AL$8=0</formula>
    </cfRule>
  </conditionalFormatting>
  <conditionalFormatting sqref="AM9:AN9">
    <cfRule type="expression" dxfId="345" priority="30" stopIfTrue="1">
      <formula>$AL$9=0</formula>
    </cfRule>
  </conditionalFormatting>
  <conditionalFormatting sqref="A8:C8">
    <cfRule type="expression" dxfId="344" priority="31" stopIfTrue="1">
      <formula>$D$8=0</formula>
    </cfRule>
    <cfRule type="cellIs" dxfId="343" priority="32" stopIfTrue="1" operator="equal">
      <formula>0</formula>
    </cfRule>
  </conditionalFormatting>
  <conditionalFormatting sqref="A9:C9">
    <cfRule type="expression" dxfId="342" priority="33" stopIfTrue="1">
      <formula>$D$9=0</formula>
    </cfRule>
    <cfRule type="cellIs" dxfId="341" priority="34" stopIfTrue="1" operator="equal">
      <formula>0</formula>
    </cfRule>
  </conditionalFormatting>
  <conditionalFormatting sqref="F9">
    <cfRule type="expression" dxfId="340" priority="35" stopIfTrue="1">
      <formula>$D$9=0</formula>
    </cfRule>
  </conditionalFormatting>
  <conditionalFormatting sqref="F8">
    <cfRule type="expression" dxfId="339" priority="36" stopIfTrue="1">
      <formula>$D$8=0</formula>
    </cfRule>
  </conditionalFormatting>
  <conditionalFormatting sqref="G8:AK9 BA7:CE8">
    <cfRule type="cellIs" dxfId="338" priority="37" stopIfTrue="1" operator="equal">
      <formula>""</formula>
    </cfRule>
  </conditionalFormatting>
  <conditionalFormatting sqref="Y14:Z24">
    <cfRule type="expression" dxfId="337" priority="1" stopIfTrue="1">
      <formula>IF((AND($Y14=0,$S14=0,$V14=0,$AE14&lt;&gt;0)),"истина")</formula>
    </cfRule>
    <cfRule type="expression" dxfId="336" priority="2" stopIfTrue="1">
      <formula>($V14+$Y14)&lt;&gt;$AI14</formula>
    </cfRule>
  </conditionalFormatting>
  <conditionalFormatting sqref="V14:X24">
    <cfRule type="expression" dxfId="335" priority="3" stopIfTrue="1">
      <formula>IF((AND($V14=0,$Y14=0,$S14=0,$AE14&lt;&gt;0)),"истина")</formula>
    </cfRule>
    <cfRule type="expression" dxfId="334" priority="4" stopIfTrue="1">
      <formula>($V14+$Y14)&lt;&gt;$AI14</formula>
    </cfRule>
    <cfRule type="cellIs" dxfId="333"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103426"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103427"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103428"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103429"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103430"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103431"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103432"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103433"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103434"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103435"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103436"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103437"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103438"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103439"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103440"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103441"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52">
    <pageSetUpPr fitToPage="1"/>
  </sheetPr>
  <dimension ref="A1:CE147"/>
  <sheetViews>
    <sheetView showGridLines="0" topLeftCell="C3" zoomScale="120" zoomScaleNormal="120" workbookViewId="0">
      <selection activeCell="M18" sqref="M18:N18"/>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c r="B1" s="969"/>
      <c r="C1" s="969"/>
      <c r="D1" s="555"/>
      <c r="E1" s="966"/>
      <c r="F1" s="966"/>
      <c r="G1" s="966"/>
      <c r="H1" s="966"/>
      <c r="J1" s="970"/>
      <c r="K1" s="970"/>
      <c r="L1" s="970"/>
      <c r="M1" s="970"/>
      <c r="N1" s="970"/>
      <c r="O1" s="970"/>
      <c r="P1" s="3"/>
      <c r="Q1" s="3"/>
      <c r="R1" s="964"/>
      <c r="S1" s="964"/>
      <c r="T1" s="964"/>
      <c r="U1" s="964"/>
      <c r="V1" s="964"/>
      <c r="W1" s="964"/>
      <c r="Y1" s="971"/>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c r="AH2" s="859" t="s">
        <v>12</v>
      </c>
      <c r="AI2" s="859"/>
      <c r="AJ2" s="859"/>
      <c r="AK2" s="859"/>
      <c r="AL2" s="859"/>
      <c r="AM2" s="859"/>
      <c r="AN2" s="859"/>
      <c r="AO2" s="14" t="b">
        <v>0</v>
      </c>
      <c r="AP2" s="15" t="b">
        <v>0</v>
      </c>
      <c r="AQ2" s="15" t="b">
        <v>0</v>
      </c>
      <c r="AR2" s="15" t="b">
        <v>0</v>
      </c>
      <c r="AS2" s="15" t="b">
        <v>0</v>
      </c>
      <c r="AT2" s="15" t="b">
        <v>0</v>
      </c>
      <c r="AU2" s="15" t="b">
        <v>0</v>
      </c>
      <c r="AV2" s="15">
        <f>COUNTIF(AO2:AU2,TRUE)</f>
        <v>0</v>
      </c>
    </row>
    <row r="3" spans="1:83" ht="12.75" customHeight="1" x14ac:dyDescent="0.2">
      <c r="A3" s="972" t="s">
        <v>338</v>
      </c>
      <c r="B3" s="972"/>
      <c r="C3" s="972"/>
      <c r="D3" s="555"/>
      <c r="E3" s="964"/>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f>IF(AO2=TRUE,"M",0)</f>
        <v>0</v>
      </c>
      <c r="AP3" s="19">
        <f>IF(AP2=TRUE,"Tu",0)</f>
        <v>0</v>
      </c>
      <c r="AQ3" s="19">
        <f>IF(AQ2=TRUE,"W",0)</f>
        <v>0</v>
      </c>
      <c r="AR3" s="19">
        <f>IF(AR2=TRUE,"Th",0)</f>
        <v>0</v>
      </c>
      <c r="AS3" s="19">
        <f>IF(AS2=TRUE,"F",0)</f>
        <v>0</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
      </c>
      <c r="BC7" s="33" t="str">
        <f>IF($I$7=$AO$3,"X","")&amp;IF($I$7=$AP$3,"X","")&amp;IF($I$7=$AQ$3,"X","")&amp;IF($I$7=$AR$3,"X","")&amp;IF($I$7=$AS$3,"X","")&amp;IF($I$7=$AT$3,"X","")&amp;IF($I$7=$AU$3,"X","")</f>
        <v/>
      </c>
      <c r="BD7" s="33" t="str">
        <f>IF($J$7=$AO$3,"X","")&amp;IF($J$7=$AP$3,"X","")&amp;IF($J$7=$AQ$3,"X","")&amp;IF($J$7=$AR$3,"X","")&amp;IF($J$7=$AS$3,"X","")&amp;IF($J$7=$AT$3,"X","")&amp;IF($J$7=$AU$3,"X","")</f>
        <v/>
      </c>
      <c r="BE7" s="33" t="str">
        <f>IF($K$7=$AO$3,"X","")&amp;IF($K$7=$AP$3,"X","")&amp;IF($K$7=$AQ$3,"X","")&amp;IF($K$7=$AR$3,"X","")&amp;IF($K$7=$AS$3,"X","")&amp;IF($K$7=$AT$3,"X","")&amp;IF($K$7=$AU$3,"X","")</f>
        <v/>
      </c>
      <c r="BF7" s="33" t="str">
        <f>IF($L$7=$AO$3,"X","")&amp;IF($L$7=$AP$3,"X","")&amp;IF($L$7=$AQ$3,"X","")&amp;IF($L$7=$AR$3,"X","")&amp;IF($L$7=$AS$3,"X","")&amp;IF($L$7=$AT$3,"X","")&amp;IF($L$7=$AU$3,"X","")</f>
        <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
      </c>
      <c r="BJ7" s="33" t="str">
        <f>IF($P$7=$AO$3,"X","")&amp;IF($P$7=$AP$3,"X","")&amp;IF($P$7=$AQ$3,"X","")&amp;IF($P$7=$AR$3,"X","")&amp;IF($P$7=$AS$3,"X","")&amp;IF($P$7=$AT$3,"X","")&amp;IF($P$7=$AU$3,"X","")</f>
        <v/>
      </c>
      <c r="BK7" s="33" t="str">
        <f>IF($Q$7=$AO$3,"X","")&amp;IF($Q$7=$AP$3,"X","")&amp;IF($Q$7=$AQ$3,"X","")&amp;IF($Q$7=$AR$3,"X","")&amp;IF($Q$7=$AS$3,"X","")&amp;IF($Q$7=$AT$3,"X","")&amp;IF($Q$7=$AU$3,"X","")</f>
        <v/>
      </c>
      <c r="BL7" s="33" t="str">
        <f>IF($R$7=$AO$3,"X","")&amp;IF($R$7=$AP$3,"X","")&amp;IF($R$7=$AQ$3,"X","")&amp;IF($R$7=$AR$3,"X","")&amp;IF($R$7=$AS$3,"X","")&amp;IF($R$7=$AT$3,"X","")&amp;IF($R$7=$AU$3,"X","")</f>
        <v/>
      </c>
      <c r="BM7" s="33" t="str">
        <f>IF($S$7=$AO$3,"X","")&amp;IF($S$7=$AP$3,"X","")&amp;IF($S$7=$AQ$3,"X","")&amp;IF($S$7=$AR$3,"X","")&amp;IF($S$7=$AS$3,"X","")&amp;IF($S$7=$AT$3,"X","")&amp;IF($S$7=$AU$3,"X","")</f>
        <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
      </c>
      <c r="BQ7" s="33" t="str">
        <f>IF($W$7=$AO$3,"X","")&amp;IF($W$7=$AP$3,"X","")&amp;IF($W$7=$AQ$3,"X","")&amp;IF($W$7=$AR$3,"X","")&amp;IF($W$7=$AS$3,"X","")&amp;IF($W$7=$AT$3,"X","")&amp;IF($W$7=$AU$3,"X","")</f>
        <v/>
      </c>
      <c r="BR7" s="33" t="str">
        <f>IF($X$7=$AO$3,"X","")&amp;IF($X$7=$AP$3,"X","")&amp;IF($X$7=$AQ$3,"X","")&amp;IF($X$7=$AR$3,"X","")&amp;IF($X$7=$AS$3,"X","")&amp;IF($X$7=$AT$3,"X","")&amp;IF($X$7=$AU$3,"X","")</f>
        <v/>
      </c>
      <c r="BS7" s="33" t="str">
        <f>IF($Y$7=$AO$3,"X","")&amp;IF($Y$7=$AP$3,"X","")&amp;IF($Y$7=$AQ$3,"X","")&amp;IF($Y$7=$AR$3,"X","")&amp;IF($Y$7=$AS$3,"X","")&amp;IF($Y$7=$AT$3,"X","")&amp;IF($Y$7=$AU$3,"X","")</f>
        <v/>
      </c>
      <c r="BT7" s="33" t="str">
        <f>IF($Z$7=$AO$3,"X","")&amp;IF($Z$7=$AP$3,"X","")&amp;IF($Z$7=$AQ$3,"X","")&amp;IF($Z$7=$AR$3,"X","")&amp;IF($Z$7=$AS$3,"X","")&amp;IF($Z$7=$AT$3,"X","")&amp;IF($Z$7=$AU$3,"X","")</f>
        <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
      </c>
      <c r="BX7" s="33" t="str">
        <f>IF($AD$7=$AO$3,"X","")&amp;IF($AD$7=$AP$3,"X","")&amp;IF($AD$7=$AQ$3,"X","")&amp;IF($AD$7=$AR$3,"X","")&amp;IF($AD$7=$AS$3,"X","")&amp;IF($AD$7=$AT$3,"X","")&amp;IF($AD$7=$AU$3,"X","")</f>
        <v/>
      </c>
      <c r="BY7" s="33" t="str">
        <f>IF($AE$7=$AO$3,"X","")&amp;IF($AE$7=$AP$3,"X","")&amp;IF($AE$7=$AQ$3,"X","")&amp;IF($AE$7=$AR$3,"X","")&amp;IF($AE$7=$AS$3,"X","")&amp;IF($AE$7=$AT$3,"X","")&amp;IF($AE$7=$AU$3,"X","")</f>
        <v/>
      </c>
      <c r="BZ7" s="33" t="str">
        <f>IF($AF$7=$AO$3,"X","")&amp;IF($AF$7=$AP$3,"X","")&amp;IF($AF$7=$AQ$3,"X","")&amp;IF($AF$7=$AR$3,"X","")&amp;IF($AF$7=$AS$3,"X","")&amp;IF($AF$7=$AT$3,"X","")&amp;IF($AF$7=$AU$3,"X","")</f>
        <v/>
      </c>
      <c r="CA7" s="33" t="str">
        <f>IF($AG$7=$AO$3,"X","")&amp;IF($AG$7=$AP$3,"X","")&amp;IF($AG$7=$AQ$3,"X","")&amp;IF($AG$7=$AR$3,"X","")&amp;IF($AG$7=$AS$3,"X","")&amp;IF($AG$7=$AT$3,"X","")&amp;IF($AG$7=$AU$3,"X","")</f>
        <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
      </c>
      <c r="CE7" s="33" t="str">
        <f>IF($AK$7=$AO$3,"X","")&amp;IF($AK$7=$AP$3,"X","")&amp;IF($AK$7=$AQ$3,"X","")&amp;IF($AK$7=$AR$3,"X","")&amp;IF($AK$7=$AS$3,"X","")&amp;IF($AK$7=$AT$3,"X","")&amp;IF($AK$7=$AU$3,"X","")</f>
        <v/>
      </c>
    </row>
    <row r="8" spans="1:83" ht="12.75" customHeight="1" x14ac:dyDescent="0.2">
      <c r="A8" s="977">
        <f>R1</f>
        <v>0</v>
      </c>
      <c r="B8" s="977"/>
      <c r="C8" s="977"/>
      <c r="D8" s="978">
        <f>Y1*AL8</f>
        <v>0</v>
      </c>
      <c r="E8" s="978"/>
      <c r="F8" s="34" t="s">
        <v>21</v>
      </c>
      <c r="G8" s="35" t="str">
        <f>IF($G$7=$AO$3,"X","")&amp;IF($G$7=$AP$3,"X","")&amp;IF($G$7=$AQ$3,"X","")&amp;IF($G$7=$AR$3,"X","")&amp;IF($G$7=$AS$3,"X","")&amp;IF($G$7=$AT$3,"X","")&amp;IF($G$7=$AU$3,"X","")</f>
        <v/>
      </c>
      <c r="H8" s="35" t="str">
        <f>IF($H$7=$AO$3,"X","")&amp;IF($H$7=$AP$3,"X","")&amp;IF($H$7=$AQ$3,"X","")&amp;IF($H$7=$AR$3,"X","")&amp;IF($H$7=$AS$3,"X","")&amp;IF($H$7=$AT$3,"X","")&amp;IF($H$7=$AU$3,"X","")</f>
        <v/>
      </c>
      <c r="I8" s="35" t="str">
        <f>IF($I$7=$AO$3,"X","")&amp;IF($I$7=$AP$3,"X","")&amp;IF($I$7=$AQ$3,"X","")&amp;IF($I$7=$AR$3,"X","")&amp;IF($I$7=$AS$3,"X","")&amp;IF($I$7=$AT$3,"X","")&amp;IF($I$7=$AU$3,"X","")</f>
        <v/>
      </c>
      <c r="J8" s="35" t="str">
        <f>IF($J$7=$AO$3,"X","")&amp;IF($J$7=$AP$3,"X","")&amp;IF($J$7=$AQ$3,"X","")&amp;IF($J$7=$AR$3,"X","")&amp;IF($J$7=$AS$3,"X","")&amp;IF($J$7=$AT$3,"X","")&amp;IF($J$7=$AU$3,"X","")</f>
        <v/>
      </c>
      <c r="K8" s="35" t="str">
        <f>IF($K$7=$AO$3,"X","")&amp;IF($K$7=$AP$3,"X","")&amp;IF($K$7=$AQ$3,"X","")&amp;IF($K$7=$AR$3,"X","")&amp;IF($K$7=$AS$3,"X","")&amp;IF($K$7=$AT$3,"X","")&amp;IF($K$7=$AU$3,"X","")</f>
        <v/>
      </c>
      <c r="L8" s="35" t="str">
        <f>IF($L$7=$AO$3,"X","")&amp;IF($L$7=$AP$3,"X","")&amp;IF($L$7=$AQ$3,"X","")&amp;IF($L$7=$AR$3,"X","")&amp;IF($L$7=$AS$3,"X","")&amp;IF($L$7=$AT$3,"X","")&amp;IF($L$7=$AU$3,"X","")</f>
        <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
      </c>
      <c r="P8" s="35" t="str">
        <f>IF($P$7=$AO$3,"X","")&amp;IF($P$7=$AP$3,"X","")&amp;IF($P$7=$AQ$3,"X","")&amp;IF($P$7=$AR$3,"X","")&amp;IF($P$7=$AS$3,"X","")&amp;IF($P$7=$AT$3,"X","")&amp;IF($P$7=$AU$3,"X","")</f>
        <v/>
      </c>
      <c r="Q8" s="35" t="str">
        <f>IF($Q$7=$AO$3,"X","")&amp;IF($Q$7=$AP$3,"X","")&amp;IF($Q$7=$AQ$3,"X","")&amp;IF($Q$7=$AR$3,"X","")&amp;IF($Q$7=$AS$3,"X","")&amp;IF($Q$7=$AT$3,"X","")&amp;IF($Q$7=$AU$3,"X","")</f>
        <v/>
      </c>
      <c r="R8" s="35" t="str">
        <f>IF($R$7=$AO$3,"X","")&amp;IF($R$7=$AP$3,"X","")&amp;IF($R$7=$AQ$3,"X","")&amp;IF($R$7=$AR$3,"X","")&amp;IF($R$7=$AS$3,"X","")&amp;IF($R$7=$AT$3,"X","")&amp;IF($R$7=$AU$3,"X","")</f>
        <v/>
      </c>
      <c r="S8" s="35" t="str">
        <f>IF($S$7=$AO$3,"X","")&amp;IF($S$7=$AP$3,"X","")&amp;IF($S$7=$AQ$3,"X","")&amp;IF($S$7=$AR$3,"X","")&amp;IF($S$7=$AS$3,"X","")&amp;IF($S$7=$AT$3,"X","")&amp;IF($S$7=$AU$3,"X","")</f>
        <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
      </c>
      <c r="W8" s="35" t="str">
        <f>IF($W$7=$AO$3,"X","")&amp;IF($W$7=$AP$3,"X","")&amp;IF($W$7=$AQ$3,"X","")&amp;IF($W$7=$AR$3,"X","")&amp;IF($W$7=$AS$3,"X","")&amp;IF($W$7=$AT$3,"X","")&amp;IF($W$7=$AU$3,"X","")</f>
        <v/>
      </c>
      <c r="X8" s="35" t="str">
        <f>IF($X$7=$AO$3,"X","")&amp;IF($X$7=$AP$3,"X","")&amp;IF($X$7=$AQ$3,"X","")&amp;IF($X$7=$AR$3,"X","")&amp;IF($X$7=$AS$3,"X","")&amp;IF($X$7=$AT$3,"X","")&amp;IF($X$7=$AU$3,"X","")</f>
        <v/>
      </c>
      <c r="Y8" s="35" t="str">
        <f>IF($Y$7=$AO$3,"X","")&amp;IF($Y$7=$AP$3,"X","")&amp;IF($Y$7=$AQ$3,"X","")&amp;IF($Y$7=$AR$3,"X","")&amp;IF($Y$7=$AS$3,"X","")&amp;IF($Y$7=$AT$3,"X","")&amp;IF($Y$7=$AU$3,"X","")</f>
        <v/>
      </c>
      <c r="Z8" s="35" t="str">
        <f>IF($Z$7=$AO$3,"X","")&amp;IF($Z$7=$AP$3,"X","")&amp;IF($Z$7=$AQ$3,"X","")&amp;IF($Z$7=$AR$3,"X","")&amp;IF($Z$7=$AS$3,"X","")&amp;IF($Z$7=$AT$3,"X","")&amp;IF($Z$7=$AU$3,"X","")</f>
        <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
      </c>
      <c r="AD8" s="35" t="str">
        <f>IF($AD$7=$AO$3,"X","")&amp;IF($AD$7=$AP$3,"X","")&amp;IF($AD$7=$AQ$3,"X","")&amp;IF($AD$7=$AR$3,"X","")&amp;IF($AD$7=$AS$3,"X","")&amp;IF($AD$7=$AT$3,"X","")&amp;IF($AD$7=$AU$3,"X","")</f>
        <v/>
      </c>
      <c r="AE8" s="35" t="str">
        <f>IF($AE$7=$AO$3,"X","")&amp;IF($AE$7=$AP$3,"X","")&amp;IF($AE$7=$AQ$3,"X","")&amp;IF($AE$7=$AR$3,"X","")&amp;IF($AE$7=$AS$3,"X","")&amp;IF($AE$7=$AT$3,"X","")&amp;IF($AE$7=$AU$3,"X","")</f>
        <v/>
      </c>
      <c r="AF8" s="35" t="str">
        <f>IF($AF$7=$AO$3,"X","")&amp;IF($AF$7=$AP$3,"X","")&amp;IF($AF$7=$AQ$3,"X","")&amp;IF($AF$7=$AR$3,"X","")&amp;IF($AF$7=$AS$3,"X","")&amp;IF($AF$7=$AT$3,"X","")&amp;IF($AF$7=$AU$3,"X","")</f>
        <v/>
      </c>
      <c r="AG8" s="35" t="str">
        <f>IF($AG$7=$AO$3,"X","")&amp;IF($AG$7=$AP$3,"X","")&amp;IF($AG$7=$AQ$3,"X","")&amp;IF($AG$7=$AR$3,"X","")&amp;IF($AG$7=$AS$3,"X","")&amp;IF($AG$7=$AT$3,"X","")&amp;IF($AG$7=$AU$3,"X","")</f>
        <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
      </c>
      <c r="AK8" s="35" t="str">
        <f>IF($AK$7=$AO$3,"X","")&amp;IF($AK$7=$AP$3,"X","")&amp;IF($AK$7=$AQ$3,"X","")&amp;IF($AK$7=$AR$3,"X","")&amp;IF($AK$7=$AS$3,"X","")&amp;IF($AK$7=$AT$3,"X","")&amp;IF($AK$7=$AU$3,"X","")</f>
        <v/>
      </c>
      <c r="AL8" s="30">
        <f>COUNTIF(G8:AK8,"X")</f>
        <v>0</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0</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c r="C14" s="925"/>
      <c r="D14" s="925"/>
      <c r="E14" s="925"/>
      <c r="F14" s="925"/>
      <c r="G14" s="926"/>
      <c r="H14" s="927"/>
      <c r="I14" s="928"/>
      <c r="J14" s="929"/>
      <c r="K14" s="930"/>
      <c r="L14" s="931"/>
      <c r="M14" s="932"/>
      <c r="N14" s="933"/>
      <c r="O14" s="932"/>
      <c r="P14" s="933"/>
      <c r="Q14" s="934">
        <f t="shared" ref="Q14:Q33" si="2">AV14</f>
        <v>0</v>
      </c>
      <c r="R14" s="935"/>
      <c r="S14" s="936"/>
      <c r="T14" s="937"/>
      <c r="U14" s="938"/>
      <c r="V14" s="939"/>
      <c r="W14" s="940"/>
      <c r="X14" s="941"/>
      <c r="Y14" s="939"/>
      <c r="Z14" s="941"/>
      <c r="AA14" s="556"/>
      <c r="AB14" s="559"/>
      <c r="AC14" s="560" t="str">
        <f t="shared" ref="AC14:AC33" si="3">IF(B14&lt;&gt;"",-$I$10,"")</f>
        <v/>
      </c>
      <c r="AD14" s="561"/>
      <c r="AE14" s="561"/>
      <c r="AF14" s="562">
        <f t="shared" ref="AF14:AF33" si="4">SUM(AB14:AE14)</f>
        <v>0</v>
      </c>
      <c r="AG14" s="72"/>
      <c r="AH14" s="109" t="str">
        <f t="shared" ref="AH14:AH33" si="5">IF(B14&lt;&gt;"",AV14,"")</f>
        <v/>
      </c>
      <c r="AI14" s="883" t="str">
        <f>IF(B14&lt;&gt;0,ROUND(AE14*Q14,0),"")</f>
        <v/>
      </c>
      <c r="AJ14" s="883"/>
      <c r="AK14" s="900" t="str">
        <f t="shared" ref="AK14:AK33" si="6">IF(B14&lt;&gt;0,ROUND(AI14*$AF$1,2),"")</f>
        <v/>
      </c>
      <c r="AL14" s="900"/>
      <c r="AM14" s="901" t="str">
        <f t="shared" ref="AM14:AM33" si="7">IF(AND(AC14&gt;0,AC14&lt;&gt;""),"ложь","")</f>
        <v/>
      </c>
      <c r="AN14" s="901"/>
      <c r="AO14" s="73">
        <f>IF(ROUND($A$1-$A$1*M14,4)=$A$1,0,ROUND($A$1-$A$1*M14,4))</f>
        <v>0</v>
      </c>
      <c r="AP14" s="74">
        <f>IF(ROUND($A$1-$A$1*O14,4)=$A$1,0,ROUND($A$1-$A$1*O14,4))</f>
        <v>0</v>
      </c>
      <c r="AQ14" s="75">
        <f>ROUND($A$1-((M14+O14)*$A$1),4)</f>
        <v>0</v>
      </c>
      <c r="AR14" s="76">
        <f>IF(AO14&gt;0,1,0)</f>
        <v>0</v>
      </c>
      <c r="AS14" s="77">
        <f t="shared" ref="AS14:AS33" si="8">IF(AP14&gt;0,2,0)</f>
        <v>0</v>
      </c>
      <c r="AT14" s="76">
        <f>IF(AQ14&gt;0,3,0)</f>
        <v>0</v>
      </c>
      <c r="AU14" s="78">
        <f t="shared" ref="AU14:AU33" si="9">AR14+AS14+AT14</f>
        <v>0</v>
      </c>
      <c r="AV14" s="5">
        <f t="shared" ref="AV14:AV33" si="10">IF(AU14=4,AO14,0)+IF(AU14=5,AP14,0)+IF(AU14=6,AQ14,0)+IF(AU14=3,$A$1,0)</f>
        <v>0</v>
      </c>
      <c r="AW14" s="104">
        <f>ROUND(AF14*Q14,0)</f>
        <v>0</v>
      </c>
    </row>
    <row r="15" spans="1:83" s="69" customFormat="1" ht="18" customHeight="1" x14ac:dyDescent="0.2">
      <c r="A15" s="71">
        <v>2</v>
      </c>
      <c r="B15" s="924"/>
      <c r="C15" s="925"/>
      <c r="D15" s="925"/>
      <c r="E15" s="925"/>
      <c r="F15" s="925"/>
      <c r="G15" s="926"/>
      <c r="H15" s="927"/>
      <c r="I15" s="928"/>
      <c r="J15" s="929"/>
      <c r="K15" s="930"/>
      <c r="L15" s="931"/>
      <c r="M15" s="932"/>
      <c r="N15" s="933"/>
      <c r="O15" s="932"/>
      <c r="P15" s="933"/>
      <c r="Q15" s="934">
        <f t="shared" si="2"/>
        <v>0</v>
      </c>
      <c r="R15" s="935"/>
      <c r="S15" s="936"/>
      <c r="T15" s="937"/>
      <c r="U15" s="938"/>
      <c r="V15" s="939"/>
      <c r="W15" s="940"/>
      <c r="X15" s="941"/>
      <c r="Y15" s="939"/>
      <c r="Z15" s="941"/>
      <c r="AA15" s="556"/>
      <c r="AB15" s="563"/>
      <c r="AC15" s="560" t="str">
        <f t="shared" si="3"/>
        <v/>
      </c>
      <c r="AD15" s="564"/>
      <c r="AE15" s="561"/>
      <c r="AF15" s="562">
        <f t="shared" si="4"/>
        <v>0</v>
      </c>
      <c r="AG15" s="72"/>
      <c r="AH15" s="109" t="str">
        <f t="shared" si="5"/>
        <v/>
      </c>
      <c r="AI15" s="883" t="str">
        <f t="shared" ref="AI15:AI33" si="11">IF(B15&lt;&gt;0,ROUND(AE15*Q15,0),"")</f>
        <v/>
      </c>
      <c r="AJ15" s="883"/>
      <c r="AK15" s="900" t="str">
        <f t="shared" si="6"/>
        <v/>
      </c>
      <c r="AL15" s="900"/>
      <c r="AM15" s="901" t="str">
        <f t="shared" si="7"/>
        <v/>
      </c>
      <c r="AN15" s="901"/>
      <c r="AO15" s="73">
        <f t="shared" ref="AO15:AO33" si="12">IF(ROUND($A$1-$A$1*M15,4)=$A$1,0,ROUND($A$1-$A$1*M15,4))</f>
        <v>0</v>
      </c>
      <c r="AP15" s="74">
        <f t="shared" ref="AP15:AP33" si="13">IF(ROUND($A$1-$A$1*O15,4)=$A$1,0,ROUND($A$1-$A$1*O15,4))</f>
        <v>0</v>
      </c>
      <c r="AQ15" s="75">
        <f t="shared" ref="AQ15:AQ33" si="14">ROUND($A$1-((M15+O15)*$A$1),4)</f>
        <v>0</v>
      </c>
      <c r="AR15" s="76">
        <f t="shared" ref="AR15:AR33" si="15">IF(AO15&gt;0,1,0)</f>
        <v>0</v>
      </c>
      <c r="AS15" s="77">
        <f t="shared" si="8"/>
        <v>0</v>
      </c>
      <c r="AT15" s="76">
        <f t="shared" ref="AT15:AT33" si="16">IF(AQ15&gt;0,3,0)</f>
        <v>0</v>
      </c>
      <c r="AU15" s="78">
        <f t="shared" si="9"/>
        <v>0</v>
      </c>
      <c r="AV15" s="5">
        <f t="shared" si="10"/>
        <v>0</v>
      </c>
      <c r="AW15" s="104">
        <f t="shared" ref="AW15:AW33" si="17">ROUND(AF15*Q15,0)</f>
        <v>0</v>
      </c>
    </row>
    <row r="16" spans="1:83" s="69" customFormat="1" ht="18" customHeight="1" x14ac:dyDescent="0.2">
      <c r="A16" s="71">
        <v>3</v>
      </c>
      <c r="B16" s="924"/>
      <c r="C16" s="925"/>
      <c r="D16" s="925"/>
      <c r="E16" s="925"/>
      <c r="F16" s="925"/>
      <c r="G16" s="926"/>
      <c r="H16" s="927"/>
      <c r="I16" s="928"/>
      <c r="J16" s="929"/>
      <c r="K16" s="930"/>
      <c r="L16" s="931"/>
      <c r="M16" s="932"/>
      <c r="N16" s="933"/>
      <c r="O16" s="932"/>
      <c r="P16" s="933"/>
      <c r="Q16" s="934">
        <f t="shared" si="2"/>
        <v>0</v>
      </c>
      <c r="R16" s="935"/>
      <c r="S16" s="936"/>
      <c r="T16" s="937"/>
      <c r="U16" s="938"/>
      <c r="V16" s="939"/>
      <c r="W16" s="940"/>
      <c r="X16" s="941"/>
      <c r="Y16" s="939"/>
      <c r="Z16" s="941"/>
      <c r="AA16" s="556"/>
      <c r="AB16" s="563"/>
      <c r="AC16" s="560" t="str">
        <f t="shared" si="3"/>
        <v/>
      </c>
      <c r="AD16" s="564"/>
      <c r="AE16" s="561"/>
      <c r="AF16" s="562">
        <f t="shared" si="4"/>
        <v>0</v>
      </c>
      <c r="AG16" s="72"/>
      <c r="AH16" s="109" t="str">
        <f t="shared" si="5"/>
        <v/>
      </c>
      <c r="AI16" s="883" t="str">
        <f t="shared" si="11"/>
        <v/>
      </c>
      <c r="AJ16" s="883"/>
      <c r="AK16" s="900" t="str">
        <f t="shared" si="6"/>
        <v/>
      </c>
      <c r="AL16" s="900"/>
      <c r="AM16" s="901" t="str">
        <f t="shared" si="7"/>
        <v/>
      </c>
      <c r="AN16" s="901"/>
      <c r="AO16" s="73">
        <f t="shared" si="12"/>
        <v>0</v>
      </c>
      <c r="AP16" s="74">
        <f t="shared" si="13"/>
        <v>0</v>
      </c>
      <c r="AQ16" s="75">
        <f t="shared" si="14"/>
        <v>0</v>
      </c>
      <c r="AR16" s="76">
        <f t="shared" si="15"/>
        <v>0</v>
      </c>
      <c r="AS16" s="77">
        <f t="shared" si="8"/>
        <v>0</v>
      </c>
      <c r="AT16" s="76">
        <f t="shared" si="16"/>
        <v>0</v>
      </c>
      <c r="AU16" s="78">
        <f t="shared" si="9"/>
        <v>0</v>
      </c>
      <c r="AV16" s="5">
        <f t="shared" si="10"/>
        <v>0</v>
      </c>
      <c r="AW16" s="104">
        <f t="shared" si="17"/>
        <v>0</v>
      </c>
    </row>
    <row r="17" spans="1:49" s="69" customFormat="1" ht="18" customHeight="1" x14ac:dyDescent="0.2">
      <c r="A17" s="71">
        <v>4</v>
      </c>
      <c r="B17" s="924"/>
      <c r="C17" s="925"/>
      <c r="D17" s="925"/>
      <c r="E17" s="925"/>
      <c r="F17" s="925"/>
      <c r="G17" s="926"/>
      <c r="H17" s="927"/>
      <c r="I17" s="928"/>
      <c r="J17" s="929"/>
      <c r="K17" s="930"/>
      <c r="L17" s="931"/>
      <c r="M17" s="932"/>
      <c r="N17" s="933"/>
      <c r="O17" s="932"/>
      <c r="P17" s="933"/>
      <c r="Q17" s="934">
        <f t="shared" si="2"/>
        <v>0</v>
      </c>
      <c r="R17" s="935"/>
      <c r="S17" s="936"/>
      <c r="T17" s="937"/>
      <c r="U17" s="938"/>
      <c r="V17" s="939"/>
      <c r="W17" s="940"/>
      <c r="X17" s="941"/>
      <c r="Y17" s="939"/>
      <c r="Z17" s="941"/>
      <c r="AA17" s="556"/>
      <c r="AB17" s="563"/>
      <c r="AC17" s="560" t="str">
        <f t="shared" si="3"/>
        <v/>
      </c>
      <c r="AD17" s="564"/>
      <c r="AE17" s="561"/>
      <c r="AF17" s="562">
        <f t="shared" si="4"/>
        <v>0</v>
      </c>
      <c r="AG17" s="72"/>
      <c r="AH17" s="109" t="str">
        <f t="shared" si="5"/>
        <v/>
      </c>
      <c r="AI17" s="883" t="str">
        <f t="shared" si="11"/>
        <v/>
      </c>
      <c r="AJ17" s="883"/>
      <c r="AK17" s="900" t="str">
        <f t="shared" si="6"/>
        <v/>
      </c>
      <c r="AL17" s="900"/>
      <c r="AM17" s="901" t="str">
        <f t="shared" si="7"/>
        <v/>
      </c>
      <c r="AN17" s="901"/>
      <c r="AO17" s="73">
        <f t="shared" si="12"/>
        <v>0</v>
      </c>
      <c r="AP17" s="74">
        <f t="shared" si="13"/>
        <v>0</v>
      </c>
      <c r="AQ17" s="75">
        <f t="shared" si="14"/>
        <v>0</v>
      </c>
      <c r="AR17" s="76">
        <f t="shared" si="15"/>
        <v>0</v>
      </c>
      <c r="AS17" s="77">
        <f t="shared" si="8"/>
        <v>0</v>
      </c>
      <c r="AT17" s="76">
        <f t="shared" si="16"/>
        <v>0</v>
      </c>
      <c r="AU17" s="78">
        <f t="shared" si="9"/>
        <v>0</v>
      </c>
      <c r="AV17" s="5">
        <f t="shared" si="10"/>
        <v>0</v>
      </c>
      <c r="AW17" s="104">
        <f t="shared" si="17"/>
        <v>0</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0</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0</v>
      </c>
      <c r="AR18" s="76">
        <f t="shared" si="15"/>
        <v>0</v>
      </c>
      <c r="AS18" s="77">
        <f t="shared" si="8"/>
        <v>0</v>
      </c>
      <c r="AT18" s="76">
        <f t="shared" si="16"/>
        <v>0</v>
      </c>
      <c r="AU18" s="78">
        <f t="shared" si="9"/>
        <v>0</v>
      </c>
      <c r="AV18" s="5">
        <f t="shared" si="10"/>
        <v>0</v>
      </c>
      <c r="AW18" s="104">
        <f t="shared" si="17"/>
        <v>0</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0</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0</v>
      </c>
      <c r="AR19" s="76">
        <f t="shared" si="15"/>
        <v>0</v>
      </c>
      <c r="AS19" s="77">
        <f t="shared" si="8"/>
        <v>0</v>
      </c>
      <c r="AT19" s="76">
        <f t="shared" si="16"/>
        <v>0</v>
      </c>
      <c r="AU19" s="78">
        <f t="shared" si="9"/>
        <v>0</v>
      </c>
      <c r="AV19" s="5">
        <f t="shared" si="10"/>
        <v>0</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0</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0</v>
      </c>
      <c r="AR20" s="76">
        <f t="shared" si="15"/>
        <v>0</v>
      </c>
      <c r="AS20" s="77">
        <f t="shared" si="8"/>
        <v>0</v>
      </c>
      <c r="AT20" s="76">
        <f t="shared" si="16"/>
        <v>0</v>
      </c>
      <c r="AU20" s="78">
        <f t="shared" si="9"/>
        <v>0</v>
      </c>
      <c r="AV20" s="5">
        <f t="shared" si="10"/>
        <v>0</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0</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0</v>
      </c>
      <c r="AR21" s="76">
        <f t="shared" si="15"/>
        <v>0</v>
      </c>
      <c r="AS21" s="77">
        <f t="shared" si="8"/>
        <v>0</v>
      </c>
      <c r="AT21" s="76">
        <f t="shared" si="16"/>
        <v>0</v>
      </c>
      <c r="AU21" s="78">
        <f t="shared" si="9"/>
        <v>0</v>
      </c>
      <c r="AV21" s="5">
        <f t="shared" si="10"/>
        <v>0</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0</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0</v>
      </c>
      <c r="AR22" s="76">
        <f t="shared" si="15"/>
        <v>0</v>
      </c>
      <c r="AS22" s="77">
        <f t="shared" si="8"/>
        <v>0</v>
      </c>
      <c r="AT22" s="76">
        <f t="shared" si="16"/>
        <v>0</v>
      </c>
      <c r="AU22" s="78">
        <f t="shared" si="9"/>
        <v>0</v>
      </c>
      <c r="AV22" s="5">
        <f t="shared" si="10"/>
        <v>0</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0</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0</v>
      </c>
      <c r="AR23" s="76">
        <f t="shared" si="15"/>
        <v>0</v>
      </c>
      <c r="AS23" s="77">
        <f t="shared" si="8"/>
        <v>0</v>
      </c>
      <c r="AT23" s="76">
        <f t="shared" si="16"/>
        <v>0</v>
      </c>
      <c r="AU23" s="78">
        <f t="shared" si="9"/>
        <v>0</v>
      </c>
      <c r="AV23" s="5">
        <f t="shared" si="10"/>
        <v>0</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0</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0</v>
      </c>
      <c r="AR24" s="76">
        <f t="shared" si="15"/>
        <v>0</v>
      </c>
      <c r="AS24" s="77">
        <f t="shared" si="8"/>
        <v>0</v>
      </c>
      <c r="AT24" s="76">
        <f t="shared" si="16"/>
        <v>0</v>
      </c>
      <c r="AU24" s="78">
        <f t="shared" si="9"/>
        <v>0</v>
      </c>
      <c r="AV24" s="5">
        <f t="shared" si="10"/>
        <v>0</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0</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0</v>
      </c>
      <c r="AR25" s="76">
        <f t="shared" si="15"/>
        <v>0</v>
      </c>
      <c r="AS25" s="77">
        <f t="shared" si="8"/>
        <v>0</v>
      </c>
      <c r="AT25" s="76">
        <f t="shared" si="16"/>
        <v>0</v>
      </c>
      <c r="AU25" s="78">
        <f t="shared" si="9"/>
        <v>0</v>
      </c>
      <c r="AV25" s="5">
        <f t="shared" si="10"/>
        <v>0</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0</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0</v>
      </c>
      <c r="AR26" s="76">
        <f t="shared" si="15"/>
        <v>0</v>
      </c>
      <c r="AS26" s="77">
        <f t="shared" si="8"/>
        <v>0</v>
      </c>
      <c r="AT26" s="76">
        <f t="shared" si="16"/>
        <v>0</v>
      </c>
      <c r="AU26" s="78">
        <f t="shared" si="9"/>
        <v>0</v>
      </c>
      <c r="AV26" s="5">
        <f t="shared" si="10"/>
        <v>0</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0</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0</v>
      </c>
      <c r="AR27" s="76">
        <f t="shared" si="15"/>
        <v>0</v>
      </c>
      <c r="AS27" s="77">
        <f t="shared" si="8"/>
        <v>0</v>
      </c>
      <c r="AT27" s="76">
        <f t="shared" si="16"/>
        <v>0</v>
      </c>
      <c r="AU27" s="78">
        <f t="shared" si="9"/>
        <v>0</v>
      </c>
      <c r="AV27" s="5">
        <f t="shared" si="10"/>
        <v>0</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0</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0</v>
      </c>
      <c r="AR28" s="76">
        <f t="shared" si="15"/>
        <v>0</v>
      </c>
      <c r="AS28" s="77">
        <f t="shared" si="8"/>
        <v>0</v>
      </c>
      <c r="AT28" s="76">
        <f t="shared" si="16"/>
        <v>0</v>
      </c>
      <c r="AU28" s="78">
        <f t="shared" si="9"/>
        <v>0</v>
      </c>
      <c r="AV28" s="5">
        <f t="shared" si="10"/>
        <v>0</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0</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0</v>
      </c>
      <c r="AR29" s="76">
        <f t="shared" si="15"/>
        <v>0</v>
      </c>
      <c r="AS29" s="77">
        <f t="shared" si="8"/>
        <v>0</v>
      </c>
      <c r="AT29" s="76">
        <f t="shared" si="16"/>
        <v>0</v>
      </c>
      <c r="AU29" s="78">
        <f t="shared" si="9"/>
        <v>0</v>
      </c>
      <c r="AV29" s="5">
        <f t="shared" si="10"/>
        <v>0</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0</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0</v>
      </c>
      <c r="AR30" s="76">
        <f t="shared" si="15"/>
        <v>0</v>
      </c>
      <c r="AS30" s="77">
        <f t="shared" si="8"/>
        <v>0</v>
      </c>
      <c r="AT30" s="76">
        <f t="shared" si="16"/>
        <v>0</v>
      </c>
      <c r="AU30" s="78">
        <f t="shared" si="9"/>
        <v>0</v>
      </c>
      <c r="AV30" s="5">
        <f t="shared" si="10"/>
        <v>0</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0</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0</v>
      </c>
      <c r="AR31" s="76">
        <f t="shared" si="15"/>
        <v>0</v>
      </c>
      <c r="AS31" s="77">
        <f t="shared" si="8"/>
        <v>0</v>
      </c>
      <c r="AT31" s="76">
        <f t="shared" si="16"/>
        <v>0</v>
      </c>
      <c r="AU31" s="78">
        <f t="shared" si="9"/>
        <v>0</v>
      </c>
      <c r="AV31" s="5">
        <f t="shared" si="10"/>
        <v>0</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0</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0</v>
      </c>
      <c r="AR32" s="76">
        <f t="shared" si="15"/>
        <v>0</v>
      </c>
      <c r="AS32" s="77">
        <f t="shared" si="8"/>
        <v>0</v>
      </c>
      <c r="AT32" s="76">
        <f t="shared" si="16"/>
        <v>0</v>
      </c>
      <c r="AU32" s="78">
        <f t="shared" si="9"/>
        <v>0</v>
      </c>
      <c r="AV32" s="5">
        <f t="shared" si="10"/>
        <v>0</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0</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0</v>
      </c>
      <c r="AR33" s="76">
        <f t="shared" si="15"/>
        <v>0</v>
      </c>
      <c r="AS33" s="77">
        <f t="shared" si="8"/>
        <v>0</v>
      </c>
      <c r="AT33" s="76">
        <f t="shared" si="16"/>
        <v>0</v>
      </c>
      <c r="AU33" s="78">
        <f t="shared" si="9"/>
        <v>0</v>
      </c>
      <c r="AV33" s="5">
        <f t="shared" si="10"/>
        <v>0</v>
      </c>
      <c r="AW33" s="104">
        <f t="shared" si="17"/>
        <v>0</v>
      </c>
    </row>
    <row r="34" spans="1:49" s="69" customFormat="1" ht="24.75" customHeight="1" x14ac:dyDescent="0.2">
      <c r="A34" s="84"/>
      <c r="B34" s="480" t="s">
        <v>281</v>
      </c>
      <c r="C34" s="84"/>
      <c r="D34" s="84"/>
      <c r="E34" s="84"/>
      <c r="F34" s="84"/>
      <c r="G34" s="554">
        <f>20-COUNTBLANK(B14:B33)</f>
        <v>0</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0</v>
      </c>
      <c r="Z34" s="904"/>
      <c r="AA34" s="558">
        <f t="shared" ref="AA34:AG34" si="18">SUM(AA14:AA33)</f>
        <v>0</v>
      </c>
      <c r="AB34" s="568">
        <f t="shared" si="18"/>
        <v>0</v>
      </c>
      <c r="AC34" s="569">
        <f t="shared" si="18"/>
        <v>0</v>
      </c>
      <c r="AD34" s="569">
        <f t="shared" si="18"/>
        <v>0</v>
      </c>
      <c r="AE34" s="570">
        <f t="shared" si="18"/>
        <v>0</v>
      </c>
      <c r="AF34" s="571">
        <f t="shared" si="18"/>
        <v>0</v>
      </c>
      <c r="AG34" s="89">
        <f t="shared" si="18"/>
        <v>0</v>
      </c>
      <c r="AH34" s="90"/>
      <c r="AI34" s="90"/>
      <c r="AJ34" s="90"/>
      <c r="AK34" s="90"/>
      <c r="AL34" s="91"/>
      <c r="AM34" s="91"/>
      <c r="AN34" s="91"/>
      <c r="AO34" s="68"/>
      <c r="AS34" s="70"/>
      <c r="AW34" s="104">
        <f>SUM(AW14:AW33)</f>
        <v>0</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0</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332" priority="6" stopIfTrue="1">
      <formula>B14=""</formula>
    </cfRule>
  </conditionalFormatting>
  <conditionalFormatting sqref="AE14:AE33">
    <cfRule type="expression" dxfId="331" priority="7" stopIfTrue="1">
      <formula>AND((OR(S14,V14,Y14)&lt;&gt;0),AE14=0)</formula>
    </cfRule>
    <cfRule type="expression" dxfId="330" priority="8" stopIfTrue="1">
      <formula>AND((OR(S14,V14,Y14)&lt;&gt;0),AE14&lt;&gt;0)</formula>
    </cfRule>
  </conditionalFormatting>
  <conditionalFormatting sqref="Q14:R33">
    <cfRule type="expression" dxfId="329" priority="9" stopIfTrue="1">
      <formula>B14=""</formula>
    </cfRule>
  </conditionalFormatting>
  <conditionalFormatting sqref="AC14:AC33">
    <cfRule type="expression" dxfId="328" priority="10" stopIfTrue="1">
      <formula>(AD14+AC14)&gt;=0</formula>
    </cfRule>
  </conditionalFormatting>
  <conditionalFormatting sqref="AI14:AJ33">
    <cfRule type="expression" dxfId="327" priority="11" stopIfTrue="1">
      <formula>IF(AI14&lt;&gt;ROUND(S14*$AF$1+V14+Y14,2),1)</formula>
    </cfRule>
    <cfRule type="cellIs" dxfId="326" priority="12" stopIfTrue="1" operator="equal">
      <formula>0</formula>
    </cfRule>
  </conditionalFormatting>
  <conditionalFormatting sqref="Y25:Z33">
    <cfRule type="expression" dxfId="325" priority="13" stopIfTrue="1">
      <formula>IF((AND($Y25=0,$S25=0,$V25=0,$AE25&lt;&gt;0)),"истина")</formula>
    </cfRule>
    <cfRule type="expression" dxfId="324" priority="14" stopIfTrue="1">
      <formula>($V25+$Y25)&lt;&gt;$AI25</formula>
    </cfRule>
  </conditionalFormatting>
  <conditionalFormatting sqref="S15:U33">
    <cfRule type="expression" dxfId="323" priority="15" stopIfTrue="1">
      <formula>IF((AND($S15=0,$V15=0,$Y15=0,$AE15&lt;&gt;0)),"истина")</formula>
    </cfRule>
    <cfRule type="cellIs" dxfId="322" priority="16" stopIfTrue="1" operator="lessThan">
      <formula>0</formula>
    </cfRule>
  </conditionalFormatting>
  <conditionalFormatting sqref="V25:X33">
    <cfRule type="expression" dxfId="321" priority="17" stopIfTrue="1">
      <formula>IF((AND($V25=0,$Y25=0,$S25=0,$AE25&lt;&gt;0)),"истина")</formula>
    </cfRule>
    <cfRule type="expression" dxfId="320" priority="18" stopIfTrue="1">
      <formula>($V25+$Y25)&lt;&gt;$AI25</formula>
    </cfRule>
    <cfRule type="cellIs" dxfId="319" priority="19" stopIfTrue="1" operator="lessThan">
      <formula>0</formula>
    </cfRule>
  </conditionalFormatting>
  <conditionalFormatting sqref="I10:J10">
    <cfRule type="cellIs" dxfId="318" priority="20" stopIfTrue="1" operator="notEqual">
      <formula>$A$10</formula>
    </cfRule>
    <cfRule type="cellIs" dxfId="317" priority="21" stopIfTrue="1" operator="equal">
      <formula>0</formula>
    </cfRule>
  </conditionalFormatting>
  <conditionalFormatting sqref="D10:E10 AK13:AL13 AH14:AH33 AM14:AN33">
    <cfRule type="cellIs" dxfId="316" priority="22" stopIfTrue="1" operator="equal">
      <formula>0</formula>
    </cfRule>
  </conditionalFormatting>
  <conditionalFormatting sqref="AH3:AN3 AH1:AN1">
    <cfRule type="cellIs" dxfId="315" priority="23" stopIfTrue="1" operator="equal">
      <formula>0</formula>
    </cfRule>
  </conditionalFormatting>
  <conditionalFormatting sqref="S34:AG34 AF14:AF33">
    <cfRule type="cellIs" dxfId="314" priority="24" stopIfTrue="1" operator="equal">
      <formula>0</formula>
    </cfRule>
  </conditionalFormatting>
  <conditionalFormatting sqref="S14:U14">
    <cfRule type="expression" dxfId="313" priority="25" stopIfTrue="1">
      <formula>IF((AND($S$14=0,$V$14=0,$Y$14=0,$AE$14&lt;&gt;0)),"истина")</formula>
    </cfRule>
    <cfRule type="cellIs" dxfId="312" priority="26" stopIfTrue="1" operator="lessThan">
      <formula>0</formula>
    </cfRule>
  </conditionalFormatting>
  <conditionalFormatting sqref="G34 D8:E9 AK14:AL33">
    <cfRule type="cellIs" dxfId="311" priority="27" stopIfTrue="1" operator="equal">
      <formula>0</formula>
    </cfRule>
  </conditionalFormatting>
  <conditionalFormatting sqref="AL8:AL9">
    <cfRule type="cellIs" dxfId="310" priority="28" stopIfTrue="1" operator="equal">
      <formula>0</formula>
    </cfRule>
  </conditionalFormatting>
  <conditionalFormatting sqref="AM8:AN8">
    <cfRule type="expression" dxfId="309" priority="29" stopIfTrue="1">
      <formula>$AL$8=0</formula>
    </cfRule>
  </conditionalFormatting>
  <conditionalFormatting sqref="AM9:AN9">
    <cfRule type="expression" dxfId="308" priority="30" stopIfTrue="1">
      <formula>$AL$9=0</formula>
    </cfRule>
  </conditionalFormatting>
  <conditionalFormatting sqref="A8:C8">
    <cfRule type="expression" dxfId="307" priority="31" stopIfTrue="1">
      <formula>$D$8=0</formula>
    </cfRule>
    <cfRule type="cellIs" dxfId="306" priority="32" stopIfTrue="1" operator="equal">
      <formula>0</formula>
    </cfRule>
  </conditionalFormatting>
  <conditionalFormatting sqref="A9:C9">
    <cfRule type="expression" dxfId="305" priority="33" stopIfTrue="1">
      <formula>$D$9=0</formula>
    </cfRule>
    <cfRule type="cellIs" dxfId="304" priority="34" stopIfTrue="1" operator="equal">
      <formula>0</formula>
    </cfRule>
  </conditionalFormatting>
  <conditionalFormatting sqref="F9">
    <cfRule type="expression" dxfId="303" priority="35" stopIfTrue="1">
      <formula>$D$9=0</formula>
    </cfRule>
  </conditionalFormatting>
  <conditionalFormatting sqref="F8">
    <cfRule type="expression" dxfId="302" priority="36" stopIfTrue="1">
      <formula>$D$8=0</formula>
    </cfRule>
  </conditionalFormatting>
  <conditionalFormatting sqref="G8:AK9 BA7:CE8">
    <cfRule type="cellIs" dxfId="301" priority="37" stopIfTrue="1" operator="equal">
      <formula>""</formula>
    </cfRule>
  </conditionalFormatting>
  <conditionalFormatting sqref="Y14:Z24">
    <cfRule type="expression" dxfId="300" priority="1" stopIfTrue="1">
      <formula>IF((AND($Y14=0,$S14=0,$V14=0,$AE14&lt;&gt;0)),"истина")</formula>
    </cfRule>
    <cfRule type="expression" dxfId="299" priority="2" stopIfTrue="1">
      <formula>($V14+$Y14)&lt;&gt;$AI14</formula>
    </cfRule>
  </conditionalFormatting>
  <conditionalFormatting sqref="V14:X24">
    <cfRule type="expression" dxfId="298" priority="3" stopIfTrue="1">
      <formula>IF((AND($V14=0,$Y14=0,$S14=0,$AE14&lt;&gt;0)),"истина")</formula>
    </cfRule>
    <cfRule type="expression" dxfId="297" priority="4" stopIfTrue="1">
      <formula>($V14+$Y14)&lt;&gt;$AI14</formula>
    </cfRule>
    <cfRule type="cellIs" dxfId="296"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4449"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104450"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104451"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104452"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104453"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104454"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104455"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104456"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104457"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104458"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104459"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104460"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104461"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104462"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104463"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104464"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104465"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9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53">
    <pageSetUpPr fitToPage="1"/>
  </sheetPr>
  <dimension ref="A1:CE147"/>
  <sheetViews>
    <sheetView showGridLines="0" topLeftCell="C3" zoomScale="120" zoomScaleNormal="120" workbookViewId="0">
      <selection activeCell="M18" sqref="M18:N18"/>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c r="B1" s="969"/>
      <c r="C1" s="969"/>
      <c r="D1" s="555"/>
      <c r="E1" s="966"/>
      <c r="F1" s="966"/>
      <c r="G1" s="966"/>
      <c r="H1" s="966"/>
      <c r="J1" s="970"/>
      <c r="K1" s="970"/>
      <c r="L1" s="970"/>
      <c r="M1" s="970"/>
      <c r="N1" s="970"/>
      <c r="O1" s="970"/>
      <c r="P1" s="3"/>
      <c r="Q1" s="3"/>
      <c r="R1" s="964"/>
      <c r="S1" s="964"/>
      <c r="T1" s="964"/>
      <c r="U1" s="964"/>
      <c r="V1" s="964"/>
      <c r="W1" s="964"/>
      <c r="Y1" s="971"/>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c r="AH2" s="859" t="s">
        <v>12</v>
      </c>
      <c r="AI2" s="859"/>
      <c r="AJ2" s="859"/>
      <c r="AK2" s="859"/>
      <c r="AL2" s="859"/>
      <c r="AM2" s="859"/>
      <c r="AN2" s="859"/>
      <c r="AO2" s="14" t="b">
        <v>0</v>
      </c>
      <c r="AP2" s="15" t="b">
        <v>0</v>
      </c>
      <c r="AQ2" s="15" t="b">
        <v>0</v>
      </c>
      <c r="AR2" s="15" t="b">
        <v>0</v>
      </c>
      <c r="AS2" s="15" t="b">
        <v>0</v>
      </c>
      <c r="AT2" s="15" t="b">
        <v>0</v>
      </c>
      <c r="AU2" s="15" t="b">
        <v>0</v>
      </c>
      <c r="AV2" s="15">
        <f>COUNTIF(AO2:AU2,TRUE)</f>
        <v>0</v>
      </c>
    </row>
    <row r="3" spans="1:83" ht="12.75" customHeight="1" x14ac:dyDescent="0.2">
      <c r="A3" s="972" t="s">
        <v>339</v>
      </c>
      <c r="B3" s="972"/>
      <c r="C3" s="972"/>
      <c r="D3" s="555"/>
      <c r="E3" s="964"/>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f>IF(AO2=TRUE,"M",0)</f>
        <v>0</v>
      </c>
      <c r="AP3" s="19">
        <f>IF(AP2=TRUE,"Tu",0)</f>
        <v>0</v>
      </c>
      <c r="AQ3" s="19">
        <f>IF(AQ2=TRUE,"W",0)</f>
        <v>0</v>
      </c>
      <c r="AR3" s="19">
        <f>IF(AR2=TRUE,"Th",0)</f>
        <v>0</v>
      </c>
      <c r="AS3" s="19">
        <f>IF(AS2=TRUE,"F",0)</f>
        <v>0</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
      </c>
      <c r="BC7" s="33" t="str">
        <f>IF($I$7=$AO$3,"X","")&amp;IF($I$7=$AP$3,"X","")&amp;IF($I$7=$AQ$3,"X","")&amp;IF($I$7=$AR$3,"X","")&amp;IF($I$7=$AS$3,"X","")&amp;IF($I$7=$AT$3,"X","")&amp;IF($I$7=$AU$3,"X","")</f>
        <v/>
      </c>
      <c r="BD7" s="33" t="str">
        <f>IF($J$7=$AO$3,"X","")&amp;IF($J$7=$AP$3,"X","")&amp;IF($J$7=$AQ$3,"X","")&amp;IF($J$7=$AR$3,"X","")&amp;IF($J$7=$AS$3,"X","")&amp;IF($J$7=$AT$3,"X","")&amp;IF($J$7=$AU$3,"X","")</f>
        <v/>
      </c>
      <c r="BE7" s="33" t="str">
        <f>IF($K$7=$AO$3,"X","")&amp;IF($K$7=$AP$3,"X","")&amp;IF($K$7=$AQ$3,"X","")&amp;IF($K$7=$AR$3,"X","")&amp;IF($K$7=$AS$3,"X","")&amp;IF($K$7=$AT$3,"X","")&amp;IF($K$7=$AU$3,"X","")</f>
        <v/>
      </c>
      <c r="BF7" s="33" t="str">
        <f>IF($L$7=$AO$3,"X","")&amp;IF($L$7=$AP$3,"X","")&amp;IF($L$7=$AQ$3,"X","")&amp;IF($L$7=$AR$3,"X","")&amp;IF($L$7=$AS$3,"X","")&amp;IF($L$7=$AT$3,"X","")&amp;IF($L$7=$AU$3,"X","")</f>
        <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
      </c>
      <c r="BJ7" s="33" t="str">
        <f>IF($P$7=$AO$3,"X","")&amp;IF($P$7=$AP$3,"X","")&amp;IF($P$7=$AQ$3,"X","")&amp;IF($P$7=$AR$3,"X","")&amp;IF($P$7=$AS$3,"X","")&amp;IF($P$7=$AT$3,"X","")&amp;IF($P$7=$AU$3,"X","")</f>
        <v/>
      </c>
      <c r="BK7" s="33" t="str">
        <f>IF($Q$7=$AO$3,"X","")&amp;IF($Q$7=$AP$3,"X","")&amp;IF($Q$7=$AQ$3,"X","")&amp;IF($Q$7=$AR$3,"X","")&amp;IF($Q$7=$AS$3,"X","")&amp;IF($Q$7=$AT$3,"X","")&amp;IF($Q$7=$AU$3,"X","")</f>
        <v/>
      </c>
      <c r="BL7" s="33" t="str">
        <f>IF($R$7=$AO$3,"X","")&amp;IF($R$7=$AP$3,"X","")&amp;IF($R$7=$AQ$3,"X","")&amp;IF($R$7=$AR$3,"X","")&amp;IF($R$7=$AS$3,"X","")&amp;IF($R$7=$AT$3,"X","")&amp;IF($R$7=$AU$3,"X","")</f>
        <v/>
      </c>
      <c r="BM7" s="33" t="str">
        <f>IF($S$7=$AO$3,"X","")&amp;IF($S$7=$AP$3,"X","")&amp;IF($S$7=$AQ$3,"X","")&amp;IF($S$7=$AR$3,"X","")&amp;IF($S$7=$AS$3,"X","")&amp;IF($S$7=$AT$3,"X","")&amp;IF($S$7=$AU$3,"X","")</f>
        <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
      </c>
      <c r="BQ7" s="33" t="str">
        <f>IF($W$7=$AO$3,"X","")&amp;IF($W$7=$AP$3,"X","")&amp;IF($W$7=$AQ$3,"X","")&amp;IF($W$7=$AR$3,"X","")&amp;IF($W$7=$AS$3,"X","")&amp;IF($W$7=$AT$3,"X","")&amp;IF($W$7=$AU$3,"X","")</f>
        <v/>
      </c>
      <c r="BR7" s="33" t="str">
        <f>IF($X$7=$AO$3,"X","")&amp;IF($X$7=$AP$3,"X","")&amp;IF($X$7=$AQ$3,"X","")&amp;IF($X$7=$AR$3,"X","")&amp;IF($X$7=$AS$3,"X","")&amp;IF($X$7=$AT$3,"X","")&amp;IF($X$7=$AU$3,"X","")</f>
        <v/>
      </c>
      <c r="BS7" s="33" t="str">
        <f>IF($Y$7=$AO$3,"X","")&amp;IF($Y$7=$AP$3,"X","")&amp;IF($Y$7=$AQ$3,"X","")&amp;IF($Y$7=$AR$3,"X","")&amp;IF($Y$7=$AS$3,"X","")&amp;IF($Y$7=$AT$3,"X","")&amp;IF($Y$7=$AU$3,"X","")</f>
        <v/>
      </c>
      <c r="BT7" s="33" t="str">
        <f>IF($Z$7=$AO$3,"X","")&amp;IF($Z$7=$AP$3,"X","")&amp;IF($Z$7=$AQ$3,"X","")&amp;IF($Z$7=$AR$3,"X","")&amp;IF($Z$7=$AS$3,"X","")&amp;IF($Z$7=$AT$3,"X","")&amp;IF($Z$7=$AU$3,"X","")</f>
        <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
      </c>
      <c r="BX7" s="33" t="str">
        <f>IF($AD$7=$AO$3,"X","")&amp;IF($AD$7=$AP$3,"X","")&amp;IF($AD$7=$AQ$3,"X","")&amp;IF($AD$7=$AR$3,"X","")&amp;IF($AD$7=$AS$3,"X","")&amp;IF($AD$7=$AT$3,"X","")&amp;IF($AD$7=$AU$3,"X","")</f>
        <v/>
      </c>
      <c r="BY7" s="33" t="str">
        <f>IF($AE$7=$AO$3,"X","")&amp;IF($AE$7=$AP$3,"X","")&amp;IF($AE$7=$AQ$3,"X","")&amp;IF($AE$7=$AR$3,"X","")&amp;IF($AE$7=$AS$3,"X","")&amp;IF($AE$7=$AT$3,"X","")&amp;IF($AE$7=$AU$3,"X","")</f>
        <v/>
      </c>
      <c r="BZ7" s="33" t="str">
        <f>IF($AF$7=$AO$3,"X","")&amp;IF($AF$7=$AP$3,"X","")&amp;IF($AF$7=$AQ$3,"X","")&amp;IF($AF$7=$AR$3,"X","")&amp;IF($AF$7=$AS$3,"X","")&amp;IF($AF$7=$AT$3,"X","")&amp;IF($AF$7=$AU$3,"X","")</f>
        <v/>
      </c>
      <c r="CA7" s="33" t="str">
        <f>IF($AG$7=$AO$3,"X","")&amp;IF($AG$7=$AP$3,"X","")&amp;IF($AG$7=$AQ$3,"X","")&amp;IF($AG$7=$AR$3,"X","")&amp;IF($AG$7=$AS$3,"X","")&amp;IF($AG$7=$AT$3,"X","")&amp;IF($AG$7=$AU$3,"X","")</f>
        <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
      </c>
      <c r="CE7" s="33" t="str">
        <f>IF($AK$7=$AO$3,"X","")&amp;IF($AK$7=$AP$3,"X","")&amp;IF($AK$7=$AQ$3,"X","")&amp;IF($AK$7=$AR$3,"X","")&amp;IF($AK$7=$AS$3,"X","")&amp;IF($AK$7=$AT$3,"X","")&amp;IF($AK$7=$AU$3,"X","")</f>
        <v/>
      </c>
    </row>
    <row r="8" spans="1:83" ht="12.75" customHeight="1" x14ac:dyDescent="0.2">
      <c r="A8" s="977">
        <f>R1</f>
        <v>0</v>
      </c>
      <c r="B8" s="977"/>
      <c r="C8" s="977"/>
      <c r="D8" s="978">
        <f>Y1*AL8</f>
        <v>0</v>
      </c>
      <c r="E8" s="978"/>
      <c r="F8" s="34" t="s">
        <v>21</v>
      </c>
      <c r="G8" s="35" t="str">
        <f>IF($G$7=$AO$3,"X","")&amp;IF($G$7=$AP$3,"X","")&amp;IF($G$7=$AQ$3,"X","")&amp;IF($G$7=$AR$3,"X","")&amp;IF($G$7=$AS$3,"X","")&amp;IF($G$7=$AT$3,"X","")&amp;IF($G$7=$AU$3,"X","")</f>
        <v/>
      </c>
      <c r="H8" s="35" t="str">
        <f>IF($H$7=$AO$3,"X","")&amp;IF($H$7=$AP$3,"X","")&amp;IF($H$7=$AQ$3,"X","")&amp;IF($H$7=$AR$3,"X","")&amp;IF($H$7=$AS$3,"X","")&amp;IF($H$7=$AT$3,"X","")&amp;IF($H$7=$AU$3,"X","")</f>
        <v/>
      </c>
      <c r="I8" s="35" t="str">
        <f>IF($I$7=$AO$3,"X","")&amp;IF($I$7=$AP$3,"X","")&amp;IF($I$7=$AQ$3,"X","")&amp;IF($I$7=$AR$3,"X","")&amp;IF($I$7=$AS$3,"X","")&amp;IF($I$7=$AT$3,"X","")&amp;IF($I$7=$AU$3,"X","")</f>
        <v/>
      </c>
      <c r="J8" s="35" t="str">
        <f>IF($J$7=$AO$3,"X","")&amp;IF($J$7=$AP$3,"X","")&amp;IF($J$7=$AQ$3,"X","")&amp;IF($J$7=$AR$3,"X","")&amp;IF($J$7=$AS$3,"X","")&amp;IF($J$7=$AT$3,"X","")&amp;IF($J$7=$AU$3,"X","")</f>
        <v/>
      </c>
      <c r="K8" s="35" t="str">
        <f>IF($K$7=$AO$3,"X","")&amp;IF($K$7=$AP$3,"X","")&amp;IF($K$7=$AQ$3,"X","")&amp;IF($K$7=$AR$3,"X","")&amp;IF($K$7=$AS$3,"X","")&amp;IF($K$7=$AT$3,"X","")&amp;IF($K$7=$AU$3,"X","")</f>
        <v/>
      </c>
      <c r="L8" s="35" t="str">
        <f>IF($L$7=$AO$3,"X","")&amp;IF($L$7=$AP$3,"X","")&amp;IF($L$7=$AQ$3,"X","")&amp;IF($L$7=$AR$3,"X","")&amp;IF($L$7=$AS$3,"X","")&amp;IF($L$7=$AT$3,"X","")&amp;IF($L$7=$AU$3,"X","")</f>
        <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
      </c>
      <c r="P8" s="35" t="str">
        <f>IF($P$7=$AO$3,"X","")&amp;IF($P$7=$AP$3,"X","")&amp;IF($P$7=$AQ$3,"X","")&amp;IF($P$7=$AR$3,"X","")&amp;IF($P$7=$AS$3,"X","")&amp;IF($P$7=$AT$3,"X","")&amp;IF($P$7=$AU$3,"X","")</f>
        <v/>
      </c>
      <c r="Q8" s="35" t="str">
        <f>IF($Q$7=$AO$3,"X","")&amp;IF($Q$7=$AP$3,"X","")&amp;IF($Q$7=$AQ$3,"X","")&amp;IF($Q$7=$AR$3,"X","")&amp;IF($Q$7=$AS$3,"X","")&amp;IF($Q$7=$AT$3,"X","")&amp;IF($Q$7=$AU$3,"X","")</f>
        <v/>
      </c>
      <c r="R8" s="35" t="str">
        <f>IF($R$7=$AO$3,"X","")&amp;IF($R$7=$AP$3,"X","")&amp;IF($R$7=$AQ$3,"X","")&amp;IF($R$7=$AR$3,"X","")&amp;IF($R$7=$AS$3,"X","")&amp;IF($R$7=$AT$3,"X","")&amp;IF($R$7=$AU$3,"X","")</f>
        <v/>
      </c>
      <c r="S8" s="35" t="str">
        <f>IF($S$7=$AO$3,"X","")&amp;IF($S$7=$AP$3,"X","")&amp;IF($S$7=$AQ$3,"X","")&amp;IF($S$7=$AR$3,"X","")&amp;IF($S$7=$AS$3,"X","")&amp;IF($S$7=$AT$3,"X","")&amp;IF($S$7=$AU$3,"X","")</f>
        <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
      </c>
      <c r="W8" s="35" t="str">
        <f>IF($W$7=$AO$3,"X","")&amp;IF($W$7=$AP$3,"X","")&amp;IF($W$7=$AQ$3,"X","")&amp;IF($W$7=$AR$3,"X","")&amp;IF($W$7=$AS$3,"X","")&amp;IF($W$7=$AT$3,"X","")&amp;IF($W$7=$AU$3,"X","")</f>
        <v/>
      </c>
      <c r="X8" s="35" t="str">
        <f>IF($X$7=$AO$3,"X","")&amp;IF($X$7=$AP$3,"X","")&amp;IF($X$7=$AQ$3,"X","")&amp;IF($X$7=$AR$3,"X","")&amp;IF($X$7=$AS$3,"X","")&amp;IF($X$7=$AT$3,"X","")&amp;IF($X$7=$AU$3,"X","")</f>
        <v/>
      </c>
      <c r="Y8" s="35" t="str">
        <f>IF($Y$7=$AO$3,"X","")&amp;IF($Y$7=$AP$3,"X","")&amp;IF($Y$7=$AQ$3,"X","")&amp;IF($Y$7=$AR$3,"X","")&amp;IF($Y$7=$AS$3,"X","")&amp;IF($Y$7=$AT$3,"X","")&amp;IF($Y$7=$AU$3,"X","")</f>
        <v/>
      </c>
      <c r="Z8" s="35" t="str">
        <f>IF($Z$7=$AO$3,"X","")&amp;IF($Z$7=$AP$3,"X","")&amp;IF($Z$7=$AQ$3,"X","")&amp;IF($Z$7=$AR$3,"X","")&amp;IF($Z$7=$AS$3,"X","")&amp;IF($Z$7=$AT$3,"X","")&amp;IF($Z$7=$AU$3,"X","")</f>
        <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
      </c>
      <c r="AD8" s="35" t="str">
        <f>IF($AD$7=$AO$3,"X","")&amp;IF($AD$7=$AP$3,"X","")&amp;IF($AD$7=$AQ$3,"X","")&amp;IF($AD$7=$AR$3,"X","")&amp;IF($AD$7=$AS$3,"X","")&amp;IF($AD$7=$AT$3,"X","")&amp;IF($AD$7=$AU$3,"X","")</f>
        <v/>
      </c>
      <c r="AE8" s="35" t="str">
        <f>IF($AE$7=$AO$3,"X","")&amp;IF($AE$7=$AP$3,"X","")&amp;IF($AE$7=$AQ$3,"X","")&amp;IF($AE$7=$AR$3,"X","")&amp;IF($AE$7=$AS$3,"X","")&amp;IF($AE$7=$AT$3,"X","")&amp;IF($AE$7=$AU$3,"X","")</f>
        <v/>
      </c>
      <c r="AF8" s="35" t="str">
        <f>IF($AF$7=$AO$3,"X","")&amp;IF($AF$7=$AP$3,"X","")&amp;IF($AF$7=$AQ$3,"X","")&amp;IF($AF$7=$AR$3,"X","")&amp;IF($AF$7=$AS$3,"X","")&amp;IF($AF$7=$AT$3,"X","")&amp;IF($AF$7=$AU$3,"X","")</f>
        <v/>
      </c>
      <c r="AG8" s="35" t="str">
        <f>IF($AG$7=$AO$3,"X","")&amp;IF($AG$7=$AP$3,"X","")&amp;IF($AG$7=$AQ$3,"X","")&amp;IF($AG$7=$AR$3,"X","")&amp;IF($AG$7=$AS$3,"X","")&amp;IF($AG$7=$AT$3,"X","")&amp;IF($AG$7=$AU$3,"X","")</f>
        <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
      </c>
      <c r="AK8" s="35" t="str">
        <f>IF($AK$7=$AO$3,"X","")&amp;IF($AK$7=$AP$3,"X","")&amp;IF($AK$7=$AQ$3,"X","")&amp;IF($AK$7=$AR$3,"X","")&amp;IF($AK$7=$AS$3,"X","")&amp;IF($AK$7=$AT$3,"X","")&amp;IF($AK$7=$AU$3,"X","")</f>
        <v/>
      </c>
      <c r="AL8" s="30">
        <f>COUNTIF(G8:AK8,"X")</f>
        <v>0</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0</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c r="C14" s="925"/>
      <c r="D14" s="925"/>
      <c r="E14" s="925"/>
      <c r="F14" s="925"/>
      <c r="G14" s="926"/>
      <c r="H14" s="927"/>
      <c r="I14" s="928"/>
      <c r="J14" s="929"/>
      <c r="K14" s="930"/>
      <c r="L14" s="931"/>
      <c r="M14" s="932"/>
      <c r="N14" s="933"/>
      <c r="O14" s="932"/>
      <c r="P14" s="933"/>
      <c r="Q14" s="934">
        <f t="shared" ref="Q14:Q33" si="2">AV14</f>
        <v>0</v>
      </c>
      <c r="R14" s="935"/>
      <c r="S14" s="936"/>
      <c r="T14" s="937"/>
      <c r="U14" s="938"/>
      <c r="V14" s="939"/>
      <c r="W14" s="940"/>
      <c r="X14" s="941"/>
      <c r="Y14" s="939"/>
      <c r="Z14" s="941"/>
      <c r="AA14" s="556"/>
      <c r="AB14" s="559"/>
      <c r="AC14" s="560" t="str">
        <f t="shared" ref="AC14:AC33" si="3">IF(B14&lt;&gt;"",-$I$10,"")</f>
        <v/>
      </c>
      <c r="AD14" s="561"/>
      <c r="AE14" s="561"/>
      <c r="AF14" s="562">
        <f t="shared" ref="AF14:AF33" si="4">SUM(AB14:AE14)</f>
        <v>0</v>
      </c>
      <c r="AG14" s="72"/>
      <c r="AH14" s="109" t="str">
        <f t="shared" ref="AH14:AH33" si="5">IF(B14&lt;&gt;"",AV14,"")</f>
        <v/>
      </c>
      <c r="AI14" s="883" t="str">
        <f>IF(B14&lt;&gt;0,ROUND(AE14*Q14,0),"")</f>
        <v/>
      </c>
      <c r="AJ14" s="883"/>
      <c r="AK14" s="900" t="str">
        <f t="shared" ref="AK14:AK33" si="6">IF(B14&lt;&gt;0,ROUND(AI14*$AF$1,2),"")</f>
        <v/>
      </c>
      <c r="AL14" s="900"/>
      <c r="AM14" s="901" t="str">
        <f t="shared" ref="AM14:AM33" si="7">IF(AND(AC14&gt;0,AC14&lt;&gt;""),"ложь","")</f>
        <v/>
      </c>
      <c r="AN14" s="901"/>
      <c r="AO14" s="73">
        <f>IF(ROUND($A$1-$A$1*M14,4)=$A$1,0,ROUND($A$1-$A$1*M14,4))</f>
        <v>0</v>
      </c>
      <c r="AP14" s="74">
        <f>IF(ROUND($A$1-$A$1*O14,4)=$A$1,0,ROUND($A$1-$A$1*O14,4))</f>
        <v>0</v>
      </c>
      <c r="AQ14" s="75">
        <f>ROUND($A$1-((M14+O14)*$A$1),4)</f>
        <v>0</v>
      </c>
      <c r="AR14" s="76">
        <f>IF(AO14&gt;0,1,0)</f>
        <v>0</v>
      </c>
      <c r="AS14" s="77">
        <f t="shared" ref="AS14:AS33" si="8">IF(AP14&gt;0,2,0)</f>
        <v>0</v>
      </c>
      <c r="AT14" s="76">
        <f>IF(AQ14&gt;0,3,0)</f>
        <v>0</v>
      </c>
      <c r="AU14" s="78">
        <f t="shared" ref="AU14:AU33" si="9">AR14+AS14+AT14</f>
        <v>0</v>
      </c>
      <c r="AV14" s="5">
        <f t="shared" ref="AV14:AV33" si="10">IF(AU14=4,AO14,0)+IF(AU14=5,AP14,0)+IF(AU14=6,AQ14,0)+IF(AU14=3,$A$1,0)</f>
        <v>0</v>
      </c>
      <c r="AW14" s="104">
        <f>ROUND(AF14*Q14,0)</f>
        <v>0</v>
      </c>
    </row>
    <row r="15" spans="1:83" s="69" customFormat="1" ht="18" customHeight="1" x14ac:dyDescent="0.2">
      <c r="A15" s="71">
        <v>2</v>
      </c>
      <c r="B15" s="924"/>
      <c r="C15" s="925"/>
      <c r="D15" s="925"/>
      <c r="E15" s="925"/>
      <c r="F15" s="925"/>
      <c r="G15" s="926"/>
      <c r="H15" s="927"/>
      <c r="I15" s="928"/>
      <c r="J15" s="929"/>
      <c r="K15" s="930"/>
      <c r="L15" s="931"/>
      <c r="M15" s="932"/>
      <c r="N15" s="933"/>
      <c r="O15" s="932"/>
      <c r="P15" s="933"/>
      <c r="Q15" s="934">
        <f t="shared" si="2"/>
        <v>0</v>
      </c>
      <c r="R15" s="935"/>
      <c r="S15" s="936"/>
      <c r="T15" s="937"/>
      <c r="U15" s="938"/>
      <c r="V15" s="939"/>
      <c r="W15" s="940"/>
      <c r="X15" s="941"/>
      <c r="Y15" s="939"/>
      <c r="Z15" s="941"/>
      <c r="AA15" s="556"/>
      <c r="AB15" s="563"/>
      <c r="AC15" s="560" t="str">
        <f t="shared" si="3"/>
        <v/>
      </c>
      <c r="AD15" s="564"/>
      <c r="AE15" s="561"/>
      <c r="AF15" s="562">
        <f t="shared" si="4"/>
        <v>0</v>
      </c>
      <c r="AG15" s="72"/>
      <c r="AH15" s="109" t="str">
        <f t="shared" si="5"/>
        <v/>
      </c>
      <c r="AI15" s="883" t="str">
        <f t="shared" ref="AI15:AI33" si="11">IF(B15&lt;&gt;0,ROUND(AE15*Q15,0),"")</f>
        <v/>
      </c>
      <c r="AJ15" s="883"/>
      <c r="AK15" s="900" t="str">
        <f t="shared" si="6"/>
        <v/>
      </c>
      <c r="AL15" s="900"/>
      <c r="AM15" s="901" t="str">
        <f t="shared" si="7"/>
        <v/>
      </c>
      <c r="AN15" s="901"/>
      <c r="AO15" s="73">
        <f t="shared" ref="AO15:AO33" si="12">IF(ROUND($A$1-$A$1*M15,4)=$A$1,0,ROUND($A$1-$A$1*M15,4))</f>
        <v>0</v>
      </c>
      <c r="AP15" s="74">
        <f t="shared" ref="AP15:AP33" si="13">IF(ROUND($A$1-$A$1*O15,4)=$A$1,0,ROUND($A$1-$A$1*O15,4))</f>
        <v>0</v>
      </c>
      <c r="AQ15" s="75">
        <f t="shared" ref="AQ15:AQ33" si="14">ROUND($A$1-((M15+O15)*$A$1),4)</f>
        <v>0</v>
      </c>
      <c r="AR15" s="76">
        <f t="shared" ref="AR15:AR33" si="15">IF(AO15&gt;0,1,0)</f>
        <v>0</v>
      </c>
      <c r="AS15" s="77">
        <f t="shared" si="8"/>
        <v>0</v>
      </c>
      <c r="AT15" s="76">
        <f t="shared" ref="AT15:AT33" si="16">IF(AQ15&gt;0,3,0)</f>
        <v>0</v>
      </c>
      <c r="AU15" s="78">
        <f t="shared" si="9"/>
        <v>0</v>
      </c>
      <c r="AV15" s="5">
        <f t="shared" si="10"/>
        <v>0</v>
      </c>
      <c r="AW15" s="104">
        <f t="shared" ref="AW15:AW33" si="17">ROUND(AF15*Q15,0)</f>
        <v>0</v>
      </c>
    </row>
    <row r="16" spans="1:83" s="69" customFormat="1" ht="18" customHeight="1" x14ac:dyDescent="0.2">
      <c r="A16" s="71">
        <v>3</v>
      </c>
      <c r="B16" s="924"/>
      <c r="C16" s="925"/>
      <c r="D16" s="925"/>
      <c r="E16" s="925"/>
      <c r="F16" s="925"/>
      <c r="G16" s="926"/>
      <c r="H16" s="927"/>
      <c r="I16" s="928"/>
      <c r="J16" s="929"/>
      <c r="K16" s="930"/>
      <c r="L16" s="931"/>
      <c r="M16" s="932"/>
      <c r="N16" s="933"/>
      <c r="O16" s="932"/>
      <c r="P16" s="933"/>
      <c r="Q16" s="934">
        <f t="shared" si="2"/>
        <v>0</v>
      </c>
      <c r="R16" s="935"/>
      <c r="S16" s="936"/>
      <c r="T16" s="937"/>
      <c r="U16" s="938"/>
      <c r="V16" s="939"/>
      <c r="W16" s="940"/>
      <c r="X16" s="941"/>
      <c r="Y16" s="939"/>
      <c r="Z16" s="941"/>
      <c r="AA16" s="556"/>
      <c r="AB16" s="563"/>
      <c r="AC16" s="560" t="str">
        <f t="shared" si="3"/>
        <v/>
      </c>
      <c r="AD16" s="564"/>
      <c r="AE16" s="561"/>
      <c r="AF16" s="562">
        <f t="shared" si="4"/>
        <v>0</v>
      </c>
      <c r="AG16" s="72"/>
      <c r="AH16" s="109" t="str">
        <f t="shared" si="5"/>
        <v/>
      </c>
      <c r="AI16" s="883" t="str">
        <f t="shared" si="11"/>
        <v/>
      </c>
      <c r="AJ16" s="883"/>
      <c r="AK16" s="900" t="str">
        <f t="shared" si="6"/>
        <v/>
      </c>
      <c r="AL16" s="900"/>
      <c r="AM16" s="901" t="str">
        <f t="shared" si="7"/>
        <v/>
      </c>
      <c r="AN16" s="901"/>
      <c r="AO16" s="73">
        <f t="shared" si="12"/>
        <v>0</v>
      </c>
      <c r="AP16" s="74">
        <f t="shared" si="13"/>
        <v>0</v>
      </c>
      <c r="AQ16" s="75">
        <f t="shared" si="14"/>
        <v>0</v>
      </c>
      <c r="AR16" s="76">
        <f t="shared" si="15"/>
        <v>0</v>
      </c>
      <c r="AS16" s="77">
        <f t="shared" si="8"/>
        <v>0</v>
      </c>
      <c r="AT16" s="76">
        <f t="shared" si="16"/>
        <v>0</v>
      </c>
      <c r="AU16" s="78">
        <f t="shared" si="9"/>
        <v>0</v>
      </c>
      <c r="AV16" s="5">
        <f t="shared" si="10"/>
        <v>0</v>
      </c>
      <c r="AW16" s="104">
        <f t="shared" si="17"/>
        <v>0</v>
      </c>
    </row>
    <row r="17" spans="1:49" s="69" customFormat="1" ht="18" customHeight="1" x14ac:dyDescent="0.2">
      <c r="A17" s="71">
        <v>4</v>
      </c>
      <c r="B17" s="924"/>
      <c r="C17" s="925"/>
      <c r="D17" s="925"/>
      <c r="E17" s="925"/>
      <c r="F17" s="925"/>
      <c r="G17" s="926"/>
      <c r="H17" s="927"/>
      <c r="I17" s="928"/>
      <c r="J17" s="929"/>
      <c r="K17" s="930"/>
      <c r="L17" s="931"/>
      <c r="M17" s="932"/>
      <c r="N17" s="933"/>
      <c r="O17" s="932"/>
      <c r="P17" s="933"/>
      <c r="Q17" s="934">
        <f t="shared" si="2"/>
        <v>0</v>
      </c>
      <c r="R17" s="935"/>
      <c r="S17" s="936"/>
      <c r="T17" s="937"/>
      <c r="U17" s="938"/>
      <c r="V17" s="939"/>
      <c r="W17" s="940"/>
      <c r="X17" s="941"/>
      <c r="Y17" s="939"/>
      <c r="Z17" s="941"/>
      <c r="AA17" s="556"/>
      <c r="AB17" s="563"/>
      <c r="AC17" s="560" t="str">
        <f t="shared" si="3"/>
        <v/>
      </c>
      <c r="AD17" s="564"/>
      <c r="AE17" s="561"/>
      <c r="AF17" s="562">
        <f t="shared" si="4"/>
        <v>0</v>
      </c>
      <c r="AG17" s="72"/>
      <c r="AH17" s="109" t="str">
        <f t="shared" si="5"/>
        <v/>
      </c>
      <c r="AI17" s="883" t="str">
        <f t="shared" si="11"/>
        <v/>
      </c>
      <c r="AJ17" s="883"/>
      <c r="AK17" s="900" t="str">
        <f t="shared" si="6"/>
        <v/>
      </c>
      <c r="AL17" s="900"/>
      <c r="AM17" s="901" t="str">
        <f t="shared" si="7"/>
        <v/>
      </c>
      <c r="AN17" s="901"/>
      <c r="AO17" s="73">
        <f t="shared" si="12"/>
        <v>0</v>
      </c>
      <c r="AP17" s="74">
        <f t="shared" si="13"/>
        <v>0</v>
      </c>
      <c r="AQ17" s="75">
        <f t="shared" si="14"/>
        <v>0</v>
      </c>
      <c r="AR17" s="76">
        <f t="shared" si="15"/>
        <v>0</v>
      </c>
      <c r="AS17" s="77">
        <f t="shared" si="8"/>
        <v>0</v>
      </c>
      <c r="AT17" s="76">
        <f t="shared" si="16"/>
        <v>0</v>
      </c>
      <c r="AU17" s="78">
        <f t="shared" si="9"/>
        <v>0</v>
      </c>
      <c r="AV17" s="5">
        <f t="shared" si="10"/>
        <v>0</v>
      </c>
      <c r="AW17" s="104">
        <f t="shared" si="17"/>
        <v>0</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0</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0</v>
      </c>
      <c r="AR18" s="76">
        <f t="shared" si="15"/>
        <v>0</v>
      </c>
      <c r="AS18" s="77">
        <f t="shared" si="8"/>
        <v>0</v>
      </c>
      <c r="AT18" s="76">
        <f t="shared" si="16"/>
        <v>0</v>
      </c>
      <c r="AU18" s="78">
        <f t="shared" si="9"/>
        <v>0</v>
      </c>
      <c r="AV18" s="5">
        <f t="shared" si="10"/>
        <v>0</v>
      </c>
      <c r="AW18" s="104">
        <f t="shared" si="17"/>
        <v>0</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0</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0</v>
      </c>
      <c r="AR19" s="76">
        <f t="shared" si="15"/>
        <v>0</v>
      </c>
      <c r="AS19" s="77">
        <f t="shared" si="8"/>
        <v>0</v>
      </c>
      <c r="AT19" s="76">
        <f t="shared" si="16"/>
        <v>0</v>
      </c>
      <c r="AU19" s="78">
        <f t="shared" si="9"/>
        <v>0</v>
      </c>
      <c r="AV19" s="5">
        <f t="shared" si="10"/>
        <v>0</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0</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0</v>
      </c>
      <c r="AR20" s="76">
        <f t="shared" si="15"/>
        <v>0</v>
      </c>
      <c r="AS20" s="77">
        <f t="shared" si="8"/>
        <v>0</v>
      </c>
      <c r="AT20" s="76">
        <f t="shared" si="16"/>
        <v>0</v>
      </c>
      <c r="AU20" s="78">
        <f t="shared" si="9"/>
        <v>0</v>
      </c>
      <c r="AV20" s="5">
        <f t="shared" si="10"/>
        <v>0</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0</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0</v>
      </c>
      <c r="AR21" s="76">
        <f t="shared" si="15"/>
        <v>0</v>
      </c>
      <c r="AS21" s="77">
        <f t="shared" si="8"/>
        <v>0</v>
      </c>
      <c r="AT21" s="76">
        <f t="shared" si="16"/>
        <v>0</v>
      </c>
      <c r="AU21" s="78">
        <f t="shared" si="9"/>
        <v>0</v>
      </c>
      <c r="AV21" s="5">
        <f t="shared" si="10"/>
        <v>0</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0</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0</v>
      </c>
      <c r="AR22" s="76">
        <f t="shared" si="15"/>
        <v>0</v>
      </c>
      <c r="AS22" s="77">
        <f t="shared" si="8"/>
        <v>0</v>
      </c>
      <c r="AT22" s="76">
        <f t="shared" si="16"/>
        <v>0</v>
      </c>
      <c r="AU22" s="78">
        <f t="shared" si="9"/>
        <v>0</v>
      </c>
      <c r="AV22" s="5">
        <f t="shared" si="10"/>
        <v>0</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0</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0</v>
      </c>
      <c r="AR23" s="76">
        <f t="shared" si="15"/>
        <v>0</v>
      </c>
      <c r="AS23" s="77">
        <f t="shared" si="8"/>
        <v>0</v>
      </c>
      <c r="AT23" s="76">
        <f t="shared" si="16"/>
        <v>0</v>
      </c>
      <c r="AU23" s="78">
        <f t="shared" si="9"/>
        <v>0</v>
      </c>
      <c r="AV23" s="5">
        <f t="shared" si="10"/>
        <v>0</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0</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0</v>
      </c>
      <c r="AR24" s="76">
        <f t="shared" si="15"/>
        <v>0</v>
      </c>
      <c r="AS24" s="77">
        <f t="shared" si="8"/>
        <v>0</v>
      </c>
      <c r="AT24" s="76">
        <f t="shared" si="16"/>
        <v>0</v>
      </c>
      <c r="AU24" s="78">
        <f t="shared" si="9"/>
        <v>0</v>
      </c>
      <c r="AV24" s="5">
        <f t="shared" si="10"/>
        <v>0</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0</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0</v>
      </c>
      <c r="AR25" s="76">
        <f t="shared" si="15"/>
        <v>0</v>
      </c>
      <c r="AS25" s="77">
        <f t="shared" si="8"/>
        <v>0</v>
      </c>
      <c r="AT25" s="76">
        <f t="shared" si="16"/>
        <v>0</v>
      </c>
      <c r="AU25" s="78">
        <f t="shared" si="9"/>
        <v>0</v>
      </c>
      <c r="AV25" s="5">
        <f t="shared" si="10"/>
        <v>0</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0</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0</v>
      </c>
      <c r="AR26" s="76">
        <f t="shared" si="15"/>
        <v>0</v>
      </c>
      <c r="AS26" s="77">
        <f t="shared" si="8"/>
        <v>0</v>
      </c>
      <c r="AT26" s="76">
        <f t="shared" si="16"/>
        <v>0</v>
      </c>
      <c r="AU26" s="78">
        <f t="shared" si="9"/>
        <v>0</v>
      </c>
      <c r="AV26" s="5">
        <f t="shared" si="10"/>
        <v>0</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0</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0</v>
      </c>
      <c r="AR27" s="76">
        <f t="shared" si="15"/>
        <v>0</v>
      </c>
      <c r="AS27" s="77">
        <f t="shared" si="8"/>
        <v>0</v>
      </c>
      <c r="AT27" s="76">
        <f t="shared" si="16"/>
        <v>0</v>
      </c>
      <c r="AU27" s="78">
        <f t="shared" si="9"/>
        <v>0</v>
      </c>
      <c r="AV27" s="5">
        <f t="shared" si="10"/>
        <v>0</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0</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0</v>
      </c>
      <c r="AR28" s="76">
        <f t="shared" si="15"/>
        <v>0</v>
      </c>
      <c r="AS28" s="77">
        <f t="shared" si="8"/>
        <v>0</v>
      </c>
      <c r="AT28" s="76">
        <f t="shared" si="16"/>
        <v>0</v>
      </c>
      <c r="AU28" s="78">
        <f t="shared" si="9"/>
        <v>0</v>
      </c>
      <c r="AV28" s="5">
        <f t="shared" si="10"/>
        <v>0</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0</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0</v>
      </c>
      <c r="AR29" s="76">
        <f t="shared" si="15"/>
        <v>0</v>
      </c>
      <c r="AS29" s="77">
        <f t="shared" si="8"/>
        <v>0</v>
      </c>
      <c r="AT29" s="76">
        <f t="shared" si="16"/>
        <v>0</v>
      </c>
      <c r="AU29" s="78">
        <f t="shared" si="9"/>
        <v>0</v>
      </c>
      <c r="AV29" s="5">
        <f t="shared" si="10"/>
        <v>0</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0</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0</v>
      </c>
      <c r="AR30" s="76">
        <f t="shared" si="15"/>
        <v>0</v>
      </c>
      <c r="AS30" s="77">
        <f t="shared" si="8"/>
        <v>0</v>
      </c>
      <c r="AT30" s="76">
        <f t="shared" si="16"/>
        <v>0</v>
      </c>
      <c r="AU30" s="78">
        <f t="shared" si="9"/>
        <v>0</v>
      </c>
      <c r="AV30" s="5">
        <f t="shared" si="10"/>
        <v>0</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0</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0</v>
      </c>
      <c r="AR31" s="76">
        <f t="shared" si="15"/>
        <v>0</v>
      </c>
      <c r="AS31" s="77">
        <f t="shared" si="8"/>
        <v>0</v>
      </c>
      <c r="AT31" s="76">
        <f t="shared" si="16"/>
        <v>0</v>
      </c>
      <c r="AU31" s="78">
        <f t="shared" si="9"/>
        <v>0</v>
      </c>
      <c r="AV31" s="5">
        <f t="shared" si="10"/>
        <v>0</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0</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0</v>
      </c>
      <c r="AR32" s="76">
        <f t="shared" si="15"/>
        <v>0</v>
      </c>
      <c r="AS32" s="77">
        <f t="shared" si="8"/>
        <v>0</v>
      </c>
      <c r="AT32" s="76">
        <f t="shared" si="16"/>
        <v>0</v>
      </c>
      <c r="AU32" s="78">
        <f t="shared" si="9"/>
        <v>0</v>
      </c>
      <c r="AV32" s="5">
        <f t="shared" si="10"/>
        <v>0</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0</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0</v>
      </c>
      <c r="AR33" s="76">
        <f t="shared" si="15"/>
        <v>0</v>
      </c>
      <c r="AS33" s="77">
        <f t="shared" si="8"/>
        <v>0</v>
      </c>
      <c r="AT33" s="76">
        <f t="shared" si="16"/>
        <v>0</v>
      </c>
      <c r="AU33" s="78">
        <f t="shared" si="9"/>
        <v>0</v>
      </c>
      <c r="AV33" s="5">
        <f t="shared" si="10"/>
        <v>0</v>
      </c>
      <c r="AW33" s="104">
        <f t="shared" si="17"/>
        <v>0</v>
      </c>
    </row>
    <row r="34" spans="1:49" s="69" customFormat="1" ht="24.75" customHeight="1" x14ac:dyDescent="0.2">
      <c r="A34" s="84"/>
      <c r="B34" s="480" t="s">
        <v>281</v>
      </c>
      <c r="C34" s="84"/>
      <c r="D34" s="84"/>
      <c r="E34" s="84"/>
      <c r="F34" s="84"/>
      <c r="G34" s="554">
        <f>20-COUNTBLANK(B14:B33)</f>
        <v>0</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0</v>
      </c>
      <c r="Z34" s="904"/>
      <c r="AA34" s="558">
        <f t="shared" ref="AA34:AG34" si="18">SUM(AA14:AA33)</f>
        <v>0</v>
      </c>
      <c r="AB34" s="568">
        <f t="shared" si="18"/>
        <v>0</v>
      </c>
      <c r="AC34" s="569">
        <f t="shared" si="18"/>
        <v>0</v>
      </c>
      <c r="AD34" s="569">
        <f t="shared" si="18"/>
        <v>0</v>
      </c>
      <c r="AE34" s="570">
        <f t="shared" si="18"/>
        <v>0</v>
      </c>
      <c r="AF34" s="571">
        <f t="shared" si="18"/>
        <v>0</v>
      </c>
      <c r="AG34" s="89">
        <f t="shared" si="18"/>
        <v>0</v>
      </c>
      <c r="AH34" s="90"/>
      <c r="AI34" s="90"/>
      <c r="AJ34" s="90"/>
      <c r="AK34" s="90"/>
      <c r="AL34" s="91"/>
      <c r="AM34" s="91"/>
      <c r="AN34" s="91"/>
      <c r="AO34" s="68"/>
      <c r="AS34" s="70"/>
      <c r="AW34" s="104">
        <f>SUM(AW14:AW33)</f>
        <v>0</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0</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295" priority="6" stopIfTrue="1">
      <formula>B14=""</formula>
    </cfRule>
  </conditionalFormatting>
  <conditionalFormatting sqref="AE14:AE33">
    <cfRule type="expression" dxfId="294" priority="7" stopIfTrue="1">
      <formula>AND((OR(S14,V14,Y14)&lt;&gt;0),AE14=0)</formula>
    </cfRule>
    <cfRule type="expression" dxfId="293" priority="8" stopIfTrue="1">
      <formula>AND((OR(S14,V14,Y14)&lt;&gt;0),AE14&lt;&gt;0)</formula>
    </cfRule>
  </conditionalFormatting>
  <conditionalFormatting sqref="Q14:R33">
    <cfRule type="expression" dxfId="292" priority="9" stopIfTrue="1">
      <formula>B14=""</formula>
    </cfRule>
  </conditionalFormatting>
  <conditionalFormatting sqref="AC14:AC33">
    <cfRule type="expression" dxfId="291" priority="10" stopIfTrue="1">
      <formula>(AD14+AC14)&gt;=0</formula>
    </cfRule>
  </conditionalFormatting>
  <conditionalFormatting sqref="AI14:AJ33">
    <cfRule type="expression" dxfId="290" priority="11" stopIfTrue="1">
      <formula>IF(AI14&lt;&gt;ROUND(S14*$AF$1+V14+Y14,2),1)</formula>
    </cfRule>
    <cfRule type="cellIs" dxfId="289" priority="12" stopIfTrue="1" operator="equal">
      <formula>0</formula>
    </cfRule>
  </conditionalFormatting>
  <conditionalFormatting sqref="Y25:Z33">
    <cfRule type="expression" dxfId="288" priority="13" stopIfTrue="1">
      <formula>IF((AND($Y25=0,$S25=0,$V25=0,$AE25&lt;&gt;0)),"истина")</formula>
    </cfRule>
    <cfRule type="expression" dxfId="287" priority="14" stopIfTrue="1">
      <formula>($V25+$Y25)&lt;&gt;$AI25</formula>
    </cfRule>
  </conditionalFormatting>
  <conditionalFormatting sqref="S15:U33">
    <cfRule type="expression" dxfId="286" priority="15" stopIfTrue="1">
      <formula>IF((AND($S15=0,$V15=0,$Y15=0,$AE15&lt;&gt;0)),"истина")</formula>
    </cfRule>
    <cfRule type="cellIs" dxfId="285" priority="16" stopIfTrue="1" operator="lessThan">
      <formula>0</formula>
    </cfRule>
  </conditionalFormatting>
  <conditionalFormatting sqref="V25:X33">
    <cfRule type="expression" dxfId="284" priority="17" stopIfTrue="1">
      <formula>IF((AND($V25=0,$Y25=0,$S25=0,$AE25&lt;&gt;0)),"истина")</formula>
    </cfRule>
    <cfRule type="expression" dxfId="283" priority="18" stopIfTrue="1">
      <formula>($V25+$Y25)&lt;&gt;$AI25</formula>
    </cfRule>
    <cfRule type="cellIs" dxfId="282" priority="19" stopIfTrue="1" operator="lessThan">
      <formula>0</formula>
    </cfRule>
  </conditionalFormatting>
  <conditionalFormatting sqref="I10:J10">
    <cfRule type="cellIs" dxfId="281" priority="20" stopIfTrue="1" operator="notEqual">
      <formula>$A$10</formula>
    </cfRule>
    <cfRule type="cellIs" dxfId="280" priority="21" stopIfTrue="1" operator="equal">
      <formula>0</formula>
    </cfRule>
  </conditionalFormatting>
  <conditionalFormatting sqref="D10:E10 AK13:AL13 AH14:AH33 AM14:AN33">
    <cfRule type="cellIs" dxfId="279" priority="22" stopIfTrue="1" operator="equal">
      <formula>0</formula>
    </cfRule>
  </conditionalFormatting>
  <conditionalFormatting sqref="AH3:AN3 AH1:AN1">
    <cfRule type="cellIs" dxfId="278" priority="23" stopIfTrue="1" operator="equal">
      <formula>0</formula>
    </cfRule>
  </conditionalFormatting>
  <conditionalFormatting sqref="S34:AG34 AF14:AF33">
    <cfRule type="cellIs" dxfId="277" priority="24" stopIfTrue="1" operator="equal">
      <formula>0</formula>
    </cfRule>
  </conditionalFormatting>
  <conditionalFormatting sqref="S14:U14">
    <cfRule type="expression" dxfId="276" priority="25" stopIfTrue="1">
      <formula>IF((AND($S$14=0,$V$14=0,$Y$14=0,$AE$14&lt;&gt;0)),"истина")</formula>
    </cfRule>
    <cfRule type="cellIs" dxfId="275" priority="26" stopIfTrue="1" operator="lessThan">
      <formula>0</formula>
    </cfRule>
  </conditionalFormatting>
  <conditionalFormatting sqref="G34 D8:E9 AK14:AL33">
    <cfRule type="cellIs" dxfId="274" priority="27" stopIfTrue="1" operator="equal">
      <formula>0</formula>
    </cfRule>
  </conditionalFormatting>
  <conditionalFormatting sqref="AL8:AL9">
    <cfRule type="cellIs" dxfId="273" priority="28" stopIfTrue="1" operator="equal">
      <formula>0</formula>
    </cfRule>
  </conditionalFormatting>
  <conditionalFormatting sqref="AM8:AN8">
    <cfRule type="expression" dxfId="272" priority="29" stopIfTrue="1">
      <formula>$AL$8=0</formula>
    </cfRule>
  </conditionalFormatting>
  <conditionalFormatting sqref="AM9:AN9">
    <cfRule type="expression" dxfId="271" priority="30" stopIfTrue="1">
      <formula>$AL$9=0</formula>
    </cfRule>
  </conditionalFormatting>
  <conditionalFormatting sqref="A8:C8">
    <cfRule type="expression" dxfId="270" priority="31" stopIfTrue="1">
      <formula>$D$8=0</formula>
    </cfRule>
    <cfRule type="cellIs" dxfId="269" priority="32" stopIfTrue="1" operator="equal">
      <formula>0</formula>
    </cfRule>
  </conditionalFormatting>
  <conditionalFormatting sqref="A9:C9">
    <cfRule type="expression" dxfId="268" priority="33" stopIfTrue="1">
      <formula>$D$9=0</formula>
    </cfRule>
    <cfRule type="cellIs" dxfId="267" priority="34" stopIfTrue="1" operator="equal">
      <formula>0</formula>
    </cfRule>
  </conditionalFormatting>
  <conditionalFormatting sqref="F9">
    <cfRule type="expression" dxfId="266" priority="35" stopIfTrue="1">
      <formula>$D$9=0</formula>
    </cfRule>
  </conditionalFormatting>
  <conditionalFormatting sqref="F8">
    <cfRule type="expression" dxfId="265" priority="36" stopIfTrue="1">
      <formula>$D$8=0</formula>
    </cfRule>
  </conditionalFormatting>
  <conditionalFormatting sqref="G8:AK9 BA7:CE8">
    <cfRule type="cellIs" dxfId="264" priority="37" stopIfTrue="1" operator="equal">
      <formula>""</formula>
    </cfRule>
  </conditionalFormatting>
  <conditionalFormatting sqref="Y14:Z24">
    <cfRule type="expression" dxfId="263" priority="1" stopIfTrue="1">
      <formula>IF((AND($Y14=0,$S14=0,$V14=0,$AE14&lt;&gt;0)),"истина")</formula>
    </cfRule>
    <cfRule type="expression" dxfId="262" priority="2" stopIfTrue="1">
      <formula>($V14+$Y14)&lt;&gt;$AI14</formula>
    </cfRule>
  </conditionalFormatting>
  <conditionalFormatting sqref="V14:X24">
    <cfRule type="expression" dxfId="261" priority="3" stopIfTrue="1">
      <formula>IF((AND($V14=0,$Y14=0,$S14=0,$AE14&lt;&gt;0)),"истина")</formula>
    </cfRule>
    <cfRule type="expression" dxfId="260" priority="4" stopIfTrue="1">
      <formula>($V14+$Y14)&lt;&gt;$AI14</formula>
    </cfRule>
    <cfRule type="cellIs" dxfId="259"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105474"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105475"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105476"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105477"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105478"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105479"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105480"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105481"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105482"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105483"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105484"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105485"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105486"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105487"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105488"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105489"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10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54">
    <pageSetUpPr fitToPage="1"/>
  </sheetPr>
  <dimension ref="A1:CE147"/>
  <sheetViews>
    <sheetView showGridLines="0" topLeftCell="C3" zoomScale="120" zoomScaleNormal="120" workbookViewId="0">
      <selection activeCell="M18" sqref="M18:N18"/>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c r="B1" s="969"/>
      <c r="C1" s="969"/>
      <c r="D1" s="555"/>
      <c r="E1" s="966"/>
      <c r="F1" s="966"/>
      <c r="G1" s="966"/>
      <c r="H1" s="966"/>
      <c r="J1" s="970"/>
      <c r="K1" s="970"/>
      <c r="L1" s="970"/>
      <c r="M1" s="970"/>
      <c r="N1" s="970"/>
      <c r="O1" s="970"/>
      <c r="P1" s="3"/>
      <c r="Q1" s="3"/>
      <c r="R1" s="964"/>
      <c r="S1" s="964"/>
      <c r="T1" s="964"/>
      <c r="U1" s="964"/>
      <c r="V1" s="964"/>
      <c r="W1" s="964"/>
      <c r="Y1" s="971"/>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c r="AH2" s="859" t="s">
        <v>12</v>
      </c>
      <c r="AI2" s="859"/>
      <c r="AJ2" s="859"/>
      <c r="AK2" s="859"/>
      <c r="AL2" s="859"/>
      <c r="AM2" s="859"/>
      <c r="AN2" s="859"/>
      <c r="AO2" s="14" t="b">
        <v>0</v>
      </c>
      <c r="AP2" s="15" t="b">
        <v>0</v>
      </c>
      <c r="AQ2" s="15" t="b">
        <v>0</v>
      </c>
      <c r="AR2" s="15" t="b">
        <v>0</v>
      </c>
      <c r="AS2" s="15" t="b">
        <v>0</v>
      </c>
      <c r="AT2" s="15" t="b">
        <v>0</v>
      </c>
      <c r="AU2" s="15" t="b">
        <v>0</v>
      </c>
      <c r="AV2" s="15">
        <f>COUNTIF(AO2:AU2,TRUE)</f>
        <v>0</v>
      </c>
    </row>
    <row r="3" spans="1:83" ht="12.75" customHeight="1" x14ac:dyDescent="0.2">
      <c r="A3" s="972" t="s">
        <v>340</v>
      </c>
      <c r="B3" s="972"/>
      <c r="C3" s="972"/>
      <c r="D3" s="555"/>
      <c r="E3" s="964"/>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f>IF(AO2=TRUE,"M",0)</f>
        <v>0</v>
      </c>
      <c r="AP3" s="19">
        <f>IF(AP2=TRUE,"Tu",0)</f>
        <v>0</v>
      </c>
      <c r="AQ3" s="19">
        <f>IF(AQ2=TRUE,"W",0)</f>
        <v>0</v>
      </c>
      <c r="AR3" s="19">
        <f>IF(AR2=TRUE,"Th",0)</f>
        <v>0</v>
      </c>
      <c r="AS3" s="19">
        <f>IF(AS2=TRUE,"F",0)</f>
        <v>0</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
      </c>
      <c r="BC7" s="33" t="str">
        <f>IF($I$7=$AO$3,"X","")&amp;IF($I$7=$AP$3,"X","")&amp;IF($I$7=$AQ$3,"X","")&amp;IF($I$7=$AR$3,"X","")&amp;IF($I$7=$AS$3,"X","")&amp;IF($I$7=$AT$3,"X","")&amp;IF($I$7=$AU$3,"X","")</f>
        <v/>
      </c>
      <c r="BD7" s="33" t="str">
        <f>IF($J$7=$AO$3,"X","")&amp;IF($J$7=$AP$3,"X","")&amp;IF($J$7=$AQ$3,"X","")&amp;IF($J$7=$AR$3,"X","")&amp;IF($J$7=$AS$3,"X","")&amp;IF($J$7=$AT$3,"X","")&amp;IF($J$7=$AU$3,"X","")</f>
        <v/>
      </c>
      <c r="BE7" s="33" t="str">
        <f>IF($K$7=$AO$3,"X","")&amp;IF($K$7=$AP$3,"X","")&amp;IF($K$7=$AQ$3,"X","")&amp;IF($K$7=$AR$3,"X","")&amp;IF($K$7=$AS$3,"X","")&amp;IF($K$7=$AT$3,"X","")&amp;IF($K$7=$AU$3,"X","")</f>
        <v/>
      </c>
      <c r="BF7" s="33" t="str">
        <f>IF($L$7=$AO$3,"X","")&amp;IF($L$7=$AP$3,"X","")&amp;IF($L$7=$AQ$3,"X","")&amp;IF($L$7=$AR$3,"X","")&amp;IF($L$7=$AS$3,"X","")&amp;IF($L$7=$AT$3,"X","")&amp;IF($L$7=$AU$3,"X","")</f>
        <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
      </c>
      <c r="BJ7" s="33" t="str">
        <f>IF($P$7=$AO$3,"X","")&amp;IF($P$7=$AP$3,"X","")&amp;IF($P$7=$AQ$3,"X","")&amp;IF($P$7=$AR$3,"X","")&amp;IF($P$7=$AS$3,"X","")&amp;IF($P$7=$AT$3,"X","")&amp;IF($P$7=$AU$3,"X","")</f>
        <v/>
      </c>
      <c r="BK7" s="33" t="str">
        <f>IF($Q$7=$AO$3,"X","")&amp;IF($Q$7=$AP$3,"X","")&amp;IF($Q$7=$AQ$3,"X","")&amp;IF($Q$7=$AR$3,"X","")&amp;IF($Q$7=$AS$3,"X","")&amp;IF($Q$7=$AT$3,"X","")&amp;IF($Q$7=$AU$3,"X","")</f>
        <v/>
      </c>
      <c r="BL7" s="33" t="str">
        <f>IF($R$7=$AO$3,"X","")&amp;IF($R$7=$AP$3,"X","")&amp;IF($R$7=$AQ$3,"X","")&amp;IF($R$7=$AR$3,"X","")&amp;IF($R$7=$AS$3,"X","")&amp;IF($R$7=$AT$3,"X","")&amp;IF($R$7=$AU$3,"X","")</f>
        <v/>
      </c>
      <c r="BM7" s="33" t="str">
        <f>IF($S$7=$AO$3,"X","")&amp;IF($S$7=$AP$3,"X","")&amp;IF($S$7=$AQ$3,"X","")&amp;IF($S$7=$AR$3,"X","")&amp;IF($S$7=$AS$3,"X","")&amp;IF($S$7=$AT$3,"X","")&amp;IF($S$7=$AU$3,"X","")</f>
        <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
      </c>
      <c r="BQ7" s="33" t="str">
        <f>IF($W$7=$AO$3,"X","")&amp;IF($W$7=$AP$3,"X","")&amp;IF($W$7=$AQ$3,"X","")&amp;IF($W$7=$AR$3,"X","")&amp;IF($W$7=$AS$3,"X","")&amp;IF($W$7=$AT$3,"X","")&amp;IF($W$7=$AU$3,"X","")</f>
        <v/>
      </c>
      <c r="BR7" s="33" t="str">
        <f>IF($X$7=$AO$3,"X","")&amp;IF($X$7=$AP$3,"X","")&amp;IF($X$7=$AQ$3,"X","")&amp;IF($X$7=$AR$3,"X","")&amp;IF($X$7=$AS$3,"X","")&amp;IF($X$7=$AT$3,"X","")&amp;IF($X$7=$AU$3,"X","")</f>
        <v/>
      </c>
      <c r="BS7" s="33" t="str">
        <f>IF($Y$7=$AO$3,"X","")&amp;IF($Y$7=$AP$3,"X","")&amp;IF($Y$7=$AQ$3,"X","")&amp;IF($Y$7=$AR$3,"X","")&amp;IF($Y$7=$AS$3,"X","")&amp;IF($Y$7=$AT$3,"X","")&amp;IF($Y$7=$AU$3,"X","")</f>
        <v/>
      </c>
      <c r="BT7" s="33" t="str">
        <f>IF($Z$7=$AO$3,"X","")&amp;IF($Z$7=$AP$3,"X","")&amp;IF($Z$7=$AQ$3,"X","")&amp;IF($Z$7=$AR$3,"X","")&amp;IF($Z$7=$AS$3,"X","")&amp;IF($Z$7=$AT$3,"X","")&amp;IF($Z$7=$AU$3,"X","")</f>
        <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
      </c>
      <c r="BX7" s="33" t="str">
        <f>IF($AD$7=$AO$3,"X","")&amp;IF($AD$7=$AP$3,"X","")&amp;IF($AD$7=$AQ$3,"X","")&amp;IF($AD$7=$AR$3,"X","")&amp;IF($AD$7=$AS$3,"X","")&amp;IF($AD$7=$AT$3,"X","")&amp;IF($AD$7=$AU$3,"X","")</f>
        <v/>
      </c>
      <c r="BY7" s="33" t="str">
        <f>IF($AE$7=$AO$3,"X","")&amp;IF($AE$7=$AP$3,"X","")&amp;IF($AE$7=$AQ$3,"X","")&amp;IF($AE$7=$AR$3,"X","")&amp;IF($AE$7=$AS$3,"X","")&amp;IF($AE$7=$AT$3,"X","")&amp;IF($AE$7=$AU$3,"X","")</f>
        <v/>
      </c>
      <c r="BZ7" s="33" t="str">
        <f>IF($AF$7=$AO$3,"X","")&amp;IF($AF$7=$AP$3,"X","")&amp;IF($AF$7=$AQ$3,"X","")&amp;IF($AF$7=$AR$3,"X","")&amp;IF($AF$7=$AS$3,"X","")&amp;IF($AF$7=$AT$3,"X","")&amp;IF($AF$7=$AU$3,"X","")</f>
        <v/>
      </c>
      <c r="CA7" s="33" t="str">
        <f>IF($AG$7=$AO$3,"X","")&amp;IF($AG$7=$AP$3,"X","")&amp;IF($AG$7=$AQ$3,"X","")&amp;IF($AG$7=$AR$3,"X","")&amp;IF($AG$7=$AS$3,"X","")&amp;IF($AG$7=$AT$3,"X","")&amp;IF($AG$7=$AU$3,"X","")</f>
        <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
      </c>
      <c r="CE7" s="33" t="str">
        <f>IF($AK$7=$AO$3,"X","")&amp;IF($AK$7=$AP$3,"X","")&amp;IF($AK$7=$AQ$3,"X","")&amp;IF($AK$7=$AR$3,"X","")&amp;IF($AK$7=$AS$3,"X","")&amp;IF($AK$7=$AT$3,"X","")&amp;IF($AK$7=$AU$3,"X","")</f>
        <v/>
      </c>
    </row>
    <row r="8" spans="1:83" ht="12.75" customHeight="1" x14ac:dyDescent="0.2">
      <c r="A8" s="977">
        <f>R1</f>
        <v>0</v>
      </c>
      <c r="B8" s="977"/>
      <c r="C8" s="977"/>
      <c r="D8" s="978">
        <f>Y1*AL8</f>
        <v>0</v>
      </c>
      <c r="E8" s="978"/>
      <c r="F8" s="34" t="s">
        <v>21</v>
      </c>
      <c r="G8" s="35" t="str">
        <f>IF($G$7=$AO$3,"X","")&amp;IF($G$7=$AP$3,"X","")&amp;IF($G$7=$AQ$3,"X","")&amp;IF($G$7=$AR$3,"X","")&amp;IF($G$7=$AS$3,"X","")&amp;IF($G$7=$AT$3,"X","")&amp;IF($G$7=$AU$3,"X","")</f>
        <v/>
      </c>
      <c r="H8" s="35" t="str">
        <f>IF($H$7=$AO$3,"X","")&amp;IF($H$7=$AP$3,"X","")&amp;IF($H$7=$AQ$3,"X","")&amp;IF($H$7=$AR$3,"X","")&amp;IF($H$7=$AS$3,"X","")&amp;IF($H$7=$AT$3,"X","")&amp;IF($H$7=$AU$3,"X","")</f>
        <v/>
      </c>
      <c r="I8" s="35" t="str">
        <f>IF($I$7=$AO$3,"X","")&amp;IF($I$7=$AP$3,"X","")&amp;IF($I$7=$AQ$3,"X","")&amp;IF($I$7=$AR$3,"X","")&amp;IF($I$7=$AS$3,"X","")&amp;IF($I$7=$AT$3,"X","")&amp;IF($I$7=$AU$3,"X","")</f>
        <v/>
      </c>
      <c r="J8" s="35" t="str">
        <f>IF($J$7=$AO$3,"X","")&amp;IF($J$7=$AP$3,"X","")&amp;IF($J$7=$AQ$3,"X","")&amp;IF($J$7=$AR$3,"X","")&amp;IF($J$7=$AS$3,"X","")&amp;IF($J$7=$AT$3,"X","")&amp;IF($J$7=$AU$3,"X","")</f>
        <v/>
      </c>
      <c r="K8" s="35" t="str">
        <f>IF($K$7=$AO$3,"X","")&amp;IF($K$7=$AP$3,"X","")&amp;IF($K$7=$AQ$3,"X","")&amp;IF($K$7=$AR$3,"X","")&amp;IF($K$7=$AS$3,"X","")&amp;IF($K$7=$AT$3,"X","")&amp;IF($K$7=$AU$3,"X","")</f>
        <v/>
      </c>
      <c r="L8" s="35" t="str">
        <f>IF($L$7=$AO$3,"X","")&amp;IF($L$7=$AP$3,"X","")&amp;IF($L$7=$AQ$3,"X","")&amp;IF($L$7=$AR$3,"X","")&amp;IF($L$7=$AS$3,"X","")&amp;IF($L$7=$AT$3,"X","")&amp;IF($L$7=$AU$3,"X","")</f>
        <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
      </c>
      <c r="P8" s="35" t="str">
        <f>IF($P$7=$AO$3,"X","")&amp;IF($P$7=$AP$3,"X","")&amp;IF($P$7=$AQ$3,"X","")&amp;IF($P$7=$AR$3,"X","")&amp;IF($P$7=$AS$3,"X","")&amp;IF($P$7=$AT$3,"X","")&amp;IF($P$7=$AU$3,"X","")</f>
        <v/>
      </c>
      <c r="Q8" s="35" t="str">
        <f>IF($Q$7=$AO$3,"X","")&amp;IF($Q$7=$AP$3,"X","")&amp;IF($Q$7=$AQ$3,"X","")&amp;IF($Q$7=$AR$3,"X","")&amp;IF($Q$7=$AS$3,"X","")&amp;IF($Q$7=$AT$3,"X","")&amp;IF($Q$7=$AU$3,"X","")</f>
        <v/>
      </c>
      <c r="R8" s="35" t="str">
        <f>IF($R$7=$AO$3,"X","")&amp;IF($R$7=$AP$3,"X","")&amp;IF($R$7=$AQ$3,"X","")&amp;IF($R$7=$AR$3,"X","")&amp;IF($R$7=$AS$3,"X","")&amp;IF($R$7=$AT$3,"X","")&amp;IF($R$7=$AU$3,"X","")</f>
        <v/>
      </c>
      <c r="S8" s="35" t="str">
        <f>IF($S$7=$AO$3,"X","")&amp;IF($S$7=$AP$3,"X","")&amp;IF($S$7=$AQ$3,"X","")&amp;IF($S$7=$AR$3,"X","")&amp;IF($S$7=$AS$3,"X","")&amp;IF($S$7=$AT$3,"X","")&amp;IF($S$7=$AU$3,"X","")</f>
        <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
      </c>
      <c r="W8" s="35" t="str">
        <f>IF($W$7=$AO$3,"X","")&amp;IF($W$7=$AP$3,"X","")&amp;IF($W$7=$AQ$3,"X","")&amp;IF($W$7=$AR$3,"X","")&amp;IF($W$7=$AS$3,"X","")&amp;IF($W$7=$AT$3,"X","")&amp;IF($W$7=$AU$3,"X","")</f>
        <v/>
      </c>
      <c r="X8" s="35" t="str">
        <f>IF($X$7=$AO$3,"X","")&amp;IF($X$7=$AP$3,"X","")&amp;IF($X$7=$AQ$3,"X","")&amp;IF($X$7=$AR$3,"X","")&amp;IF($X$7=$AS$3,"X","")&amp;IF($X$7=$AT$3,"X","")&amp;IF($X$7=$AU$3,"X","")</f>
        <v/>
      </c>
      <c r="Y8" s="35" t="str">
        <f>IF($Y$7=$AO$3,"X","")&amp;IF($Y$7=$AP$3,"X","")&amp;IF($Y$7=$AQ$3,"X","")&amp;IF($Y$7=$AR$3,"X","")&amp;IF($Y$7=$AS$3,"X","")&amp;IF($Y$7=$AT$3,"X","")&amp;IF($Y$7=$AU$3,"X","")</f>
        <v/>
      </c>
      <c r="Z8" s="35" t="str">
        <f>IF($Z$7=$AO$3,"X","")&amp;IF($Z$7=$AP$3,"X","")&amp;IF($Z$7=$AQ$3,"X","")&amp;IF($Z$7=$AR$3,"X","")&amp;IF($Z$7=$AS$3,"X","")&amp;IF($Z$7=$AT$3,"X","")&amp;IF($Z$7=$AU$3,"X","")</f>
        <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
      </c>
      <c r="AD8" s="35" t="str">
        <f>IF($AD$7=$AO$3,"X","")&amp;IF($AD$7=$AP$3,"X","")&amp;IF($AD$7=$AQ$3,"X","")&amp;IF($AD$7=$AR$3,"X","")&amp;IF($AD$7=$AS$3,"X","")&amp;IF($AD$7=$AT$3,"X","")&amp;IF($AD$7=$AU$3,"X","")</f>
        <v/>
      </c>
      <c r="AE8" s="35" t="str">
        <f>IF($AE$7=$AO$3,"X","")&amp;IF($AE$7=$AP$3,"X","")&amp;IF($AE$7=$AQ$3,"X","")&amp;IF($AE$7=$AR$3,"X","")&amp;IF($AE$7=$AS$3,"X","")&amp;IF($AE$7=$AT$3,"X","")&amp;IF($AE$7=$AU$3,"X","")</f>
        <v/>
      </c>
      <c r="AF8" s="35" t="str">
        <f>IF($AF$7=$AO$3,"X","")&amp;IF($AF$7=$AP$3,"X","")&amp;IF($AF$7=$AQ$3,"X","")&amp;IF($AF$7=$AR$3,"X","")&amp;IF($AF$7=$AS$3,"X","")&amp;IF($AF$7=$AT$3,"X","")&amp;IF($AF$7=$AU$3,"X","")</f>
        <v/>
      </c>
      <c r="AG8" s="35" t="str">
        <f>IF($AG$7=$AO$3,"X","")&amp;IF($AG$7=$AP$3,"X","")&amp;IF($AG$7=$AQ$3,"X","")&amp;IF($AG$7=$AR$3,"X","")&amp;IF($AG$7=$AS$3,"X","")&amp;IF($AG$7=$AT$3,"X","")&amp;IF($AG$7=$AU$3,"X","")</f>
        <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
      </c>
      <c r="AK8" s="35" t="str">
        <f>IF($AK$7=$AO$3,"X","")&amp;IF($AK$7=$AP$3,"X","")&amp;IF($AK$7=$AQ$3,"X","")&amp;IF($AK$7=$AR$3,"X","")&amp;IF($AK$7=$AS$3,"X","")&amp;IF($AK$7=$AT$3,"X","")&amp;IF($AK$7=$AU$3,"X","")</f>
        <v/>
      </c>
      <c r="AL8" s="30">
        <f>COUNTIF(G8:AK8,"X")</f>
        <v>0</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0</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c r="C14" s="925"/>
      <c r="D14" s="925"/>
      <c r="E14" s="925"/>
      <c r="F14" s="925"/>
      <c r="G14" s="926"/>
      <c r="H14" s="927"/>
      <c r="I14" s="928"/>
      <c r="J14" s="929"/>
      <c r="K14" s="930"/>
      <c r="L14" s="931"/>
      <c r="M14" s="932"/>
      <c r="N14" s="933"/>
      <c r="O14" s="932"/>
      <c r="P14" s="933"/>
      <c r="Q14" s="934">
        <f t="shared" ref="Q14:Q33" si="2">AV14</f>
        <v>0</v>
      </c>
      <c r="R14" s="935"/>
      <c r="S14" s="936"/>
      <c r="T14" s="937"/>
      <c r="U14" s="938"/>
      <c r="V14" s="939"/>
      <c r="W14" s="940"/>
      <c r="X14" s="941"/>
      <c r="Y14" s="939"/>
      <c r="Z14" s="941"/>
      <c r="AA14" s="556"/>
      <c r="AB14" s="559"/>
      <c r="AC14" s="560" t="str">
        <f t="shared" ref="AC14:AC33" si="3">IF(B14&lt;&gt;"",-$I$10,"")</f>
        <v/>
      </c>
      <c r="AD14" s="561"/>
      <c r="AE14" s="561"/>
      <c r="AF14" s="562">
        <f t="shared" ref="AF14:AF33" si="4">SUM(AB14:AE14)</f>
        <v>0</v>
      </c>
      <c r="AG14" s="72"/>
      <c r="AH14" s="109" t="str">
        <f t="shared" ref="AH14:AH33" si="5">IF(B14&lt;&gt;"",AV14,"")</f>
        <v/>
      </c>
      <c r="AI14" s="883" t="str">
        <f>IF(B14&lt;&gt;0,ROUND(AE14*Q14,0),"")</f>
        <v/>
      </c>
      <c r="AJ14" s="883"/>
      <c r="AK14" s="900" t="str">
        <f t="shared" ref="AK14:AK33" si="6">IF(B14&lt;&gt;0,ROUND(AI14*$AF$1,2),"")</f>
        <v/>
      </c>
      <c r="AL14" s="900"/>
      <c r="AM14" s="901" t="str">
        <f t="shared" ref="AM14:AM33" si="7">IF(AND(AC14&gt;0,AC14&lt;&gt;""),"ложь","")</f>
        <v/>
      </c>
      <c r="AN14" s="901"/>
      <c r="AO14" s="73">
        <f>IF(ROUND($A$1-$A$1*M14,4)=$A$1,0,ROUND($A$1-$A$1*M14,4))</f>
        <v>0</v>
      </c>
      <c r="AP14" s="74">
        <f>IF(ROUND($A$1-$A$1*O14,4)=$A$1,0,ROUND($A$1-$A$1*O14,4))</f>
        <v>0</v>
      </c>
      <c r="AQ14" s="75">
        <f>ROUND($A$1-((M14+O14)*$A$1),4)</f>
        <v>0</v>
      </c>
      <c r="AR14" s="76">
        <f>IF(AO14&gt;0,1,0)</f>
        <v>0</v>
      </c>
      <c r="AS14" s="77">
        <f t="shared" ref="AS14:AS33" si="8">IF(AP14&gt;0,2,0)</f>
        <v>0</v>
      </c>
      <c r="AT14" s="76">
        <f>IF(AQ14&gt;0,3,0)</f>
        <v>0</v>
      </c>
      <c r="AU14" s="78">
        <f t="shared" ref="AU14:AU33" si="9">AR14+AS14+AT14</f>
        <v>0</v>
      </c>
      <c r="AV14" s="5">
        <f t="shared" ref="AV14:AV33" si="10">IF(AU14=4,AO14,0)+IF(AU14=5,AP14,0)+IF(AU14=6,AQ14,0)+IF(AU14=3,$A$1,0)</f>
        <v>0</v>
      </c>
      <c r="AW14" s="104">
        <f>ROUND(AF14*Q14,0)</f>
        <v>0</v>
      </c>
    </row>
    <row r="15" spans="1:83" s="69" customFormat="1" ht="18" customHeight="1" x14ac:dyDescent="0.2">
      <c r="A15" s="71">
        <v>2</v>
      </c>
      <c r="B15" s="924"/>
      <c r="C15" s="925"/>
      <c r="D15" s="925"/>
      <c r="E15" s="925"/>
      <c r="F15" s="925"/>
      <c r="G15" s="926"/>
      <c r="H15" s="927"/>
      <c r="I15" s="928"/>
      <c r="J15" s="929"/>
      <c r="K15" s="930"/>
      <c r="L15" s="931"/>
      <c r="M15" s="932"/>
      <c r="N15" s="933"/>
      <c r="O15" s="932"/>
      <c r="P15" s="933"/>
      <c r="Q15" s="934">
        <f t="shared" si="2"/>
        <v>0</v>
      </c>
      <c r="R15" s="935"/>
      <c r="S15" s="936"/>
      <c r="T15" s="937"/>
      <c r="U15" s="938"/>
      <c r="V15" s="939"/>
      <c r="W15" s="940"/>
      <c r="X15" s="941"/>
      <c r="Y15" s="939"/>
      <c r="Z15" s="941"/>
      <c r="AA15" s="556"/>
      <c r="AB15" s="563"/>
      <c r="AC15" s="560" t="str">
        <f t="shared" si="3"/>
        <v/>
      </c>
      <c r="AD15" s="564"/>
      <c r="AE15" s="561"/>
      <c r="AF15" s="562">
        <f t="shared" si="4"/>
        <v>0</v>
      </c>
      <c r="AG15" s="72"/>
      <c r="AH15" s="109" t="str">
        <f t="shared" si="5"/>
        <v/>
      </c>
      <c r="AI15" s="883" t="str">
        <f t="shared" ref="AI15:AI33" si="11">IF(B15&lt;&gt;0,ROUND(AE15*Q15,0),"")</f>
        <v/>
      </c>
      <c r="AJ15" s="883"/>
      <c r="AK15" s="900" t="str">
        <f t="shared" si="6"/>
        <v/>
      </c>
      <c r="AL15" s="900"/>
      <c r="AM15" s="901" t="str">
        <f t="shared" si="7"/>
        <v/>
      </c>
      <c r="AN15" s="901"/>
      <c r="AO15" s="73">
        <f t="shared" ref="AO15:AO33" si="12">IF(ROUND($A$1-$A$1*M15,4)=$A$1,0,ROUND($A$1-$A$1*M15,4))</f>
        <v>0</v>
      </c>
      <c r="AP15" s="74">
        <f t="shared" ref="AP15:AP33" si="13">IF(ROUND($A$1-$A$1*O15,4)=$A$1,0,ROUND($A$1-$A$1*O15,4))</f>
        <v>0</v>
      </c>
      <c r="AQ15" s="75">
        <f t="shared" ref="AQ15:AQ33" si="14">ROUND($A$1-((M15+O15)*$A$1),4)</f>
        <v>0</v>
      </c>
      <c r="AR15" s="76">
        <f t="shared" ref="AR15:AR33" si="15">IF(AO15&gt;0,1,0)</f>
        <v>0</v>
      </c>
      <c r="AS15" s="77">
        <f t="shared" si="8"/>
        <v>0</v>
      </c>
      <c r="AT15" s="76">
        <f t="shared" ref="AT15:AT33" si="16">IF(AQ15&gt;0,3,0)</f>
        <v>0</v>
      </c>
      <c r="AU15" s="78">
        <f t="shared" si="9"/>
        <v>0</v>
      </c>
      <c r="AV15" s="5">
        <f t="shared" si="10"/>
        <v>0</v>
      </c>
      <c r="AW15" s="104">
        <f t="shared" ref="AW15:AW33" si="17">ROUND(AF15*Q15,0)</f>
        <v>0</v>
      </c>
    </row>
    <row r="16" spans="1:83" s="69" customFormat="1" ht="18" customHeight="1" x14ac:dyDescent="0.2">
      <c r="A16" s="71">
        <v>3</v>
      </c>
      <c r="B16" s="924"/>
      <c r="C16" s="925"/>
      <c r="D16" s="925"/>
      <c r="E16" s="925"/>
      <c r="F16" s="925"/>
      <c r="G16" s="926"/>
      <c r="H16" s="927"/>
      <c r="I16" s="928"/>
      <c r="J16" s="929"/>
      <c r="K16" s="930"/>
      <c r="L16" s="931"/>
      <c r="M16" s="932"/>
      <c r="N16" s="933"/>
      <c r="O16" s="932"/>
      <c r="P16" s="933"/>
      <c r="Q16" s="934">
        <f t="shared" si="2"/>
        <v>0</v>
      </c>
      <c r="R16" s="935"/>
      <c r="S16" s="936"/>
      <c r="T16" s="937"/>
      <c r="U16" s="938"/>
      <c r="V16" s="939"/>
      <c r="W16" s="940"/>
      <c r="X16" s="941"/>
      <c r="Y16" s="939"/>
      <c r="Z16" s="941"/>
      <c r="AA16" s="556"/>
      <c r="AB16" s="563"/>
      <c r="AC16" s="560" t="str">
        <f t="shared" si="3"/>
        <v/>
      </c>
      <c r="AD16" s="564"/>
      <c r="AE16" s="561"/>
      <c r="AF16" s="562">
        <f t="shared" si="4"/>
        <v>0</v>
      </c>
      <c r="AG16" s="72"/>
      <c r="AH16" s="109" t="str">
        <f t="shared" si="5"/>
        <v/>
      </c>
      <c r="AI16" s="883" t="str">
        <f t="shared" si="11"/>
        <v/>
      </c>
      <c r="AJ16" s="883"/>
      <c r="AK16" s="900" t="str">
        <f t="shared" si="6"/>
        <v/>
      </c>
      <c r="AL16" s="900"/>
      <c r="AM16" s="901" t="str">
        <f t="shared" si="7"/>
        <v/>
      </c>
      <c r="AN16" s="901"/>
      <c r="AO16" s="73">
        <f t="shared" si="12"/>
        <v>0</v>
      </c>
      <c r="AP16" s="74">
        <f t="shared" si="13"/>
        <v>0</v>
      </c>
      <c r="AQ16" s="75">
        <f t="shared" si="14"/>
        <v>0</v>
      </c>
      <c r="AR16" s="76">
        <f t="shared" si="15"/>
        <v>0</v>
      </c>
      <c r="AS16" s="77">
        <f t="shared" si="8"/>
        <v>0</v>
      </c>
      <c r="AT16" s="76">
        <f t="shared" si="16"/>
        <v>0</v>
      </c>
      <c r="AU16" s="78">
        <f t="shared" si="9"/>
        <v>0</v>
      </c>
      <c r="AV16" s="5">
        <f t="shared" si="10"/>
        <v>0</v>
      </c>
      <c r="AW16" s="104">
        <f t="shared" si="17"/>
        <v>0</v>
      </c>
    </row>
    <row r="17" spans="1:49" s="69" customFormat="1" ht="18" customHeight="1" x14ac:dyDescent="0.2">
      <c r="A17" s="71">
        <v>4</v>
      </c>
      <c r="B17" s="924"/>
      <c r="C17" s="925"/>
      <c r="D17" s="925"/>
      <c r="E17" s="925"/>
      <c r="F17" s="925"/>
      <c r="G17" s="926"/>
      <c r="H17" s="927"/>
      <c r="I17" s="928"/>
      <c r="J17" s="929"/>
      <c r="K17" s="930"/>
      <c r="L17" s="931"/>
      <c r="M17" s="932"/>
      <c r="N17" s="933"/>
      <c r="O17" s="932"/>
      <c r="P17" s="933"/>
      <c r="Q17" s="934">
        <f t="shared" si="2"/>
        <v>0</v>
      </c>
      <c r="R17" s="935"/>
      <c r="S17" s="936"/>
      <c r="T17" s="937"/>
      <c r="U17" s="938"/>
      <c r="V17" s="939"/>
      <c r="W17" s="940"/>
      <c r="X17" s="941"/>
      <c r="Y17" s="939"/>
      <c r="Z17" s="941"/>
      <c r="AA17" s="556"/>
      <c r="AB17" s="563"/>
      <c r="AC17" s="560" t="str">
        <f t="shared" si="3"/>
        <v/>
      </c>
      <c r="AD17" s="564"/>
      <c r="AE17" s="561"/>
      <c r="AF17" s="562">
        <f t="shared" si="4"/>
        <v>0</v>
      </c>
      <c r="AG17" s="72"/>
      <c r="AH17" s="109" t="str">
        <f t="shared" si="5"/>
        <v/>
      </c>
      <c r="AI17" s="883" t="str">
        <f t="shared" si="11"/>
        <v/>
      </c>
      <c r="AJ17" s="883"/>
      <c r="AK17" s="900" t="str">
        <f t="shared" si="6"/>
        <v/>
      </c>
      <c r="AL17" s="900"/>
      <c r="AM17" s="901" t="str">
        <f t="shared" si="7"/>
        <v/>
      </c>
      <c r="AN17" s="901"/>
      <c r="AO17" s="73">
        <f t="shared" si="12"/>
        <v>0</v>
      </c>
      <c r="AP17" s="74">
        <f t="shared" si="13"/>
        <v>0</v>
      </c>
      <c r="AQ17" s="75">
        <f t="shared" si="14"/>
        <v>0</v>
      </c>
      <c r="AR17" s="76">
        <f t="shared" si="15"/>
        <v>0</v>
      </c>
      <c r="AS17" s="77">
        <f t="shared" si="8"/>
        <v>0</v>
      </c>
      <c r="AT17" s="76">
        <f t="shared" si="16"/>
        <v>0</v>
      </c>
      <c r="AU17" s="78">
        <f t="shared" si="9"/>
        <v>0</v>
      </c>
      <c r="AV17" s="5">
        <f t="shared" si="10"/>
        <v>0</v>
      </c>
      <c r="AW17" s="104">
        <f t="shared" si="17"/>
        <v>0</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0</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0</v>
      </c>
      <c r="AR18" s="76">
        <f t="shared" si="15"/>
        <v>0</v>
      </c>
      <c r="AS18" s="77">
        <f t="shared" si="8"/>
        <v>0</v>
      </c>
      <c r="AT18" s="76">
        <f t="shared" si="16"/>
        <v>0</v>
      </c>
      <c r="AU18" s="78">
        <f t="shared" si="9"/>
        <v>0</v>
      </c>
      <c r="AV18" s="5">
        <f t="shared" si="10"/>
        <v>0</v>
      </c>
      <c r="AW18" s="104">
        <f t="shared" si="17"/>
        <v>0</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0</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0</v>
      </c>
      <c r="AR19" s="76">
        <f t="shared" si="15"/>
        <v>0</v>
      </c>
      <c r="AS19" s="77">
        <f t="shared" si="8"/>
        <v>0</v>
      </c>
      <c r="AT19" s="76">
        <f t="shared" si="16"/>
        <v>0</v>
      </c>
      <c r="AU19" s="78">
        <f t="shared" si="9"/>
        <v>0</v>
      </c>
      <c r="AV19" s="5">
        <f t="shared" si="10"/>
        <v>0</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0</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0</v>
      </c>
      <c r="AR20" s="76">
        <f t="shared" si="15"/>
        <v>0</v>
      </c>
      <c r="AS20" s="77">
        <f t="shared" si="8"/>
        <v>0</v>
      </c>
      <c r="AT20" s="76">
        <f t="shared" si="16"/>
        <v>0</v>
      </c>
      <c r="AU20" s="78">
        <f t="shared" si="9"/>
        <v>0</v>
      </c>
      <c r="AV20" s="5">
        <f t="shared" si="10"/>
        <v>0</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0</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0</v>
      </c>
      <c r="AR21" s="76">
        <f t="shared" si="15"/>
        <v>0</v>
      </c>
      <c r="AS21" s="77">
        <f t="shared" si="8"/>
        <v>0</v>
      </c>
      <c r="AT21" s="76">
        <f t="shared" si="16"/>
        <v>0</v>
      </c>
      <c r="AU21" s="78">
        <f t="shared" si="9"/>
        <v>0</v>
      </c>
      <c r="AV21" s="5">
        <f t="shared" si="10"/>
        <v>0</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0</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0</v>
      </c>
      <c r="AR22" s="76">
        <f t="shared" si="15"/>
        <v>0</v>
      </c>
      <c r="AS22" s="77">
        <f t="shared" si="8"/>
        <v>0</v>
      </c>
      <c r="AT22" s="76">
        <f t="shared" si="16"/>
        <v>0</v>
      </c>
      <c r="AU22" s="78">
        <f t="shared" si="9"/>
        <v>0</v>
      </c>
      <c r="AV22" s="5">
        <f t="shared" si="10"/>
        <v>0</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0</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0</v>
      </c>
      <c r="AR23" s="76">
        <f t="shared" si="15"/>
        <v>0</v>
      </c>
      <c r="AS23" s="77">
        <f t="shared" si="8"/>
        <v>0</v>
      </c>
      <c r="AT23" s="76">
        <f t="shared" si="16"/>
        <v>0</v>
      </c>
      <c r="AU23" s="78">
        <f t="shared" si="9"/>
        <v>0</v>
      </c>
      <c r="AV23" s="5">
        <f t="shared" si="10"/>
        <v>0</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0</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0</v>
      </c>
      <c r="AR24" s="76">
        <f t="shared" si="15"/>
        <v>0</v>
      </c>
      <c r="AS24" s="77">
        <f t="shared" si="8"/>
        <v>0</v>
      </c>
      <c r="AT24" s="76">
        <f t="shared" si="16"/>
        <v>0</v>
      </c>
      <c r="AU24" s="78">
        <f t="shared" si="9"/>
        <v>0</v>
      </c>
      <c r="AV24" s="5">
        <f t="shared" si="10"/>
        <v>0</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0</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0</v>
      </c>
      <c r="AR25" s="76">
        <f t="shared" si="15"/>
        <v>0</v>
      </c>
      <c r="AS25" s="77">
        <f t="shared" si="8"/>
        <v>0</v>
      </c>
      <c r="AT25" s="76">
        <f t="shared" si="16"/>
        <v>0</v>
      </c>
      <c r="AU25" s="78">
        <f t="shared" si="9"/>
        <v>0</v>
      </c>
      <c r="AV25" s="5">
        <f t="shared" si="10"/>
        <v>0</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0</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0</v>
      </c>
      <c r="AR26" s="76">
        <f t="shared" si="15"/>
        <v>0</v>
      </c>
      <c r="AS26" s="77">
        <f t="shared" si="8"/>
        <v>0</v>
      </c>
      <c r="AT26" s="76">
        <f t="shared" si="16"/>
        <v>0</v>
      </c>
      <c r="AU26" s="78">
        <f t="shared" si="9"/>
        <v>0</v>
      </c>
      <c r="AV26" s="5">
        <f t="shared" si="10"/>
        <v>0</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0</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0</v>
      </c>
      <c r="AR27" s="76">
        <f t="shared" si="15"/>
        <v>0</v>
      </c>
      <c r="AS27" s="77">
        <f t="shared" si="8"/>
        <v>0</v>
      </c>
      <c r="AT27" s="76">
        <f t="shared" si="16"/>
        <v>0</v>
      </c>
      <c r="AU27" s="78">
        <f t="shared" si="9"/>
        <v>0</v>
      </c>
      <c r="AV27" s="5">
        <f t="shared" si="10"/>
        <v>0</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0</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0</v>
      </c>
      <c r="AR28" s="76">
        <f t="shared" si="15"/>
        <v>0</v>
      </c>
      <c r="AS28" s="77">
        <f t="shared" si="8"/>
        <v>0</v>
      </c>
      <c r="AT28" s="76">
        <f t="shared" si="16"/>
        <v>0</v>
      </c>
      <c r="AU28" s="78">
        <f t="shared" si="9"/>
        <v>0</v>
      </c>
      <c r="AV28" s="5">
        <f t="shared" si="10"/>
        <v>0</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0</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0</v>
      </c>
      <c r="AR29" s="76">
        <f t="shared" si="15"/>
        <v>0</v>
      </c>
      <c r="AS29" s="77">
        <f t="shared" si="8"/>
        <v>0</v>
      </c>
      <c r="AT29" s="76">
        <f t="shared" si="16"/>
        <v>0</v>
      </c>
      <c r="AU29" s="78">
        <f t="shared" si="9"/>
        <v>0</v>
      </c>
      <c r="AV29" s="5">
        <f t="shared" si="10"/>
        <v>0</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0</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0</v>
      </c>
      <c r="AR30" s="76">
        <f t="shared" si="15"/>
        <v>0</v>
      </c>
      <c r="AS30" s="77">
        <f t="shared" si="8"/>
        <v>0</v>
      </c>
      <c r="AT30" s="76">
        <f t="shared" si="16"/>
        <v>0</v>
      </c>
      <c r="AU30" s="78">
        <f t="shared" si="9"/>
        <v>0</v>
      </c>
      <c r="AV30" s="5">
        <f t="shared" si="10"/>
        <v>0</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0</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0</v>
      </c>
      <c r="AR31" s="76">
        <f t="shared" si="15"/>
        <v>0</v>
      </c>
      <c r="AS31" s="77">
        <f t="shared" si="8"/>
        <v>0</v>
      </c>
      <c r="AT31" s="76">
        <f t="shared" si="16"/>
        <v>0</v>
      </c>
      <c r="AU31" s="78">
        <f t="shared" si="9"/>
        <v>0</v>
      </c>
      <c r="AV31" s="5">
        <f t="shared" si="10"/>
        <v>0</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0</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0</v>
      </c>
      <c r="AR32" s="76">
        <f t="shared" si="15"/>
        <v>0</v>
      </c>
      <c r="AS32" s="77">
        <f t="shared" si="8"/>
        <v>0</v>
      </c>
      <c r="AT32" s="76">
        <f t="shared" si="16"/>
        <v>0</v>
      </c>
      <c r="AU32" s="78">
        <f t="shared" si="9"/>
        <v>0</v>
      </c>
      <c r="AV32" s="5">
        <f t="shared" si="10"/>
        <v>0</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0</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0</v>
      </c>
      <c r="AR33" s="76">
        <f t="shared" si="15"/>
        <v>0</v>
      </c>
      <c r="AS33" s="77">
        <f t="shared" si="8"/>
        <v>0</v>
      </c>
      <c r="AT33" s="76">
        <f t="shared" si="16"/>
        <v>0</v>
      </c>
      <c r="AU33" s="78">
        <f t="shared" si="9"/>
        <v>0</v>
      </c>
      <c r="AV33" s="5">
        <f t="shared" si="10"/>
        <v>0</v>
      </c>
      <c r="AW33" s="104">
        <f t="shared" si="17"/>
        <v>0</v>
      </c>
    </row>
    <row r="34" spans="1:49" s="69" customFormat="1" ht="24.75" customHeight="1" x14ac:dyDescent="0.2">
      <c r="A34" s="84"/>
      <c r="B34" s="480" t="s">
        <v>281</v>
      </c>
      <c r="C34" s="84"/>
      <c r="D34" s="84"/>
      <c r="E34" s="84"/>
      <c r="F34" s="84"/>
      <c r="G34" s="554">
        <f>20-COUNTBLANK(B14:B33)</f>
        <v>0</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0</v>
      </c>
      <c r="Z34" s="904"/>
      <c r="AA34" s="558">
        <f t="shared" ref="AA34:AG34" si="18">SUM(AA14:AA33)</f>
        <v>0</v>
      </c>
      <c r="AB34" s="568">
        <f t="shared" si="18"/>
        <v>0</v>
      </c>
      <c r="AC34" s="569">
        <f t="shared" si="18"/>
        <v>0</v>
      </c>
      <c r="AD34" s="569">
        <f t="shared" si="18"/>
        <v>0</v>
      </c>
      <c r="AE34" s="570">
        <f t="shared" si="18"/>
        <v>0</v>
      </c>
      <c r="AF34" s="571">
        <f t="shared" si="18"/>
        <v>0</v>
      </c>
      <c r="AG34" s="89">
        <f t="shared" si="18"/>
        <v>0</v>
      </c>
      <c r="AH34" s="90"/>
      <c r="AI34" s="90"/>
      <c r="AJ34" s="90"/>
      <c r="AK34" s="90"/>
      <c r="AL34" s="91"/>
      <c r="AM34" s="91"/>
      <c r="AN34" s="91"/>
      <c r="AO34" s="68"/>
      <c r="AS34" s="70"/>
      <c r="AW34" s="104">
        <f>SUM(AW14:AW33)</f>
        <v>0</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0</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258" priority="6" stopIfTrue="1">
      <formula>B14=""</formula>
    </cfRule>
  </conditionalFormatting>
  <conditionalFormatting sqref="AE14:AE33">
    <cfRule type="expression" dxfId="257" priority="7" stopIfTrue="1">
      <formula>AND((OR(S14,V14,Y14)&lt;&gt;0),AE14=0)</formula>
    </cfRule>
    <cfRule type="expression" dxfId="256" priority="8" stopIfTrue="1">
      <formula>AND((OR(S14,V14,Y14)&lt;&gt;0),AE14&lt;&gt;0)</formula>
    </cfRule>
  </conditionalFormatting>
  <conditionalFormatting sqref="Q14:R33">
    <cfRule type="expression" dxfId="255" priority="9" stopIfTrue="1">
      <formula>B14=""</formula>
    </cfRule>
  </conditionalFormatting>
  <conditionalFormatting sqref="AC14:AC33">
    <cfRule type="expression" dxfId="254" priority="10" stopIfTrue="1">
      <formula>(AD14+AC14)&gt;=0</formula>
    </cfRule>
  </conditionalFormatting>
  <conditionalFormatting sqref="AI14:AJ33">
    <cfRule type="expression" dxfId="253" priority="11" stopIfTrue="1">
      <formula>IF(AI14&lt;&gt;ROUND(S14*$AF$1+V14+Y14,2),1)</formula>
    </cfRule>
    <cfRule type="cellIs" dxfId="252" priority="12" stopIfTrue="1" operator="equal">
      <formula>0</formula>
    </cfRule>
  </conditionalFormatting>
  <conditionalFormatting sqref="Y25:Z33">
    <cfRule type="expression" dxfId="251" priority="13" stopIfTrue="1">
      <formula>IF((AND($Y25=0,$S25=0,$V25=0,$AE25&lt;&gt;0)),"истина")</formula>
    </cfRule>
    <cfRule type="expression" dxfId="250" priority="14" stopIfTrue="1">
      <formula>($V25+$Y25)&lt;&gt;$AI25</formula>
    </cfRule>
  </conditionalFormatting>
  <conditionalFormatting sqref="S15:U33">
    <cfRule type="expression" dxfId="249" priority="15" stopIfTrue="1">
      <formula>IF((AND($S15=0,$V15=0,$Y15=0,$AE15&lt;&gt;0)),"истина")</formula>
    </cfRule>
    <cfRule type="cellIs" dxfId="248" priority="16" stopIfTrue="1" operator="lessThan">
      <formula>0</formula>
    </cfRule>
  </conditionalFormatting>
  <conditionalFormatting sqref="V25:X33">
    <cfRule type="expression" dxfId="247" priority="17" stopIfTrue="1">
      <formula>IF((AND($V25=0,$Y25=0,$S25=0,$AE25&lt;&gt;0)),"истина")</formula>
    </cfRule>
    <cfRule type="expression" dxfId="246" priority="18" stopIfTrue="1">
      <formula>($V25+$Y25)&lt;&gt;$AI25</formula>
    </cfRule>
    <cfRule type="cellIs" dxfId="245" priority="19" stopIfTrue="1" operator="lessThan">
      <formula>0</formula>
    </cfRule>
  </conditionalFormatting>
  <conditionalFormatting sqref="I10:J10">
    <cfRule type="cellIs" dxfId="244" priority="20" stopIfTrue="1" operator="notEqual">
      <formula>$A$10</formula>
    </cfRule>
    <cfRule type="cellIs" dxfId="243" priority="21" stopIfTrue="1" operator="equal">
      <formula>0</formula>
    </cfRule>
  </conditionalFormatting>
  <conditionalFormatting sqref="D10:E10 AK13:AL13 AH14:AH33 AM14:AN33">
    <cfRule type="cellIs" dxfId="242" priority="22" stopIfTrue="1" operator="equal">
      <formula>0</formula>
    </cfRule>
  </conditionalFormatting>
  <conditionalFormatting sqref="AH3:AN3 AH1:AN1">
    <cfRule type="cellIs" dxfId="241" priority="23" stopIfTrue="1" operator="equal">
      <formula>0</formula>
    </cfRule>
  </conditionalFormatting>
  <conditionalFormatting sqref="S34:AG34 AF14:AF33">
    <cfRule type="cellIs" dxfId="240" priority="24" stopIfTrue="1" operator="equal">
      <formula>0</formula>
    </cfRule>
  </conditionalFormatting>
  <conditionalFormatting sqref="S14:U14">
    <cfRule type="expression" dxfId="239" priority="25" stopIfTrue="1">
      <formula>IF((AND($S$14=0,$V$14=0,$Y$14=0,$AE$14&lt;&gt;0)),"истина")</formula>
    </cfRule>
    <cfRule type="cellIs" dxfId="238" priority="26" stopIfTrue="1" operator="lessThan">
      <formula>0</formula>
    </cfRule>
  </conditionalFormatting>
  <conditionalFormatting sqref="G34 D8:E9 AK14:AL33">
    <cfRule type="cellIs" dxfId="237" priority="27" stopIfTrue="1" operator="equal">
      <formula>0</formula>
    </cfRule>
  </conditionalFormatting>
  <conditionalFormatting sqref="AL8:AL9">
    <cfRule type="cellIs" dxfId="236" priority="28" stopIfTrue="1" operator="equal">
      <formula>0</formula>
    </cfRule>
  </conditionalFormatting>
  <conditionalFormatting sqref="AM8:AN8">
    <cfRule type="expression" dxfId="235" priority="29" stopIfTrue="1">
      <formula>$AL$8=0</formula>
    </cfRule>
  </conditionalFormatting>
  <conditionalFormatting sqref="AM9:AN9">
    <cfRule type="expression" dxfId="234" priority="30" stopIfTrue="1">
      <formula>$AL$9=0</formula>
    </cfRule>
  </conditionalFormatting>
  <conditionalFormatting sqref="A8:C8">
    <cfRule type="expression" dxfId="233" priority="31" stopIfTrue="1">
      <formula>$D$8=0</formula>
    </cfRule>
    <cfRule type="cellIs" dxfId="232" priority="32" stopIfTrue="1" operator="equal">
      <formula>0</formula>
    </cfRule>
  </conditionalFormatting>
  <conditionalFormatting sqref="A9:C9">
    <cfRule type="expression" dxfId="231" priority="33" stopIfTrue="1">
      <formula>$D$9=0</formula>
    </cfRule>
    <cfRule type="cellIs" dxfId="230" priority="34" stopIfTrue="1" operator="equal">
      <formula>0</formula>
    </cfRule>
  </conditionalFormatting>
  <conditionalFormatting sqref="F9">
    <cfRule type="expression" dxfId="229" priority="35" stopIfTrue="1">
      <formula>$D$9=0</formula>
    </cfRule>
  </conditionalFormatting>
  <conditionalFormatting sqref="F8">
    <cfRule type="expression" dxfId="228" priority="36" stopIfTrue="1">
      <formula>$D$8=0</formula>
    </cfRule>
  </conditionalFormatting>
  <conditionalFormatting sqref="G8:AK9 BA7:CE8">
    <cfRule type="cellIs" dxfId="227" priority="37" stopIfTrue="1" operator="equal">
      <formula>""</formula>
    </cfRule>
  </conditionalFormatting>
  <conditionalFormatting sqref="Y14:Z24">
    <cfRule type="expression" dxfId="226" priority="1" stopIfTrue="1">
      <formula>IF((AND($Y14=0,$S14=0,$V14=0,$AE14&lt;&gt;0)),"истина")</formula>
    </cfRule>
    <cfRule type="expression" dxfId="225" priority="2" stopIfTrue="1">
      <formula>($V14+$Y14)&lt;&gt;$AI14</formula>
    </cfRule>
  </conditionalFormatting>
  <conditionalFormatting sqref="V14:X24">
    <cfRule type="expression" dxfId="224" priority="3" stopIfTrue="1">
      <formula>IF((AND($V14=0,$Y14=0,$S14=0,$AE14&lt;&gt;0)),"истина")</formula>
    </cfRule>
    <cfRule type="expression" dxfId="223" priority="4" stopIfTrue="1">
      <formula>($V14+$Y14)&lt;&gt;$AI14</formula>
    </cfRule>
    <cfRule type="cellIs" dxfId="222"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6497"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106498"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106499"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106500"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106501"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106502"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106503"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106504"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106505"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106506"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106507"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106508"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106509"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106510"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106511"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106512"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106513"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55">
    <pageSetUpPr fitToPage="1"/>
  </sheetPr>
  <dimension ref="A1:CE147"/>
  <sheetViews>
    <sheetView showGridLines="0" topLeftCell="C3" zoomScale="120" zoomScaleNormal="120" workbookViewId="0">
      <selection activeCell="M18" sqref="M18:N18"/>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c r="B1" s="969"/>
      <c r="C1" s="969"/>
      <c r="D1" s="555"/>
      <c r="E1" s="966"/>
      <c r="F1" s="966"/>
      <c r="G1" s="966"/>
      <c r="H1" s="966"/>
      <c r="J1" s="970"/>
      <c r="K1" s="970"/>
      <c r="L1" s="970"/>
      <c r="M1" s="970"/>
      <c r="N1" s="970"/>
      <c r="O1" s="970"/>
      <c r="P1" s="3"/>
      <c r="Q1" s="3"/>
      <c r="R1" s="964"/>
      <c r="S1" s="964"/>
      <c r="T1" s="964"/>
      <c r="U1" s="964"/>
      <c r="V1" s="964"/>
      <c r="W1" s="964"/>
      <c r="Y1" s="971"/>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c r="AH2" s="859" t="s">
        <v>12</v>
      </c>
      <c r="AI2" s="859"/>
      <c r="AJ2" s="859"/>
      <c r="AK2" s="859"/>
      <c r="AL2" s="859"/>
      <c r="AM2" s="859"/>
      <c r="AN2" s="859"/>
      <c r="AO2" s="14" t="b">
        <v>0</v>
      </c>
      <c r="AP2" s="15" t="b">
        <v>0</v>
      </c>
      <c r="AQ2" s="15" t="b">
        <v>0</v>
      </c>
      <c r="AR2" s="15" t="b">
        <v>0</v>
      </c>
      <c r="AS2" s="15" t="b">
        <v>0</v>
      </c>
      <c r="AT2" s="15" t="b">
        <v>0</v>
      </c>
      <c r="AU2" s="15" t="b">
        <v>0</v>
      </c>
      <c r="AV2" s="15">
        <f>COUNTIF(AO2:AU2,TRUE)</f>
        <v>0</v>
      </c>
    </row>
    <row r="3" spans="1:83" ht="12.75" customHeight="1" x14ac:dyDescent="0.2">
      <c r="A3" s="972" t="s">
        <v>341</v>
      </c>
      <c r="B3" s="972"/>
      <c r="C3" s="972"/>
      <c r="D3" s="555"/>
      <c r="E3" s="964"/>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f>IF(AO2=TRUE,"M",0)</f>
        <v>0</v>
      </c>
      <c r="AP3" s="19">
        <f>IF(AP2=TRUE,"Tu",0)</f>
        <v>0</v>
      </c>
      <c r="AQ3" s="19">
        <f>IF(AQ2=TRUE,"W",0)</f>
        <v>0</v>
      </c>
      <c r="AR3" s="19">
        <f>IF(AR2=TRUE,"Th",0)</f>
        <v>0</v>
      </c>
      <c r="AS3" s="19">
        <f>IF(AS2=TRUE,"F",0)</f>
        <v>0</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
      </c>
      <c r="BC7" s="33" t="str">
        <f>IF($I$7=$AO$3,"X","")&amp;IF($I$7=$AP$3,"X","")&amp;IF($I$7=$AQ$3,"X","")&amp;IF($I$7=$AR$3,"X","")&amp;IF($I$7=$AS$3,"X","")&amp;IF($I$7=$AT$3,"X","")&amp;IF($I$7=$AU$3,"X","")</f>
        <v/>
      </c>
      <c r="BD7" s="33" t="str">
        <f>IF($J$7=$AO$3,"X","")&amp;IF($J$7=$AP$3,"X","")&amp;IF($J$7=$AQ$3,"X","")&amp;IF($J$7=$AR$3,"X","")&amp;IF($J$7=$AS$3,"X","")&amp;IF($J$7=$AT$3,"X","")&amp;IF($J$7=$AU$3,"X","")</f>
        <v/>
      </c>
      <c r="BE7" s="33" t="str">
        <f>IF($K$7=$AO$3,"X","")&amp;IF($K$7=$AP$3,"X","")&amp;IF($K$7=$AQ$3,"X","")&amp;IF($K$7=$AR$3,"X","")&amp;IF($K$7=$AS$3,"X","")&amp;IF($K$7=$AT$3,"X","")&amp;IF($K$7=$AU$3,"X","")</f>
        <v/>
      </c>
      <c r="BF7" s="33" t="str">
        <f>IF($L$7=$AO$3,"X","")&amp;IF($L$7=$AP$3,"X","")&amp;IF($L$7=$AQ$3,"X","")&amp;IF($L$7=$AR$3,"X","")&amp;IF($L$7=$AS$3,"X","")&amp;IF($L$7=$AT$3,"X","")&amp;IF($L$7=$AU$3,"X","")</f>
        <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
      </c>
      <c r="BJ7" s="33" t="str">
        <f>IF($P$7=$AO$3,"X","")&amp;IF($P$7=$AP$3,"X","")&amp;IF($P$7=$AQ$3,"X","")&amp;IF($P$7=$AR$3,"X","")&amp;IF($P$7=$AS$3,"X","")&amp;IF($P$7=$AT$3,"X","")&amp;IF($P$7=$AU$3,"X","")</f>
        <v/>
      </c>
      <c r="BK7" s="33" t="str">
        <f>IF($Q$7=$AO$3,"X","")&amp;IF($Q$7=$AP$3,"X","")&amp;IF($Q$7=$AQ$3,"X","")&amp;IF($Q$7=$AR$3,"X","")&amp;IF($Q$7=$AS$3,"X","")&amp;IF($Q$7=$AT$3,"X","")&amp;IF($Q$7=$AU$3,"X","")</f>
        <v/>
      </c>
      <c r="BL7" s="33" t="str">
        <f>IF($R$7=$AO$3,"X","")&amp;IF($R$7=$AP$3,"X","")&amp;IF($R$7=$AQ$3,"X","")&amp;IF($R$7=$AR$3,"X","")&amp;IF($R$7=$AS$3,"X","")&amp;IF($R$7=$AT$3,"X","")&amp;IF($R$7=$AU$3,"X","")</f>
        <v/>
      </c>
      <c r="BM7" s="33" t="str">
        <f>IF($S$7=$AO$3,"X","")&amp;IF($S$7=$AP$3,"X","")&amp;IF($S$7=$AQ$3,"X","")&amp;IF($S$7=$AR$3,"X","")&amp;IF($S$7=$AS$3,"X","")&amp;IF($S$7=$AT$3,"X","")&amp;IF($S$7=$AU$3,"X","")</f>
        <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
      </c>
      <c r="BQ7" s="33" t="str">
        <f>IF($W$7=$AO$3,"X","")&amp;IF($W$7=$AP$3,"X","")&amp;IF($W$7=$AQ$3,"X","")&amp;IF($W$7=$AR$3,"X","")&amp;IF($W$7=$AS$3,"X","")&amp;IF($W$7=$AT$3,"X","")&amp;IF($W$7=$AU$3,"X","")</f>
        <v/>
      </c>
      <c r="BR7" s="33" t="str">
        <f>IF($X$7=$AO$3,"X","")&amp;IF($X$7=$AP$3,"X","")&amp;IF($X$7=$AQ$3,"X","")&amp;IF($X$7=$AR$3,"X","")&amp;IF($X$7=$AS$3,"X","")&amp;IF($X$7=$AT$3,"X","")&amp;IF($X$7=$AU$3,"X","")</f>
        <v/>
      </c>
      <c r="BS7" s="33" t="str">
        <f>IF($Y$7=$AO$3,"X","")&amp;IF($Y$7=$AP$3,"X","")&amp;IF($Y$7=$AQ$3,"X","")&amp;IF($Y$7=$AR$3,"X","")&amp;IF($Y$7=$AS$3,"X","")&amp;IF($Y$7=$AT$3,"X","")&amp;IF($Y$7=$AU$3,"X","")</f>
        <v/>
      </c>
      <c r="BT7" s="33" t="str">
        <f>IF($Z$7=$AO$3,"X","")&amp;IF($Z$7=$AP$3,"X","")&amp;IF($Z$7=$AQ$3,"X","")&amp;IF($Z$7=$AR$3,"X","")&amp;IF($Z$7=$AS$3,"X","")&amp;IF($Z$7=$AT$3,"X","")&amp;IF($Z$7=$AU$3,"X","")</f>
        <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
      </c>
      <c r="BX7" s="33" t="str">
        <f>IF($AD$7=$AO$3,"X","")&amp;IF($AD$7=$AP$3,"X","")&amp;IF($AD$7=$AQ$3,"X","")&amp;IF($AD$7=$AR$3,"X","")&amp;IF($AD$7=$AS$3,"X","")&amp;IF($AD$7=$AT$3,"X","")&amp;IF($AD$7=$AU$3,"X","")</f>
        <v/>
      </c>
      <c r="BY7" s="33" t="str">
        <f>IF($AE$7=$AO$3,"X","")&amp;IF($AE$7=$AP$3,"X","")&amp;IF($AE$7=$AQ$3,"X","")&amp;IF($AE$7=$AR$3,"X","")&amp;IF($AE$7=$AS$3,"X","")&amp;IF($AE$7=$AT$3,"X","")&amp;IF($AE$7=$AU$3,"X","")</f>
        <v/>
      </c>
      <c r="BZ7" s="33" t="str">
        <f>IF($AF$7=$AO$3,"X","")&amp;IF($AF$7=$AP$3,"X","")&amp;IF($AF$7=$AQ$3,"X","")&amp;IF($AF$7=$AR$3,"X","")&amp;IF($AF$7=$AS$3,"X","")&amp;IF($AF$7=$AT$3,"X","")&amp;IF($AF$7=$AU$3,"X","")</f>
        <v/>
      </c>
      <c r="CA7" s="33" t="str">
        <f>IF($AG$7=$AO$3,"X","")&amp;IF($AG$7=$AP$3,"X","")&amp;IF($AG$7=$AQ$3,"X","")&amp;IF($AG$7=$AR$3,"X","")&amp;IF($AG$7=$AS$3,"X","")&amp;IF($AG$7=$AT$3,"X","")&amp;IF($AG$7=$AU$3,"X","")</f>
        <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
      </c>
      <c r="CE7" s="33" t="str">
        <f>IF($AK$7=$AO$3,"X","")&amp;IF($AK$7=$AP$3,"X","")&amp;IF($AK$7=$AQ$3,"X","")&amp;IF($AK$7=$AR$3,"X","")&amp;IF($AK$7=$AS$3,"X","")&amp;IF($AK$7=$AT$3,"X","")&amp;IF($AK$7=$AU$3,"X","")</f>
        <v/>
      </c>
    </row>
    <row r="8" spans="1:83" ht="12.75" customHeight="1" x14ac:dyDescent="0.2">
      <c r="A8" s="977">
        <f>R1</f>
        <v>0</v>
      </c>
      <c r="B8" s="977"/>
      <c r="C8" s="977"/>
      <c r="D8" s="978">
        <f>Y1*AL8</f>
        <v>0</v>
      </c>
      <c r="E8" s="978"/>
      <c r="F8" s="34" t="s">
        <v>21</v>
      </c>
      <c r="G8" s="35" t="str">
        <f>IF($G$7=$AO$3,"X","")&amp;IF($G$7=$AP$3,"X","")&amp;IF($G$7=$AQ$3,"X","")&amp;IF($G$7=$AR$3,"X","")&amp;IF($G$7=$AS$3,"X","")&amp;IF($G$7=$AT$3,"X","")&amp;IF($G$7=$AU$3,"X","")</f>
        <v/>
      </c>
      <c r="H8" s="35" t="str">
        <f>IF($H$7=$AO$3,"X","")&amp;IF($H$7=$AP$3,"X","")&amp;IF($H$7=$AQ$3,"X","")&amp;IF($H$7=$AR$3,"X","")&amp;IF($H$7=$AS$3,"X","")&amp;IF($H$7=$AT$3,"X","")&amp;IF($H$7=$AU$3,"X","")</f>
        <v/>
      </c>
      <c r="I8" s="35" t="str">
        <f>IF($I$7=$AO$3,"X","")&amp;IF($I$7=$AP$3,"X","")&amp;IF($I$7=$AQ$3,"X","")&amp;IF($I$7=$AR$3,"X","")&amp;IF($I$7=$AS$3,"X","")&amp;IF($I$7=$AT$3,"X","")&amp;IF($I$7=$AU$3,"X","")</f>
        <v/>
      </c>
      <c r="J8" s="35" t="str">
        <f>IF($J$7=$AO$3,"X","")&amp;IF($J$7=$AP$3,"X","")&amp;IF($J$7=$AQ$3,"X","")&amp;IF($J$7=$AR$3,"X","")&amp;IF($J$7=$AS$3,"X","")&amp;IF($J$7=$AT$3,"X","")&amp;IF($J$7=$AU$3,"X","")</f>
        <v/>
      </c>
      <c r="K8" s="35" t="str">
        <f>IF($K$7=$AO$3,"X","")&amp;IF($K$7=$AP$3,"X","")&amp;IF($K$7=$AQ$3,"X","")&amp;IF($K$7=$AR$3,"X","")&amp;IF($K$7=$AS$3,"X","")&amp;IF($K$7=$AT$3,"X","")&amp;IF($K$7=$AU$3,"X","")</f>
        <v/>
      </c>
      <c r="L8" s="35" t="str">
        <f>IF($L$7=$AO$3,"X","")&amp;IF($L$7=$AP$3,"X","")&amp;IF($L$7=$AQ$3,"X","")&amp;IF($L$7=$AR$3,"X","")&amp;IF($L$7=$AS$3,"X","")&amp;IF($L$7=$AT$3,"X","")&amp;IF($L$7=$AU$3,"X","")</f>
        <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
      </c>
      <c r="P8" s="35" t="str">
        <f>IF($P$7=$AO$3,"X","")&amp;IF($P$7=$AP$3,"X","")&amp;IF($P$7=$AQ$3,"X","")&amp;IF($P$7=$AR$3,"X","")&amp;IF($P$7=$AS$3,"X","")&amp;IF($P$7=$AT$3,"X","")&amp;IF($P$7=$AU$3,"X","")</f>
        <v/>
      </c>
      <c r="Q8" s="35" t="str">
        <f>IF($Q$7=$AO$3,"X","")&amp;IF($Q$7=$AP$3,"X","")&amp;IF($Q$7=$AQ$3,"X","")&amp;IF($Q$7=$AR$3,"X","")&amp;IF($Q$7=$AS$3,"X","")&amp;IF($Q$7=$AT$3,"X","")&amp;IF($Q$7=$AU$3,"X","")</f>
        <v/>
      </c>
      <c r="R8" s="35" t="str">
        <f>IF($R$7=$AO$3,"X","")&amp;IF($R$7=$AP$3,"X","")&amp;IF($R$7=$AQ$3,"X","")&amp;IF($R$7=$AR$3,"X","")&amp;IF($R$7=$AS$3,"X","")&amp;IF($R$7=$AT$3,"X","")&amp;IF($R$7=$AU$3,"X","")</f>
        <v/>
      </c>
      <c r="S8" s="35" t="str">
        <f>IF($S$7=$AO$3,"X","")&amp;IF($S$7=$AP$3,"X","")&amp;IF($S$7=$AQ$3,"X","")&amp;IF($S$7=$AR$3,"X","")&amp;IF($S$7=$AS$3,"X","")&amp;IF($S$7=$AT$3,"X","")&amp;IF($S$7=$AU$3,"X","")</f>
        <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
      </c>
      <c r="W8" s="35" t="str">
        <f>IF($W$7=$AO$3,"X","")&amp;IF($W$7=$AP$3,"X","")&amp;IF($W$7=$AQ$3,"X","")&amp;IF($W$7=$AR$3,"X","")&amp;IF($W$7=$AS$3,"X","")&amp;IF($W$7=$AT$3,"X","")&amp;IF($W$7=$AU$3,"X","")</f>
        <v/>
      </c>
      <c r="X8" s="35" t="str">
        <f>IF($X$7=$AO$3,"X","")&amp;IF($X$7=$AP$3,"X","")&amp;IF($X$7=$AQ$3,"X","")&amp;IF($X$7=$AR$3,"X","")&amp;IF($X$7=$AS$3,"X","")&amp;IF($X$7=$AT$3,"X","")&amp;IF($X$7=$AU$3,"X","")</f>
        <v/>
      </c>
      <c r="Y8" s="35" t="str">
        <f>IF($Y$7=$AO$3,"X","")&amp;IF($Y$7=$AP$3,"X","")&amp;IF($Y$7=$AQ$3,"X","")&amp;IF($Y$7=$AR$3,"X","")&amp;IF($Y$7=$AS$3,"X","")&amp;IF($Y$7=$AT$3,"X","")&amp;IF($Y$7=$AU$3,"X","")</f>
        <v/>
      </c>
      <c r="Z8" s="35" t="str">
        <f>IF($Z$7=$AO$3,"X","")&amp;IF($Z$7=$AP$3,"X","")&amp;IF($Z$7=$AQ$3,"X","")&amp;IF($Z$7=$AR$3,"X","")&amp;IF($Z$7=$AS$3,"X","")&amp;IF($Z$7=$AT$3,"X","")&amp;IF($Z$7=$AU$3,"X","")</f>
        <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
      </c>
      <c r="AD8" s="35" t="str">
        <f>IF($AD$7=$AO$3,"X","")&amp;IF($AD$7=$AP$3,"X","")&amp;IF($AD$7=$AQ$3,"X","")&amp;IF($AD$7=$AR$3,"X","")&amp;IF($AD$7=$AS$3,"X","")&amp;IF($AD$7=$AT$3,"X","")&amp;IF($AD$7=$AU$3,"X","")</f>
        <v/>
      </c>
      <c r="AE8" s="35" t="str">
        <f>IF($AE$7=$AO$3,"X","")&amp;IF($AE$7=$AP$3,"X","")&amp;IF($AE$7=$AQ$3,"X","")&amp;IF($AE$7=$AR$3,"X","")&amp;IF($AE$7=$AS$3,"X","")&amp;IF($AE$7=$AT$3,"X","")&amp;IF($AE$7=$AU$3,"X","")</f>
        <v/>
      </c>
      <c r="AF8" s="35" t="str">
        <f>IF($AF$7=$AO$3,"X","")&amp;IF($AF$7=$AP$3,"X","")&amp;IF($AF$7=$AQ$3,"X","")&amp;IF($AF$7=$AR$3,"X","")&amp;IF($AF$7=$AS$3,"X","")&amp;IF($AF$7=$AT$3,"X","")&amp;IF($AF$7=$AU$3,"X","")</f>
        <v/>
      </c>
      <c r="AG8" s="35" t="str">
        <f>IF($AG$7=$AO$3,"X","")&amp;IF($AG$7=$AP$3,"X","")&amp;IF($AG$7=$AQ$3,"X","")&amp;IF($AG$7=$AR$3,"X","")&amp;IF($AG$7=$AS$3,"X","")&amp;IF($AG$7=$AT$3,"X","")&amp;IF($AG$7=$AU$3,"X","")</f>
        <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
      </c>
      <c r="AK8" s="35" t="str">
        <f>IF($AK$7=$AO$3,"X","")&amp;IF($AK$7=$AP$3,"X","")&amp;IF($AK$7=$AQ$3,"X","")&amp;IF($AK$7=$AR$3,"X","")&amp;IF($AK$7=$AS$3,"X","")&amp;IF($AK$7=$AT$3,"X","")&amp;IF($AK$7=$AU$3,"X","")</f>
        <v/>
      </c>
      <c r="AL8" s="30">
        <f>COUNTIF(G8:AK8,"X")</f>
        <v>0</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0</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c r="C14" s="925"/>
      <c r="D14" s="925"/>
      <c r="E14" s="925"/>
      <c r="F14" s="925"/>
      <c r="G14" s="926"/>
      <c r="H14" s="927"/>
      <c r="I14" s="928"/>
      <c r="J14" s="929"/>
      <c r="K14" s="930"/>
      <c r="L14" s="931"/>
      <c r="M14" s="932"/>
      <c r="N14" s="933"/>
      <c r="O14" s="932"/>
      <c r="P14" s="933"/>
      <c r="Q14" s="934">
        <f t="shared" ref="Q14:Q33" si="2">AV14</f>
        <v>0</v>
      </c>
      <c r="R14" s="935"/>
      <c r="S14" s="936"/>
      <c r="T14" s="937"/>
      <c r="U14" s="938"/>
      <c r="V14" s="939"/>
      <c r="W14" s="940"/>
      <c r="X14" s="941"/>
      <c r="Y14" s="939"/>
      <c r="Z14" s="941"/>
      <c r="AA14" s="556"/>
      <c r="AB14" s="559"/>
      <c r="AC14" s="560" t="str">
        <f t="shared" ref="AC14:AC33" si="3">IF(B14&lt;&gt;"",-$I$10,"")</f>
        <v/>
      </c>
      <c r="AD14" s="561"/>
      <c r="AE14" s="561"/>
      <c r="AF14" s="562">
        <f t="shared" ref="AF14:AF33" si="4">SUM(AB14:AE14)</f>
        <v>0</v>
      </c>
      <c r="AG14" s="72"/>
      <c r="AH14" s="109" t="str">
        <f t="shared" ref="AH14:AH33" si="5">IF(B14&lt;&gt;"",AV14,"")</f>
        <v/>
      </c>
      <c r="AI14" s="883" t="str">
        <f>IF(B14&lt;&gt;0,ROUND(AE14*Q14,0),"")</f>
        <v/>
      </c>
      <c r="AJ14" s="883"/>
      <c r="AK14" s="900" t="str">
        <f t="shared" ref="AK14:AK33" si="6">IF(B14&lt;&gt;0,ROUND(AI14*$AF$1,2),"")</f>
        <v/>
      </c>
      <c r="AL14" s="900"/>
      <c r="AM14" s="901" t="str">
        <f t="shared" ref="AM14:AM33" si="7">IF(AND(AC14&gt;0,AC14&lt;&gt;""),"ложь","")</f>
        <v/>
      </c>
      <c r="AN14" s="901"/>
      <c r="AO14" s="73">
        <f>IF(ROUND($A$1-$A$1*M14,4)=$A$1,0,ROUND($A$1-$A$1*M14,4))</f>
        <v>0</v>
      </c>
      <c r="AP14" s="74">
        <f>IF(ROUND($A$1-$A$1*O14,4)=$A$1,0,ROUND($A$1-$A$1*O14,4))</f>
        <v>0</v>
      </c>
      <c r="AQ14" s="75">
        <f>ROUND($A$1-((M14+O14)*$A$1),4)</f>
        <v>0</v>
      </c>
      <c r="AR14" s="76">
        <f>IF(AO14&gt;0,1,0)</f>
        <v>0</v>
      </c>
      <c r="AS14" s="77">
        <f t="shared" ref="AS14:AS33" si="8">IF(AP14&gt;0,2,0)</f>
        <v>0</v>
      </c>
      <c r="AT14" s="76">
        <f>IF(AQ14&gt;0,3,0)</f>
        <v>0</v>
      </c>
      <c r="AU14" s="78">
        <f t="shared" ref="AU14:AU33" si="9">AR14+AS14+AT14</f>
        <v>0</v>
      </c>
      <c r="AV14" s="5">
        <f t="shared" ref="AV14:AV33" si="10">IF(AU14=4,AO14,0)+IF(AU14=5,AP14,0)+IF(AU14=6,AQ14,0)+IF(AU14=3,$A$1,0)</f>
        <v>0</v>
      </c>
      <c r="AW14" s="104">
        <f>ROUND(AF14*Q14,0)</f>
        <v>0</v>
      </c>
    </row>
    <row r="15" spans="1:83" s="69" customFormat="1" ht="18" customHeight="1" x14ac:dyDescent="0.2">
      <c r="A15" s="71">
        <v>2</v>
      </c>
      <c r="B15" s="924"/>
      <c r="C15" s="925"/>
      <c r="D15" s="925"/>
      <c r="E15" s="925"/>
      <c r="F15" s="925"/>
      <c r="G15" s="926"/>
      <c r="H15" s="927"/>
      <c r="I15" s="928"/>
      <c r="J15" s="929"/>
      <c r="K15" s="930"/>
      <c r="L15" s="931"/>
      <c r="M15" s="932"/>
      <c r="N15" s="933"/>
      <c r="O15" s="932"/>
      <c r="P15" s="933"/>
      <c r="Q15" s="934">
        <f t="shared" si="2"/>
        <v>0</v>
      </c>
      <c r="R15" s="935"/>
      <c r="S15" s="936"/>
      <c r="T15" s="937"/>
      <c r="U15" s="938"/>
      <c r="V15" s="939"/>
      <c r="W15" s="940"/>
      <c r="X15" s="941"/>
      <c r="Y15" s="939"/>
      <c r="Z15" s="941"/>
      <c r="AA15" s="556"/>
      <c r="AB15" s="563"/>
      <c r="AC15" s="560" t="str">
        <f t="shared" si="3"/>
        <v/>
      </c>
      <c r="AD15" s="564"/>
      <c r="AE15" s="561"/>
      <c r="AF15" s="562">
        <f t="shared" si="4"/>
        <v>0</v>
      </c>
      <c r="AG15" s="72"/>
      <c r="AH15" s="109" t="str">
        <f t="shared" si="5"/>
        <v/>
      </c>
      <c r="AI15" s="883" t="str">
        <f t="shared" ref="AI15:AI33" si="11">IF(B15&lt;&gt;0,ROUND(AE15*Q15,0),"")</f>
        <v/>
      </c>
      <c r="AJ15" s="883"/>
      <c r="AK15" s="900" t="str">
        <f t="shared" si="6"/>
        <v/>
      </c>
      <c r="AL15" s="900"/>
      <c r="AM15" s="901" t="str">
        <f t="shared" si="7"/>
        <v/>
      </c>
      <c r="AN15" s="901"/>
      <c r="AO15" s="73">
        <f t="shared" ref="AO15:AO33" si="12">IF(ROUND($A$1-$A$1*M15,4)=$A$1,0,ROUND($A$1-$A$1*M15,4))</f>
        <v>0</v>
      </c>
      <c r="AP15" s="74">
        <f t="shared" ref="AP15:AP33" si="13">IF(ROUND($A$1-$A$1*O15,4)=$A$1,0,ROUND($A$1-$A$1*O15,4))</f>
        <v>0</v>
      </c>
      <c r="AQ15" s="75">
        <f t="shared" ref="AQ15:AQ33" si="14">ROUND($A$1-((M15+O15)*$A$1),4)</f>
        <v>0</v>
      </c>
      <c r="AR15" s="76">
        <f t="shared" ref="AR15:AR33" si="15">IF(AO15&gt;0,1,0)</f>
        <v>0</v>
      </c>
      <c r="AS15" s="77">
        <f t="shared" si="8"/>
        <v>0</v>
      </c>
      <c r="AT15" s="76">
        <f t="shared" ref="AT15:AT33" si="16">IF(AQ15&gt;0,3,0)</f>
        <v>0</v>
      </c>
      <c r="AU15" s="78">
        <f t="shared" si="9"/>
        <v>0</v>
      </c>
      <c r="AV15" s="5">
        <f t="shared" si="10"/>
        <v>0</v>
      </c>
      <c r="AW15" s="104">
        <f t="shared" ref="AW15:AW33" si="17">ROUND(AF15*Q15,0)</f>
        <v>0</v>
      </c>
    </row>
    <row r="16" spans="1:83" s="69" customFormat="1" ht="18" customHeight="1" x14ac:dyDescent="0.2">
      <c r="A16" s="71">
        <v>3</v>
      </c>
      <c r="B16" s="924"/>
      <c r="C16" s="925"/>
      <c r="D16" s="925"/>
      <c r="E16" s="925"/>
      <c r="F16" s="925"/>
      <c r="G16" s="926"/>
      <c r="H16" s="927"/>
      <c r="I16" s="928"/>
      <c r="J16" s="929"/>
      <c r="K16" s="930"/>
      <c r="L16" s="931"/>
      <c r="M16" s="932"/>
      <c r="N16" s="933"/>
      <c r="O16" s="932"/>
      <c r="P16" s="933"/>
      <c r="Q16" s="934">
        <f t="shared" si="2"/>
        <v>0</v>
      </c>
      <c r="R16" s="935"/>
      <c r="S16" s="936"/>
      <c r="T16" s="937"/>
      <c r="U16" s="938"/>
      <c r="V16" s="939"/>
      <c r="W16" s="940"/>
      <c r="X16" s="941"/>
      <c r="Y16" s="939"/>
      <c r="Z16" s="941"/>
      <c r="AA16" s="556"/>
      <c r="AB16" s="563"/>
      <c r="AC16" s="560" t="str">
        <f t="shared" si="3"/>
        <v/>
      </c>
      <c r="AD16" s="564"/>
      <c r="AE16" s="561"/>
      <c r="AF16" s="562">
        <f t="shared" si="4"/>
        <v>0</v>
      </c>
      <c r="AG16" s="72"/>
      <c r="AH16" s="109" t="str">
        <f t="shared" si="5"/>
        <v/>
      </c>
      <c r="AI16" s="883" t="str">
        <f t="shared" si="11"/>
        <v/>
      </c>
      <c r="AJ16" s="883"/>
      <c r="AK16" s="900" t="str">
        <f t="shared" si="6"/>
        <v/>
      </c>
      <c r="AL16" s="900"/>
      <c r="AM16" s="901" t="str">
        <f t="shared" si="7"/>
        <v/>
      </c>
      <c r="AN16" s="901"/>
      <c r="AO16" s="73">
        <f t="shared" si="12"/>
        <v>0</v>
      </c>
      <c r="AP16" s="74">
        <f t="shared" si="13"/>
        <v>0</v>
      </c>
      <c r="AQ16" s="75">
        <f t="shared" si="14"/>
        <v>0</v>
      </c>
      <c r="AR16" s="76">
        <f t="shared" si="15"/>
        <v>0</v>
      </c>
      <c r="AS16" s="77">
        <f t="shared" si="8"/>
        <v>0</v>
      </c>
      <c r="AT16" s="76">
        <f t="shared" si="16"/>
        <v>0</v>
      </c>
      <c r="AU16" s="78">
        <f t="shared" si="9"/>
        <v>0</v>
      </c>
      <c r="AV16" s="5">
        <f t="shared" si="10"/>
        <v>0</v>
      </c>
      <c r="AW16" s="104">
        <f t="shared" si="17"/>
        <v>0</v>
      </c>
    </row>
    <row r="17" spans="1:49" s="69" customFormat="1" ht="18" customHeight="1" x14ac:dyDescent="0.2">
      <c r="A17" s="71">
        <v>4</v>
      </c>
      <c r="B17" s="924"/>
      <c r="C17" s="925"/>
      <c r="D17" s="925"/>
      <c r="E17" s="925"/>
      <c r="F17" s="925"/>
      <c r="G17" s="926"/>
      <c r="H17" s="927"/>
      <c r="I17" s="928"/>
      <c r="J17" s="929"/>
      <c r="K17" s="930"/>
      <c r="L17" s="931"/>
      <c r="M17" s="932"/>
      <c r="N17" s="933"/>
      <c r="O17" s="932"/>
      <c r="P17" s="933"/>
      <c r="Q17" s="934">
        <f t="shared" si="2"/>
        <v>0</v>
      </c>
      <c r="R17" s="935"/>
      <c r="S17" s="936"/>
      <c r="T17" s="937"/>
      <c r="U17" s="938"/>
      <c r="V17" s="939"/>
      <c r="W17" s="940"/>
      <c r="X17" s="941"/>
      <c r="Y17" s="939"/>
      <c r="Z17" s="941"/>
      <c r="AA17" s="556"/>
      <c r="AB17" s="563"/>
      <c r="AC17" s="560" t="str">
        <f t="shared" si="3"/>
        <v/>
      </c>
      <c r="AD17" s="564"/>
      <c r="AE17" s="561"/>
      <c r="AF17" s="562">
        <f t="shared" si="4"/>
        <v>0</v>
      </c>
      <c r="AG17" s="72"/>
      <c r="AH17" s="109" t="str">
        <f t="shared" si="5"/>
        <v/>
      </c>
      <c r="AI17" s="883" t="str">
        <f t="shared" si="11"/>
        <v/>
      </c>
      <c r="AJ17" s="883"/>
      <c r="AK17" s="900" t="str">
        <f t="shared" si="6"/>
        <v/>
      </c>
      <c r="AL17" s="900"/>
      <c r="AM17" s="901" t="str">
        <f t="shared" si="7"/>
        <v/>
      </c>
      <c r="AN17" s="901"/>
      <c r="AO17" s="73">
        <f t="shared" si="12"/>
        <v>0</v>
      </c>
      <c r="AP17" s="74">
        <f t="shared" si="13"/>
        <v>0</v>
      </c>
      <c r="AQ17" s="75">
        <f t="shared" si="14"/>
        <v>0</v>
      </c>
      <c r="AR17" s="76">
        <f t="shared" si="15"/>
        <v>0</v>
      </c>
      <c r="AS17" s="77">
        <f t="shared" si="8"/>
        <v>0</v>
      </c>
      <c r="AT17" s="76">
        <f t="shared" si="16"/>
        <v>0</v>
      </c>
      <c r="AU17" s="78">
        <f t="shared" si="9"/>
        <v>0</v>
      </c>
      <c r="AV17" s="5">
        <f t="shared" si="10"/>
        <v>0</v>
      </c>
      <c r="AW17" s="104">
        <f t="shared" si="17"/>
        <v>0</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0</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0</v>
      </c>
      <c r="AR18" s="76">
        <f t="shared" si="15"/>
        <v>0</v>
      </c>
      <c r="AS18" s="77">
        <f t="shared" si="8"/>
        <v>0</v>
      </c>
      <c r="AT18" s="76">
        <f t="shared" si="16"/>
        <v>0</v>
      </c>
      <c r="AU18" s="78">
        <f t="shared" si="9"/>
        <v>0</v>
      </c>
      <c r="AV18" s="5">
        <f t="shared" si="10"/>
        <v>0</v>
      </c>
      <c r="AW18" s="104">
        <f t="shared" si="17"/>
        <v>0</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0</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0</v>
      </c>
      <c r="AR19" s="76">
        <f t="shared" si="15"/>
        <v>0</v>
      </c>
      <c r="AS19" s="77">
        <f t="shared" si="8"/>
        <v>0</v>
      </c>
      <c r="AT19" s="76">
        <f t="shared" si="16"/>
        <v>0</v>
      </c>
      <c r="AU19" s="78">
        <f t="shared" si="9"/>
        <v>0</v>
      </c>
      <c r="AV19" s="5">
        <f t="shared" si="10"/>
        <v>0</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0</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0</v>
      </c>
      <c r="AR20" s="76">
        <f t="shared" si="15"/>
        <v>0</v>
      </c>
      <c r="AS20" s="77">
        <f t="shared" si="8"/>
        <v>0</v>
      </c>
      <c r="AT20" s="76">
        <f t="shared" si="16"/>
        <v>0</v>
      </c>
      <c r="AU20" s="78">
        <f t="shared" si="9"/>
        <v>0</v>
      </c>
      <c r="AV20" s="5">
        <f t="shared" si="10"/>
        <v>0</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0</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0</v>
      </c>
      <c r="AR21" s="76">
        <f t="shared" si="15"/>
        <v>0</v>
      </c>
      <c r="AS21" s="77">
        <f t="shared" si="8"/>
        <v>0</v>
      </c>
      <c r="AT21" s="76">
        <f t="shared" si="16"/>
        <v>0</v>
      </c>
      <c r="AU21" s="78">
        <f t="shared" si="9"/>
        <v>0</v>
      </c>
      <c r="AV21" s="5">
        <f t="shared" si="10"/>
        <v>0</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0</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0</v>
      </c>
      <c r="AR22" s="76">
        <f t="shared" si="15"/>
        <v>0</v>
      </c>
      <c r="AS22" s="77">
        <f t="shared" si="8"/>
        <v>0</v>
      </c>
      <c r="AT22" s="76">
        <f t="shared" si="16"/>
        <v>0</v>
      </c>
      <c r="AU22" s="78">
        <f t="shared" si="9"/>
        <v>0</v>
      </c>
      <c r="AV22" s="5">
        <f t="shared" si="10"/>
        <v>0</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0</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0</v>
      </c>
      <c r="AR23" s="76">
        <f t="shared" si="15"/>
        <v>0</v>
      </c>
      <c r="AS23" s="77">
        <f t="shared" si="8"/>
        <v>0</v>
      </c>
      <c r="AT23" s="76">
        <f t="shared" si="16"/>
        <v>0</v>
      </c>
      <c r="AU23" s="78">
        <f t="shared" si="9"/>
        <v>0</v>
      </c>
      <c r="AV23" s="5">
        <f t="shared" si="10"/>
        <v>0</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0</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0</v>
      </c>
      <c r="AR24" s="76">
        <f t="shared" si="15"/>
        <v>0</v>
      </c>
      <c r="AS24" s="77">
        <f t="shared" si="8"/>
        <v>0</v>
      </c>
      <c r="AT24" s="76">
        <f t="shared" si="16"/>
        <v>0</v>
      </c>
      <c r="AU24" s="78">
        <f t="shared" si="9"/>
        <v>0</v>
      </c>
      <c r="AV24" s="5">
        <f t="shared" si="10"/>
        <v>0</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0</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0</v>
      </c>
      <c r="AR25" s="76">
        <f t="shared" si="15"/>
        <v>0</v>
      </c>
      <c r="AS25" s="77">
        <f t="shared" si="8"/>
        <v>0</v>
      </c>
      <c r="AT25" s="76">
        <f t="shared" si="16"/>
        <v>0</v>
      </c>
      <c r="AU25" s="78">
        <f t="shared" si="9"/>
        <v>0</v>
      </c>
      <c r="AV25" s="5">
        <f t="shared" si="10"/>
        <v>0</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0</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0</v>
      </c>
      <c r="AR26" s="76">
        <f t="shared" si="15"/>
        <v>0</v>
      </c>
      <c r="AS26" s="77">
        <f t="shared" si="8"/>
        <v>0</v>
      </c>
      <c r="AT26" s="76">
        <f t="shared" si="16"/>
        <v>0</v>
      </c>
      <c r="AU26" s="78">
        <f t="shared" si="9"/>
        <v>0</v>
      </c>
      <c r="AV26" s="5">
        <f t="shared" si="10"/>
        <v>0</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0</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0</v>
      </c>
      <c r="AR27" s="76">
        <f t="shared" si="15"/>
        <v>0</v>
      </c>
      <c r="AS27" s="77">
        <f t="shared" si="8"/>
        <v>0</v>
      </c>
      <c r="AT27" s="76">
        <f t="shared" si="16"/>
        <v>0</v>
      </c>
      <c r="AU27" s="78">
        <f t="shared" si="9"/>
        <v>0</v>
      </c>
      <c r="AV27" s="5">
        <f t="shared" si="10"/>
        <v>0</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0</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0</v>
      </c>
      <c r="AR28" s="76">
        <f t="shared" si="15"/>
        <v>0</v>
      </c>
      <c r="AS28" s="77">
        <f t="shared" si="8"/>
        <v>0</v>
      </c>
      <c r="AT28" s="76">
        <f t="shared" si="16"/>
        <v>0</v>
      </c>
      <c r="AU28" s="78">
        <f t="shared" si="9"/>
        <v>0</v>
      </c>
      <c r="AV28" s="5">
        <f t="shared" si="10"/>
        <v>0</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0</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0</v>
      </c>
      <c r="AR29" s="76">
        <f t="shared" si="15"/>
        <v>0</v>
      </c>
      <c r="AS29" s="77">
        <f t="shared" si="8"/>
        <v>0</v>
      </c>
      <c r="AT29" s="76">
        <f t="shared" si="16"/>
        <v>0</v>
      </c>
      <c r="AU29" s="78">
        <f t="shared" si="9"/>
        <v>0</v>
      </c>
      <c r="AV29" s="5">
        <f t="shared" si="10"/>
        <v>0</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0</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0</v>
      </c>
      <c r="AR30" s="76">
        <f t="shared" si="15"/>
        <v>0</v>
      </c>
      <c r="AS30" s="77">
        <f t="shared" si="8"/>
        <v>0</v>
      </c>
      <c r="AT30" s="76">
        <f t="shared" si="16"/>
        <v>0</v>
      </c>
      <c r="AU30" s="78">
        <f t="shared" si="9"/>
        <v>0</v>
      </c>
      <c r="AV30" s="5">
        <f t="shared" si="10"/>
        <v>0</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0</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0</v>
      </c>
      <c r="AR31" s="76">
        <f t="shared" si="15"/>
        <v>0</v>
      </c>
      <c r="AS31" s="77">
        <f t="shared" si="8"/>
        <v>0</v>
      </c>
      <c r="AT31" s="76">
        <f t="shared" si="16"/>
        <v>0</v>
      </c>
      <c r="AU31" s="78">
        <f t="shared" si="9"/>
        <v>0</v>
      </c>
      <c r="AV31" s="5">
        <f t="shared" si="10"/>
        <v>0</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0</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0</v>
      </c>
      <c r="AR32" s="76">
        <f t="shared" si="15"/>
        <v>0</v>
      </c>
      <c r="AS32" s="77">
        <f t="shared" si="8"/>
        <v>0</v>
      </c>
      <c r="AT32" s="76">
        <f t="shared" si="16"/>
        <v>0</v>
      </c>
      <c r="AU32" s="78">
        <f t="shared" si="9"/>
        <v>0</v>
      </c>
      <c r="AV32" s="5">
        <f t="shared" si="10"/>
        <v>0</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0</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0</v>
      </c>
      <c r="AR33" s="76">
        <f t="shared" si="15"/>
        <v>0</v>
      </c>
      <c r="AS33" s="77">
        <f t="shared" si="8"/>
        <v>0</v>
      </c>
      <c r="AT33" s="76">
        <f t="shared" si="16"/>
        <v>0</v>
      </c>
      <c r="AU33" s="78">
        <f t="shared" si="9"/>
        <v>0</v>
      </c>
      <c r="AV33" s="5">
        <f t="shared" si="10"/>
        <v>0</v>
      </c>
      <c r="AW33" s="104">
        <f t="shared" si="17"/>
        <v>0</v>
      </c>
    </row>
    <row r="34" spans="1:49" s="69" customFormat="1" ht="24.75" customHeight="1" x14ac:dyDescent="0.2">
      <c r="A34" s="84"/>
      <c r="B34" s="480" t="s">
        <v>281</v>
      </c>
      <c r="C34" s="84"/>
      <c r="D34" s="84"/>
      <c r="E34" s="84"/>
      <c r="F34" s="84"/>
      <c r="G34" s="554">
        <f>20-COUNTBLANK(B14:B33)</f>
        <v>0</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0</v>
      </c>
      <c r="Z34" s="904"/>
      <c r="AA34" s="558">
        <f t="shared" ref="AA34:AG34" si="18">SUM(AA14:AA33)</f>
        <v>0</v>
      </c>
      <c r="AB34" s="568">
        <f t="shared" si="18"/>
        <v>0</v>
      </c>
      <c r="AC34" s="569">
        <f t="shared" si="18"/>
        <v>0</v>
      </c>
      <c r="AD34" s="569">
        <f t="shared" si="18"/>
        <v>0</v>
      </c>
      <c r="AE34" s="570">
        <f t="shared" si="18"/>
        <v>0</v>
      </c>
      <c r="AF34" s="571">
        <f t="shared" si="18"/>
        <v>0</v>
      </c>
      <c r="AG34" s="89">
        <f t="shared" si="18"/>
        <v>0</v>
      </c>
      <c r="AH34" s="90"/>
      <c r="AI34" s="90"/>
      <c r="AJ34" s="90"/>
      <c r="AK34" s="90"/>
      <c r="AL34" s="91"/>
      <c r="AM34" s="91"/>
      <c r="AN34" s="91"/>
      <c r="AO34" s="68"/>
      <c r="AS34" s="70"/>
      <c r="AW34" s="104">
        <f>SUM(AW14:AW33)</f>
        <v>0</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0</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221" priority="6" stopIfTrue="1">
      <formula>B14=""</formula>
    </cfRule>
  </conditionalFormatting>
  <conditionalFormatting sqref="AE14:AE33">
    <cfRule type="expression" dxfId="220" priority="7" stopIfTrue="1">
      <formula>AND((OR(S14,V14,Y14)&lt;&gt;0),AE14=0)</formula>
    </cfRule>
    <cfRule type="expression" dxfId="219" priority="8" stopIfTrue="1">
      <formula>AND((OR(S14,V14,Y14)&lt;&gt;0),AE14&lt;&gt;0)</formula>
    </cfRule>
  </conditionalFormatting>
  <conditionalFormatting sqref="Q14:R33">
    <cfRule type="expression" dxfId="218" priority="9" stopIfTrue="1">
      <formula>B14=""</formula>
    </cfRule>
  </conditionalFormatting>
  <conditionalFormatting sqref="AC14:AC33">
    <cfRule type="expression" dxfId="217" priority="10" stopIfTrue="1">
      <formula>(AD14+AC14)&gt;=0</formula>
    </cfRule>
  </conditionalFormatting>
  <conditionalFormatting sqref="AI14:AJ33">
    <cfRule type="expression" dxfId="216" priority="11" stopIfTrue="1">
      <formula>IF(AI14&lt;&gt;ROUND(S14*$AF$1+V14+Y14,2),1)</formula>
    </cfRule>
    <cfRule type="cellIs" dxfId="215" priority="12" stopIfTrue="1" operator="equal">
      <formula>0</formula>
    </cfRule>
  </conditionalFormatting>
  <conditionalFormatting sqref="Y25:Z33">
    <cfRule type="expression" dxfId="214" priority="13" stopIfTrue="1">
      <formula>IF((AND($Y25=0,$S25=0,$V25=0,$AE25&lt;&gt;0)),"истина")</formula>
    </cfRule>
    <cfRule type="expression" dxfId="213" priority="14" stopIfTrue="1">
      <formula>($V25+$Y25)&lt;&gt;$AI25</formula>
    </cfRule>
  </conditionalFormatting>
  <conditionalFormatting sqref="S15:U33">
    <cfRule type="expression" dxfId="212" priority="15" stopIfTrue="1">
      <formula>IF((AND($S15=0,$V15=0,$Y15=0,$AE15&lt;&gt;0)),"истина")</formula>
    </cfRule>
    <cfRule type="cellIs" dxfId="211" priority="16" stopIfTrue="1" operator="lessThan">
      <formula>0</formula>
    </cfRule>
  </conditionalFormatting>
  <conditionalFormatting sqref="V25:X33">
    <cfRule type="expression" dxfId="210" priority="17" stopIfTrue="1">
      <formula>IF((AND($V25=0,$Y25=0,$S25=0,$AE25&lt;&gt;0)),"истина")</formula>
    </cfRule>
    <cfRule type="expression" dxfId="209" priority="18" stopIfTrue="1">
      <formula>($V25+$Y25)&lt;&gt;$AI25</formula>
    </cfRule>
    <cfRule type="cellIs" dxfId="208" priority="19" stopIfTrue="1" operator="lessThan">
      <formula>0</formula>
    </cfRule>
  </conditionalFormatting>
  <conditionalFormatting sqref="I10:J10">
    <cfRule type="cellIs" dxfId="207" priority="20" stopIfTrue="1" operator="notEqual">
      <formula>$A$10</formula>
    </cfRule>
    <cfRule type="cellIs" dxfId="206" priority="21" stopIfTrue="1" operator="equal">
      <formula>0</formula>
    </cfRule>
  </conditionalFormatting>
  <conditionalFormatting sqref="D10:E10 AK13:AL13 AH14:AH33 AM14:AN33">
    <cfRule type="cellIs" dxfId="205" priority="22" stopIfTrue="1" operator="equal">
      <formula>0</formula>
    </cfRule>
  </conditionalFormatting>
  <conditionalFormatting sqref="AH3:AN3 AH1:AN1">
    <cfRule type="cellIs" dxfId="204" priority="23" stopIfTrue="1" operator="equal">
      <formula>0</formula>
    </cfRule>
  </conditionalFormatting>
  <conditionalFormatting sqref="S34:AG34 AF14:AF33">
    <cfRule type="cellIs" dxfId="203" priority="24" stopIfTrue="1" operator="equal">
      <formula>0</formula>
    </cfRule>
  </conditionalFormatting>
  <conditionalFormatting sqref="S14:U14">
    <cfRule type="expression" dxfId="202" priority="25" stopIfTrue="1">
      <formula>IF((AND($S$14=0,$V$14=0,$Y$14=0,$AE$14&lt;&gt;0)),"истина")</formula>
    </cfRule>
    <cfRule type="cellIs" dxfId="201" priority="26" stopIfTrue="1" operator="lessThan">
      <formula>0</formula>
    </cfRule>
  </conditionalFormatting>
  <conditionalFormatting sqref="G34 D8:E9 AK14:AL33">
    <cfRule type="cellIs" dxfId="200" priority="27" stopIfTrue="1" operator="equal">
      <formula>0</formula>
    </cfRule>
  </conditionalFormatting>
  <conditionalFormatting sqref="AL8:AL9">
    <cfRule type="cellIs" dxfId="199" priority="28" stopIfTrue="1" operator="equal">
      <formula>0</formula>
    </cfRule>
  </conditionalFormatting>
  <conditionalFormatting sqref="AM8:AN8">
    <cfRule type="expression" dxfId="198" priority="29" stopIfTrue="1">
      <formula>$AL$8=0</formula>
    </cfRule>
  </conditionalFormatting>
  <conditionalFormatting sqref="AM9:AN9">
    <cfRule type="expression" dxfId="197" priority="30" stopIfTrue="1">
      <formula>$AL$9=0</formula>
    </cfRule>
  </conditionalFormatting>
  <conditionalFormatting sqref="A8:C8">
    <cfRule type="expression" dxfId="196" priority="31" stopIfTrue="1">
      <formula>$D$8=0</formula>
    </cfRule>
    <cfRule type="cellIs" dxfId="195" priority="32" stopIfTrue="1" operator="equal">
      <formula>0</formula>
    </cfRule>
  </conditionalFormatting>
  <conditionalFormatting sqref="A9:C9">
    <cfRule type="expression" dxfId="194" priority="33" stopIfTrue="1">
      <formula>$D$9=0</formula>
    </cfRule>
    <cfRule type="cellIs" dxfId="193" priority="34" stopIfTrue="1" operator="equal">
      <formula>0</formula>
    </cfRule>
  </conditionalFormatting>
  <conditionalFormatting sqref="F9">
    <cfRule type="expression" dxfId="192" priority="35" stopIfTrue="1">
      <formula>$D$9=0</formula>
    </cfRule>
  </conditionalFormatting>
  <conditionalFormatting sqref="F8">
    <cfRule type="expression" dxfId="191" priority="36" stopIfTrue="1">
      <formula>$D$8=0</formula>
    </cfRule>
  </conditionalFormatting>
  <conditionalFormatting sqref="G8:AK9 BA7:CE8">
    <cfRule type="cellIs" dxfId="190" priority="37" stopIfTrue="1" operator="equal">
      <formula>""</formula>
    </cfRule>
  </conditionalFormatting>
  <conditionalFormatting sqref="Y14:Z24">
    <cfRule type="expression" dxfId="189" priority="1" stopIfTrue="1">
      <formula>IF((AND($Y14=0,$S14=0,$V14=0,$AE14&lt;&gt;0)),"истина")</formula>
    </cfRule>
    <cfRule type="expression" dxfId="188" priority="2" stopIfTrue="1">
      <formula>($V14+$Y14)&lt;&gt;$AI14</formula>
    </cfRule>
  </conditionalFormatting>
  <conditionalFormatting sqref="V14:X24">
    <cfRule type="expression" dxfId="187" priority="3" stopIfTrue="1">
      <formula>IF((AND($V14=0,$Y14=0,$S14=0,$AE14&lt;&gt;0)),"истина")</formula>
    </cfRule>
    <cfRule type="expression" dxfId="186" priority="4" stopIfTrue="1">
      <formula>($V14+$Y14)&lt;&gt;$AI14</formula>
    </cfRule>
    <cfRule type="cellIs" dxfId="185"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107522"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107523"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107524"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107525"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107526"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107527"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107528"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107529"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107530"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107531"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107532"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107533"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107534"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107535"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107536"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107537"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10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56">
    <pageSetUpPr fitToPage="1"/>
  </sheetPr>
  <dimension ref="A1:CE147"/>
  <sheetViews>
    <sheetView showGridLines="0" topLeftCell="C3" zoomScale="120" zoomScaleNormal="120" workbookViewId="0">
      <selection activeCell="M18" sqref="M18:N18"/>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c r="B1" s="969"/>
      <c r="C1" s="969"/>
      <c r="D1" s="555"/>
      <c r="E1" s="966"/>
      <c r="F1" s="966"/>
      <c r="G1" s="966"/>
      <c r="H1" s="966"/>
      <c r="J1" s="970"/>
      <c r="K1" s="970"/>
      <c r="L1" s="970"/>
      <c r="M1" s="970"/>
      <c r="N1" s="970"/>
      <c r="O1" s="970"/>
      <c r="P1" s="3"/>
      <c r="Q1" s="3"/>
      <c r="R1" s="964"/>
      <c r="S1" s="964"/>
      <c r="T1" s="964"/>
      <c r="U1" s="964"/>
      <c r="V1" s="964"/>
      <c r="W1" s="964"/>
      <c r="Y1" s="971"/>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c r="AH2" s="859" t="s">
        <v>12</v>
      </c>
      <c r="AI2" s="859"/>
      <c r="AJ2" s="859"/>
      <c r="AK2" s="859"/>
      <c r="AL2" s="859"/>
      <c r="AM2" s="859"/>
      <c r="AN2" s="859"/>
      <c r="AO2" s="14" t="b">
        <v>0</v>
      </c>
      <c r="AP2" s="15" t="b">
        <v>0</v>
      </c>
      <c r="AQ2" s="15" t="b">
        <v>0</v>
      </c>
      <c r="AR2" s="15" t="b">
        <v>0</v>
      </c>
      <c r="AS2" s="15" t="b">
        <v>0</v>
      </c>
      <c r="AT2" s="15" t="b">
        <v>0</v>
      </c>
      <c r="AU2" s="15" t="b">
        <v>0</v>
      </c>
      <c r="AV2" s="15">
        <f>COUNTIF(AO2:AU2,TRUE)</f>
        <v>0</v>
      </c>
    </row>
    <row r="3" spans="1:83" ht="12.75" customHeight="1" x14ac:dyDescent="0.2">
      <c r="A3" s="972" t="s">
        <v>342</v>
      </c>
      <c r="B3" s="972"/>
      <c r="C3" s="972"/>
      <c r="D3" s="555"/>
      <c r="E3" s="964"/>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f>IF(AO2=TRUE,"M",0)</f>
        <v>0</v>
      </c>
      <c r="AP3" s="19">
        <f>IF(AP2=TRUE,"Tu",0)</f>
        <v>0</v>
      </c>
      <c r="AQ3" s="19">
        <f>IF(AQ2=TRUE,"W",0)</f>
        <v>0</v>
      </c>
      <c r="AR3" s="19">
        <f>IF(AR2=TRUE,"Th",0)</f>
        <v>0</v>
      </c>
      <c r="AS3" s="19">
        <f>IF(AS2=TRUE,"F",0)</f>
        <v>0</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
      </c>
      <c r="BC7" s="33" t="str">
        <f>IF($I$7=$AO$3,"X","")&amp;IF($I$7=$AP$3,"X","")&amp;IF($I$7=$AQ$3,"X","")&amp;IF($I$7=$AR$3,"X","")&amp;IF($I$7=$AS$3,"X","")&amp;IF($I$7=$AT$3,"X","")&amp;IF($I$7=$AU$3,"X","")</f>
        <v/>
      </c>
      <c r="BD7" s="33" t="str">
        <f>IF($J$7=$AO$3,"X","")&amp;IF($J$7=$AP$3,"X","")&amp;IF($J$7=$AQ$3,"X","")&amp;IF($J$7=$AR$3,"X","")&amp;IF($J$7=$AS$3,"X","")&amp;IF($J$7=$AT$3,"X","")&amp;IF($J$7=$AU$3,"X","")</f>
        <v/>
      </c>
      <c r="BE7" s="33" t="str">
        <f>IF($K$7=$AO$3,"X","")&amp;IF($K$7=$AP$3,"X","")&amp;IF($K$7=$AQ$3,"X","")&amp;IF($K$7=$AR$3,"X","")&amp;IF($K$7=$AS$3,"X","")&amp;IF($K$7=$AT$3,"X","")&amp;IF($K$7=$AU$3,"X","")</f>
        <v/>
      </c>
      <c r="BF7" s="33" t="str">
        <f>IF($L$7=$AO$3,"X","")&amp;IF($L$7=$AP$3,"X","")&amp;IF($L$7=$AQ$3,"X","")&amp;IF($L$7=$AR$3,"X","")&amp;IF($L$7=$AS$3,"X","")&amp;IF($L$7=$AT$3,"X","")&amp;IF($L$7=$AU$3,"X","")</f>
        <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
      </c>
      <c r="BJ7" s="33" t="str">
        <f>IF($P$7=$AO$3,"X","")&amp;IF($P$7=$AP$3,"X","")&amp;IF($P$7=$AQ$3,"X","")&amp;IF($P$7=$AR$3,"X","")&amp;IF($P$7=$AS$3,"X","")&amp;IF($P$7=$AT$3,"X","")&amp;IF($P$7=$AU$3,"X","")</f>
        <v/>
      </c>
      <c r="BK7" s="33" t="str">
        <f>IF($Q$7=$AO$3,"X","")&amp;IF($Q$7=$AP$3,"X","")&amp;IF($Q$7=$AQ$3,"X","")&amp;IF($Q$7=$AR$3,"X","")&amp;IF($Q$7=$AS$3,"X","")&amp;IF($Q$7=$AT$3,"X","")&amp;IF($Q$7=$AU$3,"X","")</f>
        <v/>
      </c>
      <c r="BL7" s="33" t="str">
        <f>IF($R$7=$AO$3,"X","")&amp;IF($R$7=$AP$3,"X","")&amp;IF($R$7=$AQ$3,"X","")&amp;IF($R$7=$AR$3,"X","")&amp;IF($R$7=$AS$3,"X","")&amp;IF($R$7=$AT$3,"X","")&amp;IF($R$7=$AU$3,"X","")</f>
        <v/>
      </c>
      <c r="BM7" s="33" t="str">
        <f>IF($S$7=$AO$3,"X","")&amp;IF($S$7=$AP$3,"X","")&amp;IF($S$7=$AQ$3,"X","")&amp;IF($S$7=$AR$3,"X","")&amp;IF($S$7=$AS$3,"X","")&amp;IF($S$7=$AT$3,"X","")&amp;IF($S$7=$AU$3,"X","")</f>
        <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
      </c>
      <c r="BQ7" s="33" t="str">
        <f>IF($W$7=$AO$3,"X","")&amp;IF($W$7=$AP$3,"X","")&amp;IF($W$7=$AQ$3,"X","")&amp;IF($W$7=$AR$3,"X","")&amp;IF($W$7=$AS$3,"X","")&amp;IF($W$7=$AT$3,"X","")&amp;IF($W$7=$AU$3,"X","")</f>
        <v/>
      </c>
      <c r="BR7" s="33" t="str">
        <f>IF($X$7=$AO$3,"X","")&amp;IF($X$7=$AP$3,"X","")&amp;IF($X$7=$AQ$3,"X","")&amp;IF($X$7=$AR$3,"X","")&amp;IF($X$7=$AS$3,"X","")&amp;IF($X$7=$AT$3,"X","")&amp;IF($X$7=$AU$3,"X","")</f>
        <v/>
      </c>
      <c r="BS7" s="33" t="str">
        <f>IF($Y$7=$AO$3,"X","")&amp;IF($Y$7=$AP$3,"X","")&amp;IF($Y$7=$AQ$3,"X","")&amp;IF($Y$7=$AR$3,"X","")&amp;IF($Y$7=$AS$3,"X","")&amp;IF($Y$7=$AT$3,"X","")&amp;IF($Y$7=$AU$3,"X","")</f>
        <v/>
      </c>
      <c r="BT7" s="33" t="str">
        <f>IF($Z$7=$AO$3,"X","")&amp;IF($Z$7=$AP$3,"X","")&amp;IF($Z$7=$AQ$3,"X","")&amp;IF($Z$7=$AR$3,"X","")&amp;IF($Z$7=$AS$3,"X","")&amp;IF($Z$7=$AT$3,"X","")&amp;IF($Z$7=$AU$3,"X","")</f>
        <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
      </c>
      <c r="BX7" s="33" t="str">
        <f>IF($AD$7=$AO$3,"X","")&amp;IF($AD$7=$AP$3,"X","")&amp;IF($AD$7=$AQ$3,"X","")&amp;IF($AD$7=$AR$3,"X","")&amp;IF($AD$7=$AS$3,"X","")&amp;IF($AD$7=$AT$3,"X","")&amp;IF($AD$7=$AU$3,"X","")</f>
        <v/>
      </c>
      <c r="BY7" s="33" t="str">
        <f>IF($AE$7=$AO$3,"X","")&amp;IF($AE$7=$AP$3,"X","")&amp;IF($AE$7=$AQ$3,"X","")&amp;IF($AE$7=$AR$3,"X","")&amp;IF($AE$7=$AS$3,"X","")&amp;IF($AE$7=$AT$3,"X","")&amp;IF($AE$7=$AU$3,"X","")</f>
        <v/>
      </c>
      <c r="BZ7" s="33" t="str">
        <f>IF($AF$7=$AO$3,"X","")&amp;IF($AF$7=$AP$3,"X","")&amp;IF($AF$7=$AQ$3,"X","")&amp;IF($AF$7=$AR$3,"X","")&amp;IF($AF$7=$AS$3,"X","")&amp;IF($AF$7=$AT$3,"X","")&amp;IF($AF$7=$AU$3,"X","")</f>
        <v/>
      </c>
      <c r="CA7" s="33" t="str">
        <f>IF($AG$7=$AO$3,"X","")&amp;IF($AG$7=$AP$3,"X","")&amp;IF($AG$7=$AQ$3,"X","")&amp;IF($AG$7=$AR$3,"X","")&amp;IF($AG$7=$AS$3,"X","")&amp;IF($AG$7=$AT$3,"X","")&amp;IF($AG$7=$AU$3,"X","")</f>
        <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
      </c>
      <c r="CE7" s="33" t="str">
        <f>IF($AK$7=$AO$3,"X","")&amp;IF($AK$7=$AP$3,"X","")&amp;IF($AK$7=$AQ$3,"X","")&amp;IF($AK$7=$AR$3,"X","")&amp;IF($AK$7=$AS$3,"X","")&amp;IF($AK$7=$AT$3,"X","")&amp;IF($AK$7=$AU$3,"X","")</f>
        <v/>
      </c>
    </row>
    <row r="8" spans="1:83" ht="12.75" customHeight="1" x14ac:dyDescent="0.2">
      <c r="A8" s="977">
        <f>R1</f>
        <v>0</v>
      </c>
      <c r="B8" s="977"/>
      <c r="C8" s="977"/>
      <c r="D8" s="978">
        <f>Y1*AL8</f>
        <v>0</v>
      </c>
      <c r="E8" s="978"/>
      <c r="F8" s="34" t="s">
        <v>21</v>
      </c>
      <c r="G8" s="35" t="str">
        <f>IF($G$7=$AO$3,"X","")&amp;IF($G$7=$AP$3,"X","")&amp;IF($G$7=$AQ$3,"X","")&amp;IF($G$7=$AR$3,"X","")&amp;IF($G$7=$AS$3,"X","")&amp;IF($G$7=$AT$3,"X","")&amp;IF($G$7=$AU$3,"X","")</f>
        <v/>
      </c>
      <c r="H8" s="35" t="str">
        <f>IF($H$7=$AO$3,"X","")&amp;IF($H$7=$AP$3,"X","")&amp;IF($H$7=$AQ$3,"X","")&amp;IF($H$7=$AR$3,"X","")&amp;IF($H$7=$AS$3,"X","")&amp;IF($H$7=$AT$3,"X","")&amp;IF($H$7=$AU$3,"X","")</f>
        <v/>
      </c>
      <c r="I8" s="35" t="str">
        <f>IF($I$7=$AO$3,"X","")&amp;IF($I$7=$AP$3,"X","")&amp;IF($I$7=$AQ$3,"X","")&amp;IF($I$7=$AR$3,"X","")&amp;IF($I$7=$AS$3,"X","")&amp;IF($I$7=$AT$3,"X","")&amp;IF($I$7=$AU$3,"X","")</f>
        <v/>
      </c>
      <c r="J8" s="35" t="str">
        <f>IF($J$7=$AO$3,"X","")&amp;IF($J$7=$AP$3,"X","")&amp;IF($J$7=$AQ$3,"X","")&amp;IF($J$7=$AR$3,"X","")&amp;IF($J$7=$AS$3,"X","")&amp;IF($J$7=$AT$3,"X","")&amp;IF($J$7=$AU$3,"X","")</f>
        <v/>
      </c>
      <c r="K8" s="35" t="str">
        <f>IF($K$7=$AO$3,"X","")&amp;IF($K$7=$AP$3,"X","")&amp;IF($K$7=$AQ$3,"X","")&amp;IF($K$7=$AR$3,"X","")&amp;IF($K$7=$AS$3,"X","")&amp;IF($K$7=$AT$3,"X","")&amp;IF($K$7=$AU$3,"X","")</f>
        <v/>
      </c>
      <c r="L8" s="35" t="str">
        <f>IF($L$7=$AO$3,"X","")&amp;IF($L$7=$AP$3,"X","")&amp;IF($L$7=$AQ$3,"X","")&amp;IF($L$7=$AR$3,"X","")&amp;IF($L$7=$AS$3,"X","")&amp;IF($L$7=$AT$3,"X","")&amp;IF($L$7=$AU$3,"X","")</f>
        <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
      </c>
      <c r="P8" s="35" t="str">
        <f>IF($P$7=$AO$3,"X","")&amp;IF($P$7=$AP$3,"X","")&amp;IF($P$7=$AQ$3,"X","")&amp;IF($P$7=$AR$3,"X","")&amp;IF($P$7=$AS$3,"X","")&amp;IF($P$7=$AT$3,"X","")&amp;IF($P$7=$AU$3,"X","")</f>
        <v/>
      </c>
      <c r="Q8" s="35" t="str">
        <f>IF($Q$7=$AO$3,"X","")&amp;IF($Q$7=$AP$3,"X","")&amp;IF($Q$7=$AQ$3,"X","")&amp;IF($Q$7=$AR$3,"X","")&amp;IF($Q$7=$AS$3,"X","")&amp;IF($Q$7=$AT$3,"X","")&amp;IF($Q$7=$AU$3,"X","")</f>
        <v/>
      </c>
      <c r="R8" s="35" t="str">
        <f>IF($R$7=$AO$3,"X","")&amp;IF($R$7=$AP$3,"X","")&amp;IF($R$7=$AQ$3,"X","")&amp;IF($R$7=$AR$3,"X","")&amp;IF($R$7=$AS$3,"X","")&amp;IF($R$7=$AT$3,"X","")&amp;IF($R$7=$AU$3,"X","")</f>
        <v/>
      </c>
      <c r="S8" s="35" t="str">
        <f>IF($S$7=$AO$3,"X","")&amp;IF($S$7=$AP$3,"X","")&amp;IF($S$7=$AQ$3,"X","")&amp;IF($S$7=$AR$3,"X","")&amp;IF($S$7=$AS$3,"X","")&amp;IF($S$7=$AT$3,"X","")&amp;IF($S$7=$AU$3,"X","")</f>
        <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
      </c>
      <c r="W8" s="35" t="str">
        <f>IF($W$7=$AO$3,"X","")&amp;IF($W$7=$AP$3,"X","")&amp;IF($W$7=$AQ$3,"X","")&amp;IF($W$7=$AR$3,"X","")&amp;IF($W$7=$AS$3,"X","")&amp;IF($W$7=$AT$3,"X","")&amp;IF($W$7=$AU$3,"X","")</f>
        <v/>
      </c>
      <c r="X8" s="35" t="str">
        <f>IF($X$7=$AO$3,"X","")&amp;IF($X$7=$AP$3,"X","")&amp;IF($X$7=$AQ$3,"X","")&amp;IF($X$7=$AR$3,"X","")&amp;IF($X$7=$AS$3,"X","")&amp;IF($X$7=$AT$3,"X","")&amp;IF($X$7=$AU$3,"X","")</f>
        <v/>
      </c>
      <c r="Y8" s="35" t="str">
        <f>IF($Y$7=$AO$3,"X","")&amp;IF($Y$7=$AP$3,"X","")&amp;IF($Y$7=$AQ$3,"X","")&amp;IF($Y$7=$AR$3,"X","")&amp;IF($Y$7=$AS$3,"X","")&amp;IF($Y$7=$AT$3,"X","")&amp;IF($Y$7=$AU$3,"X","")</f>
        <v/>
      </c>
      <c r="Z8" s="35" t="str">
        <f>IF($Z$7=$AO$3,"X","")&amp;IF($Z$7=$AP$3,"X","")&amp;IF($Z$7=$AQ$3,"X","")&amp;IF($Z$7=$AR$3,"X","")&amp;IF($Z$7=$AS$3,"X","")&amp;IF($Z$7=$AT$3,"X","")&amp;IF($Z$7=$AU$3,"X","")</f>
        <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
      </c>
      <c r="AD8" s="35" t="str">
        <f>IF($AD$7=$AO$3,"X","")&amp;IF($AD$7=$AP$3,"X","")&amp;IF($AD$7=$AQ$3,"X","")&amp;IF($AD$7=$AR$3,"X","")&amp;IF($AD$7=$AS$3,"X","")&amp;IF($AD$7=$AT$3,"X","")&amp;IF($AD$7=$AU$3,"X","")</f>
        <v/>
      </c>
      <c r="AE8" s="35" t="str">
        <f>IF($AE$7=$AO$3,"X","")&amp;IF($AE$7=$AP$3,"X","")&amp;IF($AE$7=$AQ$3,"X","")&amp;IF($AE$7=$AR$3,"X","")&amp;IF($AE$7=$AS$3,"X","")&amp;IF($AE$7=$AT$3,"X","")&amp;IF($AE$7=$AU$3,"X","")</f>
        <v/>
      </c>
      <c r="AF8" s="35" t="str">
        <f>IF($AF$7=$AO$3,"X","")&amp;IF($AF$7=$AP$3,"X","")&amp;IF($AF$7=$AQ$3,"X","")&amp;IF($AF$7=$AR$3,"X","")&amp;IF($AF$7=$AS$3,"X","")&amp;IF($AF$7=$AT$3,"X","")&amp;IF($AF$7=$AU$3,"X","")</f>
        <v/>
      </c>
      <c r="AG8" s="35" t="str">
        <f>IF($AG$7=$AO$3,"X","")&amp;IF($AG$7=$AP$3,"X","")&amp;IF($AG$7=$AQ$3,"X","")&amp;IF($AG$7=$AR$3,"X","")&amp;IF($AG$7=$AS$3,"X","")&amp;IF($AG$7=$AT$3,"X","")&amp;IF($AG$7=$AU$3,"X","")</f>
        <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
      </c>
      <c r="AK8" s="35" t="str">
        <f>IF($AK$7=$AO$3,"X","")&amp;IF($AK$7=$AP$3,"X","")&amp;IF($AK$7=$AQ$3,"X","")&amp;IF($AK$7=$AR$3,"X","")&amp;IF($AK$7=$AS$3,"X","")&amp;IF($AK$7=$AT$3,"X","")&amp;IF($AK$7=$AU$3,"X","")</f>
        <v/>
      </c>
      <c r="AL8" s="30">
        <f>COUNTIF(G8:AK8,"X")</f>
        <v>0</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0</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c r="C14" s="925"/>
      <c r="D14" s="925"/>
      <c r="E14" s="925"/>
      <c r="F14" s="925"/>
      <c r="G14" s="926"/>
      <c r="H14" s="927"/>
      <c r="I14" s="928"/>
      <c r="J14" s="929"/>
      <c r="K14" s="930"/>
      <c r="L14" s="931"/>
      <c r="M14" s="932"/>
      <c r="N14" s="933"/>
      <c r="O14" s="932"/>
      <c r="P14" s="933"/>
      <c r="Q14" s="934">
        <f t="shared" ref="Q14:Q33" si="2">AV14</f>
        <v>0</v>
      </c>
      <c r="R14" s="935"/>
      <c r="S14" s="936"/>
      <c r="T14" s="937"/>
      <c r="U14" s="938"/>
      <c r="V14" s="939"/>
      <c r="W14" s="940"/>
      <c r="X14" s="941"/>
      <c r="Y14" s="939"/>
      <c r="Z14" s="941"/>
      <c r="AA14" s="556"/>
      <c r="AB14" s="559"/>
      <c r="AC14" s="560" t="str">
        <f t="shared" ref="AC14:AC33" si="3">IF(B14&lt;&gt;"",-$I$10,"")</f>
        <v/>
      </c>
      <c r="AD14" s="561"/>
      <c r="AE14" s="561"/>
      <c r="AF14" s="562">
        <f t="shared" ref="AF14:AF33" si="4">SUM(AB14:AE14)</f>
        <v>0</v>
      </c>
      <c r="AG14" s="72"/>
      <c r="AH14" s="109" t="str">
        <f t="shared" ref="AH14:AH33" si="5">IF(B14&lt;&gt;"",AV14,"")</f>
        <v/>
      </c>
      <c r="AI14" s="883" t="str">
        <f>IF(B14&lt;&gt;0,ROUND(AE14*Q14,0),"")</f>
        <v/>
      </c>
      <c r="AJ14" s="883"/>
      <c r="AK14" s="900" t="str">
        <f t="shared" ref="AK14:AK33" si="6">IF(B14&lt;&gt;0,ROUND(AI14*$AF$1,2),"")</f>
        <v/>
      </c>
      <c r="AL14" s="900"/>
      <c r="AM14" s="901" t="str">
        <f t="shared" ref="AM14:AM33" si="7">IF(AND(AC14&gt;0,AC14&lt;&gt;""),"ложь","")</f>
        <v/>
      </c>
      <c r="AN14" s="901"/>
      <c r="AO14" s="73">
        <f>IF(ROUND($A$1-$A$1*M14,4)=$A$1,0,ROUND($A$1-$A$1*M14,4))</f>
        <v>0</v>
      </c>
      <c r="AP14" s="74">
        <f>IF(ROUND($A$1-$A$1*O14,4)=$A$1,0,ROUND($A$1-$A$1*O14,4))</f>
        <v>0</v>
      </c>
      <c r="AQ14" s="75">
        <f>ROUND($A$1-((M14+O14)*$A$1),4)</f>
        <v>0</v>
      </c>
      <c r="AR14" s="76">
        <f>IF(AO14&gt;0,1,0)</f>
        <v>0</v>
      </c>
      <c r="AS14" s="77">
        <f t="shared" ref="AS14:AS33" si="8">IF(AP14&gt;0,2,0)</f>
        <v>0</v>
      </c>
      <c r="AT14" s="76">
        <f>IF(AQ14&gt;0,3,0)</f>
        <v>0</v>
      </c>
      <c r="AU14" s="78">
        <f t="shared" ref="AU14:AU33" si="9">AR14+AS14+AT14</f>
        <v>0</v>
      </c>
      <c r="AV14" s="5">
        <f t="shared" ref="AV14:AV33" si="10">IF(AU14=4,AO14,0)+IF(AU14=5,AP14,0)+IF(AU14=6,AQ14,0)+IF(AU14=3,$A$1,0)</f>
        <v>0</v>
      </c>
      <c r="AW14" s="104">
        <f>ROUND(AF14*Q14,0)</f>
        <v>0</v>
      </c>
    </row>
    <row r="15" spans="1:83" s="69" customFormat="1" ht="18" customHeight="1" x14ac:dyDescent="0.2">
      <c r="A15" s="71">
        <v>2</v>
      </c>
      <c r="B15" s="924"/>
      <c r="C15" s="925"/>
      <c r="D15" s="925"/>
      <c r="E15" s="925"/>
      <c r="F15" s="925"/>
      <c r="G15" s="926"/>
      <c r="H15" s="927"/>
      <c r="I15" s="928"/>
      <c r="J15" s="929"/>
      <c r="K15" s="930"/>
      <c r="L15" s="931"/>
      <c r="M15" s="932"/>
      <c r="N15" s="933"/>
      <c r="O15" s="932"/>
      <c r="P15" s="933"/>
      <c r="Q15" s="934">
        <f t="shared" si="2"/>
        <v>0</v>
      </c>
      <c r="R15" s="935"/>
      <c r="S15" s="936"/>
      <c r="T15" s="937"/>
      <c r="U15" s="938"/>
      <c r="V15" s="939"/>
      <c r="W15" s="940"/>
      <c r="X15" s="941"/>
      <c r="Y15" s="939"/>
      <c r="Z15" s="941"/>
      <c r="AA15" s="556"/>
      <c r="AB15" s="563"/>
      <c r="AC15" s="560" t="str">
        <f t="shared" si="3"/>
        <v/>
      </c>
      <c r="AD15" s="564"/>
      <c r="AE15" s="561"/>
      <c r="AF15" s="562">
        <f t="shared" si="4"/>
        <v>0</v>
      </c>
      <c r="AG15" s="72"/>
      <c r="AH15" s="109" t="str">
        <f t="shared" si="5"/>
        <v/>
      </c>
      <c r="AI15" s="883" t="str">
        <f t="shared" ref="AI15:AI33" si="11">IF(B15&lt;&gt;0,ROUND(AE15*Q15,0),"")</f>
        <v/>
      </c>
      <c r="AJ15" s="883"/>
      <c r="AK15" s="900" t="str">
        <f t="shared" si="6"/>
        <v/>
      </c>
      <c r="AL15" s="900"/>
      <c r="AM15" s="901" t="str">
        <f t="shared" si="7"/>
        <v/>
      </c>
      <c r="AN15" s="901"/>
      <c r="AO15" s="73">
        <f t="shared" ref="AO15:AO33" si="12">IF(ROUND($A$1-$A$1*M15,4)=$A$1,0,ROUND($A$1-$A$1*M15,4))</f>
        <v>0</v>
      </c>
      <c r="AP15" s="74">
        <f t="shared" ref="AP15:AP33" si="13">IF(ROUND($A$1-$A$1*O15,4)=$A$1,0,ROUND($A$1-$A$1*O15,4))</f>
        <v>0</v>
      </c>
      <c r="AQ15" s="75">
        <f t="shared" ref="AQ15:AQ33" si="14">ROUND($A$1-((M15+O15)*$A$1),4)</f>
        <v>0</v>
      </c>
      <c r="AR15" s="76">
        <f t="shared" ref="AR15:AR33" si="15">IF(AO15&gt;0,1,0)</f>
        <v>0</v>
      </c>
      <c r="AS15" s="77">
        <f t="shared" si="8"/>
        <v>0</v>
      </c>
      <c r="AT15" s="76">
        <f t="shared" ref="AT15:AT33" si="16">IF(AQ15&gt;0,3,0)</f>
        <v>0</v>
      </c>
      <c r="AU15" s="78">
        <f t="shared" si="9"/>
        <v>0</v>
      </c>
      <c r="AV15" s="5">
        <f t="shared" si="10"/>
        <v>0</v>
      </c>
      <c r="AW15" s="104">
        <f t="shared" ref="AW15:AW33" si="17">ROUND(AF15*Q15,0)</f>
        <v>0</v>
      </c>
    </row>
    <row r="16" spans="1:83" s="69" customFormat="1" ht="18" customHeight="1" x14ac:dyDescent="0.2">
      <c r="A16" s="71">
        <v>3</v>
      </c>
      <c r="B16" s="924"/>
      <c r="C16" s="925"/>
      <c r="D16" s="925"/>
      <c r="E16" s="925"/>
      <c r="F16" s="925"/>
      <c r="G16" s="926"/>
      <c r="H16" s="927"/>
      <c r="I16" s="928"/>
      <c r="J16" s="929"/>
      <c r="K16" s="930"/>
      <c r="L16" s="931"/>
      <c r="M16" s="932"/>
      <c r="N16" s="933"/>
      <c r="O16" s="932"/>
      <c r="P16" s="933"/>
      <c r="Q16" s="934">
        <f t="shared" si="2"/>
        <v>0</v>
      </c>
      <c r="R16" s="935"/>
      <c r="S16" s="936"/>
      <c r="T16" s="937"/>
      <c r="U16" s="938"/>
      <c r="V16" s="939"/>
      <c r="W16" s="940"/>
      <c r="X16" s="941"/>
      <c r="Y16" s="939"/>
      <c r="Z16" s="941"/>
      <c r="AA16" s="556"/>
      <c r="AB16" s="563"/>
      <c r="AC16" s="560" t="str">
        <f t="shared" si="3"/>
        <v/>
      </c>
      <c r="AD16" s="564"/>
      <c r="AE16" s="561"/>
      <c r="AF16" s="562">
        <f t="shared" si="4"/>
        <v>0</v>
      </c>
      <c r="AG16" s="72"/>
      <c r="AH16" s="109" t="str">
        <f t="shared" si="5"/>
        <v/>
      </c>
      <c r="AI16" s="883" t="str">
        <f t="shared" si="11"/>
        <v/>
      </c>
      <c r="AJ16" s="883"/>
      <c r="AK16" s="900" t="str">
        <f t="shared" si="6"/>
        <v/>
      </c>
      <c r="AL16" s="900"/>
      <c r="AM16" s="901" t="str">
        <f t="shared" si="7"/>
        <v/>
      </c>
      <c r="AN16" s="901"/>
      <c r="AO16" s="73">
        <f t="shared" si="12"/>
        <v>0</v>
      </c>
      <c r="AP16" s="74">
        <f t="shared" si="13"/>
        <v>0</v>
      </c>
      <c r="AQ16" s="75">
        <f t="shared" si="14"/>
        <v>0</v>
      </c>
      <c r="AR16" s="76">
        <f t="shared" si="15"/>
        <v>0</v>
      </c>
      <c r="AS16" s="77">
        <f t="shared" si="8"/>
        <v>0</v>
      </c>
      <c r="AT16" s="76">
        <f t="shared" si="16"/>
        <v>0</v>
      </c>
      <c r="AU16" s="78">
        <f t="shared" si="9"/>
        <v>0</v>
      </c>
      <c r="AV16" s="5">
        <f t="shared" si="10"/>
        <v>0</v>
      </c>
      <c r="AW16" s="104">
        <f t="shared" si="17"/>
        <v>0</v>
      </c>
    </row>
    <row r="17" spans="1:49" s="69" customFormat="1" ht="18" customHeight="1" x14ac:dyDescent="0.2">
      <c r="A17" s="71">
        <v>4</v>
      </c>
      <c r="B17" s="924"/>
      <c r="C17" s="925"/>
      <c r="D17" s="925"/>
      <c r="E17" s="925"/>
      <c r="F17" s="925"/>
      <c r="G17" s="926"/>
      <c r="H17" s="927"/>
      <c r="I17" s="928"/>
      <c r="J17" s="929"/>
      <c r="K17" s="930"/>
      <c r="L17" s="931"/>
      <c r="M17" s="932"/>
      <c r="N17" s="933"/>
      <c r="O17" s="932"/>
      <c r="P17" s="933"/>
      <c r="Q17" s="934">
        <f t="shared" si="2"/>
        <v>0</v>
      </c>
      <c r="R17" s="935"/>
      <c r="S17" s="936"/>
      <c r="T17" s="937"/>
      <c r="U17" s="938"/>
      <c r="V17" s="939"/>
      <c r="W17" s="940"/>
      <c r="X17" s="941"/>
      <c r="Y17" s="939"/>
      <c r="Z17" s="941"/>
      <c r="AA17" s="556"/>
      <c r="AB17" s="563"/>
      <c r="AC17" s="560" t="str">
        <f t="shared" si="3"/>
        <v/>
      </c>
      <c r="AD17" s="564"/>
      <c r="AE17" s="561"/>
      <c r="AF17" s="562">
        <f t="shared" si="4"/>
        <v>0</v>
      </c>
      <c r="AG17" s="72"/>
      <c r="AH17" s="109" t="str">
        <f t="shared" si="5"/>
        <v/>
      </c>
      <c r="AI17" s="883" t="str">
        <f t="shared" si="11"/>
        <v/>
      </c>
      <c r="AJ17" s="883"/>
      <c r="AK17" s="900" t="str">
        <f t="shared" si="6"/>
        <v/>
      </c>
      <c r="AL17" s="900"/>
      <c r="AM17" s="901" t="str">
        <f t="shared" si="7"/>
        <v/>
      </c>
      <c r="AN17" s="901"/>
      <c r="AO17" s="73">
        <f t="shared" si="12"/>
        <v>0</v>
      </c>
      <c r="AP17" s="74">
        <f t="shared" si="13"/>
        <v>0</v>
      </c>
      <c r="AQ17" s="75">
        <f t="shared" si="14"/>
        <v>0</v>
      </c>
      <c r="AR17" s="76">
        <f t="shared" si="15"/>
        <v>0</v>
      </c>
      <c r="AS17" s="77">
        <f t="shared" si="8"/>
        <v>0</v>
      </c>
      <c r="AT17" s="76">
        <f t="shared" si="16"/>
        <v>0</v>
      </c>
      <c r="AU17" s="78">
        <f t="shared" si="9"/>
        <v>0</v>
      </c>
      <c r="AV17" s="5">
        <f t="shared" si="10"/>
        <v>0</v>
      </c>
      <c r="AW17" s="104">
        <f t="shared" si="17"/>
        <v>0</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0</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0</v>
      </c>
      <c r="AR18" s="76">
        <f t="shared" si="15"/>
        <v>0</v>
      </c>
      <c r="AS18" s="77">
        <f t="shared" si="8"/>
        <v>0</v>
      </c>
      <c r="AT18" s="76">
        <f t="shared" si="16"/>
        <v>0</v>
      </c>
      <c r="AU18" s="78">
        <f t="shared" si="9"/>
        <v>0</v>
      </c>
      <c r="AV18" s="5">
        <f t="shared" si="10"/>
        <v>0</v>
      </c>
      <c r="AW18" s="104">
        <f t="shared" si="17"/>
        <v>0</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0</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0</v>
      </c>
      <c r="AR19" s="76">
        <f t="shared" si="15"/>
        <v>0</v>
      </c>
      <c r="AS19" s="77">
        <f t="shared" si="8"/>
        <v>0</v>
      </c>
      <c r="AT19" s="76">
        <f t="shared" si="16"/>
        <v>0</v>
      </c>
      <c r="AU19" s="78">
        <f t="shared" si="9"/>
        <v>0</v>
      </c>
      <c r="AV19" s="5">
        <f t="shared" si="10"/>
        <v>0</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0</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0</v>
      </c>
      <c r="AR20" s="76">
        <f t="shared" si="15"/>
        <v>0</v>
      </c>
      <c r="AS20" s="77">
        <f t="shared" si="8"/>
        <v>0</v>
      </c>
      <c r="AT20" s="76">
        <f t="shared" si="16"/>
        <v>0</v>
      </c>
      <c r="AU20" s="78">
        <f t="shared" si="9"/>
        <v>0</v>
      </c>
      <c r="AV20" s="5">
        <f t="shared" si="10"/>
        <v>0</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0</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0</v>
      </c>
      <c r="AR21" s="76">
        <f t="shared" si="15"/>
        <v>0</v>
      </c>
      <c r="AS21" s="77">
        <f t="shared" si="8"/>
        <v>0</v>
      </c>
      <c r="AT21" s="76">
        <f t="shared" si="16"/>
        <v>0</v>
      </c>
      <c r="AU21" s="78">
        <f t="shared" si="9"/>
        <v>0</v>
      </c>
      <c r="AV21" s="5">
        <f t="shared" si="10"/>
        <v>0</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0</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0</v>
      </c>
      <c r="AR22" s="76">
        <f t="shared" si="15"/>
        <v>0</v>
      </c>
      <c r="AS22" s="77">
        <f t="shared" si="8"/>
        <v>0</v>
      </c>
      <c r="AT22" s="76">
        <f t="shared" si="16"/>
        <v>0</v>
      </c>
      <c r="AU22" s="78">
        <f t="shared" si="9"/>
        <v>0</v>
      </c>
      <c r="AV22" s="5">
        <f t="shared" si="10"/>
        <v>0</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0</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0</v>
      </c>
      <c r="AR23" s="76">
        <f t="shared" si="15"/>
        <v>0</v>
      </c>
      <c r="AS23" s="77">
        <f t="shared" si="8"/>
        <v>0</v>
      </c>
      <c r="AT23" s="76">
        <f t="shared" si="16"/>
        <v>0</v>
      </c>
      <c r="AU23" s="78">
        <f t="shared" si="9"/>
        <v>0</v>
      </c>
      <c r="AV23" s="5">
        <f t="shared" si="10"/>
        <v>0</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0</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0</v>
      </c>
      <c r="AR24" s="76">
        <f t="shared" si="15"/>
        <v>0</v>
      </c>
      <c r="AS24" s="77">
        <f t="shared" si="8"/>
        <v>0</v>
      </c>
      <c r="AT24" s="76">
        <f t="shared" si="16"/>
        <v>0</v>
      </c>
      <c r="AU24" s="78">
        <f t="shared" si="9"/>
        <v>0</v>
      </c>
      <c r="AV24" s="5">
        <f t="shared" si="10"/>
        <v>0</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0</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0</v>
      </c>
      <c r="AR25" s="76">
        <f t="shared" si="15"/>
        <v>0</v>
      </c>
      <c r="AS25" s="77">
        <f t="shared" si="8"/>
        <v>0</v>
      </c>
      <c r="AT25" s="76">
        <f t="shared" si="16"/>
        <v>0</v>
      </c>
      <c r="AU25" s="78">
        <f t="shared" si="9"/>
        <v>0</v>
      </c>
      <c r="AV25" s="5">
        <f t="shared" si="10"/>
        <v>0</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0</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0</v>
      </c>
      <c r="AR26" s="76">
        <f t="shared" si="15"/>
        <v>0</v>
      </c>
      <c r="AS26" s="77">
        <f t="shared" si="8"/>
        <v>0</v>
      </c>
      <c r="AT26" s="76">
        <f t="shared" si="16"/>
        <v>0</v>
      </c>
      <c r="AU26" s="78">
        <f t="shared" si="9"/>
        <v>0</v>
      </c>
      <c r="AV26" s="5">
        <f t="shared" si="10"/>
        <v>0</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0</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0</v>
      </c>
      <c r="AR27" s="76">
        <f t="shared" si="15"/>
        <v>0</v>
      </c>
      <c r="AS27" s="77">
        <f t="shared" si="8"/>
        <v>0</v>
      </c>
      <c r="AT27" s="76">
        <f t="shared" si="16"/>
        <v>0</v>
      </c>
      <c r="AU27" s="78">
        <f t="shared" si="9"/>
        <v>0</v>
      </c>
      <c r="AV27" s="5">
        <f t="shared" si="10"/>
        <v>0</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0</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0</v>
      </c>
      <c r="AR28" s="76">
        <f t="shared" si="15"/>
        <v>0</v>
      </c>
      <c r="AS28" s="77">
        <f t="shared" si="8"/>
        <v>0</v>
      </c>
      <c r="AT28" s="76">
        <f t="shared" si="16"/>
        <v>0</v>
      </c>
      <c r="AU28" s="78">
        <f t="shared" si="9"/>
        <v>0</v>
      </c>
      <c r="AV28" s="5">
        <f t="shared" si="10"/>
        <v>0</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0</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0</v>
      </c>
      <c r="AR29" s="76">
        <f t="shared" si="15"/>
        <v>0</v>
      </c>
      <c r="AS29" s="77">
        <f t="shared" si="8"/>
        <v>0</v>
      </c>
      <c r="AT29" s="76">
        <f t="shared" si="16"/>
        <v>0</v>
      </c>
      <c r="AU29" s="78">
        <f t="shared" si="9"/>
        <v>0</v>
      </c>
      <c r="AV29" s="5">
        <f t="shared" si="10"/>
        <v>0</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0</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0</v>
      </c>
      <c r="AR30" s="76">
        <f t="shared" si="15"/>
        <v>0</v>
      </c>
      <c r="AS30" s="77">
        <f t="shared" si="8"/>
        <v>0</v>
      </c>
      <c r="AT30" s="76">
        <f t="shared" si="16"/>
        <v>0</v>
      </c>
      <c r="AU30" s="78">
        <f t="shared" si="9"/>
        <v>0</v>
      </c>
      <c r="AV30" s="5">
        <f t="shared" si="10"/>
        <v>0</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0</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0</v>
      </c>
      <c r="AR31" s="76">
        <f t="shared" si="15"/>
        <v>0</v>
      </c>
      <c r="AS31" s="77">
        <f t="shared" si="8"/>
        <v>0</v>
      </c>
      <c r="AT31" s="76">
        <f t="shared" si="16"/>
        <v>0</v>
      </c>
      <c r="AU31" s="78">
        <f t="shared" si="9"/>
        <v>0</v>
      </c>
      <c r="AV31" s="5">
        <f t="shared" si="10"/>
        <v>0</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0</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0</v>
      </c>
      <c r="AR32" s="76">
        <f t="shared" si="15"/>
        <v>0</v>
      </c>
      <c r="AS32" s="77">
        <f t="shared" si="8"/>
        <v>0</v>
      </c>
      <c r="AT32" s="76">
        <f t="shared" si="16"/>
        <v>0</v>
      </c>
      <c r="AU32" s="78">
        <f t="shared" si="9"/>
        <v>0</v>
      </c>
      <c r="AV32" s="5">
        <f t="shared" si="10"/>
        <v>0</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0</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0</v>
      </c>
      <c r="AR33" s="76">
        <f t="shared" si="15"/>
        <v>0</v>
      </c>
      <c r="AS33" s="77">
        <f t="shared" si="8"/>
        <v>0</v>
      </c>
      <c r="AT33" s="76">
        <f t="shared" si="16"/>
        <v>0</v>
      </c>
      <c r="AU33" s="78">
        <f t="shared" si="9"/>
        <v>0</v>
      </c>
      <c r="AV33" s="5">
        <f t="shared" si="10"/>
        <v>0</v>
      </c>
      <c r="AW33" s="104">
        <f t="shared" si="17"/>
        <v>0</v>
      </c>
    </row>
    <row r="34" spans="1:49" s="69" customFormat="1" ht="24.75" customHeight="1" x14ac:dyDescent="0.2">
      <c r="A34" s="84"/>
      <c r="B34" s="480" t="s">
        <v>281</v>
      </c>
      <c r="C34" s="84"/>
      <c r="D34" s="84"/>
      <c r="E34" s="84"/>
      <c r="F34" s="84"/>
      <c r="G34" s="554">
        <f>20-COUNTBLANK(B14:B33)</f>
        <v>0</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0</v>
      </c>
      <c r="Z34" s="904"/>
      <c r="AA34" s="558">
        <f t="shared" ref="AA34:AG34" si="18">SUM(AA14:AA33)</f>
        <v>0</v>
      </c>
      <c r="AB34" s="568">
        <f t="shared" si="18"/>
        <v>0</v>
      </c>
      <c r="AC34" s="569">
        <f t="shared" si="18"/>
        <v>0</v>
      </c>
      <c r="AD34" s="569">
        <f t="shared" si="18"/>
        <v>0</v>
      </c>
      <c r="AE34" s="570">
        <f t="shared" si="18"/>
        <v>0</v>
      </c>
      <c r="AF34" s="571">
        <f t="shared" si="18"/>
        <v>0</v>
      </c>
      <c r="AG34" s="89">
        <f t="shared" si="18"/>
        <v>0</v>
      </c>
      <c r="AH34" s="90"/>
      <c r="AI34" s="90"/>
      <c r="AJ34" s="90"/>
      <c r="AK34" s="90"/>
      <c r="AL34" s="91"/>
      <c r="AM34" s="91"/>
      <c r="AN34" s="91"/>
      <c r="AO34" s="68"/>
      <c r="AS34" s="70"/>
      <c r="AW34" s="104">
        <f>SUM(AW14:AW33)</f>
        <v>0</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0</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184" priority="6" stopIfTrue="1">
      <formula>B14=""</formula>
    </cfRule>
  </conditionalFormatting>
  <conditionalFormatting sqref="AE14:AE33">
    <cfRule type="expression" dxfId="183" priority="7" stopIfTrue="1">
      <formula>AND((OR(S14,V14,Y14)&lt;&gt;0),AE14=0)</formula>
    </cfRule>
    <cfRule type="expression" dxfId="182" priority="8" stopIfTrue="1">
      <formula>AND((OR(S14,V14,Y14)&lt;&gt;0),AE14&lt;&gt;0)</formula>
    </cfRule>
  </conditionalFormatting>
  <conditionalFormatting sqref="Q14:R33">
    <cfRule type="expression" dxfId="181" priority="9" stopIfTrue="1">
      <formula>B14=""</formula>
    </cfRule>
  </conditionalFormatting>
  <conditionalFormatting sqref="AC14:AC33">
    <cfRule type="expression" dxfId="180" priority="10" stopIfTrue="1">
      <formula>(AD14+AC14)&gt;=0</formula>
    </cfRule>
  </conditionalFormatting>
  <conditionalFormatting sqref="AI14:AJ33">
    <cfRule type="expression" dxfId="179" priority="11" stopIfTrue="1">
      <formula>IF(AI14&lt;&gt;ROUND(S14*$AF$1+V14+Y14,2),1)</formula>
    </cfRule>
    <cfRule type="cellIs" dxfId="178" priority="12" stopIfTrue="1" operator="equal">
      <formula>0</formula>
    </cfRule>
  </conditionalFormatting>
  <conditionalFormatting sqref="Y25:Z33">
    <cfRule type="expression" dxfId="177" priority="13" stopIfTrue="1">
      <formula>IF((AND($Y25=0,$S25=0,$V25=0,$AE25&lt;&gt;0)),"истина")</formula>
    </cfRule>
    <cfRule type="expression" dxfId="176" priority="14" stopIfTrue="1">
      <formula>($V25+$Y25)&lt;&gt;$AI25</formula>
    </cfRule>
  </conditionalFormatting>
  <conditionalFormatting sqref="S15:U33">
    <cfRule type="expression" dxfId="175" priority="15" stopIfTrue="1">
      <formula>IF((AND($S15=0,$V15=0,$Y15=0,$AE15&lt;&gt;0)),"истина")</formula>
    </cfRule>
    <cfRule type="cellIs" dxfId="174" priority="16" stopIfTrue="1" operator="lessThan">
      <formula>0</formula>
    </cfRule>
  </conditionalFormatting>
  <conditionalFormatting sqref="V25:X33">
    <cfRule type="expression" dxfId="173" priority="17" stopIfTrue="1">
      <formula>IF((AND($V25=0,$Y25=0,$S25=0,$AE25&lt;&gt;0)),"истина")</formula>
    </cfRule>
    <cfRule type="expression" dxfId="172" priority="18" stopIfTrue="1">
      <formula>($V25+$Y25)&lt;&gt;$AI25</formula>
    </cfRule>
    <cfRule type="cellIs" dxfId="171" priority="19" stopIfTrue="1" operator="lessThan">
      <formula>0</formula>
    </cfRule>
  </conditionalFormatting>
  <conditionalFormatting sqref="I10:J10">
    <cfRule type="cellIs" dxfId="170" priority="20" stopIfTrue="1" operator="notEqual">
      <formula>$A$10</formula>
    </cfRule>
    <cfRule type="cellIs" dxfId="169" priority="21" stopIfTrue="1" operator="equal">
      <formula>0</formula>
    </cfRule>
  </conditionalFormatting>
  <conditionalFormatting sqref="D10:E10 AK13:AL13 AH14:AH33 AM14:AN33">
    <cfRule type="cellIs" dxfId="168" priority="22" stopIfTrue="1" operator="equal">
      <formula>0</formula>
    </cfRule>
  </conditionalFormatting>
  <conditionalFormatting sqref="AH3:AN3 AH1:AN1">
    <cfRule type="cellIs" dxfId="167" priority="23" stopIfTrue="1" operator="equal">
      <formula>0</formula>
    </cfRule>
  </conditionalFormatting>
  <conditionalFormatting sqref="S34:AG34 AF14:AF33">
    <cfRule type="cellIs" dxfId="166" priority="24" stopIfTrue="1" operator="equal">
      <formula>0</formula>
    </cfRule>
  </conditionalFormatting>
  <conditionalFormatting sqref="S14:U14">
    <cfRule type="expression" dxfId="165" priority="25" stopIfTrue="1">
      <formula>IF((AND($S$14=0,$V$14=0,$Y$14=0,$AE$14&lt;&gt;0)),"истина")</formula>
    </cfRule>
    <cfRule type="cellIs" dxfId="164" priority="26" stopIfTrue="1" operator="lessThan">
      <formula>0</formula>
    </cfRule>
  </conditionalFormatting>
  <conditionalFormatting sqref="G34 D8:E9 AK14:AL33">
    <cfRule type="cellIs" dxfId="163" priority="27" stopIfTrue="1" operator="equal">
      <formula>0</formula>
    </cfRule>
  </conditionalFormatting>
  <conditionalFormatting sqref="AL8:AL9">
    <cfRule type="cellIs" dxfId="162" priority="28" stopIfTrue="1" operator="equal">
      <formula>0</formula>
    </cfRule>
  </conditionalFormatting>
  <conditionalFormatting sqref="AM8:AN8">
    <cfRule type="expression" dxfId="161" priority="29" stopIfTrue="1">
      <formula>$AL$8=0</formula>
    </cfRule>
  </conditionalFormatting>
  <conditionalFormatting sqref="AM9:AN9">
    <cfRule type="expression" dxfId="160" priority="30" stopIfTrue="1">
      <formula>$AL$9=0</formula>
    </cfRule>
  </conditionalFormatting>
  <conditionalFormatting sqref="A8:C8">
    <cfRule type="expression" dxfId="159" priority="31" stopIfTrue="1">
      <formula>$D$8=0</formula>
    </cfRule>
    <cfRule type="cellIs" dxfId="158" priority="32" stopIfTrue="1" operator="equal">
      <formula>0</formula>
    </cfRule>
  </conditionalFormatting>
  <conditionalFormatting sqref="A9:C9">
    <cfRule type="expression" dxfId="157" priority="33" stopIfTrue="1">
      <formula>$D$9=0</formula>
    </cfRule>
    <cfRule type="cellIs" dxfId="156" priority="34" stopIfTrue="1" operator="equal">
      <formula>0</formula>
    </cfRule>
  </conditionalFormatting>
  <conditionalFormatting sqref="F9">
    <cfRule type="expression" dxfId="155" priority="35" stopIfTrue="1">
      <formula>$D$9=0</formula>
    </cfRule>
  </conditionalFormatting>
  <conditionalFormatting sqref="F8">
    <cfRule type="expression" dxfId="154" priority="36" stopIfTrue="1">
      <formula>$D$8=0</formula>
    </cfRule>
  </conditionalFormatting>
  <conditionalFormatting sqref="G8:AK9 BA7:CE8">
    <cfRule type="cellIs" dxfId="153" priority="37" stopIfTrue="1" operator="equal">
      <formula>""</formula>
    </cfRule>
  </conditionalFormatting>
  <conditionalFormatting sqref="Y14:Z24">
    <cfRule type="expression" dxfId="152" priority="1" stopIfTrue="1">
      <formula>IF((AND($Y14=0,$S14=0,$V14=0,$AE14&lt;&gt;0)),"истина")</formula>
    </cfRule>
    <cfRule type="expression" dxfId="151" priority="2" stopIfTrue="1">
      <formula>($V14+$Y14)&lt;&gt;$AI14</formula>
    </cfRule>
  </conditionalFormatting>
  <conditionalFormatting sqref="V14:X24">
    <cfRule type="expression" dxfId="150" priority="3" stopIfTrue="1">
      <formula>IF((AND($V14=0,$Y14=0,$S14=0,$AE14&lt;&gt;0)),"истина")</formula>
    </cfRule>
    <cfRule type="expression" dxfId="149" priority="4" stopIfTrue="1">
      <formula>($V14+$Y14)&lt;&gt;$AI14</formula>
    </cfRule>
    <cfRule type="cellIs" dxfId="148"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108546"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108547"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108548"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108549"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108550"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108551"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108552"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108553"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108554"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108555"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108556"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108557"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108558"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108559"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108560"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108561"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10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57">
    <pageSetUpPr fitToPage="1"/>
  </sheetPr>
  <dimension ref="A1:CE147"/>
  <sheetViews>
    <sheetView showGridLines="0" topLeftCell="C3" zoomScale="120" zoomScaleNormal="120" workbookViewId="0">
      <selection activeCell="M18" sqref="M18:N18"/>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c r="B1" s="969"/>
      <c r="C1" s="969"/>
      <c r="D1" s="555"/>
      <c r="E1" s="966"/>
      <c r="F1" s="966"/>
      <c r="G1" s="966"/>
      <c r="H1" s="966"/>
      <c r="J1" s="970"/>
      <c r="K1" s="970"/>
      <c r="L1" s="970"/>
      <c r="M1" s="970"/>
      <c r="N1" s="970"/>
      <c r="O1" s="970"/>
      <c r="P1" s="3"/>
      <c r="Q1" s="3"/>
      <c r="R1" s="964"/>
      <c r="S1" s="964"/>
      <c r="T1" s="964"/>
      <c r="U1" s="964"/>
      <c r="V1" s="964"/>
      <c r="W1" s="964"/>
      <c r="Y1" s="971"/>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c r="AH2" s="859" t="s">
        <v>12</v>
      </c>
      <c r="AI2" s="859"/>
      <c r="AJ2" s="859"/>
      <c r="AK2" s="859"/>
      <c r="AL2" s="859"/>
      <c r="AM2" s="859"/>
      <c r="AN2" s="859"/>
      <c r="AO2" s="14" t="b">
        <v>0</v>
      </c>
      <c r="AP2" s="15" t="b">
        <v>0</v>
      </c>
      <c r="AQ2" s="15" t="b">
        <v>0</v>
      </c>
      <c r="AR2" s="15" t="b">
        <v>0</v>
      </c>
      <c r="AS2" s="15" t="b">
        <v>0</v>
      </c>
      <c r="AT2" s="15" t="b">
        <v>0</v>
      </c>
      <c r="AU2" s="15" t="b">
        <v>0</v>
      </c>
      <c r="AV2" s="15">
        <f>COUNTIF(AO2:AU2,TRUE)</f>
        <v>0</v>
      </c>
    </row>
    <row r="3" spans="1:83" ht="12.75" customHeight="1" x14ac:dyDescent="0.2">
      <c r="A3" s="972" t="s">
        <v>343</v>
      </c>
      <c r="B3" s="972"/>
      <c r="C3" s="972"/>
      <c r="D3" s="555"/>
      <c r="E3" s="964"/>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f>IF(AO2=TRUE,"M",0)</f>
        <v>0</v>
      </c>
      <c r="AP3" s="19">
        <f>IF(AP2=TRUE,"Tu",0)</f>
        <v>0</v>
      </c>
      <c r="AQ3" s="19">
        <f>IF(AQ2=TRUE,"W",0)</f>
        <v>0</v>
      </c>
      <c r="AR3" s="19">
        <f>IF(AR2=TRUE,"Th",0)</f>
        <v>0</v>
      </c>
      <c r="AS3" s="19">
        <f>IF(AS2=TRUE,"F",0)</f>
        <v>0</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
      </c>
      <c r="BC7" s="33" t="str">
        <f>IF($I$7=$AO$3,"X","")&amp;IF($I$7=$AP$3,"X","")&amp;IF($I$7=$AQ$3,"X","")&amp;IF($I$7=$AR$3,"X","")&amp;IF($I$7=$AS$3,"X","")&amp;IF($I$7=$AT$3,"X","")&amp;IF($I$7=$AU$3,"X","")</f>
        <v/>
      </c>
      <c r="BD7" s="33" t="str">
        <f>IF($J$7=$AO$3,"X","")&amp;IF($J$7=$AP$3,"X","")&amp;IF($J$7=$AQ$3,"X","")&amp;IF($J$7=$AR$3,"X","")&amp;IF($J$7=$AS$3,"X","")&amp;IF($J$7=$AT$3,"X","")&amp;IF($J$7=$AU$3,"X","")</f>
        <v/>
      </c>
      <c r="BE7" s="33" t="str">
        <f>IF($K$7=$AO$3,"X","")&amp;IF($K$7=$AP$3,"X","")&amp;IF($K$7=$AQ$3,"X","")&amp;IF($K$7=$AR$3,"X","")&amp;IF($K$7=$AS$3,"X","")&amp;IF($K$7=$AT$3,"X","")&amp;IF($K$7=$AU$3,"X","")</f>
        <v/>
      </c>
      <c r="BF7" s="33" t="str">
        <f>IF($L$7=$AO$3,"X","")&amp;IF($L$7=$AP$3,"X","")&amp;IF($L$7=$AQ$3,"X","")&amp;IF($L$7=$AR$3,"X","")&amp;IF($L$7=$AS$3,"X","")&amp;IF($L$7=$AT$3,"X","")&amp;IF($L$7=$AU$3,"X","")</f>
        <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
      </c>
      <c r="BJ7" s="33" t="str">
        <f>IF($P$7=$AO$3,"X","")&amp;IF($P$7=$AP$3,"X","")&amp;IF($P$7=$AQ$3,"X","")&amp;IF($P$7=$AR$3,"X","")&amp;IF($P$7=$AS$3,"X","")&amp;IF($P$7=$AT$3,"X","")&amp;IF($P$7=$AU$3,"X","")</f>
        <v/>
      </c>
      <c r="BK7" s="33" t="str">
        <f>IF($Q$7=$AO$3,"X","")&amp;IF($Q$7=$AP$3,"X","")&amp;IF($Q$7=$AQ$3,"X","")&amp;IF($Q$7=$AR$3,"X","")&amp;IF($Q$7=$AS$3,"X","")&amp;IF($Q$7=$AT$3,"X","")&amp;IF($Q$7=$AU$3,"X","")</f>
        <v/>
      </c>
      <c r="BL7" s="33" t="str">
        <f>IF($R$7=$AO$3,"X","")&amp;IF($R$7=$AP$3,"X","")&amp;IF($R$7=$AQ$3,"X","")&amp;IF($R$7=$AR$3,"X","")&amp;IF($R$7=$AS$3,"X","")&amp;IF($R$7=$AT$3,"X","")&amp;IF($R$7=$AU$3,"X","")</f>
        <v/>
      </c>
      <c r="BM7" s="33" t="str">
        <f>IF($S$7=$AO$3,"X","")&amp;IF($S$7=$AP$3,"X","")&amp;IF($S$7=$AQ$3,"X","")&amp;IF($S$7=$AR$3,"X","")&amp;IF($S$7=$AS$3,"X","")&amp;IF($S$7=$AT$3,"X","")&amp;IF($S$7=$AU$3,"X","")</f>
        <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
      </c>
      <c r="BQ7" s="33" t="str">
        <f>IF($W$7=$AO$3,"X","")&amp;IF($W$7=$AP$3,"X","")&amp;IF($W$7=$AQ$3,"X","")&amp;IF($W$7=$AR$3,"X","")&amp;IF($W$7=$AS$3,"X","")&amp;IF($W$7=$AT$3,"X","")&amp;IF($W$7=$AU$3,"X","")</f>
        <v/>
      </c>
      <c r="BR7" s="33" t="str">
        <f>IF($X$7=$AO$3,"X","")&amp;IF($X$7=$AP$3,"X","")&amp;IF($X$7=$AQ$3,"X","")&amp;IF($X$7=$AR$3,"X","")&amp;IF($X$7=$AS$3,"X","")&amp;IF($X$7=$AT$3,"X","")&amp;IF($X$7=$AU$3,"X","")</f>
        <v/>
      </c>
      <c r="BS7" s="33" t="str">
        <f>IF($Y$7=$AO$3,"X","")&amp;IF($Y$7=$AP$3,"X","")&amp;IF($Y$7=$AQ$3,"X","")&amp;IF($Y$7=$AR$3,"X","")&amp;IF($Y$7=$AS$3,"X","")&amp;IF($Y$7=$AT$3,"X","")&amp;IF($Y$7=$AU$3,"X","")</f>
        <v/>
      </c>
      <c r="BT7" s="33" t="str">
        <f>IF($Z$7=$AO$3,"X","")&amp;IF($Z$7=$AP$3,"X","")&amp;IF($Z$7=$AQ$3,"X","")&amp;IF($Z$7=$AR$3,"X","")&amp;IF($Z$7=$AS$3,"X","")&amp;IF($Z$7=$AT$3,"X","")&amp;IF($Z$7=$AU$3,"X","")</f>
        <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
      </c>
      <c r="BX7" s="33" t="str">
        <f>IF($AD$7=$AO$3,"X","")&amp;IF($AD$7=$AP$3,"X","")&amp;IF($AD$7=$AQ$3,"X","")&amp;IF($AD$7=$AR$3,"X","")&amp;IF($AD$7=$AS$3,"X","")&amp;IF($AD$7=$AT$3,"X","")&amp;IF($AD$7=$AU$3,"X","")</f>
        <v/>
      </c>
      <c r="BY7" s="33" t="str">
        <f>IF($AE$7=$AO$3,"X","")&amp;IF($AE$7=$AP$3,"X","")&amp;IF($AE$7=$AQ$3,"X","")&amp;IF($AE$7=$AR$3,"X","")&amp;IF($AE$7=$AS$3,"X","")&amp;IF($AE$7=$AT$3,"X","")&amp;IF($AE$7=$AU$3,"X","")</f>
        <v/>
      </c>
      <c r="BZ7" s="33" t="str">
        <f>IF($AF$7=$AO$3,"X","")&amp;IF($AF$7=$AP$3,"X","")&amp;IF($AF$7=$AQ$3,"X","")&amp;IF($AF$7=$AR$3,"X","")&amp;IF($AF$7=$AS$3,"X","")&amp;IF($AF$7=$AT$3,"X","")&amp;IF($AF$7=$AU$3,"X","")</f>
        <v/>
      </c>
      <c r="CA7" s="33" t="str">
        <f>IF($AG$7=$AO$3,"X","")&amp;IF($AG$7=$AP$3,"X","")&amp;IF($AG$7=$AQ$3,"X","")&amp;IF($AG$7=$AR$3,"X","")&amp;IF($AG$7=$AS$3,"X","")&amp;IF($AG$7=$AT$3,"X","")&amp;IF($AG$7=$AU$3,"X","")</f>
        <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
      </c>
      <c r="CE7" s="33" t="str">
        <f>IF($AK$7=$AO$3,"X","")&amp;IF($AK$7=$AP$3,"X","")&amp;IF($AK$7=$AQ$3,"X","")&amp;IF($AK$7=$AR$3,"X","")&amp;IF($AK$7=$AS$3,"X","")&amp;IF($AK$7=$AT$3,"X","")&amp;IF($AK$7=$AU$3,"X","")</f>
        <v/>
      </c>
    </row>
    <row r="8" spans="1:83" ht="12.75" customHeight="1" x14ac:dyDescent="0.2">
      <c r="A8" s="977">
        <f>R1</f>
        <v>0</v>
      </c>
      <c r="B8" s="977"/>
      <c r="C8" s="977"/>
      <c r="D8" s="978">
        <f>Y1*AL8</f>
        <v>0</v>
      </c>
      <c r="E8" s="978"/>
      <c r="F8" s="34" t="s">
        <v>21</v>
      </c>
      <c r="G8" s="35" t="str">
        <f>IF($G$7=$AO$3,"X","")&amp;IF($G$7=$AP$3,"X","")&amp;IF($G$7=$AQ$3,"X","")&amp;IF($G$7=$AR$3,"X","")&amp;IF($G$7=$AS$3,"X","")&amp;IF($G$7=$AT$3,"X","")&amp;IF($G$7=$AU$3,"X","")</f>
        <v/>
      </c>
      <c r="H8" s="35" t="str">
        <f>IF($H$7=$AO$3,"X","")&amp;IF($H$7=$AP$3,"X","")&amp;IF($H$7=$AQ$3,"X","")&amp;IF($H$7=$AR$3,"X","")&amp;IF($H$7=$AS$3,"X","")&amp;IF($H$7=$AT$3,"X","")&amp;IF($H$7=$AU$3,"X","")</f>
        <v/>
      </c>
      <c r="I8" s="35" t="str">
        <f>IF($I$7=$AO$3,"X","")&amp;IF($I$7=$AP$3,"X","")&amp;IF($I$7=$AQ$3,"X","")&amp;IF($I$7=$AR$3,"X","")&amp;IF($I$7=$AS$3,"X","")&amp;IF($I$7=$AT$3,"X","")&amp;IF($I$7=$AU$3,"X","")</f>
        <v/>
      </c>
      <c r="J8" s="35" t="str">
        <f>IF($J$7=$AO$3,"X","")&amp;IF($J$7=$AP$3,"X","")&amp;IF($J$7=$AQ$3,"X","")&amp;IF($J$7=$AR$3,"X","")&amp;IF($J$7=$AS$3,"X","")&amp;IF($J$7=$AT$3,"X","")&amp;IF($J$7=$AU$3,"X","")</f>
        <v/>
      </c>
      <c r="K8" s="35" t="str">
        <f>IF($K$7=$AO$3,"X","")&amp;IF($K$7=$AP$3,"X","")&amp;IF($K$7=$AQ$3,"X","")&amp;IF($K$7=$AR$3,"X","")&amp;IF($K$7=$AS$3,"X","")&amp;IF($K$7=$AT$3,"X","")&amp;IF($K$7=$AU$3,"X","")</f>
        <v/>
      </c>
      <c r="L8" s="35" t="str">
        <f>IF($L$7=$AO$3,"X","")&amp;IF($L$7=$AP$3,"X","")&amp;IF($L$7=$AQ$3,"X","")&amp;IF($L$7=$AR$3,"X","")&amp;IF($L$7=$AS$3,"X","")&amp;IF($L$7=$AT$3,"X","")&amp;IF($L$7=$AU$3,"X","")</f>
        <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
      </c>
      <c r="P8" s="35" t="str">
        <f>IF($P$7=$AO$3,"X","")&amp;IF($P$7=$AP$3,"X","")&amp;IF($P$7=$AQ$3,"X","")&amp;IF($P$7=$AR$3,"X","")&amp;IF($P$7=$AS$3,"X","")&amp;IF($P$7=$AT$3,"X","")&amp;IF($P$7=$AU$3,"X","")</f>
        <v/>
      </c>
      <c r="Q8" s="35" t="str">
        <f>IF($Q$7=$AO$3,"X","")&amp;IF($Q$7=$AP$3,"X","")&amp;IF($Q$7=$AQ$3,"X","")&amp;IF($Q$7=$AR$3,"X","")&amp;IF($Q$7=$AS$3,"X","")&amp;IF($Q$7=$AT$3,"X","")&amp;IF($Q$7=$AU$3,"X","")</f>
        <v/>
      </c>
      <c r="R8" s="35" t="str">
        <f>IF($R$7=$AO$3,"X","")&amp;IF($R$7=$AP$3,"X","")&amp;IF($R$7=$AQ$3,"X","")&amp;IF($R$7=$AR$3,"X","")&amp;IF($R$7=$AS$3,"X","")&amp;IF($R$7=$AT$3,"X","")&amp;IF($R$7=$AU$3,"X","")</f>
        <v/>
      </c>
      <c r="S8" s="35" t="str">
        <f>IF($S$7=$AO$3,"X","")&amp;IF($S$7=$AP$3,"X","")&amp;IF($S$7=$AQ$3,"X","")&amp;IF($S$7=$AR$3,"X","")&amp;IF($S$7=$AS$3,"X","")&amp;IF($S$7=$AT$3,"X","")&amp;IF($S$7=$AU$3,"X","")</f>
        <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
      </c>
      <c r="W8" s="35" t="str">
        <f>IF($W$7=$AO$3,"X","")&amp;IF($W$7=$AP$3,"X","")&amp;IF($W$7=$AQ$3,"X","")&amp;IF($W$7=$AR$3,"X","")&amp;IF($W$7=$AS$3,"X","")&amp;IF($W$7=$AT$3,"X","")&amp;IF($W$7=$AU$3,"X","")</f>
        <v/>
      </c>
      <c r="X8" s="35" t="str">
        <f>IF($X$7=$AO$3,"X","")&amp;IF($X$7=$AP$3,"X","")&amp;IF($X$7=$AQ$3,"X","")&amp;IF($X$7=$AR$3,"X","")&amp;IF($X$7=$AS$3,"X","")&amp;IF($X$7=$AT$3,"X","")&amp;IF($X$7=$AU$3,"X","")</f>
        <v/>
      </c>
      <c r="Y8" s="35" t="str">
        <f>IF($Y$7=$AO$3,"X","")&amp;IF($Y$7=$AP$3,"X","")&amp;IF($Y$7=$AQ$3,"X","")&amp;IF($Y$7=$AR$3,"X","")&amp;IF($Y$7=$AS$3,"X","")&amp;IF($Y$7=$AT$3,"X","")&amp;IF($Y$7=$AU$3,"X","")</f>
        <v/>
      </c>
      <c r="Z8" s="35" t="str">
        <f>IF($Z$7=$AO$3,"X","")&amp;IF($Z$7=$AP$3,"X","")&amp;IF($Z$7=$AQ$3,"X","")&amp;IF($Z$7=$AR$3,"X","")&amp;IF($Z$7=$AS$3,"X","")&amp;IF($Z$7=$AT$3,"X","")&amp;IF($Z$7=$AU$3,"X","")</f>
        <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
      </c>
      <c r="AD8" s="35" t="str">
        <f>IF($AD$7=$AO$3,"X","")&amp;IF($AD$7=$AP$3,"X","")&amp;IF($AD$7=$AQ$3,"X","")&amp;IF($AD$7=$AR$3,"X","")&amp;IF($AD$7=$AS$3,"X","")&amp;IF($AD$7=$AT$3,"X","")&amp;IF($AD$7=$AU$3,"X","")</f>
        <v/>
      </c>
      <c r="AE8" s="35" t="str">
        <f>IF($AE$7=$AO$3,"X","")&amp;IF($AE$7=$AP$3,"X","")&amp;IF($AE$7=$AQ$3,"X","")&amp;IF($AE$7=$AR$3,"X","")&amp;IF($AE$7=$AS$3,"X","")&amp;IF($AE$7=$AT$3,"X","")&amp;IF($AE$7=$AU$3,"X","")</f>
        <v/>
      </c>
      <c r="AF8" s="35" t="str">
        <f>IF($AF$7=$AO$3,"X","")&amp;IF($AF$7=$AP$3,"X","")&amp;IF($AF$7=$AQ$3,"X","")&amp;IF($AF$7=$AR$3,"X","")&amp;IF($AF$7=$AS$3,"X","")&amp;IF($AF$7=$AT$3,"X","")&amp;IF($AF$7=$AU$3,"X","")</f>
        <v/>
      </c>
      <c r="AG8" s="35" t="str">
        <f>IF($AG$7=$AO$3,"X","")&amp;IF($AG$7=$AP$3,"X","")&amp;IF($AG$7=$AQ$3,"X","")&amp;IF($AG$7=$AR$3,"X","")&amp;IF($AG$7=$AS$3,"X","")&amp;IF($AG$7=$AT$3,"X","")&amp;IF($AG$7=$AU$3,"X","")</f>
        <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
      </c>
      <c r="AK8" s="35" t="str">
        <f>IF($AK$7=$AO$3,"X","")&amp;IF($AK$7=$AP$3,"X","")&amp;IF($AK$7=$AQ$3,"X","")&amp;IF($AK$7=$AR$3,"X","")&amp;IF($AK$7=$AS$3,"X","")&amp;IF($AK$7=$AT$3,"X","")&amp;IF($AK$7=$AU$3,"X","")</f>
        <v/>
      </c>
      <c r="AL8" s="30">
        <f>COUNTIF(G8:AK8,"X")</f>
        <v>0</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0</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c r="C14" s="925"/>
      <c r="D14" s="925"/>
      <c r="E14" s="925"/>
      <c r="F14" s="925"/>
      <c r="G14" s="926"/>
      <c r="H14" s="927"/>
      <c r="I14" s="928"/>
      <c r="J14" s="929"/>
      <c r="K14" s="930"/>
      <c r="L14" s="931"/>
      <c r="M14" s="932"/>
      <c r="N14" s="933"/>
      <c r="O14" s="932"/>
      <c r="P14" s="933"/>
      <c r="Q14" s="934">
        <f t="shared" ref="Q14:Q33" si="2">AV14</f>
        <v>0</v>
      </c>
      <c r="R14" s="935"/>
      <c r="S14" s="936"/>
      <c r="T14" s="937"/>
      <c r="U14" s="938"/>
      <c r="V14" s="939"/>
      <c r="W14" s="940"/>
      <c r="X14" s="941"/>
      <c r="Y14" s="939"/>
      <c r="Z14" s="941"/>
      <c r="AA14" s="556"/>
      <c r="AB14" s="559"/>
      <c r="AC14" s="560" t="str">
        <f t="shared" ref="AC14:AC33" si="3">IF(B14&lt;&gt;"",-$I$10,"")</f>
        <v/>
      </c>
      <c r="AD14" s="561"/>
      <c r="AE14" s="561"/>
      <c r="AF14" s="562">
        <f t="shared" ref="AF14:AF33" si="4">SUM(AB14:AE14)</f>
        <v>0</v>
      </c>
      <c r="AG14" s="72"/>
      <c r="AH14" s="109" t="str">
        <f t="shared" ref="AH14:AH33" si="5">IF(B14&lt;&gt;"",AV14,"")</f>
        <v/>
      </c>
      <c r="AI14" s="883" t="str">
        <f>IF(B14&lt;&gt;0,ROUND(AE14*Q14,0),"")</f>
        <v/>
      </c>
      <c r="AJ14" s="883"/>
      <c r="AK14" s="900" t="str">
        <f t="shared" ref="AK14:AK33" si="6">IF(B14&lt;&gt;0,ROUND(AI14*$AF$1,2),"")</f>
        <v/>
      </c>
      <c r="AL14" s="900"/>
      <c r="AM14" s="901" t="str">
        <f t="shared" ref="AM14:AM33" si="7">IF(AND(AC14&gt;0,AC14&lt;&gt;""),"ложь","")</f>
        <v/>
      </c>
      <c r="AN14" s="901"/>
      <c r="AO14" s="73">
        <f>IF(ROUND($A$1-$A$1*M14,4)=$A$1,0,ROUND($A$1-$A$1*M14,4))</f>
        <v>0</v>
      </c>
      <c r="AP14" s="74">
        <f>IF(ROUND($A$1-$A$1*O14,4)=$A$1,0,ROUND($A$1-$A$1*O14,4))</f>
        <v>0</v>
      </c>
      <c r="AQ14" s="75">
        <f>ROUND($A$1-((M14+O14)*$A$1),4)</f>
        <v>0</v>
      </c>
      <c r="AR14" s="76">
        <f>IF(AO14&gt;0,1,0)</f>
        <v>0</v>
      </c>
      <c r="AS14" s="77">
        <f t="shared" ref="AS14:AS33" si="8">IF(AP14&gt;0,2,0)</f>
        <v>0</v>
      </c>
      <c r="AT14" s="76">
        <f>IF(AQ14&gt;0,3,0)</f>
        <v>0</v>
      </c>
      <c r="AU14" s="78">
        <f t="shared" ref="AU14:AU33" si="9">AR14+AS14+AT14</f>
        <v>0</v>
      </c>
      <c r="AV14" s="5">
        <f t="shared" ref="AV14:AV33" si="10">IF(AU14=4,AO14,0)+IF(AU14=5,AP14,0)+IF(AU14=6,AQ14,0)+IF(AU14=3,$A$1,0)</f>
        <v>0</v>
      </c>
      <c r="AW14" s="104">
        <f>ROUND(AF14*Q14,0)</f>
        <v>0</v>
      </c>
    </row>
    <row r="15" spans="1:83" s="69" customFormat="1" ht="18" customHeight="1" x14ac:dyDescent="0.2">
      <c r="A15" s="71">
        <v>2</v>
      </c>
      <c r="B15" s="924"/>
      <c r="C15" s="925"/>
      <c r="D15" s="925"/>
      <c r="E15" s="925"/>
      <c r="F15" s="925"/>
      <c r="G15" s="926"/>
      <c r="H15" s="927"/>
      <c r="I15" s="928"/>
      <c r="J15" s="929"/>
      <c r="K15" s="930"/>
      <c r="L15" s="931"/>
      <c r="M15" s="932"/>
      <c r="N15" s="933"/>
      <c r="O15" s="932"/>
      <c r="P15" s="933"/>
      <c r="Q15" s="934">
        <f t="shared" si="2"/>
        <v>0</v>
      </c>
      <c r="R15" s="935"/>
      <c r="S15" s="936"/>
      <c r="T15" s="937"/>
      <c r="U15" s="938"/>
      <c r="V15" s="939"/>
      <c r="W15" s="940"/>
      <c r="X15" s="941"/>
      <c r="Y15" s="939"/>
      <c r="Z15" s="941"/>
      <c r="AA15" s="556"/>
      <c r="AB15" s="563"/>
      <c r="AC15" s="560" t="str">
        <f t="shared" si="3"/>
        <v/>
      </c>
      <c r="AD15" s="564"/>
      <c r="AE15" s="561"/>
      <c r="AF15" s="562">
        <f t="shared" si="4"/>
        <v>0</v>
      </c>
      <c r="AG15" s="72"/>
      <c r="AH15" s="109" t="str">
        <f t="shared" si="5"/>
        <v/>
      </c>
      <c r="AI15" s="883" t="str">
        <f t="shared" ref="AI15:AI33" si="11">IF(B15&lt;&gt;0,ROUND(AE15*Q15,0),"")</f>
        <v/>
      </c>
      <c r="AJ15" s="883"/>
      <c r="AK15" s="900" t="str">
        <f t="shared" si="6"/>
        <v/>
      </c>
      <c r="AL15" s="900"/>
      <c r="AM15" s="901" t="str">
        <f t="shared" si="7"/>
        <v/>
      </c>
      <c r="AN15" s="901"/>
      <c r="AO15" s="73">
        <f t="shared" ref="AO15:AO33" si="12">IF(ROUND($A$1-$A$1*M15,4)=$A$1,0,ROUND($A$1-$A$1*M15,4))</f>
        <v>0</v>
      </c>
      <c r="AP15" s="74">
        <f t="shared" ref="AP15:AP33" si="13">IF(ROUND($A$1-$A$1*O15,4)=$A$1,0,ROUND($A$1-$A$1*O15,4))</f>
        <v>0</v>
      </c>
      <c r="AQ15" s="75">
        <f t="shared" ref="AQ15:AQ33" si="14">ROUND($A$1-((M15+O15)*$A$1),4)</f>
        <v>0</v>
      </c>
      <c r="AR15" s="76">
        <f t="shared" ref="AR15:AR33" si="15">IF(AO15&gt;0,1,0)</f>
        <v>0</v>
      </c>
      <c r="AS15" s="77">
        <f t="shared" si="8"/>
        <v>0</v>
      </c>
      <c r="AT15" s="76">
        <f t="shared" ref="AT15:AT33" si="16">IF(AQ15&gt;0,3,0)</f>
        <v>0</v>
      </c>
      <c r="AU15" s="78">
        <f t="shared" si="9"/>
        <v>0</v>
      </c>
      <c r="AV15" s="5">
        <f t="shared" si="10"/>
        <v>0</v>
      </c>
      <c r="AW15" s="104">
        <f t="shared" ref="AW15:AW33" si="17">ROUND(AF15*Q15,0)</f>
        <v>0</v>
      </c>
    </row>
    <row r="16" spans="1:83" s="69" customFormat="1" ht="18" customHeight="1" x14ac:dyDescent="0.2">
      <c r="A16" s="71">
        <v>3</v>
      </c>
      <c r="B16" s="924"/>
      <c r="C16" s="925"/>
      <c r="D16" s="925"/>
      <c r="E16" s="925"/>
      <c r="F16" s="925"/>
      <c r="G16" s="926"/>
      <c r="H16" s="927"/>
      <c r="I16" s="928"/>
      <c r="J16" s="929"/>
      <c r="K16" s="930"/>
      <c r="L16" s="931"/>
      <c r="M16" s="932"/>
      <c r="N16" s="933"/>
      <c r="O16" s="932"/>
      <c r="P16" s="933"/>
      <c r="Q16" s="934">
        <f t="shared" si="2"/>
        <v>0</v>
      </c>
      <c r="R16" s="935"/>
      <c r="S16" s="936"/>
      <c r="T16" s="937"/>
      <c r="U16" s="938"/>
      <c r="V16" s="939"/>
      <c r="W16" s="940"/>
      <c r="X16" s="941"/>
      <c r="Y16" s="939"/>
      <c r="Z16" s="941"/>
      <c r="AA16" s="556"/>
      <c r="AB16" s="563"/>
      <c r="AC16" s="560" t="str">
        <f t="shared" si="3"/>
        <v/>
      </c>
      <c r="AD16" s="564"/>
      <c r="AE16" s="561"/>
      <c r="AF16" s="562">
        <f t="shared" si="4"/>
        <v>0</v>
      </c>
      <c r="AG16" s="72"/>
      <c r="AH16" s="109" t="str">
        <f t="shared" si="5"/>
        <v/>
      </c>
      <c r="AI16" s="883" t="str">
        <f t="shared" si="11"/>
        <v/>
      </c>
      <c r="AJ16" s="883"/>
      <c r="AK16" s="900" t="str">
        <f t="shared" si="6"/>
        <v/>
      </c>
      <c r="AL16" s="900"/>
      <c r="AM16" s="901" t="str">
        <f t="shared" si="7"/>
        <v/>
      </c>
      <c r="AN16" s="901"/>
      <c r="AO16" s="73">
        <f t="shared" si="12"/>
        <v>0</v>
      </c>
      <c r="AP16" s="74">
        <f t="shared" si="13"/>
        <v>0</v>
      </c>
      <c r="AQ16" s="75">
        <f t="shared" si="14"/>
        <v>0</v>
      </c>
      <c r="AR16" s="76">
        <f t="shared" si="15"/>
        <v>0</v>
      </c>
      <c r="AS16" s="77">
        <f t="shared" si="8"/>
        <v>0</v>
      </c>
      <c r="AT16" s="76">
        <f t="shared" si="16"/>
        <v>0</v>
      </c>
      <c r="AU16" s="78">
        <f t="shared" si="9"/>
        <v>0</v>
      </c>
      <c r="AV16" s="5">
        <f t="shared" si="10"/>
        <v>0</v>
      </c>
      <c r="AW16" s="104">
        <f t="shared" si="17"/>
        <v>0</v>
      </c>
    </row>
    <row r="17" spans="1:49" s="69" customFormat="1" ht="18" customHeight="1" x14ac:dyDescent="0.2">
      <c r="A17" s="71">
        <v>4</v>
      </c>
      <c r="B17" s="924"/>
      <c r="C17" s="925"/>
      <c r="D17" s="925"/>
      <c r="E17" s="925"/>
      <c r="F17" s="925"/>
      <c r="G17" s="926"/>
      <c r="H17" s="927"/>
      <c r="I17" s="928"/>
      <c r="J17" s="929"/>
      <c r="K17" s="930"/>
      <c r="L17" s="931"/>
      <c r="M17" s="932"/>
      <c r="N17" s="933"/>
      <c r="O17" s="932"/>
      <c r="P17" s="933"/>
      <c r="Q17" s="934">
        <f t="shared" si="2"/>
        <v>0</v>
      </c>
      <c r="R17" s="935"/>
      <c r="S17" s="936"/>
      <c r="T17" s="937"/>
      <c r="U17" s="938"/>
      <c r="V17" s="939"/>
      <c r="W17" s="940"/>
      <c r="X17" s="941"/>
      <c r="Y17" s="939"/>
      <c r="Z17" s="941"/>
      <c r="AA17" s="556"/>
      <c r="AB17" s="563"/>
      <c r="AC17" s="560" t="str">
        <f t="shared" si="3"/>
        <v/>
      </c>
      <c r="AD17" s="564"/>
      <c r="AE17" s="561"/>
      <c r="AF17" s="562">
        <f t="shared" si="4"/>
        <v>0</v>
      </c>
      <c r="AG17" s="72"/>
      <c r="AH17" s="109" t="str">
        <f t="shared" si="5"/>
        <v/>
      </c>
      <c r="AI17" s="883" t="str">
        <f t="shared" si="11"/>
        <v/>
      </c>
      <c r="AJ17" s="883"/>
      <c r="AK17" s="900" t="str">
        <f t="shared" si="6"/>
        <v/>
      </c>
      <c r="AL17" s="900"/>
      <c r="AM17" s="901" t="str">
        <f t="shared" si="7"/>
        <v/>
      </c>
      <c r="AN17" s="901"/>
      <c r="AO17" s="73">
        <f t="shared" si="12"/>
        <v>0</v>
      </c>
      <c r="AP17" s="74">
        <f t="shared" si="13"/>
        <v>0</v>
      </c>
      <c r="AQ17" s="75">
        <f t="shared" si="14"/>
        <v>0</v>
      </c>
      <c r="AR17" s="76">
        <f t="shared" si="15"/>
        <v>0</v>
      </c>
      <c r="AS17" s="77">
        <f t="shared" si="8"/>
        <v>0</v>
      </c>
      <c r="AT17" s="76">
        <f t="shared" si="16"/>
        <v>0</v>
      </c>
      <c r="AU17" s="78">
        <f t="shared" si="9"/>
        <v>0</v>
      </c>
      <c r="AV17" s="5">
        <f t="shared" si="10"/>
        <v>0</v>
      </c>
      <c r="AW17" s="104">
        <f t="shared" si="17"/>
        <v>0</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0</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0</v>
      </c>
      <c r="AR18" s="76">
        <f t="shared" si="15"/>
        <v>0</v>
      </c>
      <c r="AS18" s="77">
        <f t="shared" si="8"/>
        <v>0</v>
      </c>
      <c r="AT18" s="76">
        <f t="shared" si="16"/>
        <v>0</v>
      </c>
      <c r="AU18" s="78">
        <f t="shared" si="9"/>
        <v>0</v>
      </c>
      <c r="AV18" s="5">
        <f t="shared" si="10"/>
        <v>0</v>
      </c>
      <c r="AW18" s="104">
        <f t="shared" si="17"/>
        <v>0</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0</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0</v>
      </c>
      <c r="AR19" s="76">
        <f t="shared" si="15"/>
        <v>0</v>
      </c>
      <c r="AS19" s="77">
        <f t="shared" si="8"/>
        <v>0</v>
      </c>
      <c r="AT19" s="76">
        <f t="shared" si="16"/>
        <v>0</v>
      </c>
      <c r="AU19" s="78">
        <f t="shared" si="9"/>
        <v>0</v>
      </c>
      <c r="AV19" s="5">
        <f t="shared" si="10"/>
        <v>0</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0</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0</v>
      </c>
      <c r="AR20" s="76">
        <f t="shared" si="15"/>
        <v>0</v>
      </c>
      <c r="AS20" s="77">
        <f t="shared" si="8"/>
        <v>0</v>
      </c>
      <c r="AT20" s="76">
        <f t="shared" si="16"/>
        <v>0</v>
      </c>
      <c r="AU20" s="78">
        <f t="shared" si="9"/>
        <v>0</v>
      </c>
      <c r="AV20" s="5">
        <f t="shared" si="10"/>
        <v>0</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0</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0</v>
      </c>
      <c r="AR21" s="76">
        <f t="shared" si="15"/>
        <v>0</v>
      </c>
      <c r="AS21" s="77">
        <f t="shared" si="8"/>
        <v>0</v>
      </c>
      <c r="AT21" s="76">
        <f t="shared" si="16"/>
        <v>0</v>
      </c>
      <c r="AU21" s="78">
        <f t="shared" si="9"/>
        <v>0</v>
      </c>
      <c r="AV21" s="5">
        <f t="shared" si="10"/>
        <v>0</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0</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0</v>
      </c>
      <c r="AR22" s="76">
        <f t="shared" si="15"/>
        <v>0</v>
      </c>
      <c r="AS22" s="77">
        <f t="shared" si="8"/>
        <v>0</v>
      </c>
      <c r="AT22" s="76">
        <f t="shared" si="16"/>
        <v>0</v>
      </c>
      <c r="AU22" s="78">
        <f t="shared" si="9"/>
        <v>0</v>
      </c>
      <c r="AV22" s="5">
        <f t="shared" si="10"/>
        <v>0</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0</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0</v>
      </c>
      <c r="AR23" s="76">
        <f t="shared" si="15"/>
        <v>0</v>
      </c>
      <c r="AS23" s="77">
        <f t="shared" si="8"/>
        <v>0</v>
      </c>
      <c r="AT23" s="76">
        <f t="shared" si="16"/>
        <v>0</v>
      </c>
      <c r="AU23" s="78">
        <f t="shared" si="9"/>
        <v>0</v>
      </c>
      <c r="AV23" s="5">
        <f t="shared" si="10"/>
        <v>0</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0</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0</v>
      </c>
      <c r="AR24" s="76">
        <f t="shared" si="15"/>
        <v>0</v>
      </c>
      <c r="AS24" s="77">
        <f t="shared" si="8"/>
        <v>0</v>
      </c>
      <c r="AT24" s="76">
        <f t="shared" si="16"/>
        <v>0</v>
      </c>
      <c r="AU24" s="78">
        <f t="shared" si="9"/>
        <v>0</v>
      </c>
      <c r="AV24" s="5">
        <f t="shared" si="10"/>
        <v>0</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0</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0</v>
      </c>
      <c r="AR25" s="76">
        <f t="shared" si="15"/>
        <v>0</v>
      </c>
      <c r="AS25" s="77">
        <f t="shared" si="8"/>
        <v>0</v>
      </c>
      <c r="AT25" s="76">
        <f t="shared" si="16"/>
        <v>0</v>
      </c>
      <c r="AU25" s="78">
        <f t="shared" si="9"/>
        <v>0</v>
      </c>
      <c r="AV25" s="5">
        <f t="shared" si="10"/>
        <v>0</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0</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0</v>
      </c>
      <c r="AR26" s="76">
        <f t="shared" si="15"/>
        <v>0</v>
      </c>
      <c r="AS26" s="77">
        <f t="shared" si="8"/>
        <v>0</v>
      </c>
      <c r="AT26" s="76">
        <f t="shared" si="16"/>
        <v>0</v>
      </c>
      <c r="AU26" s="78">
        <f t="shared" si="9"/>
        <v>0</v>
      </c>
      <c r="AV26" s="5">
        <f t="shared" si="10"/>
        <v>0</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0</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0</v>
      </c>
      <c r="AR27" s="76">
        <f t="shared" si="15"/>
        <v>0</v>
      </c>
      <c r="AS27" s="77">
        <f t="shared" si="8"/>
        <v>0</v>
      </c>
      <c r="AT27" s="76">
        <f t="shared" si="16"/>
        <v>0</v>
      </c>
      <c r="AU27" s="78">
        <f t="shared" si="9"/>
        <v>0</v>
      </c>
      <c r="AV27" s="5">
        <f t="shared" si="10"/>
        <v>0</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0</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0</v>
      </c>
      <c r="AR28" s="76">
        <f t="shared" si="15"/>
        <v>0</v>
      </c>
      <c r="AS28" s="77">
        <f t="shared" si="8"/>
        <v>0</v>
      </c>
      <c r="AT28" s="76">
        <f t="shared" si="16"/>
        <v>0</v>
      </c>
      <c r="AU28" s="78">
        <f t="shared" si="9"/>
        <v>0</v>
      </c>
      <c r="AV28" s="5">
        <f t="shared" si="10"/>
        <v>0</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0</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0</v>
      </c>
      <c r="AR29" s="76">
        <f t="shared" si="15"/>
        <v>0</v>
      </c>
      <c r="AS29" s="77">
        <f t="shared" si="8"/>
        <v>0</v>
      </c>
      <c r="AT29" s="76">
        <f t="shared" si="16"/>
        <v>0</v>
      </c>
      <c r="AU29" s="78">
        <f t="shared" si="9"/>
        <v>0</v>
      </c>
      <c r="AV29" s="5">
        <f t="shared" si="10"/>
        <v>0</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0</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0</v>
      </c>
      <c r="AR30" s="76">
        <f t="shared" si="15"/>
        <v>0</v>
      </c>
      <c r="AS30" s="77">
        <f t="shared" si="8"/>
        <v>0</v>
      </c>
      <c r="AT30" s="76">
        <f t="shared" si="16"/>
        <v>0</v>
      </c>
      <c r="AU30" s="78">
        <f t="shared" si="9"/>
        <v>0</v>
      </c>
      <c r="AV30" s="5">
        <f t="shared" si="10"/>
        <v>0</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0</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0</v>
      </c>
      <c r="AR31" s="76">
        <f t="shared" si="15"/>
        <v>0</v>
      </c>
      <c r="AS31" s="77">
        <f t="shared" si="8"/>
        <v>0</v>
      </c>
      <c r="AT31" s="76">
        <f t="shared" si="16"/>
        <v>0</v>
      </c>
      <c r="AU31" s="78">
        <f t="shared" si="9"/>
        <v>0</v>
      </c>
      <c r="AV31" s="5">
        <f t="shared" si="10"/>
        <v>0</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0</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0</v>
      </c>
      <c r="AR32" s="76">
        <f t="shared" si="15"/>
        <v>0</v>
      </c>
      <c r="AS32" s="77">
        <f t="shared" si="8"/>
        <v>0</v>
      </c>
      <c r="AT32" s="76">
        <f t="shared" si="16"/>
        <v>0</v>
      </c>
      <c r="AU32" s="78">
        <f t="shared" si="9"/>
        <v>0</v>
      </c>
      <c r="AV32" s="5">
        <f t="shared" si="10"/>
        <v>0</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0</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0</v>
      </c>
      <c r="AR33" s="76">
        <f t="shared" si="15"/>
        <v>0</v>
      </c>
      <c r="AS33" s="77">
        <f t="shared" si="8"/>
        <v>0</v>
      </c>
      <c r="AT33" s="76">
        <f t="shared" si="16"/>
        <v>0</v>
      </c>
      <c r="AU33" s="78">
        <f t="shared" si="9"/>
        <v>0</v>
      </c>
      <c r="AV33" s="5">
        <f t="shared" si="10"/>
        <v>0</v>
      </c>
      <c r="AW33" s="104">
        <f t="shared" si="17"/>
        <v>0</v>
      </c>
    </row>
    <row r="34" spans="1:49" s="69" customFormat="1" ht="24.75" customHeight="1" x14ac:dyDescent="0.2">
      <c r="A34" s="84"/>
      <c r="B34" s="480" t="s">
        <v>281</v>
      </c>
      <c r="C34" s="84"/>
      <c r="D34" s="84"/>
      <c r="E34" s="84"/>
      <c r="F34" s="84"/>
      <c r="G34" s="554">
        <f>20-COUNTBLANK(B14:B33)</f>
        <v>0</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0</v>
      </c>
      <c r="Z34" s="904"/>
      <c r="AA34" s="558">
        <f t="shared" ref="AA34:AG34" si="18">SUM(AA14:AA33)</f>
        <v>0</v>
      </c>
      <c r="AB34" s="568">
        <f t="shared" si="18"/>
        <v>0</v>
      </c>
      <c r="AC34" s="569">
        <f t="shared" si="18"/>
        <v>0</v>
      </c>
      <c r="AD34" s="569">
        <f t="shared" si="18"/>
        <v>0</v>
      </c>
      <c r="AE34" s="570">
        <f t="shared" si="18"/>
        <v>0</v>
      </c>
      <c r="AF34" s="571">
        <f t="shared" si="18"/>
        <v>0</v>
      </c>
      <c r="AG34" s="89">
        <f t="shared" si="18"/>
        <v>0</v>
      </c>
      <c r="AH34" s="90"/>
      <c r="AI34" s="90"/>
      <c r="AJ34" s="90"/>
      <c r="AK34" s="90"/>
      <c r="AL34" s="91"/>
      <c r="AM34" s="91"/>
      <c r="AN34" s="91"/>
      <c r="AO34" s="68"/>
      <c r="AS34" s="70"/>
      <c r="AW34" s="104">
        <f>SUM(AW14:AW33)</f>
        <v>0</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0</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147" priority="6" stopIfTrue="1">
      <formula>B14=""</formula>
    </cfRule>
  </conditionalFormatting>
  <conditionalFormatting sqref="AE14:AE33">
    <cfRule type="expression" dxfId="146" priority="7" stopIfTrue="1">
      <formula>AND((OR(S14,V14,Y14)&lt;&gt;0),AE14=0)</formula>
    </cfRule>
    <cfRule type="expression" dxfId="145" priority="8" stopIfTrue="1">
      <formula>AND((OR(S14,V14,Y14)&lt;&gt;0),AE14&lt;&gt;0)</formula>
    </cfRule>
  </conditionalFormatting>
  <conditionalFormatting sqref="Q14:R33">
    <cfRule type="expression" dxfId="144" priority="9" stopIfTrue="1">
      <formula>B14=""</formula>
    </cfRule>
  </conditionalFormatting>
  <conditionalFormatting sqref="AC14:AC33">
    <cfRule type="expression" dxfId="143" priority="10" stopIfTrue="1">
      <formula>(AD14+AC14)&gt;=0</formula>
    </cfRule>
  </conditionalFormatting>
  <conditionalFormatting sqref="AI14:AJ33">
    <cfRule type="expression" dxfId="142" priority="11" stopIfTrue="1">
      <formula>IF(AI14&lt;&gt;ROUND(S14*$AF$1+V14+Y14,2),1)</formula>
    </cfRule>
    <cfRule type="cellIs" dxfId="141" priority="12" stopIfTrue="1" operator="equal">
      <formula>0</formula>
    </cfRule>
  </conditionalFormatting>
  <conditionalFormatting sqref="Y25:Z33">
    <cfRule type="expression" dxfId="140" priority="13" stopIfTrue="1">
      <formula>IF((AND($Y25=0,$S25=0,$V25=0,$AE25&lt;&gt;0)),"истина")</formula>
    </cfRule>
    <cfRule type="expression" dxfId="139" priority="14" stopIfTrue="1">
      <formula>($V25+$Y25)&lt;&gt;$AI25</formula>
    </cfRule>
  </conditionalFormatting>
  <conditionalFormatting sqref="S15:U33">
    <cfRule type="expression" dxfId="138" priority="15" stopIfTrue="1">
      <formula>IF((AND($S15=0,$V15=0,$Y15=0,$AE15&lt;&gt;0)),"истина")</formula>
    </cfRule>
    <cfRule type="cellIs" dxfId="137" priority="16" stopIfTrue="1" operator="lessThan">
      <formula>0</formula>
    </cfRule>
  </conditionalFormatting>
  <conditionalFormatting sqref="V25:X33">
    <cfRule type="expression" dxfId="136" priority="17" stopIfTrue="1">
      <formula>IF((AND($V25=0,$Y25=0,$S25=0,$AE25&lt;&gt;0)),"истина")</formula>
    </cfRule>
    <cfRule type="expression" dxfId="135" priority="18" stopIfTrue="1">
      <formula>($V25+$Y25)&lt;&gt;$AI25</formula>
    </cfRule>
    <cfRule type="cellIs" dxfId="134" priority="19" stopIfTrue="1" operator="lessThan">
      <formula>0</formula>
    </cfRule>
  </conditionalFormatting>
  <conditionalFormatting sqref="I10:J10">
    <cfRule type="cellIs" dxfId="133" priority="20" stopIfTrue="1" operator="notEqual">
      <formula>$A$10</formula>
    </cfRule>
    <cfRule type="cellIs" dxfId="132" priority="21" stopIfTrue="1" operator="equal">
      <formula>0</formula>
    </cfRule>
  </conditionalFormatting>
  <conditionalFormatting sqref="D10:E10 AK13:AL13 AH14:AH33 AM14:AN33">
    <cfRule type="cellIs" dxfId="131" priority="22" stopIfTrue="1" operator="equal">
      <formula>0</formula>
    </cfRule>
  </conditionalFormatting>
  <conditionalFormatting sqref="AH3:AN3 AH1:AN1">
    <cfRule type="cellIs" dxfId="130" priority="23" stopIfTrue="1" operator="equal">
      <formula>0</formula>
    </cfRule>
  </conditionalFormatting>
  <conditionalFormatting sqref="S34:AG34 AF14:AF33">
    <cfRule type="cellIs" dxfId="129" priority="24" stopIfTrue="1" operator="equal">
      <formula>0</formula>
    </cfRule>
  </conditionalFormatting>
  <conditionalFormatting sqref="S14:U14">
    <cfRule type="expression" dxfId="128" priority="25" stopIfTrue="1">
      <formula>IF((AND($S$14=0,$V$14=0,$Y$14=0,$AE$14&lt;&gt;0)),"истина")</formula>
    </cfRule>
    <cfRule type="cellIs" dxfId="127" priority="26" stopIfTrue="1" operator="lessThan">
      <formula>0</formula>
    </cfRule>
  </conditionalFormatting>
  <conditionalFormatting sqref="G34 D8:E9 AK14:AL33">
    <cfRule type="cellIs" dxfId="126" priority="27" stopIfTrue="1" operator="equal">
      <formula>0</formula>
    </cfRule>
  </conditionalFormatting>
  <conditionalFormatting sqref="AL8:AL9">
    <cfRule type="cellIs" dxfId="125" priority="28" stopIfTrue="1" operator="equal">
      <formula>0</formula>
    </cfRule>
  </conditionalFormatting>
  <conditionalFormatting sqref="AM8:AN8">
    <cfRule type="expression" dxfId="124" priority="29" stopIfTrue="1">
      <formula>$AL$8=0</formula>
    </cfRule>
  </conditionalFormatting>
  <conditionalFormatting sqref="AM9:AN9">
    <cfRule type="expression" dxfId="123" priority="30" stopIfTrue="1">
      <formula>$AL$9=0</formula>
    </cfRule>
  </conditionalFormatting>
  <conditionalFormatting sqref="A8:C8">
    <cfRule type="expression" dxfId="122" priority="31" stopIfTrue="1">
      <formula>$D$8=0</formula>
    </cfRule>
    <cfRule type="cellIs" dxfId="121" priority="32" stopIfTrue="1" operator="equal">
      <formula>0</formula>
    </cfRule>
  </conditionalFormatting>
  <conditionalFormatting sqref="A9:C9">
    <cfRule type="expression" dxfId="120" priority="33" stopIfTrue="1">
      <formula>$D$9=0</formula>
    </cfRule>
    <cfRule type="cellIs" dxfId="119" priority="34" stopIfTrue="1" operator="equal">
      <formula>0</formula>
    </cfRule>
  </conditionalFormatting>
  <conditionalFormatting sqref="F9">
    <cfRule type="expression" dxfId="118" priority="35" stopIfTrue="1">
      <formula>$D$9=0</formula>
    </cfRule>
  </conditionalFormatting>
  <conditionalFormatting sqref="F8">
    <cfRule type="expression" dxfId="117" priority="36" stopIfTrue="1">
      <formula>$D$8=0</formula>
    </cfRule>
  </conditionalFormatting>
  <conditionalFormatting sqref="G8:AK9 BA7:CE8">
    <cfRule type="cellIs" dxfId="116" priority="37" stopIfTrue="1" operator="equal">
      <formula>""</formula>
    </cfRule>
  </conditionalFormatting>
  <conditionalFormatting sqref="Y14:Z24">
    <cfRule type="expression" dxfId="115" priority="1" stopIfTrue="1">
      <formula>IF((AND($Y14=0,$S14=0,$V14=0,$AE14&lt;&gt;0)),"истина")</formula>
    </cfRule>
    <cfRule type="expression" dxfId="114" priority="2" stopIfTrue="1">
      <formula>($V14+$Y14)&lt;&gt;$AI14</formula>
    </cfRule>
  </conditionalFormatting>
  <conditionalFormatting sqref="V14:X24">
    <cfRule type="expression" dxfId="113" priority="3" stopIfTrue="1">
      <formula>IF((AND($V14=0,$Y14=0,$S14=0,$AE14&lt;&gt;0)),"истина")</formula>
    </cfRule>
    <cfRule type="expression" dxfId="112" priority="4" stopIfTrue="1">
      <formula>($V14+$Y14)&lt;&gt;$AI14</formula>
    </cfRule>
    <cfRule type="cellIs" dxfId="111"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9569"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109570"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109571"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109572"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109573"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109574"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109575"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109576"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109577"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109578"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109579"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109580"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109581"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109582"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109583"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109584"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109585"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10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58">
    <pageSetUpPr fitToPage="1"/>
  </sheetPr>
  <dimension ref="A1:CE147"/>
  <sheetViews>
    <sheetView showGridLines="0" topLeftCell="C3" zoomScale="120" zoomScaleNormal="120" workbookViewId="0">
      <selection activeCell="M18" sqref="M18:N18"/>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c r="B1" s="969"/>
      <c r="C1" s="969"/>
      <c r="D1" s="555"/>
      <c r="E1" s="966"/>
      <c r="F1" s="966"/>
      <c r="G1" s="966"/>
      <c r="H1" s="966"/>
      <c r="J1" s="970"/>
      <c r="K1" s="970"/>
      <c r="L1" s="970"/>
      <c r="M1" s="970"/>
      <c r="N1" s="970"/>
      <c r="O1" s="970"/>
      <c r="P1" s="3"/>
      <c r="Q1" s="3"/>
      <c r="R1" s="964"/>
      <c r="S1" s="964"/>
      <c r="T1" s="964"/>
      <c r="U1" s="964"/>
      <c r="V1" s="964"/>
      <c r="W1" s="964"/>
      <c r="Y1" s="971"/>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c r="AH2" s="859" t="s">
        <v>12</v>
      </c>
      <c r="AI2" s="859"/>
      <c r="AJ2" s="859"/>
      <c r="AK2" s="859"/>
      <c r="AL2" s="859"/>
      <c r="AM2" s="859"/>
      <c r="AN2" s="859"/>
      <c r="AO2" s="14" t="b">
        <v>0</v>
      </c>
      <c r="AP2" s="15" t="b">
        <v>0</v>
      </c>
      <c r="AQ2" s="15" t="b">
        <v>0</v>
      </c>
      <c r="AR2" s="15" t="b">
        <v>0</v>
      </c>
      <c r="AS2" s="15" t="b">
        <v>0</v>
      </c>
      <c r="AT2" s="15" t="b">
        <v>0</v>
      </c>
      <c r="AU2" s="15" t="b">
        <v>0</v>
      </c>
      <c r="AV2" s="15">
        <f>COUNTIF(AO2:AU2,TRUE)</f>
        <v>0</v>
      </c>
    </row>
    <row r="3" spans="1:83" ht="12.75" customHeight="1" x14ac:dyDescent="0.2">
      <c r="A3" s="972" t="s">
        <v>344</v>
      </c>
      <c r="B3" s="972"/>
      <c r="C3" s="972"/>
      <c r="D3" s="555"/>
      <c r="E3" s="964"/>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f>IF(AO2=TRUE,"M",0)</f>
        <v>0</v>
      </c>
      <c r="AP3" s="19">
        <f>IF(AP2=TRUE,"Tu",0)</f>
        <v>0</v>
      </c>
      <c r="AQ3" s="19">
        <f>IF(AQ2=TRUE,"W",0)</f>
        <v>0</v>
      </c>
      <c r="AR3" s="19">
        <f>IF(AR2=TRUE,"Th",0)</f>
        <v>0</v>
      </c>
      <c r="AS3" s="19">
        <f>IF(AS2=TRUE,"F",0)</f>
        <v>0</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
      </c>
      <c r="BC7" s="33" t="str">
        <f>IF($I$7=$AO$3,"X","")&amp;IF($I$7=$AP$3,"X","")&amp;IF($I$7=$AQ$3,"X","")&amp;IF($I$7=$AR$3,"X","")&amp;IF($I$7=$AS$3,"X","")&amp;IF($I$7=$AT$3,"X","")&amp;IF($I$7=$AU$3,"X","")</f>
        <v/>
      </c>
      <c r="BD7" s="33" t="str">
        <f>IF($J$7=$AO$3,"X","")&amp;IF($J$7=$AP$3,"X","")&amp;IF($J$7=$AQ$3,"X","")&amp;IF($J$7=$AR$3,"X","")&amp;IF($J$7=$AS$3,"X","")&amp;IF($J$7=$AT$3,"X","")&amp;IF($J$7=$AU$3,"X","")</f>
        <v/>
      </c>
      <c r="BE7" s="33" t="str">
        <f>IF($K$7=$AO$3,"X","")&amp;IF($K$7=$AP$3,"X","")&amp;IF($K$7=$AQ$3,"X","")&amp;IF($K$7=$AR$3,"X","")&amp;IF($K$7=$AS$3,"X","")&amp;IF($K$7=$AT$3,"X","")&amp;IF($K$7=$AU$3,"X","")</f>
        <v/>
      </c>
      <c r="BF7" s="33" t="str">
        <f>IF($L$7=$AO$3,"X","")&amp;IF($L$7=$AP$3,"X","")&amp;IF($L$7=$AQ$3,"X","")&amp;IF($L$7=$AR$3,"X","")&amp;IF($L$7=$AS$3,"X","")&amp;IF($L$7=$AT$3,"X","")&amp;IF($L$7=$AU$3,"X","")</f>
        <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
      </c>
      <c r="BJ7" s="33" t="str">
        <f>IF($P$7=$AO$3,"X","")&amp;IF($P$7=$AP$3,"X","")&amp;IF($P$7=$AQ$3,"X","")&amp;IF($P$7=$AR$3,"X","")&amp;IF($P$7=$AS$3,"X","")&amp;IF($P$7=$AT$3,"X","")&amp;IF($P$7=$AU$3,"X","")</f>
        <v/>
      </c>
      <c r="BK7" s="33" t="str">
        <f>IF($Q$7=$AO$3,"X","")&amp;IF($Q$7=$AP$3,"X","")&amp;IF($Q$7=$AQ$3,"X","")&amp;IF($Q$7=$AR$3,"X","")&amp;IF($Q$7=$AS$3,"X","")&amp;IF($Q$7=$AT$3,"X","")&amp;IF($Q$7=$AU$3,"X","")</f>
        <v/>
      </c>
      <c r="BL7" s="33" t="str">
        <f>IF($R$7=$AO$3,"X","")&amp;IF($R$7=$AP$3,"X","")&amp;IF($R$7=$AQ$3,"X","")&amp;IF($R$7=$AR$3,"X","")&amp;IF($R$7=$AS$3,"X","")&amp;IF($R$7=$AT$3,"X","")&amp;IF($R$7=$AU$3,"X","")</f>
        <v/>
      </c>
      <c r="BM7" s="33" t="str">
        <f>IF($S$7=$AO$3,"X","")&amp;IF($S$7=$AP$3,"X","")&amp;IF($S$7=$AQ$3,"X","")&amp;IF($S$7=$AR$3,"X","")&amp;IF($S$7=$AS$3,"X","")&amp;IF($S$7=$AT$3,"X","")&amp;IF($S$7=$AU$3,"X","")</f>
        <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
      </c>
      <c r="BQ7" s="33" t="str">
        <f>IF($W$7=$AO$3,"X","")&amp;IF($W$7=$AP$3,"X","")&amp;IF($W$7=$AQ$3,"X","")&amp;IF($W$7=$AR$3,"X","")&amp;IF($W$7=$AS$3,"X","")&amp;IF($W$7=$AT$3,"X","")&amp;IF($W$7=$AU$3,"X","")</f>
        <v/>
      </c>
      <c r="BR7" s="33" t="str">
        <f>IF($X$7=$AO$3,"X","")&amp;IF($X$7=$AP$3,"X","")&amp;IF($X$7=$AQ$3,"X","")&amp;IF($X$7=$AR$3,"X","")&amp;IF($X$7=$AS$3,"X","")&amp;IF($X$7=$AT$3,"X","")&amp;IF($X$7=$AU$3,"X","")</f>
        <v/>
      </c>
      <c r="BS7" s="33" t="str">
        <f>IF($Y$7=$AO$3,"X","")&amp;IF($Y$7=$AP$3,"X","")&amp;IF($Y$7=$AQ$3,"X","")&amp;IF($Y$7=$AR$3,"X","")&amp;IF($Y$7=$AS$3,"X","")&amp;IF($Y$7=$AT$3,"X","")&amp;IF($Y$7=$AU$3,"X","")</f>
        <v/>
      </c>
      <c r="BT7" s="33" t="str">
        <f>IF($Z$7=$AO$3,"X","")&amp;IF($Z$7=$AP$3,"X","")&amp;IF($Z$7=$AQ$3,"X","")&amp;IF($Z$7=$AR$3,"X","")&amp;IF($Z$7=$AS$3,"X","")&amp;IF($Z$7=$AT$3,"X","")&amp;IF($Z$7=$AU$3,"X","")</f>
        <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
      </c>
      <c r="BX7" s="33" t="str">
        <f>IF($AD$7=$AO$3,"X","")&amp;IF($AD$7=$AP$3,"X","")&amp;IF($AD$7=$AQ$3,"X","")&amp;IF($AD$7=$AR$3,"X","")&amp;IF($AD$7=$AS$3,"X","")&amp;IF($AD$7=$AT$3,"X","")&amp;IF($AD$7=$AU$3,"X","")</f>
        <v/>
      </c>
      <c r="BY7" s="33" t="str">
        <f>IF($AE$7=$AO$3,"X","")&amp;IF($AE$7=$AP$3,"X","")&amp;IF($AE$7=$AQ$3,"X","")&amp;IF($AE$7=$AR$3,"X","")&amp;IF($AE$7=$AS$3,"X","")&amp;IF($AE$7=$AT$3,"X","")&amp;IF($AE$7=$AU$3,"X","")</f>
        <v/>
      </c>
      <c r="BZ7" s="33" t="str">
        <f>IF($AF$7=$AO$3,"X","")&amp;IF($AF$7=$AP$3,"X","")&amp;IF($AF$7=$AQ$3,"X","")&amp;IF($AF$7=$AR$3,"X","")&amp;IF($AF$7=$AS$3,"X","")&amp;IF($AF$7=$AT$3,"X","")&amp;IF($AF$7=$AU$3,"X","")</f>
        <v/>
      </c>
      <c r="CA7" s="33" t="str">
        <f>IF($AG$7=$AO$3,"X","")&amp;IF($AG$7=$AP$3,"X","")&amp;IF($AG$7=$AQ$3,"X","")&amp;IF($AG$7=$AR$3,"X","")&amp;IF($AG$7=$AS$3,"X","")&amp;IF($AG$7=$AT$3,"X","")&amp;IF($AG$7=$AU$3,"X","")</f>
        <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
      </c>
      <c r="CE7" s="33" t="str">
        <f>IF($AK$7=$AO$3,"X","")&amp;IF($AK$7=$AP$3,"X","")&amp;IF($AK$7=$AQ$3,"X","")&amp;IF($AK$7=$AR$3,"X","")&amp;IF($AK$7=$AS$3,"X","")&amp;IF($AK$7=$AT$3,"X","")&amp;IF($AK$7=$AU$3,"X","")</f>
        <v/>
      </c>
    </row>
    <row r="8" spans="1:83" ht="12.75" customHeight="1" x14ac:dyDescent="0.2">
      <c r="A8" s="977">
        <f>R1</f>
        <v>0</v>
      </c>
      <c r="B8" s="977"/>
      <c r="C8" s="977"/>
      <c r="D8" s="978">
        <f>Y1*AL8</f>
        <v>0</v>
      </c>
      <c r="E8" s="978"/>
      <c r="F8" s="34" t="s">
        <v>21</v>
      </c>
      <c r="G8" s="35" t="str">
        <f>IF($G$7=$AO$3,"X","")&amp;IF($G$7=$AP$3,"X","")&amp;IF($G$7=$AQ$3,"X","")&amp;IF($G$7=$AR$3,"X","")&amp;IF($G$7=$AS$3,"X","")&amp;IF($G$7=$AT$3,"X","")&amp;IF($G$7=$AU$3,"X","")</f>
        <v/>
      </c>
      <c r="H8" s="35" t="str">
        <f>IF($H$7=$AO$3,"X","")&amp;IF($H$7=$AP$3,"X","")&amp;IF($H$7=$AQ$3,"X","")&amp;IF($H$7=$AR$3,"X","")&amp;IF($H$7=$AS$3,"X","")&amp;IF($H$7=$AT$3,"X","")&amp;IF($H$7=$AU$3,"X","")</f>
        <v/>
      </c>
      <c r="I8" s="35" t="str">
        <f>IF($I$7=$AO$3,"X","")&amp;IF($I$7=$AP$3,"X","")&amp;IF($I$7=$AQ$3,"X","")&amp;IF($I$7=$AR$3,"X","")&amp;IF($I$7=$AS$3,"X","")&amp;IF($I$7=$AT$3,"X","")&amp;IF($I$7=$AU$3,"X","")</f>
        <v/>
      </c>
      <c r="J8" s="35" t="str">
        <f>IF($J$7=$AO$3,"X","")&amp;IF($J$7=$AP$3,"X","")&amp;IF($J$7=$AQ$3,"X","")&amp;IF($J$7=$AR$3,"X","")&amp;IF($J$7=$AS$3,"X","")&amp;IF($J$7=$AT$3,"X","")&amp;IF($J$7=$AU$3,"X","")</f>
        <v/>
      </c>
      <c r="K8" s="35" t="str">
        <f>IF($K$7=$AO$3,"X","")&amp;IF($K$7=$AP$3,"X","")&amp;IF($K$7=$AQ$3,"X","")&amp;IF($K$7=$AR$3,"X","")&amp;IF($K$7=$AS$3,"X","")&amp;IF($K$7=$AT$3,"X","")&amp;IF($K$7=$AU$3,"X","")</f>
        <v/>
      </c>
      <c r="L8" s="35" t="str">
        <f>IF($L$7=$AO$3,"X","")&amp;IF($L$7=$AP$3,"X","")&amp;IF($L$7=$AQ$3,"X","")&amp;IF($L$7=$AR$3,"X","")&amp;IF($L$7=$AS$3,"X","")&amp;IF($L$7=$AT$3,"X","")&amp;IF($L$7=$AU$3,"X","")</f>
        <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
      </c>
      <c r="P8" s="35" t="str">
        <f>IF($P$7=$AO$3,"X","")&amp;IF($P$7=$AP$3,"X","")&amp;IF($P$7=$AQ$3,"X","")&amp;IF($P$7=$AR$3,"X","")&amp;IF($P$7=$AS$3,"X","")&amp;IF($P$7=$AT$3,"X","")&amp;IF($P$7=$AU$3,"X","")</f>
        <v/>
      </c>
      <c r="Q8" s="35" t="str">
        <f>IF($Q$7=$AO$3,"X","")&amp;IF($Q$7=$AP$3,"X","")&amp;IF($Q$7=$AQ$3,"X","")&amp;IF($Q$7=$AR$3,"X","")&amp;IF($Q$7=$AS$3,"X","")&amp;IF($Q$7=$AT$3,"X","")&amp;IF($Q$7=$AU$3,"X","")</f>
        <v/>
      </c>
      <c r="R8" s="35" t="str">
        <f>IF($R$7=$AO$3,"X","")&amp;IF($R$7=$AP$3,"X","")&amp;IF($R$7=$AQ$3,"X","")&amp;IF($R$7=$AR$3,"X","")&amp;IF($R$7=$AS$3,"X","")&amp;IF($R$7=$AT$3,"X","")&amp;IF($R$7=$AU$3,"X","")</f>
        <v/>
      </c>
      <c r="S8" s="35" t="str">
        <f>IF($S$7=$AO$3,"X","")&amp;IF($S$7=$AP$3,"X","")&amp;IF($S$7=$AQ$3,"X","")&amp;IF($S$7=$AR$3,"X","")&amp;IF($S$7=$AS$3,"X","")&amp;IF($S$7=$AT$3,"X","")&amp;IF($S$7=$AU$3,"X","")</f>
        <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
      </c>
      <c r="W8" s="35" t="str">
        <f>IF($W$7=$AO$3,"X","")&amp;IF($W$7=$AP$3,"X","")&amp;IF($W$7=$AQ$3,"X","")&amp;IF($W$7=$AR$3,"X","")&amp;IF($W$7=$AS$3,"X","")&amp;IF($W$7=$AT$3,"X","")&amp;IF($W$7=$AU$3,"X","")</f>
        <v/>
      </c>
      <c r="X8" s="35" t="str">
        <f>IF($X$7=$AO$3,"X","")&amp;IF($X$7=$AP$3,"X","")&amp;IF($X$7=$AQ$3,"X","")&amp;IF($X$7=$AR$3,"X","")&amp;IF($X$7=$AS$3,"X","")&amp;IF($X$7=$AT$3,"X","")&amp;IF($X$7=$AU$3,"X","")</f>
        <v/>
      </c>
      <c r="Y8" s="35" t="str">
        <f>IF($Y$7=$AO$3,"X","")&amp;IF($Y$7=$AP$3,"X","")&amp;IF($Y$7=$AQ$3,"X","")&amp;IF($Y$7=$AR$3,"X","")&amp;IF($Y$7=$AS$3,"X","")&amp;IF($Y$7=$AT$3,"X","")&amp;IF($Y$7=$AU$3,"X","")</f>
        <v/>
      </c>
      <c r="Z8" s="35" t="str">
        <f>IF($Z$7=$AO$3,"X","")&amp;IF($Z$7=$AP$3,"X","")&amp;IF($Z$7=$AQ$3,"X","")&amp;IF($Z$7=$AR$3,"X","")&amp;IF($Z$7=$AS$3,"X","")&amp;IF($Z$7=$AT$3,"X","")&amp;IF($Z$7=$AU$3,"X","")</f>
        <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
      </c>
      <c r="AD8" s="35" t="str">
        <f>IF($AD$7=$AO$3,"X","")&amp;IF($AD$7=$AP$3,"X","")&amp;IF($AD$7=$AQ$3,"X","")&amp;IF($AD$7=$AR$3,"X","")&amp;IF($AD$7=$AS$3,"X","")&amp;IF($AD$7=$AT$3,"X","")&amp;IF($AD$7=$AU$3,"X","")</f>
        <v/>
      </c>
      <c r="AE8" s="35" t="str">
        <f>IF($AE$7=$AO$3,"X","")&amp;IF($AE$7=$AP$3,"X","")&amp;IF($AE$7=$AQ$3,"X","")&amp;IF($AE$7=$AR$3,"X","")&amp;IF($AE$7=$AS$3,"X","")&amp;IF($AE$7=$AT$3,"X","")&amp;IF($AE$7=$AU$3,"X","")</f>
        <v/>
      </c>
      <c r="AF8" s="35" t="str">
        <f>IF($AF$7=$AO$3,"X","")&amp;IF($AF$7=$AP$3,"X","")&amp;IF($AF$7=$AQ$3,"X","")&amp;IF($AF$7=$AR$3,"X","")&amp;IF($AF$7=$AS$3,"X","")&amp;IF($AF$7=$AT$3,"X","")&amp;IF($AF$7=$AU$3,"X","")</f>
        <v/>
      </c>
      <c r="AG8" s="35" t="str">
        <f>IF($AG$7=$AO$3,"X","")&amp;IF($AG$7=$AP$3,"X","")&amp;IF($AG$7=$AQ$3,"X","")&amp;IF($AG$7=$AR$3,"X","")&amp;IF($AG$7=$AS$3,"X","")&amp;IF($AG$7=$AT$3,"X","")&amp;IF($AG$7=$AU$3,"X","")</f>
        <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
      </c>
      <c r="AK8" s="35" t="str">
        <f>IF($AK$7=$AO$3,"X","")&amp;IF($AK$7=$AP$3,"X","")&amp;IF($AK$7=$AQ$3,"X","")&amp;IF($AK$7=$AR$3,"X","")&amp;IF($AK$7=$AS$3,"X","")&amp;IF($AK$7=$AT$3,"X","")&amp;IF($AK$7=$AU$3,"X","")</f>
        <v/>
      </c>
      <c r="AL8" s="30">
        <f>COUNTIF(G8:AK8,"X")</f>
        <v>0</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0</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c r="C14" s="925"/>
      <c r="D14" s="925"/>
      <c r="E14" s="925"/>
      <c r="F14" s="925"/>
      <c r="G14" s="926"/>
      <c r="H14" s="927"/>
      <c r="I14" s="928"/>
      <c r="J14" s="929"/>
      <c r="K14" s="930"/>
      <c r="L14" s="931"/>
      <c r="M14" s="932"/>
      <c r="N14" s="933"/>
      <c r="O14" s="932"/>
      <c r="P14" s="933"/>
      <c r="Q14" s="934">
        <f t="shared" ref="Q14:Q33" si="2">AV14</f>
        <v>0</v>
      </c>
      <c r="R14" s="935"/>
      <c r="S14" s="936"/>
      <c r="T14" s="937"/>
      <c r="U14" s="938"/>
      <c r="V14" s="939"/>
      <c r="W14" s="940"/>
      <c r="X14" s="941"/>
      <c r="Y14" s="939"/>
      <c r="Z14" s="941"/>
      <c r="AA14" s="556"/>
      <c r="AB14" s="559"/>
      <c r="AC14" s="560" t="str">
        <f t="shared" ref="AC14:AC33" si="3">IF(B14&lt;&gt;"",-$I$10,"")</f>
        <v/>
      </c>
      <c r="AD14" s="561"/>
      <c r="AE14" s="561"/>
      <c r="AF14" s="562">
        <f t="shared" ref="AF14:AF33" si="4">SUM(AB14:AE14)</f>
        <v>0</v>
      </c>
      <c r="AG14" s="72"/>
      <c r="AH14" s="109" t="str">
        <f t="shared" ref="AH14:AH33" si="5">IF(B14&lt;&gt;"",AV14,"")</f>
        <v/>
      </c>
      <c r="AI14" s="883" t="str">
        <f>IF(B14&lt;&gt;0,ROUND(AE14*Q14,0),"")</f>
        <v/>
      </c>
      <c r="AJ14" s="883"/>
      <c r="AK14" s="900" t="str">
        <f t="shared" ref="AK14:AK33" si="6">IF(B14&lt;&gt;0,ROUND(AI14*$AF$1,2),"")</f>
        <v/>
      </c>
      <c r="AL14" s="900"/>
      <c r="AM14" s="901" t="str">
        <f t="shared" ref="AM14:AM33" si="7">IF(AND(AC14&gt;0,AC14&lt;&gt;""),"ложь","")</f>
        <v/>
      </c>
      <c r="AN14" s="901"/>
      <c r="AO14" s="73">
        <f>IF(ROUND($A$1-$A$1*M14,4)=$A$1,0,ROUND($A$1-$A$1*M14,4))</f>
        <v>0</v>
      </c>
      <c r="AP14" s="74">
        <f>IF(ROUND($A$1-$A$1*O14,4)=$A$1,0,ROUND($A$1-$A$1*O14,4))</f>
        <v>0</v>
      </c>
      <c r="AQ14" s="75">
        <f>ROUND($A$1-((M14+O14)*$A$1),4)</f>
        <v>0</v>
      </c>
      <c r="AR14" s="76">
        <f>IF(AO14&gt;0,1,0)</f>
        <v>0</v>
      </c>
      <c r="AS14" s="77">
        <f t="shared" ref="AS14:AS33" si="8">IF(AP14&gt;0,2,0)</f>
        <v>0</v>
      </c>
      <c r="AT14" s="76">
        <f>IF(AQ14&gt;0,3,0)</f>
        <v>0</v>
      </c>
      <c r="AU14" s="78">
        <f t="shared" ref="AU14:AU33" si="9">AR14+AS14+AT14</f>
        <v>0</v>
      </c>
      <c r="AV14" s="5">
        <f t="shared" ref="AV14:AV33" si="10">IF(AU14=4,AO14,0)+IF(AU14=5,AP14,0)+IF(AU14=6,AQ14,0)+IF(AU14=3,$A$1,0)</f>
        <v>0</v>
      </c>
      <c r="AW14" s="104">
        <f>ROUND(AF14*Q14,0)</f>
        <v>0</v>
      </c>
    </row>
    <row r="15" spans="1:83" s="69" customFormat="1" ht="18" customHeight="1" x14ac:dyDescent="0.2">
      <c r="A15" s="71">
        <v>2</v>
      </c>
      <c r="B15" s="924"/>
      <c r="C15" s="925"/>
      <c r="D15" s="925"/>
      <c r="E15" s="925"/>
      <c r="F15" s="925"/>
      <c r="G15" s="926"/>
      <c r="H15" s="927"/>
      <c r="I15" s="928"/>
      <c r="J15" s="929"/>
      <c r="K15" s="930"/>
      <c r="L15" s="931"/>
      <c r="M15" s="932"/>
      <c r="N15" s="933"/>
      <c r="O15" s="932"/>
      <c r="P15" s="933"/>
      <c r="Q15" s="934">
        <f t="shared" si="2"/>
        <v>0</v>
      </c>
      <c r="R15" s="935"/>
      <c r="S15" s="936"/>
      <c r="T15" s="937"/>
      <c r="U15" s="938"/>
      <c r="V15" s="939"/>
      <c r="W15" s="940"/>
      <c r="X15" s="941"/>
      <c r="Y15" s="939"/>
      <c r="Z15" s="941"/>
      <c r="AA15" s="556"/>
      <c r="AB15" s="563"/>
      <c r="AC15" s="560" t="str">
        <f t="shared" si="3"/>
        <v/>
      </c>
      <c r="AD15" s="564"/>
      <c r="AE15" s="561"/>
      <c r="AF15" s="562">
        <f t="shared" si="4"/>
        <v>0</v>
      </c>
      <c r="AG15" s="72"/>
      <c r="AH15" s="109" t="str">
        <f t="shared" si="5"/>
        <v/>
      </c>
      <c r="AI15" s="883" t="str">
        <f t="shared" ref="AI15:AI33" si="11">IF(B15&lt;&gt;0,ROUND(AE15*Q15,0),"")</f>
        <v/>
      </c>
      <c r="AJ15" s="883"/>
      <c r="AK15" s="900" t="str">
        <f t="shared" si="6"/>
        <v/>
      </c>
      <c r="AL15" s="900"/>
      <c r="AM15" s="901" t="str">
        <f t="shared" si="7"/>
        <v/>
      </c>
      <c r="AN15" s="901"/>
      <c r="AO15" s="73">
        <f t="shared" ref="AO15:AO33" si="12">IF(ROUND($A$1-$A$1*M15,4)=$A$1,0,ROUND($A$1-$A$1*M15,4))</f>
        <v>0</v>
      </c>
      <c r="AP15" s="74">
        <f t="shared" ref="AP15:AP33" si="13">IF(ROUND($A$1-$A$1*O15,4)=$A$1,0,ROUND($A$1-$A$1*O15,4))</f>
        <v>0</v>
      </c>
      <c r="AQ15" s="75">
        <f t="shared" ref="AQ15:AQ33" si="14">ROUND($A$1-((M15+O15)*$A$1),4)</f>
        <v>0</v>
      </c>
      <c r="AR15" s="76">
        <f t="shared" ref="AR15:AR33" si="15">IF(AO15&gt;0,1,0)</f>
        <v>0</v>
      </c>
      <c r="AS15" s="77">
        <f t="shared" si="8"/>
        <v>0</v>
      </c>
      <c r="AT15" s="76">
        <f t="shared" ref="AT15:AT33" si="16">IF(AQ15&gt;0,3,0)</f>
        <v>0</v>
      </c>
      <c r="AU15" s="78">
        <f t="shared" si="9"/>
        <v>0</v>
      </c>
      <c r="AV15" s="5">
        <f t="shared" si="10"/>
        <v>0</v>
      </c>
      <c r="AW15" s="104">
        <f t="shared" ref="AW15:AW33" si="17">ROUND(AF15*Q15,0)</f>
        <v>0</v>
      </c>
    </row>
    <row r="16" spans="1:83" s="69" customFormat="1" ht="18" customHeight="1" x14ac:dyDescent="0.2">
      <c r="A16" s="71">
        <v>3</v>
      </c>
      <c r="B16" s="924"/>
      <c r="C16" s="925"/>
      <c r="D16" s="925"/>
      <c r="E16" s="925"/>
      <c r="F16" s="925"/>
      <c r="G16" s="926"/>
      <c r="H16" s="927"/>
      <c r="I16" s="928"/>
      <c r="J16" s="929"/>
      <c r="K16" s="930"/>
      <c r="L16" s="931"/>
      <c r="M16" s="932"/>
      <c r="N16" s="933"/>
      <c r="O16" s="932"/>
      <c r="P16" s="933"/>
      <c r="Q16" s="934">
        <f t="shared" si="2"/>
        <v>0</v>
      </c>
      <c r="R16" s="935"/>
      <c r="S16" s="936"/>
      <c r="T16" s="937"/>
      <c r="U16" s="938"/>
      <c r="V16" s="939"/>
      <c r="W16" s="940"/>
      <c r="X16" s="941"/>
      <c r="Y16" s="939"/>
      <c r="Z16" s="941"/>
      <c r="AA16" s="556"/>
      <c r="AB16" s="563"/>
      <c r="AC16" s="560" t="str">
        <f t="shared" si="3"/>
        <v/>
      </c>
      <c r="AD16" s="564"/>
      <c r="AE16" s="561"/>
      <c r="AF16" s="562">
        <f t="shared" si="4"/>
        <v>0</v>
      </c>
      <c r="AG16" s="72"/>
      <c r="AH16" s="109" t="str">
        <f t="shared" si="5"/>
        <v/>
      </c>
      <c r="AI16" s="883" t="str">
        <f t="shared" si="11"/>
        <v/>
      </c>
      <c r="AJ16" s="883"/>
      <c r="AK16" s="900" t="str">
        <f t="shared" si="6"/>
        <v/>
      </c>
      <c r="AL16" s="900"/>
      <c r="AM16" s="901" t="str">
        <f t="shared" si="7"/>
        <v/>
      </c>
      <c r="AN16" s="901"/>
      <c r="AO16" s="73">
        <f t="shared" si="12"/>
        <v>0</v>
      </c>
      <c r="AP16" s="74">
        <f t="shared" si="13"/>
        <v>0</v>
      </c>
      <c r="AQ16" s="75">
        <f t="shared" si="14"/>
        <v>0</v>
      </c>
      <c r="AR16" s="76">
        <f t="shared" si="15"/>
        <v>0</v>
      </c>
      <c r="AS16" s="77">
        <f t="shared" si="8"/>
        <v>0</v>
      </c>
      <c r="AT16" s="76">
        <f t="shared" si="16"/>
        <v>0</v>
      </c>
      <c r="AU16" s="78">
        <f t="shared" si="9"/>
        <v>0</v>
      </c>
      <c r="AV16" s="5">
        <f t="shared" si="10"/>
        <v>0</v>
      </c>
      <c r="AW16" s="104">
        <f t="shared" si="17"/>
        <v>0</v>
      </c>
    </row>
    <row r="17" spans="1:49" s="69" customFormat="1" ht="18" customHeight="1" x14ac:dyDescent="0.2">
      <c r="A17" s="71">
        <v>4</v>
      </c>
      <c r="B17" s="924"/>
      <c r="C17" s="925"/>
      <c r="D17" s="925"/>
      <c r="E17" s="925"/>
      <c r="F17" s="925"/>
      <c r="G17" s="926"/>
      <c r="H17" s="927"/>
      <c r="I17" s="928"/>
      <c r="J17" s="929"/>
      <c r="K17" s="930"/>
      <c r="L17" s="931"/>
      <c r="M17" s="932"/>
      <c r="N17" s="933"/>
      <c r="O17" s="932"/>
      <c r="P17" s="933"/>
      <c r="Q17" s="934">
        <f t="shared" si="2"/>
        <v>0</v>
      </c>
      <c r="R17" s="935"/>
      <c r="S17" s="936"/>
      <c r="T17" s="937"/>
      <c r="U17" s="938"/>
      <c r="V17" s="939"/>
      <c r="W17" s="940"/>
      <c r="X17" s="941"/>
      <c r="Y17" s="939"/>
      <c r="Z17" s="941"/>
      <c r="AA17" s="556"/>
      <c r="AB17" s="563"/>
      <c r="AC17" s="560" t="str">
        <f t="shared" si="3"/>
        <v/>
      </c>
      <c r="AD17" s="564"/>
      <c r="AE17" s="561"/>
      <c r="AF17" s="562">
        <f t="shared" si="4"/>
        <v>0</v>
      </c>
      <c r="AG17" s="72"/>
      <c r="AH17" s="109" t="str">
        <f t="shared" si="5"/>
        <v/>
      </c>
      <c r="AI17" s="883" t="str">
        <f t="shared" si="11"/>
        <v/>
      </c>
      <c r="AJ17" s="883"/>
      <c r="AK17" s="900" t="str">
        <f t="shared" si="6"/>
        <v/>
      </c>
      <c r="AL17" s="900"/>
      <c r="AM17" s="901" t="str">
        <f t="shared" si="7"/>
        <v/>
      </c>
      <c r="AN17" s="901"/>
      <c r="AO17" s="73">
        <f t="shared" si="12"/>
        <v>0</v>
      </c>
      <c r="AP17" s="74">
        <f t="shared" si="13"/>
        <v>0</v>
      </c>
      <c r="AQ17" s="75">
        <f t="shared" si="14"/>
        <v>0</v>
      </c>
      <c r="AR17" s="76">
        <f t="shared" si="15"/>
        <v>0</v>
      </c>
      <c r="AS17" s="77">
        <f t="shared" si="8"/>
        <v>0</v>
      </c>
      <c r="AT17" s="76">
        <f t="shared" si="16"/>
        <v>0</v>
      </c>
      <c r="AU17" s="78">
        <f t="shared" si="9"/>
        <v>0</v>
      </c>
      <c r="AV17" s="5">
        <f t="shared" si="10"/>
        <v>0</v>
      </c>
      <c r="AW17" s="104">
        <f t="shared" si="17"/>
        <v>0</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0</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0</v>
      </c>
      <c r="AR18" s="76">
        <f t="shared" si="15"/>
        <v>0</v>
      </c>
      <c r="AS18" s="77">
        <f t="shared" si="8"/>
        <v>0</v>
      </c>
      <c r="AT18" s="76">
        <f t="shared" si="16"/>
        <v>0</v>
      </c>
      <c r="AU18" s="78">
        <f t="shared" si="9"/>
        <v>0</v>
      </c>
      <c r="AV18" s="5">
        <f t="shared" si="10"/>
        <v>0</v>
      </c>
      <c r="AW18" s="104">
        <f t="shared" si="17"/>
        <v>0</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0</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0</v>
      </c>
      <c r="AR19" s="76">
        <f t="shared" si="15"/>
        <v>0</v>
      </c>
      <c r="AS19" s="77">
        <f t="shared" si="8"/>
        <v>0</v>
      </c>
      <c r="AT19" s="76">
        <f t="shared" si="16"/>
        <v>0</v>
      </c>
      <c r="AU19" s="78">
        <f t="shared" si="9"/>
        <v>0</v>
      </c>
      <c r="AV19" s="5">
        <f t="shared" si="10"/>
        <v>0</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0</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0</v>
      </c>
      <c r="AR20" s="76">
        <f t="shared" si="15"/>
        <v>0</v>
      </c>
      <c r="AS20" s="77">
        <f t="shared" si="8"/>
        <v>0</v>
      </c>
      <c r="AT20" s="76">
        <f t="shared" si="16"/>
        <v>0</v>
      </c>
      <c r="AU20" s="78">
        <f t="shared" si="9"/>
        <v>0</v>
      </c>
      <c r="AV20" s="5">
        <f t="shared" si="10"/>
        <v>0</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0</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0</v>
      </c>
      <c r="AR21" s="76">
        <f t="shared" si="15"/>
        <v>0</v>
      </c>
      <c r="AS21" s="77">
        <f t="shared" si="8"/>
        <v>0</v>
      </c>
      <c r="AT21" s="76">
        <f t="shared" si="16"/>
        <v>0</v>
      </c>
      <c r="AU21" s="78">
        <f t="shared" si="9"/>
        <v>0</v>
      </c>
      <c r="AV21" s="5">
        <f t="shared" si="10"/>
        <v>0</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0</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0</v>
      </c>
      <c r="AR22" s="76">
        <f t="shared" si="15"/>
        <v>0</v>
      </c>
      <c r="AS22" s="77">
        <f t="shared" si="8"/>
        <v>0</v>
      </c>
      <c r="AT22" s="76">
        <f t="shared" si="16"/>
        <v>0</v>
      </c>
      <c r="AU22" s="78">
        <f t="shared" si="9"/>
        <v>0</v>
      </c>
      <c r="AV22" s="5">
        <f t="shared" si="10"/>
        <v>0</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0</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0</v>
      </c>
      <c r="AR23" s="76">
        <f t="shared" si="15"/>
        <v>0</v>
      </c>
      <c r="AS23" s="77">
        <f t="shared" si="8"/>
        <v>0</v>
      </c>
      <c r="AT23" s="76">
        <f t="shared" si="16"/>
        <v>0</v>
      </c>
      <c r="AU23" s="78">
        <f t="shared" si="9"/>
        <v>0</v>
      </c>
      <c r="AV23" s="5">
        <f t="shared" si="10"/>
        <v>0</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0</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0</v>
      </c>
      <c r="AR24" s="76">
        <f t="shared" si="15"/>
        <v>0</v>
      </c>
      <c r="AS24" s="77">
        <f t="shared" si="8"/>
        <v>0</v>
      </c>
      <c r="AT24" s="76">
        <f t="shared" si="16"/>
        <v>0</v>
      </c>
      <c r="AU24" s="78">
        <f t="shared" si="9"/>
        <v>0</v>
      </c>
      <c r="AV24" s="5">
        <f t="shared" si="10"/>
        <v>0</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0</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0</v>
      </c>
      <c r="AR25" s="76">
        <f t="shared" si="15"/>
        <v>0</v>
      </c>
      <c r="AS25" s="77">
        <f t="shared" si="8"/>
        <v>0</v>
      </c>
      <c r="AT25" s="76">
        <f t="shared" si="16"/>
        <v>0</v>
      </c>
      <c r="AU25" s="78">
        <f t="shared" si="9"/>
        <v>0</v>
      </c>
      <c r="AV25" s="5">
        <f t="shared" si="10"/>
        <v>0</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0</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0</v>
      </c>
      <c r="AR26" s="76">
        <f t="shared" si="15"/>
        <v>0</v>
      </c>
      <c r="AS26" s="77">
        <f t="shared" si="8"/>
        <v>0</v>
      </c>
      <c r="AT26" s="76">
        <f t="shared" si="16"/>
        <v>0</v>
      </c>
      <c r="AU26" s="78">
        <f t="shared" si="9"/>
        <v>0</v>
      </c>
      <c r="AV26" s="5">
        <f t="shared" si="10"/>
        <v>0</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0</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0</v>
      </c>
      <c r="AR27" s="76">
        <f t="shared" si="15"/>
        <v>0</v>
      </c>
      <c r="AS27" s="77">
        <f t="shared" si="8"/>
        <v>0</v>
      </c>
      <c r="AT27" s="76">
        <f t="shared" si="16"/>
        <v>0</v>
      </c>
      <c r="AU27" s="78">
        <f t="shared" si="9"/>
        <v>0</v>
      </c>
      <c r="AV27" s="5">
        <f t="shared" si="10"/>
        <v>0</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0</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0</v>
      </c>
      <c r="AR28" s="76">
        <f t="shared" si="15"/>
        <v>0</v>
      </c>
      <c r="AS28" s="77">
        <f t="shared" si="8"/>
        <v>0</v>
      </c>
      <c r="AT28" s="76">
        <f t="shared" si="16"/>
        <v>0</v>
      </c>
      <c r="AU28" s="78">
        <f t="shared" si="9"/>
        <v>0</v>
      </c>
      <c r="AV28" s="5">
        <f t="shared" si="10"/>
        <v>0</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0</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0</v>
      </c>
      <c r="AR29" s="76">
        <f t="shared" si="15"/>
        <v>0</v>
      </c>
      <c r="AS29" s="77">
        <f t="shared" si="8"/>
        <v>0</v>
      </c>
      <c r="AT29" s="76">
        <f t="shared" si="16"/>
        <v>0</v>
      </c>
      <c r="AU29" s="78">
        <f t="shared" si="9"/>
        <v>0</v>
      </c>
      <c r="AV29" s="5">
        <f t="shared" si="10"/>
        <v>0</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0</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0</v>
      </c>
      <c r="AR30" s="76">
        <f t="shared" si="15"/>
        <v>0</v>
      </c>
      <c r="AS30" s="77">
        <f t="shared" si="8"/>
        <v>0</v>
      </c>
      <c r="AT30" s="76">
        <f t="shared" si="16"/>
        <v>0</v>
      </c>
      <c r="AU30" s="78">
        <f t="shared" si="9"/>
        <v>0</v>
      </c>
      <c r="AV30" s="5">
        <f t="shared" si="10"/>
        <v>0</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0</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0</v>
      </c>
      <c r="AR31" s="76">
        <f t="shared" si="15"/>
        <v>0</v>
      </c>
      <c r="AS31" s="77">
        <f t="shared" si="8"/>
        <v>0</v>
      </c>
      <c r="AT31" s="76">
        <f t="shared" si="16"/>
        <v>0</v>
      </c>
      <c r="AU31" s="78">
        <f t="shared" si="9"/>
        <v>0</v>
      </c>
      <c r="AV31" s="5">
        <f t="shared" si="10"/>
        <v>0</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0</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0</v>
      </c>
      <c r="AR32" s="76">
        <f t="shared" si="15"/>
        <v>0</v>
      </c>
      <c r="AS32" s="77">
        <f t="shared" si="8"/>
        <v>0</v>
      </c>
      <c r="AT32" s="76">
        <f t="shared" si="16"/>
        <v>0</v>
      </c>
      <c r="AU32" s="78">
        <f t="shared" si="9"/>
        <v>0</v>
      </c>
      <c r="AV32" s="5">
        <f t="shared" si="10"/>
        <v>0</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0</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0</v>
      </c>
      <c r="AR33" s="76">
        <f t="shared" si="15"/>
        <v>0</v>
      </c>
      <c r="AS33" s="77">
        <f t="shared" si="8"/>
        <v>0</v>
      </c>
      <c r="AT33" s="76">
        <f t="shared" si="16"/>
        <v>0</v>
      </c>
      <c r="AU33" s="78">
        <f t="shared" si="9"/>
        <v>0</v>
      </c>
      <c r="AV33" s="5">
        <f t="shared" si="10"/>
        <v>0</v>
      </c>
      <c r="AW33" s="104">
        <f t="shared" si="17"/>
        <v>0</v>
      </c>
    </row>
    <row r="34" spans="1:49" s="69" customFormat="1" ht="24.75" customHeight="1" x14ac:dyDescent="0.2">
      <c r="A34" s="84"/>
      <c r="B34" s="480" t="s">
        <v>281</v>
      </c>
      <c r="C34" s="84"/>
      <c r="D34" s="84"/>
      <c r="E34" s="84"/>
      <c r="F34" s="84"/>
      <c r="G34" s="554">
        <f>20-COUNTBLANK(B14:B33)</f>
        <v>0</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0</v>
      </c>
      <c r="Z34" s="904"/>
      <c r="AA34" s="558">
        <f t="shared" ref="AA34:AG34" si="18">SUM(AA14:AA33)</f>
        <v>0</v>
      </c>
      <c r="AB34" s="568">
        <f t="shared" si="18"/>
        <v>0</v>
      </c>
      <c r="AC34" s="569">
        <f t="shared" si="18"/>
        <v>0</v>
      </c>
      <c r="AD34" s="569">
        <f t="shared" si="18"/>
        <v>0</v>
      </c>
      <c r="AE34" s="570">
        <f t="shared" si="18"/>
        <v>0</v>
      </c>
      <c r="AF34" s="571">
        <f t="shared" si="18"/>
        <v>0</v>
      </c>
      <c r="AG34" s="89">
        <f t="shared" si="18"/>
        <v>0</v>
      </c>
      <c r="AH34" s="90"/>
      <c r="AI34" s="90"/>
      <c r="AJ34" s="90"/>
      <c r="AK34" s="90"/>
      <c r="AL34" s="91"/>
      <c r="AM34" s="91"/>
      <c r="AN34" s="91"/>
      <c r="AO34" s="68"/>
      <c r="AS34" s="70"/>
      <c r="AW34" s="104">
        <f>SUM(AW14:AW33)</f>
        <v>0</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0</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110" priority="6" stopIfTrue="1">
      <formula>B14=""</formula>
    </cfRule>
  </conditionalFormatting>
  <conditionalFormatting sqref="AE14:AE33">
    <cfRule type="expression" dxfId="109" priority="7" stopIfTrue="1">
      <formula>AND((OR(S14,V14,Y14)&lt;&gt;0),AE14=0)</formula>
    </cfRule>
    <cfRule type="expression" dxfId="108" priority="8" stopIfTrue="1">
      <formula>AND((OR(S14,V14,Y14)&lt;&gt;0),AE14&lt;&gt;0)</formula>
    </cfRule>
  </conditionalFormatting>
  <conditionalFormatting sqref="Q14:R33">
    <cfRule type="expression" dxfId="107" priority="9" stopIfTrue="1">
      <formula>B14=""</formula>
    </cfRule>
  </conditionalFormatting>
  <conditionalFormatting sqref="AC14:AC33">
    <cfRule type="expression" dxfId="106" priority="10" stopIfTrue="1">
      <formula>(AD14+AC14)&gt;=0</formula>
    </cfRule>
  </conditionalFormatting>
  <conditionalFormatting sqref="AI14:AJ33">
    <cfRule type="expression" dxfId="105" priority="11" stopIfTrue="1">
      <formula>IF(AI14&lt;&gt;ROUND(S14*$AF$1+V14+Y14,2),1)</formula>
    </cfRule>
    <cfRule type="cellIs" dxfId="104" priority="12" stopIfTrue="1" operator="equal">
      <formula>0</formula>
    </cfRule>
  </conditionalFormatting>
  <conditionalFormatting sqref="Y25:Z33">
    <cfRule type="expression" dxfId="103" priority="13" stopIfTrue="1">
      <formula>IF((AND($Y25=0,$S25=0,$V25=0,$AE25&lt;&gt;0)),"истина")</formula>
    </cfRule>
    <cfRule type="expression" dxfId="102" priority="14" stopIfTrue="1">
      <formula>($V25+$Y25)&lt;&gt;$AI25</formula>
    </cfRule>
  </conditionalFormatting>
  <conditionalFormatting sqref="S15:U33">
    <cfRule type="expression" dxfId="101" priority="15" stopIfTrue="1">
      <formula>IF((AND($S15=0,$V15=0,$Y15=0,$AE15&lt;&gt;0)),"истина")</formula>
    </cfRule>
    <cfRule type="cellIs" dxfId="100" priority="16" stopIfTrue="1" operator="lessThan">
      <formula>0</formula>
    </cfRule>
  </conditionalFormatting>
  <conditionalFormatting sqref="V25:X33">
    <cfRule type="expression" dxfId="99" priority="17" stopIfTrue="1">
      <formula>IF((AND($V25=0,$Y25=0,$S25=0,$AE25&lt;&gt;0)),"истина")</formula>
    </cfRule>
    <cfRule type="expression" dxfId="98" priority="18" stopIfTrue="1">
      <formula>($V25+$Y25)&lt;&gt;$AI25</formula>
    </cfRule>
    <cfRule type="cellIs" dxfId="97" priority="19" stopIfTrue="1" operator="lessThan">
      <formula>0</formula>
    </cfRule>
  </conditionalFormatting>
  <conditionalFormatting sqref="I10:J10">
    <cfRule type="cellIs" dxfId="96" priority="20" stopIfTrue="1" operator="notEqual">
      <formula>$A$10</formula>
    </cfRule>
    <cfRule type="cellIs" dxfId="95" priority="21" stopIfTrue="1" operator="equal">
      <formula>0</formula>
    </cfRule>
  </conditionalFormatting>
  <conditionalFormatting sqref="D10:E10 AK13:AL13 AH14:AH33 AM14:AN33">
    <cfRule type="cellIs" dxfId="94" priority="22" stopIfTrue="1" operator="equal">
      <formula>0</formula>
    </cfRule>
  </conditionalFormatting>
  <conditionalFormatting sqref="AH3:AN3 AH1:AN1">
    <cfRule type="cellIs" dxfId="93" priority="23" stopIfTrue="1" operator="equal">
      <formula>0</formula>
    </cfRule>
  </conditionalFormatting>
  <conditionalFormatting sqref="S34:AG34 AF14:AF33">
    <cfRule type="cellIs" dxfId="92" priority="24" stopIfTrue="1" operator="equal">
      <formula>0</formula>
    </cfRule>
  </conditionalFormatting>
  <conditionalFormatting sqref="S14:U14">
    <cfRule type="expression" dxfId="91" priority="25" stopIfTrue="1">
      <formula>IF((AND($S$14=0,$V$14=0,$Y$14=0,$AE$14&lt;&gt;0)),"истина")</formula>
    </cfRule>
    <cfRule type="cellIs" dxfId="90" priority="26" stopIfTrue="1" operator="lessThan">
      <formula>0</formula>
    </cfRule>
  </conditionalFormatting>
  <conditionalFormatting sqref="G34 D8:E9 AK14:AL33">
    <cfRule type="cellIs" dxfId="89" priority="27" stopIfTrue="1" operator="equal">
      <formula>0</formula>
    </cfRule>
  </conditionalFormatting>
  <conditionalFormatting sqref="AL8:AL9">
    <cfRule type="cellIs" dxfId="88" priority="28" stopIfTrue="1" operator="equal">
      <formula>0</formula>
    </cfRule>
  </conditionalFormatting>
  <conditionalFormatting sqref="AM8:AN8">
    <cfRule type="expression" dxfId="87" priority="29" stopIfTrue="1">
      <formula>$AL$8=0</formula>
    </cfRule>
  </conditionalFormatting>
  <conditionalFormatting sqref="AM9:AN9">
    <cfRule type="expression" dxfId="86" priority="30" stopIfTrue="1">
      <formula>$AL$9=0</formula>
    </cfRule>
  </conditionalFormatting>
  <conditionalFormatting sqref="A8:C8">
    <cfRule type="expression" dxfId="85" priority="31" stopIfTrue="1">
      <formula>$D$8=0</formula>
    </cfRule>
    <cfRule type="cellIs" dxfId="84" priority="32" stopIfTrue="1" operator="equal">
      <formula>0</formula>
    </cfRule>
  </conditionalFormatting>
  <conditionalFormatting sqref="A9:C9">
    <cfRule type="expression" dxfId="83" priority="33" stopIfTrue="1">
      <formula>$D$9=0</formula>
    </cfRule>
    <cfRule type="cellIs" dxfId="82" priority="34" stopIfTrue="1" operator="equal">
      <formula>0</formula>
    </cfRule>
  </conditionalFormatting>
  <conditionalFormatting sqref="F9">
    <cfRule type="expression" dxfId="81" priority="35" stopIfTrue="1">
      <formula>$D$9=0</formula>
    </cfRule>
  </conditionalFormatting>
  <conditionalFormatting sqref="F8">
    <cfRule type="expression" dxfId="80" priority="36" stopIfTrue="1">
      <formula>$D$8=0</formula>
    </cfRule>
  </conditionalFormatting>
  <conditionalFormatting sqref="G8:AK9 BA7:CE8">
    <cfRule type="cellIs" dxfId="79" priority="37" stopIfTrue="1" operator="equal">
      <formula>""</formula>
    </cfRule>
  </conditionalFormatting>
  <conditionalFormatting sqref="Y14:Z24">
    <cfRule type="expression" dxfId="78" priority="1" stopIfTrue="1">
      <formula>IF((AND($Y14=0,$S14=0,$V14=0,$AE14&lt;&gt;0)),"истина")</formula>
    </cfRule>
    <cfRule type="expression" dxfId="77" priority="2" stopIfTrue="1">
      <formula>($V14+$Y14)&lt;&gt;$AI14</formula>
    </cfRule>
  </conditionalFormatting>
  <conditionalFormatting sqref="V14:X24">
    <cfRule type="expression" dxfId="76" priority="3" stopIfTrue="1">
      <formula>IF((AND($V14=0,$Y14=0,$S14=0,$AE14&lt;&gt;0)),"истина")</formula>
    </cfRule>
    <cfRule type="expression" dxfId="75" priority="4" stopIfTrue="1">
      <formula>($V14+$Y14)&lt;&gt;$AI14</formula>
    </cfRule>
    <cfRule type="cellIs" dxfId="74"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0593"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110594"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110595"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110596"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110597"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110598"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110599"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110600"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110601"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110602"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110603"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110604"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110605"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110606"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110607"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110608"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110609"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10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59">
    <pageSetUpPr fitToPage="1"/>
  </sheetPr>
  <dimension ref="A1:CE147"/>
  <sheetViews>
    <sheetView showGridLines="0" topLeftCell="C3" zoomScale="120" zoomScaleNormal="120" workbookViewId="0">
      <selection activeCell="M18" sqref="M18:N18"/>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c r="B1" s="969"/>
      <c r="C1" s="969"/>
      <c r="D1" s="555"/>
      <c r="E1" s="966"/>
      <c r="F1" s="966"/>
      <c r="G1" s="966"/>
      <c r="H1" s="966"/>
      <c r="J1" s="970"/>
      <c r="K1" s="970"/>
      <c r="L1" s="970"/>
      <c r="M1" s="970"/>
      <c r="N1" s="970"/>
      <c r="O1" s="970"/>
      <c r="P1" s="3"/>
      <c r="Q1" s="3"/>
      <c r="R1" s="964"/>
      <c r="S1" s="964"/>
      <c r="T1" s="964"/>
      <c r="U1" s="964"/>
      <c r="V1" s="964"/>
      <c r="W1" s="964"/>
      <c r="Y1" s="971"/>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c r="AH2" s="859" t="s">
        <v>12</v>
      </c>
      <c r="AI2" s="859"/>
      <c r="AJ2" s="859"/>
      <c r="AK2" s="859"/>
      <c r="AL2" s="859"/>
      <c r="AM2" s="859"/>
      <c r="AN2" s="859"/>
      <c r="AO2" s="14" t="b">
        <v>0</v>
      </c>
      <c r="AP2" s="15" t="b">
        <v>0</v>
      </c>
      <c r="AQ2" s="15" t="b">
        <v>0</v>
      </c>
      <c r="AR2" s="15" t="b">
        <v>0</v>
      </c>
      <c r="AS2" s="15" t="b">
        <v>0</v>
      </c>
      <c r="AT2" s="15" t="b">
        <v>0</v>
      </c>
      <c r="AU2" s="15" t="b">
        <v>0</v>
      </c>
      <c r="AV2" s="15">
        <f>COUNTIF(AO2:AU2,TRUE)</f>
        <v>0</v>
      </c>
    </row>
    <row r="3" spans="1:83" ht="12.75" customHeight="1" x14ac:dyDescent="0.2">
      <c r="A3" s="972" t="s">
        <v>345</v>
      </c>
      <c r="B3" s="972"/>
      <c r="C3" s="972"/>
      <c r="D3" s="555"/>
      <c r="E3" s="964"/>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f>IF(AO2=TRUE,"M",0)</f>
        <v>0</v>
      </c>
      <c r="AP3" s="19">
        <f>IF(AP2=TRUE,"Tu",0)</f>
        <v>0</v>
      </c>
      <c r="AQ3" s="19">
        <f>IF(AQ2=TRUE,"W",0)</f>
        <v>0</v>
      </c>
      <c r="AR3" s="19">
        <f>IF(AR2=TRUE,"Th",0)</f>
        <v>0</v>
      </c>
      <c r="AS3" s="19">
        <f>IF(AS2=TRUE,"F",0)</f>
        <v>0</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
      </c>
      <c r="BC7" s="33" t="str">
        <f>IF($I$7=$AO$3,"X","")&amp;IF($I$7=$AP$3,"X","")&amp;IF($I$7=$AQ$3,"X","")&amp;IF($I$7=$AR$3,"X","")&amp;IF($I$7=$AS$3,"X","")&amp;IF($I$7=$AT$3,"X","")&amp;IF($I$7=$AU$3,"X","")</f>
        <v/>
      </c>
      <c r="BD7" s="33" t="str">
        <f>IF($J$7=$AO$3,"X","")&amp;IF($J$7=$AP$3,"X","")&amp;IF($J$7=$AQ$3,"X","")&amp;IF($J$7=$AR$3,"X","")&amp;IF($J$7=$AS$3,"X","")&amp;IF($J$7=$AT$3,"X","")&amp;IF($J$7=$AU$3,"X","")</f>
        <v/>
      </c>
      <c r="BE7" s="33" t="str">
        <f>IF($K$7=$AO$3,"X","")&amp;IF($K$7=$AP$3,"X","")&amp;IF($K$7=$AQ$3,"X","")&amp;IF($K$7=$AR$3,"X","")&amp;IF($K$7=$AS$3,"X","")&amp;IF($K$7=$AT$3,"X","")&amp;IF($K$7=$AU$3,"X","")</f>
        <v/>
      </c>
      <c r="BF7" s="33" t="str">
        <f>IF($L$7=$AO$3,"X","")&amp;IF($L$7=$AP$3,"X","")&amp;IF($L$7=$AQ$3,"X","")&amp;IF($L$7=$AR$3,"X","")&amp;IF($L$7=$AS$3,"X","")&amp;IF($L$7=$AT$3,"X","")&amp;IF($L$7=$AU$3,"X","")</f>
        <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
      </c>
      <c r="BJ7" s="33" t="str">
        <f>IF($P$7=$AO$3,"X","")&amp;IF($P$7=$AP$3,"X","")&amp;IF($P$7=$AQ$3,"X","")&amp;IF($P$7=$AR$3,"X","")&amp;IF($P$7=$AS$3,"X","")&amp;IF($P$7=$AT$3,"X","")&amp;IF($P$7=$AU$3,"X","")</f>
        <v/>
      </c>
      <c r="BK7" s="33" t="str">
        <f>IF($Q$7=$AO$3,"X","")&amp;IF($Q$7=$AP$3,"X","")&amp;IF($Q$7=$AQ$3,"X","")&amp;IF($Q$7=$AR$3,"X","")&amp;IF($Q$7=$AS$3,"X","")&amp;IF($Q$7=$AT$3,"X","")&amp;IF($Q$7=$AU$3,"X","")</f>
        <v/>
      </c>
      <c r="BL7" s="33" t="str">
        <f>IF($R$7=$AO$3,"X","")&amp;IF($R$7=$AP$3,"X","")&amp;IF($R$7=$AQ$3,"X","")&amp;IF($R$7=$AR$3,"X","")&amp;IF($R$7=$AS$3,"X","")&amp;IF($R$7=$AT$3,"X","")&amp;IF($R$7=$AU$3,"X","")</f>
        <v/>
      </c>
      <c r="BM7" s="33" t="str">
        <f>IF($S$7=$AO$3,"X","")&amp;IF($S$7=$AP$3,"X","")&amp;IF($S$7=$AQ$3,"X","")&amp;IF($S$7=$AR$3,"X","")&amp;IF($S$7=$AS$3,"X","")&amp;IF($S$7=$AT$3,"X","")&amp;IF($S$7=$AU$3,"X","")</f>
        <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
      </c>
      <c r="BQ7" s="33" t="str">
        <f>IF($W$7=$AO$3,"X","")&amp;IF($W$7=$AP$3,"X","")&amp;IF($W$7=$AQ$3,"X","")&amp;IF($W$7=$AR$3,"X","")&amp;IF($W$7=$AS$3,"X","")&amp;IF($W$7=$AT$3,"X","")&amp;IF($W$7=$AU$3,"X","")</f>
        <v/>
      </c>
      <c r="BR7" s="33" t="str">
        <f>IF($X$7=$AO$3,"X","")&amp;IF($X$7=$AP$3,"X","")&amp;IF($X$7=$AQ$3,"X","")&amp;IF($X$7=$AR$3,"X","")&amp;IF($X$7=$AS$3,"X","")&amp;IF($X$7=$AT$3,"X","")&amp;IF($X$7=$AU$3,"X","")</f>
        <v/>
      </c>
      <c r="BS7" s="33" t="str">
        <f>IF($Y$7=$AO$3,"X","")&amp;IF($Y$7=$AP$3,"X","")&amp;IF($Y$7=$AQ$3,"X","")&amp;IF($Y$7=$AR$3,"X","")&amp;IF($Y$7=$AS$3,"X","")&amp;IF($Y$7=$AT$3,"X","")&amp;IF($Y$7=$AU$3,"X","")</f>
        <v/>
      </c>
      <c r="BT7" s="33" t="str">
        <f>IF($Z$7=$AO$3,"X","")&amp;IF($Z$7=$AP$3,"X","")&amp;IF($Z$7=$AQ$3,"X","")&amp;IF($Z$7=$AR$3,"X","")&amp;IF($Z$7=$AS$3,"X","")&amp;IF($Z$7=$AT$3,"X","")&amp;IF($Z$7=$AU$3,"X","")</f>
        <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
      </c>
      <c r="BX7" s="33" t="str">
        <f>IF($AD$7=$AO$3,"X","")&amp;IF($AD$7=$AP$3,"X","")&amp;IF($AD$7=$AQ$3,"X","")&amp;IF($AD$7=$AR$3,"X","")&amp;IF($AD$7=$AS$3,"X","")&amp;IF($AD$7=$AT$3,"X","")&amp;IF($AD$7=$AU$3,"X","")</f>
        <v/>
      </c>
      <c r="BY7" s="33" t="str">
        <f>IF($AE$7=$AO$3,"X","")&amp;IF($AE$7=$AP$3,"X","")&amp;IF($AE$7=$AQ$3,"X","")&amp;IF($AE$7=$AR$3,"X","")&amp;IF($AE$7=$AS$3,"X","")&amp;IF($AE$7=$AT$3,"X","")&amp;IF($AE$7=$AU$3,"X","")</f>
        <v/>
      </c>
      <c r="BZ7" s="33" t="str">
        <f>IF($AF$7=$AO$3,"X","")&amp;IF($AF$7=$AP$3,"X","")&amp;IF($AF$7=$AQ$3,"X","")&amp;IF($AF$7=$AR$3,"X","")&amp;IF($AF$7=$AS$3,"X","")&amp;IF($AF$7=$AT$3,"X","")&amp;IF($AF$7=$AU$3,"X","")</f>
        <v/>
      </c>
      <c r="CA7" s="33" t="str">
        <f>IF($AG$7=$AO$3,"X","")&amp;IF($AG$7=$AP$3,"X","")&amp;IF($AG$7=$AQ$3,"X","")&amp;IF($AG$7=$AR$3,"X","")&amp;IF($AG$7=$AS$3,"X","")&amp;IF($AG$7=$AT$3,"X","")&amp;IF($AG$7=$AU$3,"X","")</f>
        <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
      </c>
      <c r="CE7" s="33" t="str">
        <f>IF($AK$7=$AO$3,"X","")&amp;IF($AK$7=$AP$3,"X","")&amp;IF($AK$7=$AQ$3,"X","")&amp;IF($AK$7=$AR$3,"X","")&amp;IF($AK$7=$AS$3,"X","")&amp;IF($AK$7=$AT$3,"X","")&amp;IF($AK$7=$AU$3,"X","")</f>
        <v/>
      </c>
    </row>
    <row r="8" spans="1:83" ht="12.75" customHeight="1" x14ac:dyDescent="0.2">
      <c r="A8" s="977">
        <f>R1</f>
        <v>0</v>
      </c>
      <c r="B8" s="977"/>
      <c r="C8" s="977"/>
      <c r="D8" s="978">
        <f>Y1*AL8</f>
        <v>0</v>
      </c>
      <c r="E8" s="978"/>
      <c r="F8" s="34" t="s">
        <v>21</v>
      </c>
      <c r="G8" s="35" t="str">
        <f>IF($G$7=$AO$3,"X","")&amp;IF($G$7=$AP$3,"X","")&amp;IF($G$7=$AQ$3,"X","")&amp;IF($G$7=$AR$3,"X","")&amp;IF($G$7=$AS$3,"X","")&amp;IF($G$7=$AT$3,"X","")&amp;IF($G$7=$AU$3,"X","")</f>
        <v/>
      </c>
      <c r="H8" s="35" t="str">
        <f>IF($H$7=$AO$3,"X","")&amp;IF($H$7=$AP$3,"X","")&amp;IF($H$7=$AQ$3,"X","")&amp;IF($H$7=$AR$3,"X","")&amp;IF($H$7=$AS$3,"X","")&amp;IF($H$7=$AT$3,"X","")&amp;IF($H$7=$AU$3,"X","")</f>
        <v/>
      </c>
      <c r="I8" s="35" t="str">
        <f>IF($I$7=$AO$3,"X","")&amp;IF($I$7=$AP$3,"X","")&amp;IF($I$7=$AQ$3,"X","")&amp;IF($I$7=$AR$3,"X","")&amp;IF($I$7=$AS$3,"X","")&amp;IF($I$7=$AT$3,"X","")&amp;IF($I$7=$AU$3,"X","")</f>
        <v/>
      </c>
      <c r="J8" s="35" t="str">
        <f>IF($J$7=$AO$3,"X","")&amp;IF($J$7=$AP$3,"X","")&amp;IF($J$7=$AQ$3,"X","")&amp;IF($J$7=$AR$3,"X","")&amp;IF($J$7=$AS$3,"X","")&amp;IF($J$7=$AT$3,"X","")&amp;IF($J$7=$AU$3,"X","")</f>
        <v/>
      </c>
      <c r="K8" s="35" t="str">
        <f>IF($K$7=$AO$3,"X","")&amp;IF($K$7=$AP$3,"X","")&amp;IF($K$7=$AQ$3,"X","")&amp;IF($K$7=$AR$3,"X","")&amp;IF($K$7=$AS$3,"X","")&amp;IF($K$7=$AT$3,"X","")&amp;IF($K$7=$AU$3,"X","")</f>
        <v/>
      </c>
      <c r="L8" s="35" t="str">
        <f>IF($L$7=$AO$3,"X","")&amp;IF($L$7=$AP$3,"X","")&amp;IF($L$7=$AQ$3,"X","")&amp;IF($L$7=$AR$3,"X","")&amp;IF($L$7=$AS$3,"X","")&amp;IF($L$7=$AT$3,"X","")&amp;IF($L$7=$AU$3,"X","")</f>
        <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
      </c>
      <c r="P8" s="35" t="str">
        <f>IF($P$7=$AO$3,"X","")&amp;IF($P$7=$AP$3,"X","")&amp;IF($P$7=$AQ$3,"X","")&amp;IF($P$7=$AR$3,"X","")&amp;IF($P$7=$AS$3,"X","")&amp;IF($P$7=$AT$3,"X","")&amp;IF($P$7=$AU$3,"X","")</f>
        <v/>
      </c>
      <c r="Q8" s="35" t="str">
        <f>IF($Q$7=$AO$3,"X","")&amp;IF($Q$7=$AP$3,"X","")&amp;IF($Q$7=$AQ$3,"X","")&amp;IF($Q$7=$AR$3,"X","")&amp;IF($Q$7=$AS$3,"X","")&amp;IF($Q$7=$AT$3,"X","")&amp;IF($Q$7=$AU$3,"X","")</f>
        <v/>
      </c>
      <c r="R8" s="35" t="str">
        <f>IF($R$7=$AO$3,"X","")&amp;IF($R$7=$AP$3,"X","")&amp;IF($R$7=$AQ$3,"X","")&amp;IF($R$7=$AR$3,"X","")&amp;IF($R$7=$AS$3,"X","")&amp;IF($R$7=$AT$3,"X","")&amp;IF($R$7=$AU$3,"X","")</f>
        <v/>
      </c>
      <c r="S8" s="35" t="str">
        <f>IF($S$7=$AO$3,"X","")&amp;IF($S$7=$AP$3,"X","")&amp;IF($S$7=$AQ$3,"X","")&amp;IF($S$7=$AR$3,"X","")&amp;IF($S$7=$AS$3,"X","")&amp;IF($S$7=$AT$3,"X","")&amp;IF($S$7=$AU$3,"X","")</f>
        <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
      </c>
      <c r="W8" s="35" t="str">
        <f>IF($W$7=$AO$3,"X","")&amp;IF($W$7=$AP$3,"X","")&amp;IF($W$7=$AQ$3,"X","")&amp;IF($W$7=$AR$3,"X","")&amp;IF($W$7=$AS$3,"X","")&amp;IF($W$7=$AT$3,"X","")&amp;IF($W$7=$AU$3,"X","")</f>
        <v/>
      </c>
      <c r="X8" s="35" t="str">
        <f>IF($X$7=$AO$3,"X","")&amp;IF($X$7=$AP$3,"X","")&amp;IF($X$7=$AQ$3,"X","")&amp;IF($X$7=$AR$3,"X","")&amp;IF($X$7=$AS$3,"X","")&amp;IF($X$7=$AT$3,"X","")&amp;IF($X$7=$AU$3,"X","")</f>
        <v/>
      </c>
      <c r="Y8" s="35" t="str">
        <f>IF($Y$7=$AO$3,"X","")&amp;IF($Y$7=$AP$3,"X","")&amp;IF($Y$7=$AQ$3,"X","")&amp;IF($Y$7=$AR$3,"X","")&amp;IF($Y$7=$AS$3,"X","")&amp;IF($Y$7=$AT$3,"X","")&amp;IF($Y$7=$AU$3,"X","")</f>
        <v/>
      </c>
      <c r="Z8" s="35" t="str">
        <f>IF($Z$7=$AO$3,"X","")&amp;IF($Z$7=$AP$3,"X","")&amp;IF($Z$7=$AQ$3,"X","")&amp;IF($Z$7=$AR$3,"X","")&amp;IF($Z$7=$AS$3,"X","")&amp;IF($Z$7=$AT$3,"X","")&amp;IF($Z$7=$AU$3,"X","")</f>
        <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
      </c>
      <c r="AD8" s="35" t="str">
        <f>IF($AD$7=$AO$3,"X","")&amp;IF($AD$7=$AP$3,"X","")&amp;IF($AD$7=$AQ$3,"X","")&amp;IF($AD$7=$AR$3,"X","")&amp;IF($AD$7=$AS$3,"X","")&amp;IF($AD$7=$AT$3,"X","")&amp;IF($AD$7=$AU$3,"X","")</f>
        <v/>
      </c>
      <c r="AE8" s="35" t="str">
        <f>IF($AE$7=$AO$3,"X","")&amp;IF($AE$7=$AP$3,"X","")&amp;IF($AE$7=$AQ$3,"X","")&amp;IF($AE$7=$AR$3,"X","")&amp;IF($AE$7=$AS$3,"X","")&amp;IF($AE$7=$AT$3,"X","")&amp;IF($AE$7=$AU$3,"X","")</f>
        <v/>
      </c>
      <c r="AF8" s="35" t="str">
        <f>IF($AF$7=$AO$3,"X","")&amp;IF($AF$7=$AP$3,"X","")&amp;IF($AF$7=$AQ$3,"X","")&amp;IF($AF$7=$AR$3,"X","")&amp;IF($AF$7=$AS$3,"X","")&amp;IF($AF$7=$AT$3,"X","")&amp;IF($AF$7=$AU$3,"X","")</f>
        <v/>
      </c>
      <c r="AG8" s="35" t="str">
        <f>IF($AG$7=$AO$3,"X","")&amp;IF($AG$7=$AP$3,"X","")&amp;IF($AG$7=$AQ$3,"X","")&amp;IF($AG$7=$AR$3,"X","")&amp;IF($AG$7=$AS$3,"X","")&amp;IF($AG$7=$AT$3,"X","")&amp;IF($AG$7=$AU$3,"X","")</f>
        <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
      </c>
      <c r="AK8" s="35" t="str">
        <f>IF($AK$7=$AO$3,"X","")&amp;IF($AK$7=$AP$3,"X","")&amp;IF($AK$7=$AQ$3,"X","")&amp;IF($AK$7=$AR$3,"X","")&amp;IF($AK$7=$AS$3,"X","")&amp;IF($AK$7=$AT$3,"X","")&amp;IF($AK$7=$AU$3,"X","")</f>
        <v/>
      </c>
      <c r="AL8" s="30">
        <f>COUNTIF(G8:AK8,"X")</f>
        <v>0</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0</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c r="C14" s="925"/>
      <c r="D14" s="925"/>
      <c r="E14" s="925"/>
      <c r="F14" s="925"/>
      <c r="G14" s="926"/>
      <c r="H14" s="927"/>
      <c r="I14" s="928"/>
      <c r="J14" s="929"/>
      <c r="K14" s="930"/>
      <c r="L14" s="931"/>
      <c r="M14" s="932"/>
      <c r="N14" s="933"/>
      <c r="O14" s="932"/>
      <c r="P14" s="933"/>
      <c r="Q14" s="934">
        <f t="shared" ref="Q14:Q33" si="2">AV14</f>
        <v>0</v>
      </c>
      <c r="R14" s="935"/>
      <c r="S14" s="936"/>
      <c r="T14" s="937"/>
      <c r="U14" s="938"/>
      <c r="V14" s="939"/>
      <c r="W14" s="940"/>
      <c r="X14" s="941"/>
      <c r="Y14" s="939"/>
      <c r="Z14" s="941"/>
      <c r="AA14" s="556"/>
      <c r="AB14" s="559"/>
      <c r="AC14" s="560" t="str">
        <f t="shared" ref="AC14:AC33" si="3">IF(B14&lt;&gt;"",-$I$10,"")</f>
        <v/>
      </c>
      <c r="AD14" s="561"/>
      <c r="AE14" s="561"/>
      <c r="AF14" s="562">
        <f t="shared" ref="AF14:AF33" si="4">SUM(AB14:AE14)</f>
        <v>0</v>
      </c>
      <c r="AG14" s="72"/>
      <c r="AH14" s="109" t="str">
        <f t="shared" ref="AH14:AH33" si="5">IF(B14&lt;&gt;"",AV14,"")</f>
        <v/>
      </c>
      <c r="AI14" s="883" t="str">
        <f>IF(B14&lt;&gt;0,ROUND(AE14*Q14,0),"")</f>
        <v/>
      </c>
      <c r="AJ14" s="883"/>
      <c r="AK14" s="900" t="str">
        <f t="shared" ref="AK14:AK33" si="6">IF(B14&lt;&gt;0,ROUND(AI14*$AF$1,2),"")</f>
        <v/>
      </c>
      <c r="AL14" s="900"/>
      <c r="AM14" s="901" t="str">
        <f t="shared" ref="AM14:AM33" si="7">IF(AND(AC14&gt;0,AC14&lt;&gt;""),"ложь","")</f>
        <v/>
      </c>
      <c r="AN14" s="901"/>
      <c r="AO14" s="73">
        <f>IF(ROUND($A$1-$A$1*M14,4)=$A$1,0,ROUND($A$1-$A$1*M14,4))</f>
        <v>0</v>
      </c>
      <c r="AP14" s="74">
        <f>IF(ROUND($A$1-$A$1*O14,4)=$A$1,0,ROUND($A$1-$A$1*O14,4))</f>
        <v>0</v>
      </c>
      <c r="AQ14" s="75">
        <f>ROUND($A$1-((M14+O14)*$A$1),4)</f>
        <v>0</v>
      </c>
      <c r="AR14" s="76">
        <f>IF(AO14&gt;0,1,0)</f>
        <v>0</v>
      </c>
      <c r="AS14" s="77">
        <f t="shared" ref="AS14:AS33" si="8">IF(AP14&gt;0,2,0)</f>
        <v>0</v>
      </c>
      <c r="AT14" s="76">
        <f>IF(AQ14&gt;0,3,0)</f>
        <v>0</v>
      </c>
      <c r="AU14" s="78">
        <f t="shared" ref="AU14:AU33" si="9">AR14+AS14+AT14</f>
        <v>0</v>
      </c>
      <c r="AV14" s="5">
        <f t="shared" ref="AV14:AV33" si="10">IF(AU14=4,AO14,0)+IF(AU14=5,AP14,0)+IF(AU14=6,AQ14,0)+IF(AU14=3,$A$1,0)</f>
        <v>0</v>
      </c>
      <c r="AW14" s="104">
        <f>ROUND(AF14*Q14,0)</f>
        <v>0</v>
      </c>
    </row>
    <row r="15" spans="1:83" s="69" customFormat="1" ht="18" customHeight="1" x14ac:dyDescent="0.2">
      <c r="A15" s="71">
        <v>2</v>
      </c>
      <c r="B15" s="924"/>
      <c r="C15" s="925"/>
      <c r="D15" s="925"/>
      <c r="E15" s="925"/>
      <c r="F15" s="925"/>
      <c r="G15" s="926"/>
      <c r="H15" s="927"/>
      <c r="I15" s="928"/>
      <c r="J15" s="929"/>
      <c r="K15" s="930"/>
      <c r="L15" s="931"/>
      <c r="M15" s="932"/>
      <c r="N15" s="933"/>
      <c r="O15" s="932"/>
      <c r="P15" s="933"/>
      <c r="Q15" s="934">
        <f t="shared" si="2"/>
        <v>0</v>
      </c>
      <c r="R15" s="935"/>
      <c r="S15" s="936"/>
      <c r="T15" s="937"/>
      <c r="U15" s="938"/>
      <c r="V15" s="939"/>
      <c r="W15" s="940"/>
      <c r="X15" s="941"/>
      <c r="Y15" s="939"/>
      <c r="Z15" s="941"/>
      <c r="AA15" s="556"/>
      <c r="AB15" s="563"/>
      <c r="AC15" s="560" t="str">
        <f t="shared" si="3"/>
        <v/>
      </c>
      <c r="AD15" s="564"/>
      <c r="AE15" s="561"/>
      <c r="AF15" s="562">
        <f t="shared" si="4"/>
        <v>0</v>
      </c>
      <c r="AG15" s="72"/>
      <c r="AH15" s="109" t="str">
        <f t="shared" si="5"/>
        <v/>
      </c>
      <c r="AI15" s="883" t="str">
        <f t="shared" ref="AI15:AI33" si="11">IF(B15&lt;&gt;0,ROUND(AE15*Q15,0),"")</f>
        <v/>
      </c>
      <c r="AJ15" s="883"/>
      <c r="AK15" s="900" t="str">
        <f t="shared" si="6"/>
        <v/>
      </c>
      <c r="AL15" s="900"/>
      <c r="AM15" s="901" t="str">
        <f t="shared" si="7"/>
        <v/>
      </c>
      <c r="AN15" s="901"/>
      <c r="AO15" s="73">
        <f t="shared" ref="AO15:AO33" si="12">IF(ROUND($A$1-$A$1*M15,4)=$A$1,0,ROUND($A$1-$A$1*M15,4))</f>
        <v>0</v>
      </c>
      <c r="AP15" s="74">
        <f t="shared" ref="AP15:AP33" si="13">IF(ROUND($A$1-$A$1*O15,4)=$A$1,0,ROUND($A$1-$A$1*O15,4))</f>
        <v>0</v>
      </c>
      <c r="AQ15" s="75">
        <f t="shared" ref="AQ15:AQ33" si="14">ROUND($A$1-((M15+O15)*$A$1),4)</f>
        <v>0</v>
      </c>
      <c r="AR15" s="76">
        <f t="shared" ref="AR15:AR33" si="15">IF(AO15&gt;0,1,0)</f>
        <v>0</v>
      </c>
      <c r="AS15" s="77">
        <f t="shared" si="8"/>
        <v>0</v>
      </c>
      <c r="AT15" s="76">
        <f t="shared" ref="AT15:AT33" si="16">IF(AQ15&gt;0,3,0)</f>
        <v>0</v>
      </c>
      <c r="AU15" s="78">
        <f t="shared" si="9"/>
        <v>0</v>
      </c>
      <c r="AV15" s="5">
        <f t="shared" si="10"/>
        <v>0</v>
      </c>
      <c r="AW15" s="104">
        <f t="shared" ref="AW15:AW33" si="17">ROUND(AF15*Q15,0)</f>
        <v>0</v>
      </c>
    </row>
    <row r="16" spans="1:83" s="69" customFormat="1" ht="18" customHeight="1" x14ac:dyDescent="0.2">
      <c r="A16" s="71">
        <v>3</v>
      </c>
      <c r="B16" s="924"/>
      <c r="C16" s="925"/>
      <c r="D16" s="925"/>
      <c r="E16" s="925"/>
      <c r="F16" s="925"/>
      <c r="G16" s="926"/>
      <c r="H16" s="927"/>
      <c r="I16" s="928"/>
      <c r="J16" s="929"/>
      <c r="K16" s="930"/>
      <c r="L16" s="931"/>
      <c r="M16" s="932"/>
      <c r="N16" s="933"/>
      <c r="O16" s="932"/>
      <c r="P16" s="933"/>
      <c r="Q16" s="934">
        <f t="shared" si="2"/>
        <v>0</v>
      </c>
      <c r="R16" s="935"/>
      <c r="S16" s="936"/>
      <c r="T16" s="937"/>
      <c r="U16" s="938"/>
      <c r="V16" s="939"/>
      <c r="W16" s="940"/>
      <c r="X16" s="941"/>
      <c r="Y16" s="939"/>
      <c r="Z16" s="941"/>
      <c r="AA16" s="556"/>
      <c r="AB16" s="563"/>
      <c r="AC16" s="560" t="str">
        <f t="shared" si="3"/>
        <v/>
      </c>
      <c r="AD16" s="564"/>
      <c r="AE16" s="561"/>
      <c r="AF16" s="562">
        <f t="shared" si="4"/>
        <v>0</v>
      </c>
      <c r="AG16" s="72"/>
      <c r="AH16" s="109" t="str">
        <f t="shared" si="5"/>
        <v/>
      </c>
      <c r="AI16" s="883" t="str">
        <f t="shared" si="11"/>
        <v/>
      </c>
      <c r="AJ16" s="883"/>
      <c r="AK16" s="900" t="str">
        <f t="shared" si="6"/>
        <v/>
      </c>
      <c r="AL16" s="900"/>
      <c r="AM16" s="901" t="str">
        <f t="shared" si="7"/>
        <v/>
      </c>
      <c r="AN16" s="901"/>
      <c r="AO16" s="73">
        <f t="shared" si="12"/>
        <v>0</v>
      </c>
      <c r="AP16" s="74">
        <f t="shared" si="13"/>
        <v>0</v>
      </c>
      <c r="AQ16" s="75">
        <f t="shared" si="14"/>
        <v>0</v>
      </c>
      <c r="AR16" s="76">
        <f t="shared" si="15"/>
        <v>0</v>
      </c>
      <c r="AS16" s="77">
        <f t="shared" si="8"/>
        <v>0</v>
      </c>
      <c r="AT16" s="76">
        <f t="shared" si="16"/>
        <v>0</v>
      </c>
      <c r="AU16" s="78">
        <f t="shared" si="9"/>
        <v>0</v>
      </c>
      <c r="AV16" s="5">
        <f t="shared" si="10"/>
        <v>0</v>
      </c>
      <c r="AW16" s="104">
        <f t="shared" si="17"/>
        <v>0</v>
      </c>
    </row>
    <row r="17" spans="1:49" s="69" customFormat="1" ht="18" customHeight="1" x14ac:dyDescent="0.2">
      <c r="A17" s="71">
        <v>4</v>
      </c>
      <c r="B17" s="924"/>
      <c r="C17" s="925"/>
      <c r="D17" s="925"/>
      <c r="E17" s="925"/>
      <c r="F17" s="925"/>
      <c r="G17" s="926"/>
      <c r="H17" s="927"/>
      <c r="I17" s="928"/>
      <c r="J17" s="929"/>
      <c r="K17" s="930"/>
      <c r="L17" s="931"/>
      <c r="M17" s="932"/>
      <c r="N17" s="933"/>
      <c r="O17" s="932"/>
      <c r="P17" s="933"/>
      <c r="Q17" s="934">
        <f t="shared" si="2"/>
        <v>0</v>
      </c>
      <c r="R17" s="935"/>
      <c r="S17" s="936"/>
      <c r="T17" s="937"/>
      <c r="U17" s="938"/>
      <c r="V17" s="939"/>
      <c r="W17" s="940"/>
      <c r="X17" s="941"/>
      <c r="Y17" s="939"/>
      <c r="Z17" s="941"/>
      <c r="AA17" s="556"/>
      <c r="AB17" s="563"/>
      <c r="AC17" s="560" t="str">
        <f t="shared" si="3"/>
        <v/>
      </c>
      <c r="AD17" s="564"/>
      <c r="AE17" s="561"/>
      <c r="AF17" s="562">
        <f t="shared" si="4"/>
        <v>0</v>
      </c>
      <c r="AG17" s="72"/>
      <c r="AH17" s="109" t="str">
        <f t="shared" si="5"/>
        <v/>
      </c>
      <c r="AI17" s="883" t="str">
        <f t="shared" si="11"/>
        <v/>
      </c>
      <c r="AJ17" s="883"/>
      <c r="AK17" s="900" t="str">
        <f t="shared" si="6"/>
        <v/>
      </c>
      <c r="AL17" s="900"/>
      <c r="AM17" s="901" t="str">
        <f t="shared" si="7"/>
        <v/>
      </c>
      <c r="AN17" s="901"/>
      <c r="AO17" s="73">
        <f t="shared" si="12"/>
        <v>0</v>
      </c>
      <c r="AP17" s="74">
        <f t="shared" si="13"/>
        <v>0</v>
      </c>
      <c r="AQ17" s="75">
        <f t="shared" si="14"/>
        <v>0</v>
      </c>
      <c r="AR17" s="76">
        <f t="shared" si="15"/>
        <v>0</v>
      </c>
      <c r="AS17" s="77">
        <f t="shared" si="8"/>
        <v>0</v>
      </c>
      <c r="AT17" s="76">
        <f t="shared" si="16"/>
        <v>0</v>
      </c>
      <c r="AU17" s="78">
        <f t="shared" si="9"/>
        <v>0</v>
      </c>
      <c r="AV17" s="5">
        <f t="shared" si="10"/>
        <v>0</v>
      </c>
      <c r="AW17" s="104">
        <f t="shared" si="17"/>
        <v>0</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0</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0</v>
      </c>
      <c r="AR18" s="76">
        <f t="shared" si="15"/>
        <v>0</v>
      </c>
      <c r="AS18" s="77">
        <f t="shared" si="8"/>
        <v>0</v>
      </c>
      <c r="AT18" s="76">
        <f t="shared" si="16"/>
        <v>0</v>
      </c>
      <c r="AU18" s="78">
        <f t="shared" si="9"/>
        <v>0</v>
      </c>
      <c r="AV18" s="5">
        <f t="shared" si="10"/>
        <v>0</v>
      </c>
      <c r="AW18" s="104">
        <f t="shared" si="17"/>
        <v>0</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0</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0</v>
      </c>
      <c r="AR19" s="76">
        <f t="shared" si="15"/>
        <v>0</v>
      </c>
      <c r="AS19" s="77">
        <f t="shared" si="8"/>
        <v>0</v>
      </c>
      <c r="AT19" s="76">
        <f t="shared" si="16"/>
        <v>0</v>
      </c>
      <c r="AU19" s="78">
        <f t="shared" si="9"/>
        <v>0</v>
      </c>
      <c r="AV19" s="5">
        <f t="shared" si="10"/>
        <v>0</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0</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0</v>
      </c>
      <c r="AR20" s="76">
        <f t="shared" si="15"/>
        <v>0</v>
      </c>
      <c r="AS20" s="77">
        <f t="shared" si="8"/>
        <v>0</v>
      </c>
      <c r="AT20" s="76">
        <f t="shared" si="16"/>
        <v>0</v>
      </c>
      <c r="AU20" s="78">
        <f t="shared" si="9"/>
        <v>0</v>
      </c>
      <c r="AV20" s="5">
        <f t="shared" si="10"/>
        <v>0</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0</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0</v>
      </c>
      <c r="AR21" s="76">
        <f t="shared" si="15"/>
        <v>0</v>
      </c>
      <c r="AS21" s="77">
        <f t="shared" si="8"/>
        <v>0</v>
      </c>
      <c r="AT21" s="76">
        <f t="shared" si="16"/>
        <v>0</v>
      </c>
      <c r="AU21" s="78">
        <f t="shared" si="9"/>
        <v>0</v>
      </c>
      <c r="AV21" s="5">
        <f t="shared" si="10"/>
        <v>0</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0</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0</v>
      </c>
      <c r="AR22" s="76">
        <f t="shared" si="15"/>
        <v>0</v>
      </c>
      <c r="AS22" s="77">
        <f t="shared" si="8"/>
        <v>0</v>
      </c>
      <c r="AT22" s="76">
        <f t="shared" si="16"/>
        <v>0</v>
      </c>
      <c r="AU22" s="78">
        <f t="shared" si="9"/>
        <v>0</v>
      </c>
      <c r="AV22" s="5">
        <f t="shared" si="10"/>
        <v>0</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0</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0</v>
      </c>
      <c r="AR23" s="76">
        <f t="shared" si="15"/>
        <v>0</v>
      </c>
      <c r="AS23" s="77">
        <f t="shared" si="8"/>
        <v>0</v>
      </c>
      <c r="AT23" s="76">
        <f t="shared" si="16"/>
        <v>0</v>
      </c>
      <c r="AU23" s="78">
        <f t="shared" si="9"/>
        <v>0</v>
      </c>
      <c r="AV23" s="5">
        <f t="shared" si="10"/>
        <v>0</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0</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0</v>
      </c>
      <c r="AR24" s="76">
        <f t="shared" si="15"/>
        <v>0</v>
      </c>
      <c r="AS24" s="77">
        <f t="shared" si="8"/>
        <v>0</v>
      </c>
      <c r="AT24" s="76">
        <f t="shared" si="16"/>
        <v>0</v>
      </c>
      <c r="AU24" s="78">
        <f t="shared" si="9"/>
        <v>0</v>
      </c>
      <c r="AV24" s="5">
        <f t="shared" si="10"/>
        <v>0</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0</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0</v>
      </c>
      <c r="AR25" s="76">
        <f t="shared" si="15"/>
        <v>0</v>
      </c>
      <c r="AS25" s="77">
        <f t="shared" si="8"/>
        <v>0</v>
      </c>
      <c r="AT25" s="76">
        <f t="shared" si="16"/>
        <v>0</v>
      </c>
      <c r="AU25" s="78">
        <f t="shared" si="9"/>
        <v>0</v>
      </c>
      <c r="AV25" s="5">
        <f t="shared" si="10"/>
        <v>0</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0</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0</v>
      </c>
      <c r="AR26" s="76">
        <f t="shared" si="15"/>
        <v>0</v>
      </c>
      <c r="AS26" s="77">
        <f t="shared" si="8"/>
        <v>0</v>
      </c>
      <c r="AT26" s="76">
        <f t="shared" si="16"/>
        <v>0</v>
      </c>
      <c r="AU26" s="78">
        <f t="shared" si="9"/>
        <v>0</v>
      </c>
      <c r="AV26" s="5">
        <f t="shared" si="10"/>
        <v>0</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0</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0</v>
      </c>
      <c r="AR27" s="76">
        <f t="shared" si="15"/>
        <v>0</v>
      </c>
      <c r="AS27" s="77">
        <f t="shared" si="8"/>
        <v>0</v>
      </c>
      <c r="AT27" s="76">
        <f t="shared" si="16"/>
        <v>0</v>
      </c>
      <c r="AU27" s="78">
        <f t="shared" si="9"/>
        <v>0</v>
      </c>
      <c r="AV27" s="5">
        <f t="shared" si="10"/>
        <v>0</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0</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0</v>
      </c>
      <c r="AR28" s="76">
        <f t="shared" si="15"/>
        <v>0</v>
      </c>
      <c r="AS28" s="77">
        <f t="shared" si="8"/>
        <v>0</v>
      </c>
      <c r="AT28" s="76">
        <f t="shared" si="16"/>
        <v>0</v>
      </c>
      <c r="AU28" s="78">
        <f t="shared" si="9"/>
        <v>0</v>
      </c>
      <c r="AV28" s="5">
        <f t="shared" si="10"/>
        <v>0</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0</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0</v>
      </c>
      <c r="AR29" s="76">
        <f t="shared" si="15"/>
        <v>0</v>
      </c>
      <c r="AS29" s="77">
        <f t="shared" si="8"/>
        <v>0</v>
      </c>
      <c r="AT29" s="76">
        <f t="shared" si="16"/>
        <v>0</v>
      </c>
      <c r="AU29" s="78">
        <f t="shared" si="9"/>
        <v>0</v>
      </c>
      <c r="AV29" s="5">
        <f t="shared" si="10"/>
        <v>0</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0</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0</v>
      </c>
      <c r="AR30" s="76">
        <f t="shared" si="15"/>
        <v>0</v>
      </c>
      <c r="AS30" s="77">
        <f t="shared" si="8"/>
        <v>0</v>
      </c>
      <c r="AT30" s="76">
        <f t="shared" si="16"/>
        <v>0</v>
      </c>
      <c r="AU30" s="78">
        <f t="shared" si="9"/>
        <v>0</v>
      </c>
      <c r="AV30" s="5">
        <f t="shared" si="10"/>
        <v>0</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0</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0</v>
      </c>
      <c r="AR31" s="76">
        <f t="shared" si="15"/>
        <v>0</v>
      </c>
      <c r="AS31" s="77">
        <f t="shared" si="8"/>
        <v>0</v>
      </c>
      <c r="AT31" s="76">
        <f t="shared" si="16"/>
        <v>0</v>
      </c>
      <c r="AU31" s="78">
        <f t="shared" si="9"/>
        <v>0</v>
      </c>
      <c r="AV31" s="5">
        <f t="shared" si="10"/>
        <v>0</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0</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0</v>
      </c>
      <c r="AR32" s="76">
        <f t="shared" si="15"/>
        <v>0</v>
      </c>
      <c r="AS32" s="77">
        <f t="shared" si="8"/>
        <v>0</v>
      </c>
      <c r="AT32" s="76">
        <f t="shared" si="16"/>
        <v>0</v>
      </c>
      <c r="AU32" s="78">
        <f t="shared" si="9"/>
        <v>0</v>
      </c>
      <c r="AV32" s="5">
        <f t="shared" si="10"/>
        <v>0</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0</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0</v>
      </c>
      <c r="AR33" s="76">
        <f t="shared" si="15"/>
        <v>0</v>
      </c>
      <c r="AS33" s="77">
        <f t="shared" si="8"/>
        <v>0</v>
      </c>
      <c r="AT33" s="76">
        <f t="shared" si="16"/>
        <v>0</v>
      </c>
      <c r="AU33" s="78">
        <f t="shared" si="9"/>
        <v>0</v>
      </c>
      <c r="AV33" s="5">
        <f t="shared" si="10"/>
        <v>0</v>
      </c>
      <c r="AW33" s="104">
        <f t="shared" si="17"/>
        <v>0</v>
      </c>
    </row>
    <row r="34" spans="1:49" s="69" customFormat="1" ht="24.75" customHeight="1" x14ac:dyDescent="0.2">
      <c r="A34" s="84"/>
      <c r="B34" s="480" t="s">
        <v>281</v>
      </c>
      <c r="C34" s="84"/>
      <c r="D34" s="84"/>
      <c r="E34" s="84"/>
      <c r="F34" s="84"/>
      <c r="G34" s="554">
        <f>20-COUNTBLANK(B14:B33)</f>
        <v>0</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0</v>
      </c>
      <c r="Z34" s="904"/>
      <c r="AA34" s="558">
        <f t="shared" ref="AA34:AG34" si="18">SUM(AA14:AA33)</f>
        <v>0</v>
      </c>
      <c r="AB34" s="568">
        <f t="shared" si="18"/>
        <v>0</v>
      </c>
      <c r="AC34" s="569">
        <f t="shared" si="18"/>
        <v>0</v>
      </c>
      <c r="AD34" s="569">
        <f t="shared" si="18"/>
        <v>0</v>
      </c>
      <c r="AE34" s="570">
        <f t="shared" si="18"/>
        <v>0</v>
      </c>
      <c r="AF34" s="571">
        <f t="shared" si="18"/>
        <v>0</v>
      </c>
      <c r="AG34" s="89">
        <f t="shared" si="18"/>
        <v>0</v>
      </c>
      <c r="AH34" s="90"/>
      <c r="AI34" s="90"/>
      <c r="AJ34" s="90"/>
      <c r="AK34" s="90"/>
      <c r="AL34" s="91"/>
      <c r="AM34" s="91"/>
      <c r="AN34" s="91"/>
      <c r="AO34" s="68"/>
      <c r="AS34" s="70"/>
      <c r="AW34" s="104">
        <f>SUM(AW14:AW33)</f>
        <v>0</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0</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73" priority="6" stopIfTrue="1">
      <formula>B14=""</formula>
    </cfRule>
  </conditionalFormatting>
  <conditionalFormatting sqref="AE14:AE33">
    <cfRule type="expression" dxfId="72" priority="7" stopIfTrue="1">
      <formula>AND((OR(S14,V14,Y14)&lt;&gt;0),AE14=0)</formula>
    </cfRule>
    <cfRule type="expression" dxfId="71" priority="8" stopIfTrue="1">
      <formula>AND((OR(S14,V14,Y14)&lt;&gt;0),AE14&lt;&gt;0)</formula>
    </cfRule>
  </conditionalFormatting>
  <conditionalFormatting sqref="Q14:R33">
    <cfRule type="expression" dxfId="70" priority="9" stopIfTrue="1">
      <formula>B14=""</formula>
    </cfRule>
  </conditionalFormatting>
  <conditionalFormatting sqref="AC14:AC33">
    <cfRule type="expression" dxfId="69" priority="10" stopIfTrue="1">
      <formula>(AD14+AC14)&gt;=0</formula>
    </cfRule>
  </conditionalFormatting>
  <conditionalFormatting sqref="AI14:AJ33">
    <cfRule type="expression" dxfId="68" priority="11" stopIfTrue="1">
      <formula>IF(AI14&lt;&gt;ROUND(S14*$AF$1+V14+Y14,2),1)</formula>
    </cfRule>
    <cfRule type="cellIs" dxfId="67" priority="12" stopIfTrue="1" operator="equal">
      <formula>0</formula>
    </cfRule>
  </conditionalFormatting>
  <conditionalFormatting sqref="Y25:Z33">
    <cfRule type="expression" dxfId="66" priority="13" stopIfTrue="1">
      <formula>IF((AND($Y25=0,$S25=0,$V25=0,$AE25&lt;&gt;0)),"истина")</formula>
    </cfRule>
    <cfRule type="expression" dxfId="65" priority="14" stopIfTrue="1">
      <formula>($V25+$Y25)&lt;&gt;$AI25</formula>
    </cfRule>
  </conditionalFormatting>
  <conditionalFormatting sqref="S15:U33">
    <cfRule type="expression" dxfId="64" priority="15" stopIfTrue="1">
      <formula>IF((AND($S15=0,$V15=0,$Y15=0,$AE15&lt;&gt;0)),"истина")</formula>
    </cfRule>
    <cfRule type="cellIs" dxfId="63" priority="16" stopIfTrue="1" operator="lessThan">
      <formula>0</formula>
    </cfRule>
  </conditionalFormatting>
  <conditionalFormatting sqref="V25:X33">
    <cfRule type="expression" dxfId="62" priority="17" stopIfTrue="1">
      <formula>IF((AND($V25=0,$Y25=0,$S25=0,$AE25&lt;&gt;0)),"истина")</formula>
    </cfRule>
    <cfRule type="expression" dxfId="61" priority="18" stopIfTrue="1">
      <formula>($V25+$Y25)&lt;&gt;$AI25</formula>
    </cfRule>
    <cfRule type="cellIs" dxfId="60" priority="19" stopIfTrue="1" operator="lessThan">
      <formula>0</formula>
    </cfRule>
  </conditionalFormatting>
  <conditionalFormatting sqref="I10:J10">
    <cfRule type="cellIs" dxfId="59" priority="20" stopIfTrue="1" operator="notEqual">
      <formula>$A$10</formula>
    </cfRule>
    <cfRule type="cellIs" dxfId="58" priority="21" stopIfTrue="1" operator="equal">
      <formula>0</formula>
    </cfRule>
  </conditionalFormatting>
  <conditionalFormatting sqref="D10:E10 AK13:AL13 AH14:AH33 AM14:AN33">
    <cfRule type="cellIs" dxfId="57" priority="22" stopIfTrue="1" operator="equal">
      <formula>0</formula>
    </cfRule>
  </conditionalFormatting>
  <conditionalFormatting sqref="AH3:AN3 AH1:AN1">
    <cfRule type="cellIs" dxfId="56" priority="23" stopIfTrue="1" operator="equal">
      <formula>0</formula>
    </cfRule>
  </conditionalFormatting>
  <conditionalFormatting sqref="S34:AG34 AF14:AF33">
    <cfRule type="cellIs" dxfId="55" priority="24" stopIfTrue="1" operator="equal">
      <formula>0</formula>
    </cfRule>
  </conditionalFormatting>
  <conditionalFormatting sqref="S14:U14">
    <cfRule type="expression" dxfId="54" priority="25" stopIfTrue="1">
      <formula>IF((AND($S$14=0,$V$14=0,$Y$14=0,$AE$14&lt;&gt;0)),"истина")</formula>
    </cfRule>
    <cfRule type="cellIs" dxfId="53" priority="26" stopIfTrue="1" operator="lessThan">
      <formula>0</formula>
    </cfRule>
  </conditionalFormatting>
  <conditionalFormatting sqref="G34 D8:E9 AK14:AL33">
    <cfRule type="cellIs" dxfId="52" priority="27" stopIfTrue="1" operator="equal">
      <formula>0</formula>
    </cfRule>
  </conditionalFormatting>
  <conditionalFormatting sqref="AL8:AL9">
    <cfRule type="cellIs" dxfId="51" priority="28" stopIfTrue="1" operator="equal">
      <formula>0</formula>
    </cfRule>
  </conditionalFormatting>
  <conditionalFormatting sqref="AM8:AN8">
    <cfRule type="expression" dxfId="50" priority="29" stopIfTrue="1">
      <formula>$AL$8=0</formula>
    </cfRule>
  </conditionalFormatting>
  <conditionalFormatting sqref="AM9:AN9">
    <cfRule type="expression" dxfId="49" priority="30" stopIfTrue="1">
      <formula>$AL$9=0</formula>
    </cfRule>
  </conditionalFormatting>
  <conditionalFormatting sqref="A8:C8">
    <cfRule type="expression" dxfId="48" priority="31" stopIfTrue="1">
      <formula>$D$8=0</formula>
    </cfRule>
    <cfRule type="cellIs" dxfId="47" priority="32" stopIfTrue="1" operator="equal">
      <formula>0</formula>
    </cfRule>
  </conditionalFormatting>
  <conditionalFormatting sqref="A9:C9">
    <cfRule type="expression" dxfId="46" priority="33" stopIfTrue="1">
      <formula>$D$9=0</formula>
    </cfRule>
    <cfRule type="cellIs" dxfId="45" priority="34" stopIfTrue="1" operator="equal">
      <formula>0</formula>
    </cfRule>
  </conditionalFormatting>
  <conditionalFormatting sqref="F9">
    <cfRule type="expression" dxfId="44" priority="35" stopIfTrue="1">
      <formula>$D$9=0</formula>
    </cfRule>
  </conditionalFormatting>
  <conditionalFormatting sqref="F8">
    <cfRule type="expression" dxfId="43" priority="36" stopIfTrue="1">
      <formula>$D$8=0</formula>
    </cfRule>
  </conditionalFormatting>
  <conditionalFormatting sqref="G8:AK9 BA7:CE8">
    <cfRule type="cellIs" dxfId="42" priority="37" stopIfTrue="1" operator="equal">
      <formula>""</formula>
    </cfRule>
  </conditionalFormatting>
  <conditionalFormatting sqref="Y14:Z24">
    <cfRule type="expression" dxfId="41" priority="1" stopIfTrue="1">
      <formula>IF((AND($Y14=0,$S14=0,$V14=0,$AE14&lt;&gt;0)),"истина")</formula>
    </cfRule>
    <cfRule type="expression" dxfId="40" priority="2" stopIfTrue="1">
      <formula>($V14+$Y14)&lt;&gt;$AI14</formula>
    </cfRule>
  </conditionalFormatting>
  <conditionalFormatting sqref="V14:X24">
    <cfRule type="expression" dxfId="39" priority="3" stopIfTrue="1">
      <formula>IF((AND($V14=0,$Y14=0,$S14=0,$AE14&lt;&gt;0)),"истина")</formula>
    </cfRule>
    <cfRule type="expression" dxfId="38" priority="4" stopIfTrue="1">
      <formula>($V14+$Y14)&lt;&gt;$AI14</formula>
    </cfRule>
    <cfRule type="cellIs" dxfId="37"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1617"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111618"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111619"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111620"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111621"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111622"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111623"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111624"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111625"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111626"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111627"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111628"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111629"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111630"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111631"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111632"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111633"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xl/worksheets/sheet10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60">
    <pageSetUpPr fitToPage="1"/>
  </sheetPr>
  <dimension ref="A1:CE147"/>
  <sheetViews>
    <sheetView showGridLines="0" topLeftCell="C3" zoomScale="120" zoomScaleNormal="120" workbookViewId="0">
      <selection activeCell="M18" sqref="M18:N18"/>
    </sheetView>
  </sheetViews>
  <sheetFormatPr defaultColWidth="9.140625" defaultRowHeight="11.25" x14ac:dyDescent="0.2"/>
  <cols>
    <col min="1" max="1" width="3.85546875" style="2" customWidth="1"/>
    <col min="2" max="2" width="6.140625" style="2" customWidth="1"/>
    <col min="3" max="3" width="6.28515625" style="2" customWidth="1"/>
    <col min="4" max="4" width="5.7109375" style="2" customWidth="1"/>
    <col min="5" max="6" width="3.7109375" style="2" customWidth="1"/>
    <col min="7" max="8" width="4.42578125" style="2" customWidth="1"/>
    <col min="9" max="9" width="4.28515625" style="2" customWidth="1"/>
    <col min="10" max="10" width="3.85546875" style="2" customWidth="1"/>
    <col min="11" max="11" width="3.7109375" style="2" customWidth="1"/>
    <col min="12" max="12" width="3.85546875" style="2" customWidth="1"/>
    <col min="13" max="17" width="3.5703125" style="2" customWidth="1"/>
    <col min="18" max="18" width="3.42578125" style="2" customWidth="1"/>
    <col min="19" max="19" width="2.85546875" style="2" customWidth="1"/>
    <col min="20" max="20" width="2.7109375" style="2" customWidth="1"/>
    <col min="21" max="21" width="2.85546875" style="2" customWidth="1"/>
    <col min="22" max="24" width="4.140625" style="2" customWidth="1"/>
    <col min="25" max="26" width="6.28515625" style="2" customWidth="1"/>
    <col min="27" max="27" width="6.85546875" style="2" customWidth="1"/>
    <col min="28" max="32" width="7.42578125" style="2" customWidth="1"/>
    <col min="33" max="33" width="7.140625" style="2" customWidth="1"/>
    <col min="34" max="34" width="9.42578125" style="2" customWidth="1"/>
    <col min="35" max="36" width="5.140625" style="2" customWidth="1"/>
    <col min="37" max="37" width="3.140625" style="2" customWidth="1"/>
    <col min="38" max="38" width="2.85546875" style="2" customWidth="1"/>
    <col min="39" max="39" width="3.5703125" style="2" customWidth="1"/>
    <col min="40" max="40" width="3.140625" style="2" customWidth="1"/>
    <col min="41" max="43" width="7.140625" style="2" hidden="1" customWidth="1"/>
    <col min="44" max="44" width="2.28515625" style="2" hidden="1" customWidth="1"/>
    <col min="45" max="45" width="2" style="11" hidden="1" customWidth="1"/>
    <col min="46" max="47" width="2" style="2" hidden="1" customWidth="1"/>
    <col min="48" max="48" width="5.140625" style="2" hidden="1" customWidth="1"/>
    <col min="49" max="49" width="9" style="2" hidden="1" customWidth="1"/>
    <col min="50" max="52" width="3.5703125" style="2" customWidth="1"/>
    <col min="53" max="83" width="3.5703125" style="2" hidden="1" customWidth="1"/>
    <col min="84" max="90" width="3.5703125" style="2" customWidth="1"/>
    <col min="91" max="16384" width="9.140625" style="2"/>
  </cols>
  <sheetData>
    <row r="1" spans="1:83" ht="12.75" customHeight="1" x14ac:dyDescent="0.2">
      <c r="A1" s="969"/>
      <c r="B1" s="969"/>
      <c r="C1" s="969"/>
      <c r="D1" s="555"/>
      <c r="E1" s="966"/>
      <c r="F1" s="966"/>
      <c r="G1" s="966"/>
      <c r="H1" s="966"/>
      <c r="J1" s="970"/>
      <c r="K1" s="970"/>
      <c r="L1" s="970"/>
      <c r="M1" s="970"/>
      <c r="N1" s="970"/>
      <c r="O1" s="970"/>
      <c r="P1" s="3"/>
      <c r="Q1" s="3"/>
      <c r="R1" s="964"/>
      <c r="S1" s="964"/>
      <c r="T1" s="964"/>
      <c r="U1" s="964"/>
      <c r="V1" s="964"/>
      <c r="W1" s="964"/>
      <c r="Y1" s="971"/>
      <c r="Z1" s="971"/>
      <c r="AA1" s="4"/>
      <c r="AB1" s="4"/>
      <c r="AC1" s="4"/>
      <c r="AD1" s="4"/>
      <c r="AE1" s="5"/>
      <c r="AF1" s="545"/>
      <c r="AG1" s="5"/>
      <c r="AH1" s="858" t="str">
        <f>ф_01!F1</f>
        <v>Зеленоград-1649</v>
      </c>
      <c r="AI1" s="858"/>
      <c r="AJ1" s="858"/>
      <c r="AK1" s="858"/>
      <c r="AL1" s="858"/>
      <c r="AM1" s="858"/>
      <c r="AN1" s="858"/>
      <c r="AO1" s="7" t="s">
        <v>0</v>
      </c>
      <c r="AP1" s="5" t="s">
        <v>1</v>
      </c>
      <c r="AQ1" s="5" t="s">
        <v>2</v>
      </c>
      <c r="AR1" s="5" t="s">
        <v>3</v>
      </c>
      <c r="AS1" s="4" t="s">
        <v>4</v>
      </c>
      <c r="AT1" s="5" t="s">
        <v>5</v>
      </c>
      <c r="AU1" s="5" t="s">
        <v>6</v>
      </c>
    </row>
    <row r="2" spans="1:83" ht="12.75" customHeight="1" x14ac:dyDescent="0.2">
      <c r="A2" s="967" t="s">
        <v>7</v>
      </c>
      <c r="B2" s="967"/>
      <c r="C2" s="967"/>
      <c r="D2" s="549"/>
      <c r="E2" s="868" t="s">
        <v>8</v>
      </c>
      <c r="F2" s="868"/>
      <c r="G2" s="868"/>
      <c r="H2" s="868"/>
      <c r="J2" s="968" t="s">
        <v>9</v>
      </c>
      <c r="K2" s="968"/>
      <c r="L2" s="968"/>
      <c r="M2" s="968"/>
      <c r="N2" s="968"/>
      <c r="O2" s="968"/>
      <c r="P2" s="9"/>
      <c r="Q2" s="9"/>
      <c r="R2" s="859" t="s">
        <v>10</v>
      </c>
      <c r="S2" s="859"/>
      <c r="T2" s="859"/>
      <c r="U2" s="859"/>
      <c r="V2" s="859"/>
      <c r="W2" s="859"/>
      <c r="Y2" s="10" t="s">
        <v>11</v>
      </c>
      <c r="AA2" s="11"/>
      <c r="AB2" s="11"/>
      <c r="AC2" s="11"/>
      <c r="AD2" s="11"/>
      <c r="AE2" s="12"/>
      <c r="AF2" s="13"/>
      <c r="AH2" s="859" t="s">
        <v>12</v>
      </c>
      <c r="AI2" s="859"/>
      <c r="AJ2" s="859"/>
      <c r="AK2" s="859"/>
      <c r="AL2" s="859"/>
      <c r="AM2" s="859"/>
      <c r="AN2" s="859"/>
      <c r="AO2" s="14" t="b">
        <v>0</v>
      </c>
      <c r="AP2" s="15" t="b">
        <v>0</v>
      </c>
      <c r="AQ2" s="15" t="b">
        <v>0</v>
      </c>
      <c r="AR2" s="15" t="b">
        <v>0</v>
      </c>
      <c r="AS2" s="15" t="b">
        <v>0</v>
      </c>
      <c r="AT2" s="15" t="b">
        <v>0</v>
      </c>
      <c r="AU2" s="15" t="b">
        <v>0</v>
      </c>
      <c r="AV2" s="15">
        <f>COUNTIF(AO2:AU2,TRUE)</f>
        <v>0</v>
      </c>
    </row>
    <row r="3" spans="1:83" ht="12.75" customHeight="1" x14ac:dyDescent="0.2">
      <c r="A3" s="972" t="s">
        <v>346</v>
      </c>
      <c r="B3" s="972"/>
      <c r="C3" s="972"/>
      <c r="D3" s="555"/>
      <c r="E3" s="964"/>
      <c r="F3" s="964"/>
      <c r="G3" s="964"/>
      <c r="H3" s="964"/>
      <c r="J3" s="965" t="s">
        <v>300</v>
      </c>
      <c r="K3" s="965"/>
      <c r="L3" s="965"/>
      <c r="M3" s="965"/>
      <c r="N3" s="965"/>
      <c r="O3" s="965"/>
      <c r="P3" s="965"/>
      <c r="Q3" s="965"/>
      <c r="R3" s="964"/>
      <c r="S3" s="964"/>
      <c r="T3" s="964"/>
      <c r="U3" s="964"/>
      <c r="V3" s="964"/>
      <c r="W3" s="964"/>
      <c r="Y3" s="966"/>
      <c r="Z3" s="966"/>
      <c r="AA3" s="11"/>
      <c r="AB3" s="11"/>
      <c r="AC3" s="11"/>
      <c r="AD3" s="11"/>
      <c r="AE3" s="16"/>
      <c r="AF3" s="17" t="s">
        <v>13</v>
      </c>
      <c r="AG3" s="5"/>
      <c r="AH3" s="862">
        <f>I5</f>
        <v>44409</v>
      </c>
      <c r="AI3" s="862"/>
      <c r="AJ3" s="862"/>
      <c r="AK3" s="862"/>
      <c r="AL3" s="862"/>
      <c r="AM3" s="862"/>
      <c r="AN3" s="862"/>
      <c r="AO3" s="18">
        <f>IF(AO2=TRUE,"M",0)</f>
        <v>0</v>
      </c>
      <c r="AP3" s="19">
        <f>IF(AP2=TRUE,"Tu",0)</f>
        <v>0</v>
      </c>
      <c r="AQ3" s="19">
        <f>IF(AQ2=TRUE,"W",0)</f>
        <v>0</v>
      </c>
      <c r="AR3" s="19">
        <f>IF(AR2=TRUE,"Th",0)</f>
        <v>0</v>
      </c>
      <c r="AS3" s="19">
        <f>IF(AS2=TRUE,"F",0)</f>
        <v>0</v>
      </c>
      <c r="AT3" s="19">
        <f>IF(AT2=TRUE,"Sa",0)</f>
        <v>0</v>
      </c>
      <c r="AU3" s="19">
        <f>IF(AU2=TRUE,"Sn",0)</f>
        <v>0</v>
      </c>
      <c r="AV3" s="15"/>
    </row>
    <row r="4" spans="1:83" ht="10.5" customHeight="1" x14ac:dyDescent="0.2">
      <c r="A4" s="871" t="s">
        <v>14</v>
      </c>
      <c r="B4" s="871"/>
      <c r="C4" s="871"/>
      <c r="D4" s="549"/>
      <c r="E4" s="868" t="s">
        <v>15</v>
      </c>
      <c r="F4" s="868"/>
      <c r="G4" s="868"/>
      <c r="H4" s="868"/>
      <c r="I4" s="3"/>
      <c r="J4" s="961"/>
      <c r="K4" s="961"/>
      <c r="L4" s="961"/>
      <c r="M4" s="961"/>
      <c r="N4" s="961"/>
      <c r="O4" s="961"/>
      <c r="P4" s="3"/>
      <c r="Q4" s="3"/>
      <c r="R4" s="859" t="s">
        <v>16</v>
      </c>
      <c r="S4" s="859"/>
      <c r="T4" s="859"/>
      <c r="U4" s="859"/>
      <c r="V4" s="859"/>
      <c r="W4" s="859"/>
      <c r="X4" s="3"/>
      <c r="Y4" s="20" t="s">
        <v>11</v>
      </c>
      <c r="Z4" s="3"/>
      <c r="AA4" s="21"/>
      <c r="AB4" s="21"/>
      <c r="AC4" s="21"/>
      <c r="AD4" s="21"/>
      <c r="AE4" s="555"/>
      <c r="AF4" s="555"/>
      <c r="AG4" s="555"/>
      <c r="AH4" s="859" t="s">
        <v>17</v>
      </c>
      <c r="AI4" s="859"/>
      <c r="AJ4" s="859"/>
      <c r="AK4" s="859"/>
      <c r="AL4" s="859"/>
      <c r="AM4" s="859"/>
      <c r="AN4" s="859"/>
      <c r="AO4" s="14" t="b">
        <v>0</v>
      </c>
      <c r="AP4" s="15" t="b">
        <v>0</v>
      </c>
      <c r="AQ4" s="15" t="b">
        <v>0</v>
      </c>
      <c r="AR4" s="15" t="b">
        <v>0</v>
      </c>
      <c r="AS4" s="15" t="b">
        <v>0</v>
      </c>
      <c r="AT4" s="15" t="b">
        <v>0</v>
      </c>
      <c r="AU4" s="15" t="b">
        <v>0</v>
      </c>
      <c r="AV4" s="15">
        <f>COUNTIF(AO4:AU4,TRUE)</f>
        <v>0</v>
      </c>
    </row>
    <row r="5" spans="1:83" x14ac:dyDescent="0.2">
      <c r="A5" s="22"/>
      <c r="B5" s="546"/>
      <c r="C5" s="546"/>
      <c r="D5" s="546"/>
      <c r="E5" s="546"/>
      <c r="F5" s="546"/>
      <c r="G5" s="24"/>
      <c r="H5" s="25"/>
      <c r="I5" s="962">
        <f>ф_01!L1</f>
        <v>44409</v>
      </c>
      <c r="J5" s="962"/>
      <c r="K5" s="962"/>
      <c r="L5" s="963">
        <f>I5</f>
        <v>44409</v>
      </c>
      <c r="M5" s="963"/>
      <c r="N5" s="963"/>
      <c r="O5" s="25"/>
      <c r="P5" s="25"/>
      <c r="Q5" s="25"/>
      <c r="R5" s="25"/>
      <c r="S5" s="25"/>
      <c r="T5" s="25"/>
      <c r="U5" s="25"/>
      <c r="V5" s="25"/>
      <c r="W5" s="25"/>
      <c r="X5" s="25"/>
      <c r="Y5" s="25"/>
      <c r="Z5" s="25"/>
      <c r="AA5" s="25"/>
      <c r="AB5" s="25"/>
      <c r="AC5" s="25"/>
      <c r="AD5" s="25"/>
      <c r="AE5" s="25"/>
      <c r="AF5" s="25"/>
      <c r="AG5" s="25"/>
      <c r="AH5" s="25"/>
      <c r="AI5" s="25"/>
      <c r="AJ5" s="25"/>
      <c r="AK5" s="25"/>
      <c r="AL5" s="546"/>
      <c r="AM5" s="546"/>
      <c r="AN5" s="546"/>
      <c r="AO5" s="18">
        <f>IF(AO4=TRUE,"M",0)</f>
        <v>0</v>
      </c>
      <c r="AP5" s="19">
        <f>IF(AP4=TRUE,"Tu",0)</f>
        <v>0</v>
      </c>
      <c r="AQ5" s="19">
        <f>IF(AQ4=TRUE,"W",0)</f>
        <v>0</v>
      </c>
      <c r="AR5" s="19">
        <f>IF(AR4=TRUE,"Th",0)</f>
        <v>0</v>
      </c>
      <c r="AS5" s="19">
        <f>IF(AS4=TRUE,"F",0)</f>
        <v>0</v>
      </c>
      <c r="AT5" s="19">
        <f>IF(AT4=TRUE,"Sa",0)</f>
        <v>0</v>
      </c>
      <c r="AU5" s="19">
        <f>IF(AU4=TRUE,"Sn",0)</f>
        <v>0</v>
      </c>
      <c r="AV5" s="15"/>
    </row>
    <row r="6" spans="1:83" ht="37.5" customHeight="1" x14ac:dyDescent="0.2">
      <c r="A6" s="973" t="s">
        <v>18</v>
      </c>
      <c r="B6" s="973"/>
      <c r="C6" s="973"/>
      <c r="D6" s="973"/>
      <c r="E6" s="973"/>
      <c r="F6" s="974"/>
      <c r="G6" s="26" t="str">
        <f>CONCATENATE(DAY(I5)&amp;"."&amp;MONTH($I$5)&amp;"."&amp;YEAR($I$5))</f>
        <v>1.8.2021</v>
      </c>
      <c r="H6" s="26" t="str">
        <f t="shared" ref="H6:AH6" si="0">CONCATENATE(DAY(G6+1)&amp;"."&amp;MONTH($I$5)&amp;"."&amp;YEAR($I$5))</f>
        <v>2.8.2021</v>
      </c>
      <c r="I6" s="26" t="str">
        <f t="shared" si="0"/>
        <v>3.8.2021</v>
      </c>
      <c r="J6" s="26" t="str">
        <f t="shared" si="0"/>
        <v>4.8.2021</v>
      </c>
      <c r="K6" s="26" t="str">
        <f t="shared" si="0"/>
        <v>5.8.2021</v>
      </c>
      <c r="L6" s="26" t="str">
        <f t="shared" si="0"/>
        <v>6.8.2021</v>
      </c>
      <c r="M6" s="26" t="str">
        <f t="shared" si="0"/>
        <v>7.8.2021</v>
      </c>
      <c r="N6" s="26" t="str">
        <f t="shared" si="0"/>
        <v>8.8.2021</v>
      </c>
      <c r="O6" s="26" t="str">
        <f t="shared" si="0"/>
        <v>9.8.2021</v>
      </c>
      <c r="P6" s="26" t="str">
        <f t="shared" si="0"/>
        <v>10.8.2021</v>
      </c>
      <c r="Q6" s="26" t="str">
        <f t="shared" si="0"/>
        <v>11.8.2021</v>
      </c>
      <c r="R6" s="26" t="str">
        <f t="shared" si="0"/>
        <v>12.8.2021</v>
      </c>
      <c r="S6" s="26" t="str">
        <f t="shared" si="0"/>
        <v>13.8.2021</v>
      </c>
      <c r="T6" s="26" t="str">
        <f t="shared" si="0"/>
        <v>14.8.2021</v>
      </c>
      <c r="U6" s="26" t="str">
        <f t="shared" si="0"/>
        <v>15.8.2021</v>
      </c>
      <c r="V6" s="26" t="str">
        <f t="shared" si="0"/>
        <v>16.8.2021</v>
      </c>
      <c r="W6" s="26" t="str">
        <f t="shared" si="0"/>
        <v>17.8.2021</v>
      </c>
      <c r="X6" s="26" t="str">
        <f t="shared" si="0"/>
        <v>18.8.2021</v>
      </c>
      <c r="Y6" s="26" t="str">
        <f t="shared" si="0"/>
        <v>19.8.2021</v>
      </c>
      <c r="Z6" s="26" t="str">
        <f t="shared" si="0"/>
        <v>20.8.2021</v>
      </c>
      <c r="AA6" s="26" t="str">
        <f t="shared" si="0"/>
        <v>21.8.2021</v>
      </c>
      <c r="AB6" s="26" t="str">
        <f>CONCATENATE(DAY(AA6+1)&amp;"."&amp;MONTH($I$5)&amp;"."&amp;YEAR($I$5))</f>
        <v>22.8.2021</v>
      </c>
      <c r="AC6" s="26" t="str">
        <f t="shared" si="0"/>
        <v>23.8.2021</v>
      </c>
      <c r="AD6" s="26" t="str">
        <f t="shared" si="0"/>
        <v>24.8.2021</v>
      </c>
      <c r="AE6" s="26" t="str">
        <f>CONCATENATE(DAY(AD6+1)&amp;"."&amp;MONTH($I$5)&amp;"."&amp;YEAR($I$5))</f>
        <v>25.8.2021</v>
      </c>
      <c r="AF6" s="26" t="str">
        <f t="shared" si="0"/>
        <v>26.8.2021</v>
      </c>
      <c r="AG6" s="26" t="str">
        <f t="shared" si="0"/>
        <v>27.8.2021</v>
      </c>
      <c r="AH6" s="26" t="str">
        <f t="shared" si="0"/>
        <v>28.8.2021</v>
      </c>
      <c r="AI6" s="26" t="str">
        <f>IF(DAY($AH$6+1)&lt;&gt;VALUE(29),"",CONCATENATE(DAY(AH6+1)&amp;"."&amp;MONTH($I$5)&amp;"."&amp;YEAR($I$5)))</f>
        <v>29.8.2021</v>
      </c>
      <c r="AJ6" s="26" t="str">
        <f>IF(DAY($AH$6+2)&lt;&gt;VALUE(30),"",CONCATENATE(DAY(AI6+1)&amp;"."&amp;MONTH($I$5)&amp;"."&amp;YEAR($I$5)))</f>
        <v>30.8.2021</v>
      </c>
      <c r="AK6" s="26" t="str">
        <f>IF(DAY($AH$6+3)&lt;&gt;VALUE(31),"",CONCATENATE(DAY(AJ6+1)&amp;"."&amp;MONTH($I$5)&amp;"."&amp;YEAR($I$5)))</f>
        <v>31.8.2021</v>
      </c>
      <c r="AL6" s="975"/>
      <c r="AM6" s="976"/>
      <c r="AN6" s="976"/>
      <c r="AO6" s="3"/>
    </row>
    <row r="7" spans="1:83" x14ac:dyDescent="0.2">
      <c r="A7" s="546"/>
      <c r="B7" s="546"/>
      <c r="C7" s="546"/>
      <c r="E7" s="547"/>
      <c r="F7" s="28" t="s">
        <v>19</v>
      </c>
      <c r="G7" s="29" t="str">
        <f t="shared" ref="G7:AK7" si="1">IF(WEEKDAY(G6)=VALUE(7),"Sa","")&amp;IF(WEEKDAY(G6)=VALUE(1),"Sn","")&amp;IF(WEEKDAY(G6)=VALUE(2),"M","")&amp;IF(WEEKDAY(G6)=VALUE(3),"Tu","")&amp;IF(WEEKDAY(G6)=VALUE(4),"W","")&amp;IF(WEEKDAY(G6)=VALUE(5),"Th","")&amp;IF(WEEKDAY(G6)=VALUE(6),"F","")</f>
        <v>Sn</v>
      </c>
      <c r="H7" s="29" t="str">
        <f t="shared" si="1"/>
        <v>M</v>
      </c>
      <c r="I7" s="29" t="str">
        <f t="shared" si="1"/>
        <v>Tu</v>
      </c>
      <c r="J7" s="29" t="str">
        <f t="shared" si="1"/>
        <v>W</v>
      </c>
      <c r="K7" s="29" t="str">
        <f t="shared" si="1"/>
        <v>Th</v>
      </c>
      <c r="L7" s="29" t="str">
        <f t="shared" si="1"/>
        <v>F</v>
      </c>
      <c r="M7" s="29" t="str">
        <f t="shared" si="1"/>
        <v>Sa</v>
      </c>
      <c r="N7" s="29" t="str">
        <f t="shared" si="1"/>
        <v>Sn</v>
      </c>
      <c r="O7" s="29" t="str">
        <f t="shared" si="1"/>
        <v>M</v>
      </c>
      <c r="P7" s="29" t="str">
        <f t="shared" si="1"/>
        <v>Tu</v>
      </c>
      <c r="Q7" s="29" t="str">
        <f t="shared" si="1"/>
        <v>W</v>
      </c>
      <c r="R7" s="29" t="str">
        <f t="shared" si="1"/>
        <v>Th</v>
      </c>
      <c r="S7" s="29" t="str">
        <f t="shared" si="1"/>
        <v>F</v>
      </c>
      <c r="T7" s="29" t="str">
        <f t="shared" si="1"/>
        <v>Sa</v>
      </c>
      <c r="U7" s="29" t="str">
        <f t="shared" si="1"/>
        <v>Sn</v>
      </c>
      <c r="V7" s="29" t="str">
        <f t="shared" si="1"/>
        <v>M</v>
      </c>
      <c r="W7" s="29" t="str">
        <f t="shared" si="1"/>
        <v>Tu</v>
      </c>
      <c r="X7" s="29" t="str">
        <f t="shared" si="1"/>
        <v>W</v>
      </c>
      <c r="Y7" s="29" t="str">
        <f t="shared" si="1"/>
        <v>Th</v>
      </c>
      <c r="Z7" s="29" t="str">
        <f t="shared" si="1"/>
        <v>F</v>
      </c>
      <c r="AA7" s="29" t="str">
        <f t="shared" si="1"/>
        <v>Sa</v>
      </c>
      <c r="AB7" s="29" t="str">
        <f t="shared" si="1"/>
        <v>Sn</v>
      </c>
      <c r="AC7" s="29" t="str">
        <f t="shared" si="1"/>
        <v>M</v>
      </c>
      <c r="AD7" s="29" t="str">
        <f t="shared" si="1"/>
        <v>Tu</v>
      </c>
      <c r="AE7" s="29" t="str">
        <f t="shared" si="1"/>
        <v>W</v>
      </c>
      <c r="AF7" s="29" t="str">
        <f t="shared" si="1"/>
        <v>Th</v>
      </c>
      <c r="AG7" s="29" t="str">
        <f t="shared" si="1"/>
        <v>F</v>
      </c>
      <c r="AH7" s="29" t="str">
        <f t="shared" si="1"/>
        <v>Sa</v>
      </c>
      <c r="AI7" s="29" t="str">
        <f t="shared" si="1"/>
        <v>Sn</v>
      </c>
      <c r="AJ7" s="29" t="str">
        <f t="shared" si="1"/>
        <v>M</v>
      </c>
      <c r="AK7" s="29" t="str">
        <f t="shared" si="1"/>
        <v>Tu</v>
      </c>
      <c r="AL7" s="30">
        <f>COUNTIF(G7:AK7,"Sa")+COUNTIF(G7:AK7,"Sn")</f>
        <v>9</v>
      </c>
      <c r="AM7" s="548" t="s">
        <v>20</v>
      </c>
      <c r="AN7" s="32"/>
      <c r="AO7" s="3"/>
      <c r="BA7" s="33" t="str">
        <f>IF($G$7=$AO$3,"X","")&amp;IF($G$7=$AP$3,"X","")&amp;IF($G$7=$AQ$3,"X","")&amp;IF($G$7=$AR$3,"X","")&amp;IF($G$7=$AS$3,"X","")&amp;IF($G$7=$AT$3,"X","")&amp;IF($G$7=$AU$3,"X","")</f>
        <v/>
      </c>
      <c r="BB7" s="33" t="str">
        <f>IF($H$7=$AO$3,"X","")&amp;IF($H$7=$AP$3,"X","")&amp;IF($H$7=$AQ$3,"X","")&amp;IF($H$7=$AR$3,"X","")&amp;IF($H$7=$AS$3,"X","")&amp;IF($H$7=$AT$3,"X","")&amp;IF($H$7=$AU$3,"X","")</f>
        <v/>
      </c>
      <c r="BC7" s="33" t="str">
        <f>IF($I$7=$AO$3,"X","")&amp;IF($I$7=$AP$3,"X","")&amp;IF($I$7=$AQ$3,"X","")&amp;IF($I$7=$AR$3,"X","")&amp;IF($I$7=$AS$3,"X","")&amp;IF($I$7=$AT$3,"X","")&amp;IF($I$7=$AU$3,"X","")</f>
        <v/>
      </c>
      <c r="BD7" s="33" t="str">
        <f>IF($J$7=$AO$3,"X","")&amp;IF($J$7=$AP$3,"X","")&amp;IF($J$7=$AQ$3,"X","")&amp;IF($J$7=$AR$3,"X","")&amp;IF($J$7=$AS$3,"X","")&amp;IF($J$7=$AT$3,"X","")&amp;IF($J$7=$AU$3,"X","")</f>
        <v/>
      </c>
      <c r="BE7" s="33" t="str">
        <f>IF($K$7=$AO$3,"X","")&amp;IF($K$7=$AP$3,"X","")&amp;IF($K$7=$AQ$3,"X","")&amp;IF($K$7=$AR$3,"X","")&amp;IF($K$7=$AS$3,"X","")&amp;IF($K$7=$AT$3,"X","")&amp;IF($K$7=$AU$3,"X","")</f>
        <v/>
      </c>
      <c r="BF7" s="33" t="str">
        <f>IF($L$7=$AO$3,"X","")&amp;IF($L$7=$AP$3,"X","")&amp;IF($L$7=$AQ$3,"X","")&amp;IF($L$7=$AR$3,"X","")&amp;IF($L$7=$AS$3,"X","")&amp;IF($L$7=$AT$3,"X","")&amp;IF($L$7=$AU$3,"X","")</f>
        <v/>
      </c>
      <c r="BG7" s="33" t="str">
        <f>IF($M$7=$AO$3,"X","")&amp;IF($M$7=$AP$3,"X","")&amp;IF($M$7=$AQ$3,"X","")&amp;IF($M$7=$AR$3,"X","")&amp;IF($M$7=$AS$3,"X","")&amp;IF($M$7=$AT$3,"X","")&amp;IF($M$7=$AU$3,"X","")</f>
        <v/>
      </c>
      <c r="BH7" s="33" t="str">
        <f>IF($N$7=$AO$3,"X","")&amp;IF($N$7=$AP$3,"X","")&amp;IF($N$7=$AQ$3,"X","")&amp;IF($N$7=$AR$3,"X","")&amp;IF($N$7=$AS$3,"X","")&amp;IF($N$7=$AT$3,"X","")&amp;IF($N$7=$AU$3,"X","")</f>
        <v/>
      </c>
      <c r="BI7" s="33" t="str">
        <f>IF($O$7=$AO$3,"X","")&amp;IF($O$7=$AP$3,"X","")&amp;IF($O$7=$AQ$3,"X","")&amp;IF($O$7=$AR$3,"X","")&amp;IF($O$7=$AS$3,"X","")&amp;IF($O$7=$AT$3,"X","")&amp;IF($O$7=$AU$3,"X","")</f>
        <v/>
      </c>
      <c r="BJ7" s="33" t="str">
        <f>IF($P$7=$AO$3,"X","")&amp;IF($P$7=$AP$3,"X","")&amp;IF($P$7=$AQ$3,"X","")&amp;IF($P$7=$AR$3,"X","")&amp;IF($P$7=$AS$3,"X","")&amp;IF($P$7=$AT$3,"X","")&amp;IF($P$7=$AU$3,"X","")</f>
        <v/>
      </c>
      <c r="BK7" s="33" t="str">
        <f>IF($Q$7=$AO$3,"X","")&amp;IF($Q$7=$AP$3,"X","")&amp;IF($Q$7=$AQ$3,"X","")&amp;IF($Q$7=$AR$3,"X","")&amp;IF($Q$7=$AS$3,"X","")&amp;IF($Q$7=$AT$3,"X","")&amp;IF($Q$7=$AU$3,"X","")</f>
        <v/>
      </c>
      <c r="BL7" s="33" t="str">
        <f>IF($R$7=$AO$3,"X","")&amp;IF($R$7=$AP$3,"X","")&amp;IF($R$7=$AQ$3,"X","")&amp;IF($R$7=$AR$3,"X","")&amp;IF($R$7=$AS$3,"X","")&amp;IF($R$7=$AT$3,"X","")&amp;IF($R$7=$AU$3,"X","")</f>
        <v/>
      </c>
      <c r="BM7" s="33" t="str">
        <f>IF($S$7=$AO$3,"X","")&amp;IF($S$7=$AP$3,"X","")&amp;IF($S$7=$AQ$3,"X","")&amp;IF($S$7=$AR$3,"X","")&amp;IF($S$7=$AS$3,"X","")&amp;IF($S$7=$AT$3,"X","")&amp;IF($S$7=$AU$3,"X","")</f>
        <v/>
      </c>
      <c r="BN7" s="33" t="str">
        <f>IF($T$7=$AO$3,"X","")&amp;IF($T$7=$AP$3,"X","")&amp;IF($T$7=$AQ$3,"X","")&amp;IF($T$7=$AR$3,"X","")&amp;IF($T$7=$AS$3,"X","")&amp;IF($T$7=$AT$3,"X","")&amp;IF($T$7=$AU$3,"X","")</f>
        <v/>
      </c>
      <c r="BO7" s="33" t="str">
        <f>IF($U$7=$AO$3,"X","")&amp;IF($U$7=$AP$3,"X","")&amp;IF($U$7=$AQ$3,"X","")&amp;IF($U$7=$AR$3,"X","")&amp;IF($U$7=$AS$3,"X","")&amp;IF($U$7=$AT$3,"X","")&amp;IF($U$7=$AU$3,"X","")</f>
        <v/>
      </c>
      <c r="BP7" s="33" t="str">
        <f>IF($V$7=$AO$3,"X","")&amp;IF($V$7=$AP$3,"X","")&amp;IF($V$7=$AQ$3,"X","")&amp;IF($V$7=$AR$3,"X","")&amp;IF($V$7=$AS$3,"X","")&amp;IF($V$7=$AT$3,"X","")&amp;IF($V$7=$AU$3,"X","")</f>
        <v/>
      </c>
      <c r="BQ7" s="33" t="str">
        <f>IF($W$7=$AO$3,"X","")&amp;IF($W$7=$AP$3,"X","")&amp;IF($W$7=$AQ$3,"X","")&amp;IF($W$7=$AR$3,"X","")&amp;IF($W$7=$AS$3,"X","")&amp;IF($W$7=$AT$3,"X","")&amp;IF($W$7=$AU$3,"X","")</f>
        <v/>
      </c>
      <c r="BR7" s="33" t="str">
        <f>IF($X$7=$AO$3,"X","")&amp;IF($X$7=$AP$3,"X","")&amp;IF($X$7=$AQ$3,"X","")&amp;IF($X$7=$AR$3,"X","")&amp;IF($X$7=$AS$3,"X","")&amp;IF($X$7=$AT$3,"X","")&amp;IF($X$7=$AU$3,"X","")</f>
        <v/>
      </c>
      <c r="BS7" s="33" t="str">
        <f>IF($Y$7=$AO$3,"X","")&amp;IF($Y$7=$AP$3,"X","")&amp;IF($Y$7=$AQ$3,"X","")&amp;IF($Y$7=$AR$3,"X","")&amp;IF($Y$7=$AS$3,"X","")&amp;IF($Y$7=$AT$3,"X","")&amp;IF($Y$7=$AU$3,"X","")</f>
        <v/>
      </c>
      <c r="BT7" s="33" t="str">
        <f>IF($Z$7=$AO$3,"X","")&amp;IF($Z$7=$AP$3,"X","")&amp;IF($Z$7=$AQ$3,"X","")&amp;IF($Z$7=$AR$3,"X","")&amp;IF($Z$7=$AS$3,"X","")&amp;IF($Z$7=$AT$3,"X","")&amp;IF($Z$7=$AU$3,"X","")</f>
        <v/>
      </c>
      <c r="BU7" s="33" t="str">
        <f>IF($AA$7=$AO$3,"X","")&amp;IF($AA$7=$AP$3,"X","")&amp;IF($AA$7=$AQ$3,"X","")&amp;IF($AA$7=$AR$3,"X","")&amp;IF($AA$7=$AS$3,"X","")&amp;IF($AA$7=$AT$3,"X","")&amp;IF($AA$7=$AU$3,"X","")</f>
        <v/>
      </c>
      <c r="BV7" s="33" t="str">
        <f>IF($AB$7=$AO$3,"X","")&amp;IF($AB$7=$AP$3,"X","")&amp;IF($AB$7=$AQ$3,"X","")&amp;IF($AB$7=$AR$3,"X","")&amp;IF($AB$7=$AS$3,"X","")&amp;IF($AB$7=$AT$3,"X","")&amp;IF($AB$7=$AU$3,"X","")</f>
        <v/>
      </c>
      <c r="BW7" s="33" t="str">
        <f>IF($AC$7=$AO$3,"X","")&amp;IF($AC$7=$AP$3,"X","")&amp;IF($AC$7=$AQ$3,"X","")&amp;IF($AC$7=$AR$3,"X","")&amp;IF($AC$7=$AS$3,"X","")&amp;IF($AC$7=$AT$3,"X","")&amp;IF($AC$7=$AU$3,"X","")</f>
        <v/>
      </c>
      <c r="BX7" s="33" t="str">
        <f>IF($AD$7=$AO$3,"X","")&amp;IF($AD$7=$AP$3,"X","")&amp;IF($AD$7=$AQ$3,"X","")&amp;IF($AD$7=$AR$3,"X","")&amp;IF($AD$7=$AS$3,"X","")&amp;IF($AD$7=$AT$3,"X","")&amp;IF($AD$7=$AU$3,"X","")</f>
        <v/>
      </c>
      <c r="BY7" s="33" t="str">
        <f>IF($AE$7=$AO$3,"X","")&amp;IF($AE$7=$AP$3,"X","")&amp;IF($AE$7=$AQ$3,"X","")&amp;IF($AE$7=$AR$3,"X","")&amp;IF($AE$7=$AS$3,"X","")&amp;IF($AE$7=$AT$3,"X","")&amp;IF($AE$7=$AU$3,"X","")</f>
        <v/>
      </c>
      <c r="BZ7" s="33" t="str">
        <f>IF($AF$7=$AO$3,"X","")&amp;IF($AF$7=$AP$3,"X","")&amp;IF($AF$7=$AQ$3,"X","")&amp;IF($AF$7=$AR$3,"X","")&amp;IF($AF$7=$AS$3,"X","")&amp;IF($AF$7=$AT$3,"X","")&amp;IF($AF$7=$AU$3,"X","")</f>
        <v/>
      </c>
      <c r="CA7" s="33" t="str">
        <f>IF($AG$7=$AO$3,"X","")&amp;IF($AG$7=$AP$3,"X","")&amp;IF($AG$7=$AQ$3,"X","")&amp;IF($AG$7=$AR$3,"X","")&amp;IF($AG$7=$AS$3,"X","")&amp;IF($AG$7=$AT$3,"X","")&amp;IF($AG$7=$AU$3,"X","")</f>
        <v/>
      </c>
      <c r="CB7" s="33" t="str">
        <f>IF($AH$7=$AO$3,"X","")&amp;IF($AH$7=$AP$3,"X","")&amp;IF($AH$7=$AQ$3,"X","")&amp;IF($AH$7=$AR$3,"X","")&amp;IF($AH$7=$AS$3,"X","")&amp;IF($AH$7=$AT$3,"X","")&amp;IF($AH$7=$AU$3,"X","")</f>
        <v/>
      </c>
      <c r="CC7" s="33" t="str">
        <f>IF($AI$7=$AO$3,"X","")&amp;IF($AI$7=$AP$3,"X","")&amp;IF($AI$7=$AQ$3,"X","")&amp;IF($AI$7=$AR$3,"X","")&amp;IF($AI$7=$AS$3,"X","")&amp;IF($AI$7=$AT$3,"X","")&amp;IF($AI$7=$AU$3,"X","")</f>
        <v/>
      </c>
      <c r="CD7" s="33" t="str">
        <f>IF($AJ$7=$AO$3,"X","")&amp;IF($AJ$7=$AP$3,"X","")&amp;IF($AJ$7=$AQ$3,"X","")&amp;IF($AJ$7=$AR$3,"X","")&amp;IF($AJ$7=$AS$3,"X","")&amp;IF($AJ$7=$AT$3,"X","")&amp;IF($AJ$7=$AU$3,"X","")</f>
        <v/>
      </c>
      <c r="CE7" s="33" t="str">
        <f>IF($AK$7=$AO$3,"X","")&amp;IF($AK$7=$AP$3,"X","")&amp;IF($AK$7=$AQ$3,"X","")&amp;IF($AK$7=$AR$3,"X","")&amp;IF($AK$7=$AS$3,"X","")&amp;IF($AK$7=$AT$3,"X","")&amp;IF($AK$7=$AU$3,"X","")</f>
        <v/>
      </c>
    </row>
    <row r="8" spans="1:83" ht="12.75" customHeight="1" x14ac:dyDescent="0.2">
      <c r="A8" s="977">
        <f>R1</f>
        <v>0</v>
      </c>
      <c r="B8" s="977"/>
      <c r="C8" s="977"/>
      <c r="D8" s="978">
        <f>Y1*AL8</f>
        <v>0</v>
      </c>
      <c r="E8" s="978"/>
      <c r="F8" s="34" t="s">
        <v>21</v>
      </c>
      <c r="G8" s="35" t="str">
        <f>IF($G$7=$AO$3,"X","")&amp;IF($G$7=$AP$3,"X","")&amp;IF($G$7=$AQ$3,"X","")&amp;IF($G$7=$AR$3,"X","")&amp;IF($G$7=$AS$3,"X","")&amp;IF($G$7=$AT$3,"X","")&amp;IF($G$7=$AU$3,"X","")</f>
        <v/>
      </c>
      <c r="H8" s="35" t="str">
        <f>IF($H$7=$AO$3,"X","")&amp;IF($H$7=$AP$3,"X","")&amp;IF($H$7=$AQ$3,"X","")&amp;IF($H$7=$AR$3,"X","")&amp;IF($H$7=$AS$3,"X","")&amp;IF($H$7=$AT$3,"X","")&amp;IF($H$7=$AU$3,"X","")</f>
        <v/>
      </c>
      <c r="I8" s="35" t="str">
        <f>IF($I$7=$AO$3,"X","")&amp;IF($I$7=$AP$3,"X","")&amp;IF($I$7=$AQ$3,"X","")&amp;IF($I$7=$AR$3,"X","")&amp;IF($I$7=$AS$3,"X","")&amp;IF($I$7=$AT$3,"X","")&amp;IF($I$7=$AU$3,"X","")</f>
        <v/>
      </c>
      <c r="J8" s="35" t="str">
        <f>IF($J$7=$AO$3,"X","")&amp;IF($J$7=$AP$3,"X","")&amp;IF($J$7=$AQ$3,"X","")&amp;IF($J$7=$AR$3,"X","")&amp;IF($J$7=$AS$3,"X","")&amp;IF($J$7=$AT$3,"X","")&amp;IF($J$7=$AU$3,"X","")</f>
        <v/>
      </c>
      <c r="K8" s="35" t="str">
        <f>IF($K$7=$AO$3,"X","")&amp;IF($K$7=$AP$3,"X","")&amp;IF($K$7=$AQ$3,"X","")&amp;IF($K$7=$AR$3,"X","")&amp;IF($K$7=$AS$3,"X","")&amp;IF($K$7=$AT$3,"X","")&amp;IF($K$7=$AU$3,"X","")</f>
        <v/>
      </c>
      <c r="L8" s="35" t="str">
        <f>IF($L$7=$AO$3,"X","")&amp;IF($L$7=$AP$3,"X","")&amp;IF($L$7=$AQ$3,"X","")&amp;IF($L$7=$AR$3,"X","")&amp;IF($L$7=$AS$3,"X","")&amp;IF($L$7=$AT$3,"X","")&amp;IF($L$7=$AU$3,"X","")</f>
        <v/>
      </c>
      <c r="M8" s="35" t="str">
        <f>IF($M$7=$AO$3,"X","")&amp;IF($M$7=$AP$3,"X","")&amp;IF($M$7=$AQ$3,"X","")&amp;IF($M$7=$AR$3,"X","")&amp;IF($M$7=$AS$3,"X","")&amp;IF($M$7=$AT$3,"X","")&amp;IF($M$7=$AU$3,"X","")</f>
        <v/>
      </c>
      <c r="N8" s="35" t="str">
        <f>IF($N$7=$AO$3,"X","")&amp;IF($N$7=$AP$3,"X","")&amp;IF($N$7=$AQ$3,"X","")&amp;IF($N$7=$AR$3,"X","")&amp;IF($N$7=$AS$3,"X","")&amp;IF($N$7=$AT$3,"X","")&amp;IF($N$7=$AU$3,"X","")</f>
        <v/>
      </c>
      <c r="O8" s="35" t="str">
        <f>IF($O$7=$AO$3,"X","")&amp;IF($O$7=$AP$3,"X","")&amp;IF($O$7=$AQ$3,"X","")&amp;IF($O$7=$AR$3,"X","")&amp;IF($O$7=$AS$3,"X","")&amp;IF($O$7=$AT$3,"X","")&amp;IF($O$7=$AU$3,"X","")</f>
        <v/>
      </c>
      <c r="P8" s="35" t="str">
        <f>IF($P$7=$AO$3,"X","")&amp;IF($P$7=$AP$3,"X","")&amp;IF($P$7=$AQ$3,"X","")&amp;IF($P$7=$AR$3,"X","")&amp;IF($P$7=$AS$3,"X","")&amp;IF($P$7=$AT$3,"X","")&amp;IF($P$7=$AU$3,"X","")</f>
        <v/>
      </c>
      <c r="Q8" s="35" t="str">
        <f>IF($Q$7=$AO$3,"X","")&amp;IF($Q$7=$AP$3,"X","")&amp;IF($Q$7=$AQ$3,"X","")&amp;IF($Q$7=$AR$3,"X","")&amp;IF($Q$7=$AS$3,"X","")&amp;IF($Q$7=$AT$3,"X","")&amp;IF($Q$7=$AU$3,"X","")</f>
        <v/>
      </c>
      <c r="R8" s="35" t="str">
        <f>IF($R$7=$AO$3,"X","")&amp;IF($R$7=$AP$3,"X","")&amp;IF($R$7=$AQ$3,"X","")&amp;IF($R$7=$AR$3,"X","")&amp;IF($R$7=$AS$3,"X","")&amp;IF($R$7=$AT$3,"X","")&amp;IF($R$7=$AU$3,"X","")</f>
        <v/>
      </c>
      <c r="S8" s="35" t="str">
        <f>IF($S$7=$AO$3,"X","")&amp;IF($S$7=$AP$3,"X","")&amp;IF($S$7=$AQ$3,"X","")&amp;IF($S$7=$AR$3,"X","")&amp;IF($S$7=$AS$3,"X","")&amp;IF($S$7=$AT$3,"X","")&amp;IF($S$7=$AU$3,"X","")</f>
        <v/>
      </c>
      <c r="T8" s="35" t="str">
        <f>IF($T$7=$AO$3,"X","")&amp;IF($T$7=$AP$3,"X","")&amp;IF($T$7=$AQ$3,"X","")&amp;IF($T$7=$AR$3,"X","")&amp;IF($T$7=$AS$3,"X","")&amp;IF($T$7=$AT$3,"X","")&amp;IF($T$7=$AU$3,"X","")</f>
        <v/>
      </c>
      <c r="U8" s="35" t="str">
        <f>IF($U$7=$AO$3,"X","")&amp;IF($U$7=$AP$3,"X","")&amp;IF($U$7=$AQ$3,"X","")&amp;IF($U$7=$AR$3,"X","")&amp;IF($U$7=$AS$3,"X","")&amp;IF($U$7=$AT$3,"X","")&amp;IF($U$7=$AU$3,"X","")</f>
        <v/>
      </c>
      <c r="V8" s="35" t="str">
        <f>IF($V$7=$AO$3,"X","")&amp;IF($V$7=$AP$3,"X","")&amp;IF($V$7=$AQ$3,"X","")&amp;IF($V$7=$AR$3,"X","")&amp;IF($V$7=$AS$3,"X","")&amp;IF($V$7=$AT$3,"X","")&amp;IF($V$7=$AU$3,"X","")</f>
        <v/>
      </c>
      <c r="W8" s="35" t="str">
        <f>IF($W$7=$AO$3,"X","")&amp;IF($W$7=$AP$3,"X","")&amp;IF($W$7=$AQ$3,"X","")&amp;IF($W$7=$AR$3,"X","")&amp;IF($W$7=$AS$3,"X","")&amp;IF($W$7=$AT$3,"X","")&amp;IF($W$7=$AU$3,"X","")</f>
        <v/>
      </c>
      <c r="X8" s="35" t="str">
        <f>IF($X$7=$AO$3,"X","")&amp;IF($X$7=$AP$3,"X","")&amp;IF($X$7=$AQ$3,"X","")&amp;IF($X$7=$AR$3,"X","")&amp;IF($X$7=$AS$3,"X","")&amp;IF($X$7=$AT$3,"X","")&amp;IF($X$7=$AU$3,"X","")</f>
        <v/>
      </c>
      <c r="Y8" s="35" t="str">
        <f>IF($Y$7=$AO$3,"X","")&amp;IF($Y$7=$AP$3,"X","")&amp;IF($Y$7=$AQ$3,"X","")&amp;IF($Y$7=$AR$3,"X","")&amp;IF($Y$7=$AS$3,"X","")&amp;IF($Y$7=$AT$3,"X","")&amp;IF($Y$7=$AU$3,"X","")</f>
        <v/>
      </c>
      <c r="Z8" s="35" t="str">
        <f>IF($Z$7=$AO$3,"X","")&amp;IF($Z$7=$AP$3,"X","")&amp;IF($Z$7=$AQ$3,"X","")&amp;IF($Z$7=$AR$3,"X","")&amp;IF($Z$7=$AS$3,"X","")&amp;IF($Z$7=$AT$3,"X","")&amp;IF($Z$7=$AU$3,"X","")</f>
        <v/>
      </c>
      <c r="AA8" s="35" t="str">
        <f>IF($AA$7=$AO$3,"X","")&amp;IF($AA$7=$AP$3,"X","")&amp;IF($AA$7=$AQ$3,"X","")&amp;IF($AA$7=$AR$3,"X","")&amp;IF($AA$7=$AS$3,"X","")&amp;IF($AA$7=$AT$3,"X","")&amp;IF($AA$7=$AU$3,"X","")</f>
        <v/>
      </c>
      <c r="AB8" s="35" t="str">
        <f>IF($AB$7=$AO$3,"X","")&amp;IF($AB$7=$AP$3,"X","")&amp;IF($AB$7=$AQ$3,"X","")&amp;IF($AB$7=$AR$3,"X","")&amp;IF($AB$7=$AS$3,"X","")&amp;IF($AB$7=$AT$3,"X","")&amp;IF($AB$7=$AU$3,"X","")</f>
        <v/>
      </c>
      <c r="AC8" s="35" t="str">
        <f>IF($AC$7=$AO$3,"X","")&amp;IF($AC$7=$AP$3,"X","")&amp;IF($AC$7=$AQ$3,"X","")&amp;IF($AC$7=$AR$3,"X","")&amp;IF($AC$7=$AS$3,"X","")&amp;IF($AC$7=$AT$3,"X","")&amp;IF($AC$7=$AU$3,"X","")</f>
        <v/>
      </c>
      <c r="AD8" s="35" t="str">
        <f>IF($AD$7=$AO$3,"X","")&amp;IF($AD$7=$AP$3,"X","")&amp;IF($AD$7=$AQ$3,"X","")&amp;IF($AD$7=$AR$3,"X","")&amp;IF($AD$7=$AS$3,"X","")&amp;IF($AD$7=$AT$3,"X","")&amp;IF($AD$7=$AU$3,"X","")</f>
        <v/>
      </c>
      <c r="AE8" s="35" t="str">
        <f>IF($AE$7=$AO$3,"X","")&amp;IF($AE$7=$AP$3,"X","")&amp;IF($AE$7=$AQ$3,"X","")&amp;IF($AE$7=$AR$3,"X","")&amp;IF($AE$7=$AS$3,"X","")&amp;IF($AE$7=$AT$3,"X","")&amp;IF($AE$7=$AU$3,"X","")</f>
        <v/>
      </c>
      <c r="AF8" s="35" t="str">
        <f>IF($AF$7=$AO$3,"X","")&amp;IF($AF$7=$AP$3,"X","")&amp;IF($AF$7=$AQ$3,"X","")&amp;IF($AF$7=$AR$3,"X","")&amp;IF($AF$7=$AS$3,"X","")&amp;IF($AF$7=$AT$3,"X","")&amp;IF($AF$7=$AU$3,"X","")</f>
        <v/>
      </c>
      <c r="AG8" s="35" t="str">
        <f>IF($AG$7=$AO$3,"X","")&amp;IF($AG$7=$AP$3,"X","")&amp;IF($AG$7=$AQ$3,"X","")&amp;IF($AG$7=$AR$3,"X","")&amp;IF($AG$7=$AS$3,"X","")&amp;IF($AG$7=$AT$3,"X","")&amp;IF($AG$7=$AU$3,"X","")</f>
        <v/>
      </c>
      <c r="AH8" s="35" t="str">
        <f>IF($AH$7=$AO$3,"X","")&amp;IF($AH$7=$AP$3,"X","")&amp;IF($AH$7=$AQ$3,"X","")&amp;IF($AH$7=$AR$3,"X","")&amp;IF($AH$7=$AS$3,"X","")&amp;IF($AH$7=$AT$3,"X","")&amp;IF($AH$7=$AU$3,"X","")</f>
        <v/>
      </c>
      <c r="AI8" s="35" t="str">
        <f>IF($AI$7=$AO$3,"X","")&amp;IF($AI$7=$AP$3,"X","")&amp;IF($AI$7=$AQ$3,"X","")&amp;IF($AI$7=$AR$3,"X","")&amp;IF($AI$7=$AS$3,"X","")&amp;IF($AI$7=$AT$3,"X","")&amp;IF($AI$7=$AU$3,"X","")</f>
        <v/>
      </c>
      <c r="AJ8" s="35" t="str">
        <f>IF($AJ$7=$AO$3,"X","")&amp;IF($AJ$7=$AP$3,"X","")&amp;IF($AJ$7=$AQ$3,"X","")&amp;IF($AJ$7=$AR$3,"X","")&amp;IF($AJ$7=$AS$3,"X","")&amp;IF($AJ$7=$AT$3,"X","")&amp;IF($AJ$7=$AU$3,"X","")</f>
        <v/>
      </c>
      <c r="AK8" s="35" t="str">
        <f>IF($AK$7=$AO$3,"X","")&amp;IF($AK$7=$AP$3,"X","")&amp;IF($AK$7=$AQ$3,"X","")&amp;IF($AK$7=$AR$3,"X","")&amp;IF($AK$7=$AS$3,"X","")&amp;IF($AK$7=$AT$3,"X","")&amp;IF($AK$7=$AU$3,"X","")</f>
        <v/>
      </c>
      <c r="AL8" s="30">
        <f>COUNTIF(G8:AK8,"X")</f>
        <v>0</v>
      </c>
      <c r="AM8" s="957" t="s">
        <v>22</v>
      </c>
      <c r="AN8" s="957"/>
      <c r="AO8" s="3"/>
      <c r="BA8" s="33" t="str">
        <f>IF($G$7=$AO$5,"X","")&amp;IF($G$7=$AP$5,"X","")&amp;IF($G$7=$AQ$5,"X","")&amp;IF($G$7=$AR$5,"X","")&amp;IF($G$7=$AS$5,"X","")&amp;IF($G$7=$AT$5,"X","")&amp;IF($G$7=$AU$5,"X","")</f>
        <v/>
      </c>
      <c r="BB8" s="33" t="str">
        <f>IF($H$7=$AO$5,"X","")&amp;IF($H$7=$AP$5,"X","")&amp;IF($H$7=$AQ$5,"X","")&amp;IF($H$7=$AR$5,"X","")&amp;IF($H$7=$AS$5,"X","")&amp;IF($H$7=$AT$5,"X","")&amp;IF($H$7=$AU$5,"X","")</f>
        <v/>
      </c>
      <c r="BC8" s="33" t="str">
        <f>IF($I$7=$AO$5,"X","")&amp;IF($I$7=$AP$5,"X","")&amp;IF($I$7=$AQ$5,"X","")&amp;IF($I$7=$AR$5,"X","")&amp;IF($I$7=$AS$5,"X","")&amp;IF($I$7=$AT$5,"X","")&amp;IF($I$7=$AU$5,"X","")</f>
        <v/>
      </c>
      <c r="BD8" s="33" t="str">
        <f>IF($J$7=$AO$5,"X","")&amp;IF($J$7=$AP$5,"X","")&amp;IF($J$7=$AQ$5,"X","")&amp;IF($J$7=$AR$5,"X","")&amp;IF($J$7=$AS$5,"X","")&amp;IF($J$7=$AT$5,"X","")&amp;IF($J$7=$AU$5,"X","")</f>
        <v/>
      </c>
      <c r="BE8" s="33" t="str">
        <f>IF($K$7=$AO$5,"X","")&amp;IF($K$7=$AP$5,"X","")&amp;IF($K$7=$AQ$5,"X","")&amp;IF($K$7=$AR$5,"X","")&amp;IF($K$7=$AS$5,"X","")&amp;IF($K$7=$AT$5,"X","")&amp;IF($K$7=$AU$5,"X","")</f>
        <v/>
      </c>
      <c r="BF8" s="33" t="str">
        <f>IF($L$7=$AO$5,"X","")&amp;IF($L$7=$AP$5,"X","")&amp;IF($L$7=$AQ$5,"X","")&amp;IF($L$7=$AR$5,"X","")&amp;IF($L$7=$AS$5,"X","")&amp;IF($L$7=$AT$5,"X","")&amp;IF($L$7=$AU$5,"X","")</f>
        <v/>
      </c>
      <c r="BG8" s="33" t="str">
        <f>IF($M$7=$AO$5,"X","")&amp;IF($M$7=$AP$5,"X","")&amp;IF($M$7=$AQ$5,"X","")&amp;IF($M$7=$AR$5,"X","")&amp;IF($M$7=$AS$5,"X","")&amp;IF($M$7=$AT$5,"X","")&amp;IF($M$7=$AU$5,"X","")</f>
        <v/>
      </c>
      <c r="BH8" s="33" t="str">
        <f>IF($N$7=$AO$5,"X","")&amp;IF($N$7=$AP$5,"X","")&amp;IF($N$7=$AQ$5,"X","")&amp;IF($N$7=$AR$5,"X","")&amp;IF($N$7=$AS$5,"X","")&amp;IF($N$7=$AT$5,"X","")&amp;IF($N$7=$AU$5,"X","")</f>
        <v/>
      </c>
      <c r="BI8" s="33" t="str">
        <f>IF($O$7=$AO$5,"X","")&amp;IF($O$7=$AP$5,"X","")&amp;IF($O$7=$AQ$5,"X","")&amp;IF($O$7=$AR$5,"X","")&amp;IF($O$7=$AS$5,"X","")&amp;IF($O$7=$AT$5,"X","")&amp;IF($O$7=$AU$5,"X","")</f>
        <v/>
      </c>
      <c r="BJ8" s="33" t="str">
        <f>IF($P$7=$AO$5,"X","")&amp;IF($P$7=$AP$5,"X","")&amp;IF($P$7=$AQ$5,"X","")&amp;IF($P$7=$AR$5,"X","")&amp;IF($P$7=$AS$5,"X","")&amp;IF($P$7=$AT$5,"X","")&amp;IF($P$7=$AU$5,"X","")</f>
        <v/>
      </c>
      <c r="BK8" s="33" t="str">
        <f>IF($Q$7=$AO$5,"X","")&amp;IF($Q$7=$AP$5,"X","")&amp;IF($Q$7=$AQ$5,"X","")&amp;IF($Q$7=$AR$5,"X","")&amp;IF($Q$7=$AS$5,"X","")&amp;IF($Q$7=$AT$5,"X","")&amp;IF($Q$7=$AU$5,"X","")</f>
        <v/>
      </c>
      <c r="BL8" s="33" t="str">
        <f>IF($R$7=$AO$5,"X","")&amp;IF($R$7=$AP$5,"X","")&amp;IF($R$7=$AQ$5,"X","")&amp;IF($R$7=$AR$5,"X","")&amp;IF($R$7=$AS$5,"X","")&amp;IF($R$7=$AT$5,"X","")&amp;IF($R$7=$AU$5,"X","")</f>
        <v/>
      </c>
      <c r="BM8" s="33" t="str">
        <f>IF($S$7=$AO$5,"X","")&amp;IF($S$7=$AP$5,"X","")&amp;IF($S$7=$AQ$5,"X","")&amp;IF($S$7=$AR$5,"X","")&amp;IF($S$7=$AS$5,"X","")&amp;IF($S$7=$AT$5,"X","")&amp;IF($S$7=$AU$5,"X","")</f>
        <v/>
      </c>
      <c r="BN8" s="33" t="str">
        <f>IF($T$7=$AO$5,"X","")&amp;IF($T$7=$AP$5,"X","")&amp;IF($T$7=$AQ$5,"X","")&amp;IF($T$7=$AR$5,"X","")&amp;IF($T$7=$AS$5,"X","")&amp;IF($T$7=$AT$5,"X","")&amp;IF($T$7=$AU$5,"X","")</f>
        <v/>
      </c>
      <c r="BO8" s="33" t="str">
        <f>IF($U$7=$AO$5,"X","")&amp;IF($U$7=$AP$5,"X","")&amp;IF($U$7=$AQ$5,"X","")&amp;IF($U$7=$AR$5,"X","")&amp;IF($U$7=$AS$5,"X","")&amp;IF($U$7=$AT$5,"X","")&amp;IF($U$7=$AU$5,"X","")</f>
        <v/>
      </c>
      <c r="BP8" s="33" t="str">
        <f>IF($V$7=$AO$5,"X","")&amp;IF($V$7=$AP$5,"X","")&amp;IF($V$7=$AQ$5,"X","")&amp;IF($V$7=$AR$5,"X","")&amp;IF($V$7=$AS$5,"X","")&amp;IF($V$7=$AT$5,"X","")&amp;IF($V$7=$AU$5,"X","")</f>
        <v/>
      </c>
      <c r="BQ8" s="33" t="str">
        <f>IF($W$7=$AO$5,"X","")&amp;IF($W$7=$AP$5,"X","")&amp;IF($W$7=$AQ$5,"X","")&amp;IF($W$7=$AR$5,"X","")&amp;IF($W$7=$AS$5,"X","")&amp;IF($W$7=$AT$5,"X","")&amp;IF($W$7=$AU$5,"X","")</f>
        <v/>
      </c>
      <c r="BR8" s="33" t="str">
        <f>IF($X$7=$AO$5,"X","")&amp;IF($X$7=$AP$5,"X","")&amp;IF($X$7=$AQ$5,"X","")&amp;IF($X$7=$AR$5,"X","")&amp;IF($X$7=$AS$5,"X","")&amp;IF($X$7=$AT$5,"X","")&amp;IF($X$7=$AU$5,"X","")</f>
        <v/>
      </c>
      <c r="BS8" s="33" t="str">
        <f>IF($Y$7=$AO$5,"X","")&amp;IF($Y$7=$AP$5,"X","")&amp;IF($Y$7=$AQ$5,"X","")&amp;IF($Y$7=$AR$5,"X","")&amp;IF($Y$7=$AS$5,"X","")&amp;IF($Y$7=$AT$5,"X","")&amp;IF($Y$7=$AU$5,"X","")</f>
        <v/>
      </c>
      <c r="BT8" s="33" t="str">
        <f>IF($Z$7=$AO$5,"X","")&amp;IF($Z$7=$AP$5,"X","")&amp;IF($Z$7=$AQ$5,"X","")&amp;IF($Z$7=$AR$5,"X","")&amp;IF($Z$7=$AS$5,"X","")&amp;IF($Z$7=$AT$5,"X","")&amp;IF($Z$7=$AU$5,"X","")</f>
        <v/>
      </c>
      <c r="BU8" s="33" t="str">
        <f>IF($AA$7=$AO$5,"X","")&amp;IF($AA$7=$AP$5,"X","")&amp;IF($AA$7=$AQ$5,"X","")&amp;IF($AA$7=$AR$5,"X","")&amp;IF($AA$7=$AS$5,"X","")&amp;IF($AA$7=$AT$5,"X","")&amp;IF($AA$7=$AU$5,"X","")</f>
        <v/>
      </c>
      <c r="BV8" s="33" t="str">
        <f>IF($AB$7=$AO$5,"X","")&amp;IF($AB$7=$AP$5,"X","")&amp;IF($AB$7=$AQ$5,"X","")&amp;IF($AB$7=$AR$5,"X","")&amp;IF($AB$7=$AS$5,"X","")&amp;IF($AB$7=$AT$5,"X","")&amp;IF($AB$7=$AU$5,"X","")</f>
        <v/>
      </c>
      <c r="BW8" s="33" t="str">
        <f>IF($AC$7=$AO$5,"X","")&amp;IF($AC$7=$AP$5,"X","")&amp;IF($AC$7=$AQ$5,"X","")&amp;IF($AC$7=$AR$5,"X","")&amp;IF($AC$7=$AS$5,"X","")&amp;IF($AC$7=$AT$5,"X","")&amp;IF($AC$7=$AU$5,"X","")</f>
        <v/>
      </c>
      <c r="BX8" s="33" t="str">
        <f>IF($AD$7=$AO$5,"X","")&amp;IF($AD$7=$AP$5,"X","")&amp;IF($AD$7=$AQ$5,"X","")&amp;IF($AD$7=$AR$5,"X","")&amp;IF($AD$7=$AS$5,"X","")&amp;IF($AD$7=$AT$5,"X","")&amp;IF($AD$7=$AU$5,"X","")</f>
        <v/>
      </c>
      <c r="BY8" s="33" t="str">
        <f>IF($AE$7=$AO$5,"X","")&amp;IF($AE$7=$AP$5,"X","")&amp;IF($AE$7=$AQ$5,"X","")&amp;IF($AE$7=$AR$5,"X","")&amp;IF($AE$7=$AS$5,"X","")&amp;IF($AE$7=$AT$5,"X","")&amp;IF($AE$7=$AU$5,"X","")</f>
        <v/>
      </c>
      <c r="BZ8" s="33" t="str">
        <f>IF($AF$7=$AO$5,"X","")&amp;IF($AF$7=$AP$5,"X","")&amp;IF($AF$7=$AQ$5,"X","")&amp;IF($AF$7=$AR$5,"X","")&amp;IF($AF$7=$AS$5,"X","")&amp;IF($AF$7=$AT$5,"X","")&amp;IF($AF$7=$AU$5,"X","")</f>
        <v/>
      </c>
      <c r="CA8" s="33" t="str">
        <f>IF($AG$7=$AO$5,"X","")&amp;IF($AG$7=$AP$5,"X","")&amp;IF($AG$7=$AQ$5,"X","")&amp;IF($AG$7=$AR$5,"X","")&amp;IF($AG$7=$AS$5,"X","")&amp;IF($AG$7=$AT$5,"X","")&amp;IF($AG$7=$AU$5,"X","")</f>
        <v/>
      </c>
      <c r="CB8" s="33" t="str">
        <f>IF($AH$7=$AO$5,"X","")&amp;IF($AH$7=$AP$5,"X","")&amp;IF($AH$7=$AQ$5,"X","")&amp;IF($AH$7=$AR$5,"X","")&amp;IF($AH$7=$AS$5,"X","")&amp;IF($AH$7=$AT$5,"X","")&amp;IF($AH$7=$AU$5,"X","")</f>
        <v/>
      </c>
      <c r="CC8" s="33" t="str">
        <f>IF($AI$7=$AO$5,"X","")&amp;IF($AI$7=$AP$5,"X","")&amp;IF($AI$7=$AQ$5,"X","")&amp;IF($AI$7=$AR$5,"X","")&amp;IF($AI$7=$AS$5,"X","")&amp;IF($AI$7=$AT$5,"X","")&amp;IF($AI$7=$AU$5,"X","")</f>
        <v/>
      </c>
      <c r="CD8" s="33" t="str">
        <f>IF($AJ$7=$AO$5,"X","")&amp;IF($AJ$7=$AP$5,"X","")&amp;IF($AJ$7=$AQ$5,"X","")&amp;IF($AJ$7=$AR$5,"X","")&amp;IF($AJ$7=$AS$5,"X","")&amp;IF($AJ$7=$AT$5,"X","")&amp;IF($AJ$7=$AU$5,"X","")</f>
        <v/>
      </c>
      <c r="CE8" s="33" t="str">
        <f>IF($AK$7=$AO$5,"X","")&amp;IF($AK$7=$AP$5,"X","")&amp;IF($AK$7=$AQ$5,"X","")&amp;IF($AK$7=$AR$5,"X","")&amp;IF($AK$7=$AS$5,"X","")&amp;IF($AK$7=$AT$5,"X","")&amp;IF($AK$7=$AU$5,"X","")</f>
        <v/>
      </c>
    </row>
    <row r="9" spans="1:83" ht="12.75" customHeight="1" x14ac:dyDescent="0.2">
      <c r="A9" s="958">
        <f>R3</f>
        <v>0</v>
      </c>
      <c r="B9" s="958"/>
      <c r="C9" s="958"/>
      <c r="D9" s="959">
        <f>Y3*AL9</f>
        <v>0</v>
      </c>
      <c r="E9" s="959"/>
      <c r="F9" s="34" t="s">
        <v>21</v>
      </c>
      <c r="G9" s="35" t="str">
        <f>IF($G$7=$AO$5,"X","")&amp;IF($G$7=$AP$5,"X","")&amp;IF($G$7=$AQ$5,"X","")&amp;IF($G$7=$AR$5,"X","")&amp;IF($G$7=$AS$5,"X","")&amp;IF($G$7=$AT$5,"X","")&amp;IF($G$7=$AU$5,"X","")</f>
        <v/>
      </c>
      <c r="H9" s="35" t="str">
        <f>IF($H$7=$AO$5,"X","")&amp;IF($H$7=$AP$5,"X","")&amp;IF($H$7=$AQ$5,"X","")&amp;IF($H$7=$AR$5,"X","")&amp;IF($H$7=$AS$5,"X","")&amp;IF($H$7=$AT$5,"X","")&amp;IF($H$7=$AU$5,"X","")</f>
        <v/>
      </c>
      <c r="I9" s="35" t="str">
        <f>IF($I$7=$AO$5,"X","")&amp;IF($I$7=$AP$5,"X","")&amp;IF($I$7=$AQ$5,"X","")&amp;IF($I$7=$AR$5,"X","")&amp;IF($I$7=$AS$5,"X","")&amp;IF($I$7=$AT$5,"X","")&amp;IF($I$7=$AU$5,"X","")</f>
        <v/>
      </c>
      <c r="J9" s="35" t="str">
        <f>IF($J$7=$AO$5,"X","")&amp;IF($J$7=$AP$5,"X","")&amp;IF($J$7=$AQ$5,"X","")&amp;IF($J$7=$AR$5,"X","")&amp;IF($J$7=$AS$5,"X","")&amp;IF($J$7=$AT$5,"X","")&amp;IF($J$7=$AU$5,"X","")</f>
        <v/>
      </c>
      <c r="K9" s="35" t="str">
        <f>IF($K$7=$AO$5,"X","")&amp;IF($K$7=$AP$5,"X","")&amp;IF($K$7=$AQ$5,"X","")&amp;IF($K$7=$AR$5,"X","")&amp;IF($K$7=$AS$5,"X","")&amp;IF($K$7=$AT$5,"X","")&amp;IF($K$7=$AU$5,"X","")</f>
        <v/>
      </c>
      <c r="L9" s="35" t="str">
        <f>IF($L$7=$AO$5,"X","")&amp;IF($L$7=$AP$5,"X","")&amp;IF($L$7=$AQ$5,"X","")&amp;IF($L$7=$AR$5,"X","")&amp;IF($L$7=$AS$5,"X","")&amp;IF($L$7=$AT$5,"X","")&amp;IF($L$7=$AU$5,"X","")</f>
        <v/>
      </c>
      <c r="M9" s="35" t="str">
        <f>IF($M$7=$AO$5,"X","")&amp;IF($M$7=$AP$5,"X","")&amp;IF($M$7=$AQ$5,"X","")&amp;IF($M$7=$AR$5,"X","")&amp;IF($M$7=$AS$5,"X","")&amp;IF($M$7=$AT$5,"X","")&amp;IF($M$7=$AU$5,"X","")</f>
        <v/>
      </c>
      <c r="N9" s="35" t="str">
        <f>IF($N$7=$AO$5,"X","")&amp;IF($N$7=$AP$5,"X","")&amp;IF($N$7=$AQ$5,"X","")&amp;IF($N$7=$AR$5,"X","")&amp;IF($N$7=$AS$5,"X","")&amp;IF($N$7=$AT$5,"X","")&amp;IF($N$7=$AU$5,"X","")</f>
        <v/>
      </c>
      <c r="O9" s="35" t="str">
        <f>IF($O$7=$AO$5,"X","")&amp;IF($O$7=$AP$5,"X","")&amp;IF($O$7=$AQ$5,"X","")&amp;IF($O$7=$AR$5,"X","")&amp;IF($O$7=$AS$5,"X","")&amp;IF($O$7=$AT$5,"X","")&amp;IF($O$7=$AU$5,"X","")</f>
        <v/>
      </c>
      <c r="P9" s="35" t="str">
        <f>IF($P$7=$AO$5,"X","")&amp;IF($P$7=$AP$5,"X","")&amp;IF($P$7=$AQ$5,"X","")&amp;IF($P$7=$AR$5,"X","")&amp;IF($P$7=$AS$5,"X","")&amp;IF($P$7=$AT$5,"X","")&amp;IF($P$7=$AU$5,"X","")</f>
        <v/>
      </c>
      <c r="Q9" s="35" t="str">
        <f>IF($Q$7=$AO$5,"X","")&amp;IF($Q$7=$AP$5,"X","")&amp;IF($Q$7=$AQ$5,"X","")&amp;IF($Q$7=$AR$5,"X","")&amp;IF($Q$7=$AS$5,"X","")&amp;IF($Q$7=$AT$5,"X","")&amp;IF($Q$7=$AU$5,"X","")</f>
        <v/>
      </c>
      <c r="R9" s="35" t="str">
        <f>IF($R$7=$AO$5,"X","")&amp;IF($R$7=$AP$5,"X","")&amp;IF($R$7=$AQ$5,"X","")&amp;IF($R$7=$AR$5,"X","")&amp;IF($R$7=$AS$5,"X","")&amp;IF($R$7=$AT$5,"X","")&amp;IF($R$7=$AU$5,"X","")</f>
        <v/>
      </c>
      <c r="S9" s="35" t="str">
        <f>IF($S$7=$AO$5,"X","")&amp;IF($S$7=$AP$5,"X","")&amp;IF($S$7=$AQ$5,"X","")&amp;IF($S$7=$AR$5,"X","")&amp;IF($S$7=$AS$5,"X","")&amp;IF($S$7=$AT$5,"X","")&amp;IF($S$7=$AU$5,"X","")</f>
        <v/>
      </c>
      <c r="T9" s="35" t="str">
        <f>IF($T$7=$AO$5,"X","")&amp;IF($T$7=$AP$5,"X","")&amp;IF($T$7=$AQ$5,"X","")&amp;IF($T$7=$AR$5,"X","")&amp;IF($T$7=$AS$5,"X","")&amp;IF($T$7=$AT$5,"X","")&amp;IF($T$7=$AU$5,"X","")</f>
        <v/>
      </c>
      <c r="U9" s="35" t="str">
        <f>IF($U$7=$AO$5,"X","")&amp;IF($U$7=$AP$5,"X","")&amp;IF($U$7=$AQ$5,"X","")&amp;IF($U$7=$AR$5,"X","")&amp;IF($U$7=$AS$5,"X","")&amp;IF($U$7=$AT$5,"X","")&amp;IF($U$7=$AU$5,"X","")</f>
        <v/>
      </c>
      <c r="V9" s="35" t="str">
        <f>IF($V$7=$AO$5,"X","")&amp;IF($V$7=$AP$5,"X","")&amp;IF($V$7=$AQ$5,"X","")&amp;IF($V$7=$AR$5,"X","")&amp;IF($V$7=$AS$5,"X","")&amp;IF($V$7=$AT$5,"X","")&amp;IF($V$7=$AU$5,"X","")</f>
        <v/>
      </c>
      <c r="W9" s="35" t="str">
        <f>IF($W$7=$AO$5,"X","")&amp;IF($W$7=$AP$5,"X","")&amp;IF($W$7=$AQ$5,"X","")&amp;IF($W$7=$AR$5,"X","")&amp;IF($W$7=$AS$5,"X","")&amp;IF($W$7=$AT$5,"X","")&amp;IF($W$7=$AU$5,"X","")</f>
        <v/>
      </c>
      <c r="X9" s="35" t="str">
        <f>IF($X$7=$AO$5,"X","")&amp;IF($X$7=$AP$5,"X","")&amp;IF($X$7=$AQ$5,"X","")&amp;IF($X$7=$AR$5,"X","")&amp;IF($X$7=$AS$5,"X","")&amp;IF($X$7=$AT$5,"X","")&amp;IF($X$7=$AU$5,"X","")</f>
        <v/>
      </c>
      <c r="Y9" s="35" t="str">
        <f>IF($Y$7=$AO$5,"X","")&amp;IF($Y$7=$AP$5,"X","")&amp;IF($Y$7=$AQ$5,"X","")&amp;IF($Y$7=$AR$5,"X","")&amp;IF($Y$7=$AS$5,"X","")&amp;IF($Y$7=$AT$5,"X","")&amp;IF($Y$7=$AU$5,"X","")</f>
        <v/>
      </c>
      <c r="Z9" s="35" t="str">
        <f>IF($Z$7=$AO$5,"X","")&amp;IF($Z$7=$AP$5,"X","")&amp;IF($Z$7=$AQ$5,"X","")&amp;IF($Z$7=$AR$5,"X","")&amp;IF($Z$7=$AS$5,"X","")&amp;IF($Z$7=$AT$5,"X","")&amp;IF($Z$7=$AU$5,"X","")</f>
        <v/>
      </c>
      <c r="AA9" s="35" t="str">
        <f>IF($AA$7=$AO$5,"X","")&amp;IF($AA$7=$AP$5,"X","")&amp;IF($AA$7=$AQ$5,"X","")&amp;IF($AA$7=$AR$5,"X","")&amp;IF($AA$7=$AS$5,"X","")&amp;IF($AA$7=$AT$5,"X","")&amp;IF($AA$7=$AU$5,"X","")</f>
        <v/>
      </c>
      <c r="AB9" s="35" t="str">
        <f>IF($AB$7=$AO$5,"X","")&amp;IF($AB$7=$AP$5,"X","")&amp;IF($AB$7=$AQ$5,"X","")&amp;IF($AB$7=$AR$5,"X","")&amp;IF($AB$7=$AS$5,"X","")&amp;IF($AB$7=$AT$5,"X","")&amp;IF($AB$7=$AU$5,"X","")</f>
        <v/>
      </c>
      <c r="AC9" s="35" t="str">
        <f>IF($AC$7=$AO$5,"X","")&amp;IF($AC$7=$AP$5,"X","")&amp;IF($AC$7=$AQ$5,"X","")&amp;IF($AC$7=$AR$5,"X","")&amp;IF($AC$7=$AS$5,"X","")&amp;IF($AC$7=$AT$5,"X","")&amp;IF($AC$7=$AU$5,"X","")</f>
        <v/>
      </c>
      <c r="AD9" s="35" t="str">
        <f>IF($AD$7=$AO$5,"X","")&amp;IF($AD$7=$AP$5,"X","")&amp;IF($AD$7=$AQ$5,"X","")&amp;IF($AD$7=$AR$5,"X","")&amp;IF($AD$7=$AS$5,"X","")&amp;IF($AD$7=$AT$5,"X","")&amp;IF($AD$7=$AU$5,"X","")</f>
        <v/>
      </c>
      <c r="AE9" s="35" t="str">
        <f>IF($AE$7=$AO$5,"X","")&amp;IF($AE$7=$AP$5,"X","")&amp;IF($AE$7=$AQ$5,"X","")&amp;IF($AE$7=$AR$5,"X","")&amp;IF($AE$7=$AS$5,"X","")&amp;IF($AE$7=$AT$5,"X","")&amp;IF($AE$7=$AU$5,"X","")</f>
        <v/>
      </c>
      <c r="AF9" s="35" t="str">
        <f>IF($AF$7=$AO$5,"X","")&amp;IF($AF$7=$AP$5,"X","")&amp;IF($AF$7=$AQ$5,"X","")&amp;IF($AF$7=$AR$5,"X","")&amp;IF($AF$7=$AS$5,"X","")&amp;IF($AF$7=$AT$5,"X","")&amp;IF($AF$7=$AU$5,"X","")</f>
        <v/>
      </c>
      <c r="AG9" s="35" t="str">
        <f>IF($AG$7=$AO$5,"X","")&amp;IF($AG$7=$AP$5,"X","")&amp;IF($AG$7=$AQ$5,"X","")&amp;IF($AG$7=$AR$5,"X","")&amp;IF($AG$7=$AS$5,"X","")&amp;IF($AG$7=$AT$5,"X","")&amp;IF($AG$7=$AU$5,"X","")</f>
        <v/>
      </c>
      <c r="AH9" s="35" t="str">
        <f>IF($AH$7=$AO$5,"X","")&amp;IF($AH$7=$AP$5,"X","")&amp;IF($AH$7=$AQ$5,"X","")&amp;IF($AH$7=$AR$5,"X","")&amp;IF($AH$7=$AS$5,"X","")&amp;IF($AH$7=$AT$5,"X","")&amp;IF($AH$7=$AU$5,"X","")</f>
        <v/>
      </c>
      <c r="AI9" s="35" t="str">
        <f>IF($AI$7=$AO$5,"X","")&amp;IF($AI$7=$AP$5,"X","")&amp;IF($AI$7=$AQ$5,"X","")&amp;IF($AI$7=$AR$5,"X","")&amp;IF($AI$7=$AS$5,"X","")&amp;IF($AI$7=$AT$5,"X","")&amp;IF($AI$7=$AU$5,"X","")</f>
        <v/>
      </c>
      <c r="AJ9" s="35" t="str">
        <f>IF($AJ$7=$AO$5,"X","")&amp;IF($AJ$7=$AP$5,"X","")&amp;IF($AJ$7=$AQ$5,"X","")&amp;IF($AJ$7=$AR$5,"X","")&amp;IF($AJ$7=$AS$5,"X","")&amp;IF($AJ$7=$AT$5,"X","")&amp;IF($AJ$7=$AU$5,"X","")</f>
        <v/>
      </c>
      <c r="AK9" s="36" t="str">
        <f>IF($AK$7=$AO$5,"X","")&amp;IF($AK$7=$AP$5,"X","")&amp;IF($AK$7=$AQ$5,"X","")&amp;IF($AK$7=$AR$5,"X","")&amp;IF($AK$7=$AS$5,"X","")&amp;IF($AK$7=$AT$5,"X","")&amp;IF($AK$7=$AU$5,"X","")</f>
        <v/>
      </c>
      <c r="AL9" s="37">
        <f>COUNTIF(G9:AK9,"X")</f>
        <v>0</v>
      </c>
      <c r="AM9" s="960" t="s">
        <v>22</v>
      </c>
      <c r="AN9" s="960"/>
      <c r="AO9" s="3"/>
    </row>
    <row r="10" spans="1:83" ht="12.75" customHeight="1" x14ac:dyDescent="0.2">
      <c r="A10" s="38">
        <f>-MIN(AC14:AC33)</f>
        <v>0</v>
      </c>
      <c r="C10" s="39" t="s">
        <v>23</v>
      </c>
      <c r="D10" s="948">
        <f>SUM(D8:E9)</f>
        <v>0</v>
      </c>
      <c r="E10" s="948"/>
      <c r="F10" s="99" t="s">
        <v>53</v>
      </c>
      <c r="H10" s="41"/>
      <c r="I10" s="949"/>
      <c r="J10" s="949"/>
      <c r="K10" s="40" t="s">
        <v>24</v>
      </c>
      <c r="S10" s="950" t="s">
        <v>25</v>
      </c>
      <c r="T10" s="951"/>
      <c r="U10" s="951"/>
      <c r="V10" s="951"/>
      <c r="W10" s="951"/>
      <c r="X10" s="951"/>
      <c r="Y10" s="951"/>
      <c r="Z10" s="951"/>
      <c r="AA10" s="952"/>
      <c r="AB10" s="953" t="s">
        <v>26</v>
      </c>
      <c r="AC10" s="954"/>
      <c r="AD10" s="954"/>
      <c r="AE10" s="954"/>
      <c r="AF10" s="954"/>
      <c r="AG10" s="42"/>
      <c r="AH10" s="955" t="s">
        <v>27</v>
      </c>
      <c r="AI10" s="956"/>
      <c r="AJ10" s="956"/>
      <c r="AK10" s="43"/>
      <c r="AL10" s="43"/>
      <c r="AM10" s="43"/>
      <c r="AN10" s="43"/>
      <c r="AO10" s="3"/>
    </row>
    <row r="11" spans="1:83" s="50" customFormat="1" ht="8.25" x14ac:dyDescent="0.15">
      <c r="A11" s="44">
        <v>1</v>
      </c>
      <c r="B11" s="863">
        <v>2</v>
      </c>
      <c r="C11" s="863"/>
      <c r="D11" s="863"/>
      <c r="E11" s="863"/>
      <c r="F11" s="863"/>
      <c r="G11" s="863"/>
      <c r="H11" s="863">
        <v>3</v>
      </c>
      <c r="I11" s="863"/>
      <c r="J11" s="863">
        <v>4</v>
      </c>
      <c r="K11" s="863"/>
      <c r="L11" s="863"/>
      <c r="M11" s="863">
        <v>5</v>
      </c>
      <c r="N11" s="863"/>
      <c r="O11" s="863">
        <v>6</v>
      </c>
      <c r="P11" s="863"/>
      <c r="Q11" s="863">
        <v>7</v>
      </c>
      <c r="R11" s="864"/>
      <c r="S11" s="853">
        <v>8</v>
      </c>
      <c r="T11" s="854"/>
      <c r="U11" s="854"/>
      <c r="V11" s="854">
        <v>9</v>
      </c>
      <c r="W11" s="854"/>
      <c r="X11" s="854"/>
      <c r="Y11" s="854">
        <v>10</v>
      </c>
      <c r="Z11" s="854"/>
      <c r="AA11" s="855"/>
      <c r="AB11" s="552">
        <v>11</v>
      </c>
      <c r="AC11" s="553">
        <v>12</v>
      </c>
      <c r="AD11" s="553">
        <v>13</v>
      </c>
      <c r="AE11" s="553">
        <v>14</v>
      </c>
      <c r="AF11" s="553">
        <v>15</v>
      </c>
      <c r="AG11" s="47">
        <v>16</v>
      </c>
      <c r="AH11" s="48">
        <v>17</v>
      </c>
      <c r="AI11" s="856">
        <v>18</v>
      </c>
      <c r="AJ11" s="856"/>
      <c r="AK11" s="848">
        <v>19</v>
      </c>
      <c r="AL11" s="848"/>
      <c r="AM11" s="848">
        <v>20</v>
      </c>
      <c r="AN11" s="848"/>
      <c r="AO11" s="49"/>
      <c r="AS11" s="51"/>
      <c r="BB11" s="50" t="s">
        <v>28</v>
      </c>
    </row>
    <row r="12" spans="1:83" s="59" customFormat="1" ht="18" customHeight="1" x14ac:dyDescent="0.2">
      <c r="A12" s="52" t="s">
        <v>29</v>
      </c>
      <c r="B12" s="842" t="s">
        <v>30</v>
      </c>
      <c r="C12" s="842"/>
      <c r="D12" s="842"/>
      <c r="E12" s="842"/>
      <c r="F12" s="842"/>
      <c r="G12" s="842"/>
      <c r="H12" s="842" t="s">
        <v>31</v>
      </c>
      <c r="I12" s="842"/>
      <c r="J12" s="842" t="s">
        <v>32</v>
      </c>
      <c r="K12" s="842"/>
      <c r="L12" s="842"/>
      <c r="M12" s="842" t="s">
        <v>33</v>
      </c>
      <c r="N12" s="842"/>
      <c r="O12" s="842" t="s">
        <v>34</v>
      </c>
      <c r="P12" s="842"/>
      <c r="Q12" s="843" t="s">
        <v>35</v>
      </c>
      <c r="R12" s="844"/>
      <c r="S12" s="849" t="s">
        <v>51</v>
      </c>
      <c r="T12" s="850"/>
      <c r="U12" s="850"/>
      <c r="V12" s="842" t="s">
        <v>36</v>
      </c>
      <c r="W12" s="842"/>
      <c r="X12" s="842"/>
      <c r="Y12" s="943" t="s">
        <v>37</v>
      </c>
      <c r="Z12" s="944"/>
      <c r="AA12" s="107" t="s">
        <v>52</v>
      </c>
      <c r="AB12" s="53" t="s">
        <v>38</v>
      </c>
      <c r="AC12" s="551" t="s">
        <v>39</v>
      </c>
      <c r="AD12" s="550" t="s">
        <v>40</v>
      </c>
      <c r="AE12" s="550" t="s">
        <v>41</v>
      </c>
      <c r="AF12" s="56" t="s">
        <v>42</v>
      </c>
      <c r="AG12" s="108" t="s">
        <v>43</v>
      </c>
      <c r="AH12" s="57" t="s">
        <v>44</v>
      </c>
      <c r="AI12" s="945" t="s">
        <v>45</v>
      </c>
      <c r="AJ12" s="945"/>
      <c r="AK12" s="946"/>
      <c r="AL12" s="947"/>
      <c r="AM12" s="947" t="s">
        <v>46</v>
      </c>
      <c r="AN12" s="947"/>
      <c r="AO12" s="58"/>
      <c r="AS12" s="60"/>
    </row>
    <row r="13" spans="1:83" s="69" customFormat="1" ht="8.25" customHeight="1" x14ac:dyDescent="0.2">
      <c r="A13" s="61"/>
      <c r="B13" s="942"/>
      <c r="C13" s="942"/>
      <c r="D13" s="942"/>
      <c r="E13" s="942"/>
      <c r="F13" s="942"/>
      <c r="G13" s="942"/>
      <c r="H13" s="845"/>
      <c r="I13" s="845"/>
      <c r="J13" s="845"/>
      <c r="K13" s="845"/>
      <c r="L13" s="845"/>
      <c r="M13" s="845"/>
      <c r="N13" s="845"/>
      <c r="O13" s="845"/>
      <c r="P13" s="845"/>
      <c r="Q13" s="846"/>
      <c r="R13" s="846"/>
      <c r="S13" s="847"/>
      <c r="T13" s="847"/>
      <c r="U13" s="847"/>
      <c r="V13" s="847"/>
      <c r="W13" s="847"/>
      <c r="X13" s="847"/>
      <c r="Y13" s="847"/>
      <c r="Z13" s="847"/>
      <c r="AA13" s="103"/>
      <c r="AB13" s="62" t="s">
        <v>47</v>
      </c>
      <c r="AC13" s="63" t="s">
        <v>48</v>
      </c>
      <c r="AD13" s="64" t="s">
        <v>49</v>
      </c>
      <c r="AE13" s="64" t="s">
        <v>47</v>
      </c>
      <c r="AF13" s="65" t="s">
        <v>47</v>
      </c>
      <c r="AG13" s="66"/>
      <c r="AH13" s="67"/>
      <c r="AI13" s="883"/>
      <c r="AJ13" s="883"/>
      <c r="AK13" s="900"/>
      <c r="AL13" s="900"/>
      <c r="AM13" s="900"/>
      <c r="AN13" s="900"/>
      <c r="AO13" s="68"/>
      <c r="AR13" s="69">
        <v>4</v>
      </c>
      <c r="AS13" s="70">
        <v>5</v>
      </c>
      <c r="AT13" s="69">
        <v>6</v>
      </c>
    </row>
    <row r="14" spans="1:83" s="69" customFormat="1" ht="18" customHeight="1" x14ac:dyDescent="0.2">
      <c r="A14" s="71">
        <v>1</v>
      </c>
      <c r="B14" s="924"/>
      <c r="C14" s="925"/>
      <c r="D14" s="925"/>
      <c r="E14" s="925"/>
      <c r="F14" s="925"/>
      <c r="G14" s="926"/>
      <c r="H14" s="927"/>
      <c r="I14" s="928"/>
      <c r="J14" s="929"/>
      <c r="K14" s="930"/>
      <c r="L14" s="931"/>
      <c r="M14" s="932"/>
      <c r="N14" s="933"/>
      <c r="O14" s="932"/>
      <c r="P14" s="933"/>
      <c r="Q14" s="934">
        <f t="shared" ref="Q14:Q33" si="2">AV14</f>
        <v>0</v>
      </c>
      <c r="R14" s="935"/>
      <c r="S14" s="936"/>
      <c r="T14" s="937"/>
      <c r="U14" s="938"/>
      <c r="V14" s="939"/>
      <c r="W14" s="940"/>
      <c r="X14" s="941"/>
      <c r="Y14" s="939"/>
      <c r="Z14" s="941"/>
      <c r="AA14" s="556"/>
      <c r="AB14" s="559"/>
      <c r="AC14" s="560" t="str">
        <f t="shared" ref="AC14:AC33" si="3">IF(B14&lt;&gt;"",-$I$10,"")</f>
        <v/>
      </c>
      <c r="AD14" s="561"/>
      <c r="AE14" s="561"/>
      <c r="AF14" s="562">
        <f t="shared" ref="AF14:AF33" si="4">SUM(AB14:AE14)</f>
        <v>0</v>
      </c>
      <c r="AG14" s="72"/>
      <c r="AH14" s="109" t="str">
        <f t="shared" ref="AH14:AH33" si="5">IF(B14&lt;&gt;"",AV14,"")</f>
        <v/>
      </c>
      <c r="AI14" s="883" t="str">
        <f>IF(B14&lt;&gt;0,ROUND(AE14*Q14,0),"")</f>
        <v/>
      </c>
      <c r="AJ14" s="883"/>
      <c r="AK14" s="900" t="str">
        <f t="shared" ref="AK14:AK33" si="6">IF(B14&lt;&gt;0,ROUND(AI14*$AF$1,2),"")</f>
        <v/>
      </c>
      <c r="AL14" s="900"/>
      <c r="AM14" s="901" t="str">
        <f t="shared" ref="AM14:AM33" si="7">IF(AND(AC14&gt;0,AC14&lt;&gt;""),"ложь","")</f>
        <v/>
      </c>
      <c r="AN14" s="901"/>
      <c r="AO14" s="73">
        <f>IF(ROUND($A$1-$A$1*M14,4)=$A$1,0,ROUND($A$1-$A$1*M14,4))</f>
        <v>0</v>
      </c>
      <c r="AP14" s="74">
        <f>IF(ROUND($A$1-$A$1*O14,4)=$A$1,0,ROUND($A$1-$A$1*O14,4))</f>
        <v>0</v>
      </c>
      <c r="AQ14" s="75">
        <f>ROUND($A$1-((M14+O14)*$A$1),4)</f>
        <v>0</v>
      </c>
      <c r="AR14" s="76">
        <f>IF(AO14&gt;0,1,0)</f>
        <v>0</v>
      </c>
      <c r="AS14" s="77">
        <f t="shared" ref="AS14:AS33" si="8">IF(AP14&gt;0,2,0)</f>
        <v>0</v>
      </c>
      <c r="AT14" s="76">
        <f>IF(AQ14&gt;0,3,0)</f>
        <v>0</v>
      </c>
      <c r="AU14" s="78">
        <f t="shared" ref="AU14:AU33" si="9">AR14+AS14+AT14</f>
        <v>0</v>
      </c>
      <c r="AV14" s="5">
        <f t="shared" ref="AV14:AV33" si="10">IF(AU14=4,AO14,0)+IF(AU14=5,AP14,0)+IF(AU14=6,AQ14,0)+IF(AU14=3,$A$1,0)</f>
        <v>0</v>
      </c>
      <c r="AW14" s="104">
        <f>ROUND(AF14*Q14,0)</f>
        <v>0</v>
      </c>
    </row>
    <row r="15" spans="1:83" s="69" customFormat="1" ht="18" customHeight="1" x14ac:dyDescent="0.2">
      <c r="A15" s="71">
        <v>2</v>
      </c>
      <c r="B15" s="924"/>
      <c r="C15" s="925"/>
      <c r="D15" s="925"/>
      <c r="E15" s="925"/>
      <c r="F15" s="925"/>
      <c r="G15" s="926"/>
      <c r="H15" s="927"/>
      <c r="I15" s="928"/>
      <c r="J15" s="929"/>
      <c r="K15" s="930"/>
      <c r="L15" s="931"/>
      <c r="M15" s="932"/>
      <c r="N15" s="933"/>
      <c r="O15" s="932"/>
      <c r="P15" s="933"/>
      <c r="Q15" s="934">
        <f t="shared" si="2"/>
        <v>0</v>
      </c>
      <c r="R15" s="935"/>
      <c r="S15" s="936"/>
      <c r="T15" s="937"/>
      <c r="U15" s="938"/>
      <c r="V15" s="939"/>
      <c r="W15" s="940"/>
      <c r="X15" s="941"/>
      <c r="Y15" s="939"/>
      <c r="Z15" s="941"/>
      <c r="AA15" s="556"/>
      <c r="AB15" s="563"/>
      <c r="AC15" s="560" t="str">
        <f t="shared" si="3"/>
        <v/>
      </c>
      <c r="AD15" s="564"/>
      <c r="AE15" s="561"/>
      <c r="AF15" s="562">
        <f t="shared" si="4"/>
        <v>0</v>
      </c>
      <c r="AG15" s="72"/>
      <c r="AH15" s="109" t="str">
        <f t="shared" si="5"/>
        <v/>
      </c>
      <c r="AI15" s="883" t="str">
        <f t="shared" ref="AI15:AI33" si="11">IF(B15&lt;&gt;0,ROUND(AE15*Q15,0),"")</f>
        <v/>
      </c>
      <c r="AJ15" s="883"/>
      <c r="AK15" s="900" t="str">
        <f t="shared" si="6"/>
        <v/>
      </c>
      <c r="AL15" s="900"/>
      <c r="AM15" s="901" t="str">
        <f t="shared" si="7"/>
        <v/>
      </c>
      <c r="AN15" s="901"/>
      <c r="AO15" s="73">
        <f t="shared" ref="AO15:AO33" si="12">IF(ROUND($A$1-$A$1*M15,4)=$A$1,0,ROUND($A$1-$A$1*M15,4))</f>
        <v>0</v>
      </c>
      <c r="AP15" s="74">
        <f t="shared" ref="AP15:AP33" si="13">IF(ROUND($A$1-$A$1*O15,4)=$A$1,0,ROUND($A$1-$A$1*O15,4))</f>
        <v>0</v>
      </c>
      <c r="AQ15" s="75">
        <f t="shared" ref="AQ15:AQ33" si="14">ROUND($A$1-((M15+O15)*$A$1),4)</f>
        <v>0</v>
      </c>
      <c r="AR15" s="76">
        <f t="shared" ref="AR15:AR33" si="15">IF(AO15&gt;0,1,0)</f>
        <v>0</v>
      </c>
      <c r="AS15" s="77">
        <f t="shared" si="8"/>
        <v>0</v>
      </c>
      <c r="AT15" s="76">
        <f t="shared" ref="AT15:AT33" si="16">IF(AQ15&gt;0,3,0)</f>
        <v>0</v>
      </c>
      <c r="AU15" s="78">
        <f t="shared" si="9"/>
        <v>0</v>
      </c>
      <c r="AV15" s="5">
        <f t="shared" si="10"/>
        <v>0</v>
      </c>
      <c r="AW15" s="104">
        <f t="shared" ref="AW15:AW33" si="17">ROUND(AF15*Q15,0)</f>
        <v>0</v>
      </c>
    </row>
    <row r="16" spans="1:83" s="69" customFormat="1" ht="18" customHeight="1" x14ac:dyDescent="0.2">
      <c r="A16" s="71">
        <v>3</v>
      </c>
      <c r="B16" s="924"/>
      <c r="C16" s="925"/>
      <c r="D16" s="925"/>
      <c r="E16" s="925"/>
      <c r="F16" s="925"/>
      <c r="G16" s="926"/>
      <c r="H16" s="927"/>
      <c r="I16" s="928"/>
      <c r="J16" s="929"/>
      <c r="K16" s="930"/>
      <c r="L16" s="931"/>
      <c r="M16" s="932"/>
      <c r="N16" s="933"/>
      <c r="O16" s="932"/>
      <c r="P16" s="933"/>
      <c r="Q16" s="934">
        <f t="shared" si="2"/>
        <v>0</v>
      </c>
      <c r="R16" s="935"/>
      <c r="S16" s="936"/>
      <c r="T16" s="937"/>
      <c r="U16" s="938"/>
      <c r="V16" s="939"/>
      <c r="W16" s="940"/>
      <c r="X16" s="941"/>
      <c r="Y16" s="939"/>
      <c r="Z16" s="941"/>
      <c r="AA16" s="556"/>
      <c r="AB16" s="563"/>
      <c r="AC16" s="560" t="str">
        <f t="shared" si="3"/>
        <v/>
      </c>
      <c r="AD16" s="564"/>
      <c r="AE16" s="561"/>
      <c r="AF16" s="562">
        <f t="shared" si="4"/>
        <v>0</v>
      </c>
      <c r="AG16" s="72"/>
      <c r="AH16" s="109" t="str">
        <f t="shared" si="5"/>
        <v/>
      </c>
      <c r="AI16" s="883" t="str">
        <f t="shared" si="11"/>
        <v/>
      </c>
      <c r="AJ16" s="883"/>
      <c r="AK16" s="900" t="str">
        <f t="shared" si="6"/>
        <v/>
      </c>
      <c r="AL16" s="900"/>
      <c r="AM16" s="901" t="str">
        <f t="shared" si="7"/>
        <v/>
      </c>
      <c r="AN16" s="901"/>
      <c r="AO16" s="73">
        <f t="shared" si="12"/>
        <v>0</v>
      </c>
      <c r="AP16" s="74">
        <f t="shared" si="13"/>
        <v>0</v>
      </c>
      <c r="AQ16" s="75">
        <f t="shared" si="14"/>
        <v>0</v>
      </c>
      <c r="AR16" s="76">
        <f t="shared" si="15"/>
        <v>0</v>
      </c>
      <c r="AS16" s="77">
        <f t="shared" si="8"/>
        <v>0</v>
      </c>
      <c r="AT16" s="76">
        <f t="shared" si="16"/>
        <v>0</v>
      </c>
      <c r="AU16" s="78">
        <f t="shared" si="9"/>
        <v>0</v>
      </c>
      <c r="AV16" s="5">
        <f t="shared" si="10"/>
        <v>0</v>
      </c>
      <c r="AW16" s="104">
        <f t="shared" si="17"/>
        <v>0</v>
      </c>
    </row>
    <row r="17" spans="1:49" s="69" customFormat="1" ht="18" customHeight="1" x14ac:dyDescent="0.2">
      <c r="A17" s="71">
        <v>4</v>
      </c>
      <c r="B17" s="924"/>
      <c r="C17" s="925"/>
      <c r="D17" s="925"/>
      <c r="E17" s="925"/>
      <c r="F17" s="925"/>
      <c r="G17" s="926"/>
      <c r="H17" s="927"/>
      <c r="I17" s="928"/>
      <c r="J17" s="929"/>
      <c r="K17" s="930"/>
      <c r="L17" s="931"/>
      <c r="M17" s="932"/>
      <c r="N17" s="933"/>
      <c r="O17" s="932"/>
      <c r="P17" s="933"/>
      <c r="Q17" s="934">
        <f t="shared" si="2"/>
        <v>0</v>
      </c>
      <c r="R17" s="935"/>
      <c r="S17" s="936"/>
      <c r="T17" s="937"/>
      <c r="U17" s="938"/>
      <c r="V17" s="939"/>
      <c r="W17" s="940"/>
      <c r="X17" s="941"/>
      <c r="Y17" s="939"/>
      <c r="Z17" s="941"/>
      <c r="AA17" s="556"/>
      <c r="AB17" s="563"/>
      <c r="AC17" s="560" t="str">
        <f t="shared" si="3"/>
        <v/>
      </c>
      <c r="AD17" s="564"/>
      <c r="AE17" s="561"/>
      <c r="AF17" s="562">
        <f t="shared" si="4"/>
        <v>0</v>
      </c>
      <c r="AG17" s="72"/>
      <c r="AH17" s="109" t="str">
        <f t="shared" si="5"/>
        <v/>
      </c>
      <c r="AI17" s="883" t="str">
        <f t="shared" si="11"/>
        <v/>
      </c>
      <c r="AJ17" s="883"/>
      <c r="AK17" s="900" t="str">
        <f t="shared" si="6"/>
        <v/>
      </c>
      <c r="AL17" s="900"/>
      <c r="AM17" s="901" t="str">
        <f t="shared" si="7"/>
        <v/>
      </c>
      <c r="AN17" s="901"/>
      <c r="AO17" s="73">
        <f t="shared" si="12"/>
        <v>0</v>
      </c>
      <c r="AP17" s="74">
        <f t="shared" si="13"/>
        <v>0</v>
      </c>
      <c r="AQ17" s="75">
        <f t="shared" si="14"/>
        <v>0</v>
      </c>
      <c r="AR17" s="76">
        <f t="shared" si="15"/>
        <v>0</v>
      </c>
      <c r="AS17" s="77">
        <f t="shared" si="8"/>
        <v>0</v>
      </c>
      <c r="AT17" s="76">
        <f t="shared" si="16"/>
        <v>0</v>
      </c>
      <c r="AU17" s="78">
        <f t="shared" si="9"/>
        <v>0</v>
      </c>
      <c r="AV17" s="5">
        <f t="shared" si="10"/>
        <v>0</v>
      </c>
      <c r="AW17" s="104">
        <f t="shared" si="17"/>
        <v>0</v>
      </c>
    </row>
    <row r="18" spans="1:49" s="69" customFormat="1" ht="18" customHeight="1" x14ac:dyDescent="0.2">
      <c r="A18" s="71">
        <v>5</v>
      </c>
      <c r="B18" s="924"/>
      <c r="C18" s="925"/>
      <c r="D18" s="925"/>
      <c r="E18" s="925"/>
      <c r="F18" s="925"/>
      <c r="G18" s="926"/>
      <c r="H18" s="927"/>
      <c r="I18" s="928"/>
      <c r="J18" s="929"/>
      <c r="K18" s="930"/>
      <c r="L18" s="931"/>
      <c r="M18" s="932"/>
      <c r="N18" s="933"/>
      <c r="O18" s="932"/>
      <c r="P18" s="933"/>
      <c r="Q18" s="934">
        <f t="shared" si="2"/>
        <v>0</v>
      </c>
      <c r="R18" s="935"/>
      <c r="S18" s="936"/>
      <c r="T18" s="937"/>
      <c r="U18" s="938"/>
      <c r="V18" s="939"/>
      <c r="W18" s="940"/>
      <c r="X18" s="941"/>
      <c r="Y18" s="939"/>
      <c r="Z18" s="941"/>
      <c r="AA18" s="556"/>
      <c r="AB18" s="563"/>
      <c r="AC18" s="560" t="str">
        <f t="shared" si="3"/>
        <v/>
      </c>
      <c r="AD18" s="564"/>
      <c r="AE18" s="561"/>
      <c r="AF18" s="562">
        <f t="shared" si="4"/>
        <v>0</v>
      </c>
      <c r="AG18" s="72"/>
      <c r="AH18" s="109" t="str">
        <f t="shared" si="5"/>
        <v/>
      </c>
      <c r="AI18" s="883" t="str">
        <f t="shared" si="11"/>
        <v/>
      </c>
      <c r="AJ18" s="883"/>
      <c r="AK18" s="900" t="str">
        <f t="shared" si="6"/>
        <v/>
      </c>
      <c r="AL18" s="900"/>
      <c r="AM18" s="901" t="str">
        <f t="shared" si="7"/>
        <v/>
      </c>
      <c r="AN18" s="901"/>
      <c r="AO18" s="73">
        <f t="shared" si="12"/>
        <v>0</v>
      </c>
      <c r="AP18" s="74">
        <f t="shared" si="13"/>
        <v>0</v>
      </c>
      <c r="AQ18" s="75">
        <f t="shared" si="14"/>
        <v>0</v>
      </c>
      <c r="AR18" s="76">
        <f t="shared" si="15"/>
        <v>0</v>
      </c>
      <c r="AS18" s="77">
        <f t="shared" si="8"/>
        <v>0</v>
      </c>
      <c r="AT18" s="76">
        <f t="shared" si="16"/>
        <v>0</v>
      </c>
      <c r="AU18" s="78">
        <f t="shared" si="9"/>
        <v>0</v>
      </c>
      <c r="AV18" s="5">
        <f t="shared" si="10"/>
        <v>0</v>
      </c>
      <c r="AW18" s="104">
        <f t="shared" si="17"/>
        <v>0</v>
      </c>
    </row>
    <row r="19" spans="1:49" s="69" customFormat="1" ht="18" customHeight="1" x14ac:dyDescent="0.2">
      <c r="A19" s="71">
        <v>6</v>
      </c>
      <c r="B19" s="924"/>
      <c r="C19" s="925"/>
      <c r="D19" s="925"/>
      <c r="E19" s="925"/>
      <c r="F19" s="925"/>
      <c r="G19" s="926"/>
      <c r="H19" s="927"/>
      <c r="I19" s="928"/>
      <c r="J19" s="929"/>
      <c r="K19" s="930"/>
      <c r="L19" s="931"/>
      <c r="M19" s="932"/>
      <c r="N19" s="933"/>
      <c r="O19" s="932"/>
      <c r="P19" s="933"/>
      <c r="Q19" s="934">
        <f t="shared" si="2"/>
        <v>0</v>
      </c>
      <c r="R19" s="935"/>
      <c r="S19" s="936"/>
      <c r="T19" s="937"/>
      <c r="U19" s="938"/>
      <c r="V19" s="939"/>
      <c r="W19" s="940"/>
      <c r="X19" s="941"/>
      <c r="Y19" s="939"/>
      <c r="Z19" s="941"/>
      <c r="AA19" s="556"/>
      <c r="AB19" s="563"/>
      <c r="AC19" s="560" t="str">
        <f t="shared" si="3"/>
        <v/>
      </c>
      <c r="AD19" s="564"/>
      <c r="AE19" s="561"/>
      <c r="AF19" s="562">
        <f t="shared" si="4"/>
        <v>0</v>
      </c>
      <c r="AG19" s="72"/>
      <c r="AH19" s="109" t="str">
        <f t="shared" si="5"/>
        <v/>
      </c>
      <c r="AI19" s="883" t="str">
        <f t="shared" si="11"/>
        <v/>
      </c>
      <c r="AJ19" s="883"/>
      <c r="AK19" s="900" t="str">
        <f t="shared" si="6"/>
        <v/>
      </c>
      <c r="AL19" s="900"/>
      <c r="AM19" s="901" t="str">
        <f t="shared" si="7"/>
        <v/>
      </c>
      <c r="AN19" s="901"/>
      <c r="AO19" s="73">
        <f t="shared" si="12"/>
        <v>0</v>
      </c>
      <c r="AP19" s="74">
        <f t="shared" si="13"/>
        <v>0</v>
      </c>
      <c r="AQ19" s="75">
        <f t="shared" si="14"/>
        <v>0</v>
      </c>
      <c r="AR19" s="76">
        <f t="shared" si="15"/>
        <v>0</v>
      </c>
      <c r="AS19" s="77">
        <f t="shared" si="8"/>
        <v>0</v>
      </c>
      <c r="AT19" s="76">
        <f t="shared" si="16"/>
        <v>0</v>
      </c>
      <c r="AU19" s="78">
        <f t="shared" si="9"/>
        <v>0</v>
      </c>
      <c r="AV19" s="5">
        <f t="shared" si="10"/>
        <v>0</v>
      </c>
      <c r="AW19" s="104">
        <f t="shared" si="17"/>
        <v>0</v>
      </c>
    </row>
    <row r="20" spans="1:49" s="69" customFormat="1" ht="18" customHeight="1" x14ac:dyDescent="0.2">
      <c r="A20" s="71">
        <v>7</v>
      </c>
      <c r="B20" s="924"/>
      <c r="C20" s="925"/>
      <c r="D20" s="925"/>
      <c r="E20" s="925"/>
      <c r="F20" s="925"/>
      <c r="G20" s="926"/>
      <c r="H20" s="927"/>
      <c r="I20" s="928"/>
      <c r="J20" s="929"/>
      <c r="K20" s="930"/>
      <c r="L20" s="931"/>
      <c r="M20" s="932"/>
      <c r="N20" s="933"/>
      <c r="O20" s="932"/>
      <c r="P20" s="933"/>
      <c r="Q20" s="934">
        <f t="shared" si="2"/>
        <v>0</v>
      </c>
      <c r="R20" s="935"/>
      <c r="S20" s="936"/>
      <c r="T20" s="937"/>
      <c r="U20" s="938"/>
      <c r="V20" s="939"/>
      <c r="W20" s="940"/>
      <c r="X20" s="941"/>
      <c r="Y20" s="939"/>
      <c r="Z20" s="941"/>
      <c r="AA20" s="556"/>
      <c r="AB20" s="563"/>
      <c r="AC20" s="560" t="str">
        <f t="shared" si="3"/>
        <v/>
      </c>
      <c r="AD20" s="564"/>
      <c r="AE20" s="561"/>
      <c r="AF20" s="562">
        <f t="shared" si="4"/>
        <v>0</v>
      </c>
      <c r="AG20" s="72"/>
      <c r="AH20" s="109" t="str">
        <f t="shared" si="5"/>
        <v/>
      </c>
      <c r="AI20" s="883" t="str">
        <f t="shared" si="11"/>
        <v/>
      </c>
      <c r="AJ20" s="883"/>
      <c r="AK20" s="900" t="str">
        <f t="shared" si="6"/>
        <v/>
      </c>
      <c r="AL20" s="900"/>
      <c r="AM20" s="901" t="str">
        <f t="shared" si="7"/>
        <v/>
      </c>
      <c r="AN20" s="901"/>
      <c r="AO20" s="73">
        <f t="shared" si="12"/>
        <v>0</v>
      </c>
      <c r="AP20" s="74">
        <f t="shared" si="13"/>
        <v>0</v>
      </c>
      <c r="AQ20" s="75">
        <f t="shared" si="14"/>
        <v>0</v>
      </c>
      <c r="AR20" s="76">
        <f t="shared" si="15"/>
        <v>0</v>
      </c>
      <c r="AS20" s="77">
        <f t="shared" si="8"/>
        <v>0</v>
      </c>
      <c r="AT20" s="76">
        <f t="shared" si="16"/>
        <v>0</v>
      </c>
      <c r="AU20" s="78">
        <f t="shared" si="9"/>
        <v>0</v>
      </c>
      <c r="AV20" s="5">
        <f t="shared" si="10"/>
        <v>0</v>
      </c>
      <c r="AW20" s="104">
        <f t="shared" si="17"/>
        <v>0</v>
      </c>
    </row>
    <row r="21" spans="1:49" s="69" customFormat="1" ht="18" customHeight="1" x14ac:dyDescent="0.2">
      <c r="A21" s="71">
        <v>8</v>
      </c>
      <c r="B21" s="924"/>
      <c r="C21" s="925"/>
      <c r="D21" s="925"/>
      <c r="E21" s="925"/>
      <c r="F21" s="925"/>
      <c r="G21" s="926"/>
      <c r="H21" s="927"/>
      <c r="I21" s="928"/>
      <c r="J21" s="929"/>
      <c r="K21" s="930"/>
      <c r="L21" s="931"/>
      <c r="M21" s="932"/>
      <c r="N21" s="933"/>
      <c r="O21" s="932"/>
      <c r="P21" s="933"/>
      <c r="Q21" s="934">
        <f t="shared" si="2"/>
        <v>0</v>
      </c>
      <c r="R21" s="935"/>
      <c r="S21" s="936"/>
      <c r="T21" s="937"/>
      <c r="U21" s="938"/>
      <c r="V21" s="939"/>
      <c r="W21" s="940"/>
      <c r="X21" s="941"/>
      <c r="Y21" s="939"/>
      <c r="Z21" s="941"/>
      <c r="AA21" s="556"/>
      <c r="AB21" s="563"/>
      <c r="AC21" s="560" t="str">
        <f t="shared" si="3"/>
        <v/>
      </c>
      <c r="AD21" s="564"/>
      <c r="AE21" s="561"/>
      <c r="AF21" s="562">
        <f t="shared" si="4"/>
        <v>0</v>
      </c>
      <c r="AG21" s="72"/>
      <c r="AH21" s="109" t="str">
        <f t="shared" si="5"/>
        <v/>
      </c>
      <c r="AI21" s="883" t="str">
        <f t="shared" si="11"/>
        <v/>
      </c>
      <c r="AJ21" s="883"/>
      <c r="AK21" s="900" t="str">
        <f t="shared" si="6"/>
        <v/>
      </c>
      <c r="AL21" s="900"/>
      <c r="AM21" s="901" t="str">
        <f t="shared" si="7"/>
        <v/>
      </c>
      <c r="AN21" s="901"/>
      <c r="AO21" s="73">
        <f t="shared" si="12"/>
        <v>0</v>
      </c>
      <c r="AP21" s="74">
        <f t="shared" si="13"/>
        <v>0</v>
      </c>
      <c r="AQ21" s="75">
        <f t="shared" si="14"/>
        <v>0</v>
      </c>
      <c r="AR21" s="76">
        <f t="shared" si="15"/>
        <v>0</v>
      </c>
      <c r="AS21" s="77">
        <f t="shared" si="8"/>
        <v>0</v>
      </c>
      <c r="AT21" s="76">
        <f t="shared" si="16"/>
        <v>0</v>
      </c>
      <c r="AU21" s="78">
        <f t="shared" si="9"/>
        <v>0</v>
      </c>
      <c r="AV21" s="5">
        <f t="shared" si="10"/>
        <v>0</v>
      </c>
      <c r="AW21" s="104">
        <f t="shared" si="17"/>
        <v>0</v>
      </c>
    </row>
    <row r="22" spans="1:49" s="69" customFormat="1" ht="18" customHeight="1" x14ac:dyDescent="0.2">
      <c r="A22" s="71">
        <v>9</v>
      </c>
      <c r="B22" s="924"/>
      <c r="C22" s="925"/>
      <c r="D22" s="925"/>
      <c r="E22" s="925"/>
      <c r="F22" s="925"/>
      <c r="G22" s="926"/>
      <c r="H22" s="927"/>
      <c r="I22" s="928"/>
      <c r="J22" s="929" t="s">
        <v>262</v>
      </c>
      <c r="K22" s="930"/>
      <c r="L22" s="931"/>
      <c r="M22" s="932"/>
      <c r="N22" s="933"/>
      <c r="O22" s="932"/>
      <c r="P22" s="933"/>
      <c r="Q22" s="934">
        <f t="shared" si="2"/>
        <v>0</v>
      </c>
      <c r="R22" s="935"/>
      <c r="S22" s="936"/>
      <c r="T22" s="937"/>
      <c r="U22" s="938"/>
      <c r="V22" s="939"/>
      <c r="W22" s="940"/>
      <c r="X22" s="941"/>
      <c r="Y22" s="939"/>
      <c r="Z22" s="941"/>
      <c r="AA22" s="556"/>
      <c r="AB22" s="563"/>
      <c r="AC22" s="560" t="str">
        <f t="shared" si="3"/>
        <v/>
      </c>
      <c r="AD22" s="564"/>
      <c r="AE22" s="561"/>
      <c r="AF22" s="562">
        <f t="shared" si="4"/>
        <v>0</v>
      </c>
      <c r="AG22" s="72"/>
      <c r="AH22" s="109" t="str">
        <f t="shared" si="5"/>
        <v/>
      </c>
      <c r="AI22" s="883" t="str">
        <f t="shared" si="11"/>
        <v/>
      </c>
      <c r="AJ22" s="883"/>
      <c r="AK22" s="900" t="str">
        <f t="shared" si="6"/>
        <v/>
      </c>
      <c r="AL22" s="900"/>
      <c r="AM22" s="901" t="str">
        <f t="shared" si="7"/>
        <v/>
      </c>
      <c r="AN22" s="901"/>
      <c r="AO22" s="73">
        <f t="shared" si="12"/>
        <v>0</v>
      </c>
      <c r="AP22" s="74">
        <f t="shared" si="13"/>
        <v>0</v>
      </c>
      <c r="AQ22" s="75">
        <f t="shared" si="14"/>
        <v>0</v>
      </c>
      <c r="AR22" s="76">
        <f t="shared" si="15"/>
        <v>0</v>
      </c>
      <c r="AS22" s="77">
        <f t="shared" si="8"/>
        <v>0</v>
      </c>
      <c r="AT22" s="76">
        <f t="shared" si="16"/>
        <v>0</v>
      </c>
      <c r="AU22" s="78">
        <f t="shared" si="9"/>
        <v>0</v>
      </c>
      <c r="AV22" s="5">
        <f t="shared" si="10"/>
        <v>0</v>
      </c>
      <c r="AW22" s="104">
        <f t="shared" si="17"/>
        <v>0</v>
      </c>
    </row>
    <row r="23" spans="1:49" s="69" customFormat="1" ht="18" customHeight="1" x14ac:dyDescent="0.2">
      <c r="A23" s="71">
        <v>10</v>
      </c>
      <c r="B23" s="924"/>
      <c r="C23" s="925"/>
      <c r="D23" s="925"/>
      <c r="E23" s="925"/>
      <c r="F23" s="925"/>
      <c r="G23" s="926"/>
      <c r="H23" s="927"/>
      <c r="I23" s="928"/>
      <c r="J23" s="929"/>
      <c r="K23" s="930"/>
      <c r="L23" s="931"/>
      <c r="M23" s="932"/>
      <c r="N23" s="933"/>
      <c r="O23" s="932"/>
      <c r="P23" s="933"/>
      <c r="Q23" s="934">
        <f t="shared" si="2"/>
        <v>0</v>
      </c>
      <c r="R23" s="935"/>
      <c r="S23" s="936"/>
      <c r="T23" s="937"/>
      <c r="U23" s="938"/>
      <c r="V23" s="939"/>
      <c r="W23" s="940"/>
      <c r="X23" s="941"/>
      <c r="Y23" s="939"/>
      <c r="Z23" s="941"/>
      <c r="AA23" s="556"/>
      <c r="AB23" s="563"/>
      <c r="AC23" s="560" t="str">
        <f t="shared" si="3"/>
        <v/>
      </c>
      <c r="AD23" s="564"/>
      <c r="AE23" s="561"/>
      <c r="AF23" s="562">
        <f t="shared" si="4"/>
        <v>0</v>
      </c>
      <c r="AG23" s="72"/>
      <c r="AH23" s="109" t="str">
        <f t="shared" si="5"/>
        <v/>
      </c>
      <c r="AI23" s="883" t="str">
        <f t="shared" si="11"/>
        <v/>
      </c>
      <c r="AJ23" s="883"/>
      <c r="AK23" s="900" t="str">
        <f t="shared" si="6"/>
        <v/>
      </c>
      <c r="AL23" s="900"/>
      <c r="AM23" s="901" t="str">
        <f t="shared" si="7"/>
        <v/>
      </c>
      <c r="AN23" s="901"/>
      <c r="AO23" s="73">
        <f t="shared" si="12"/>
        <v>0</v>
      </c>
      <c r="AP23" s="74">
        <f t="shared" si="13"/>
        <v>0</v>
      </c>
      <c r="AQ23" s="75">
        <f t="shared" si="14"/>
        <v>0</v>
      </c>
      <c r="AR23" s="76">
        <f t="shared" si="15"/>
        <v>0</v>
      </c>
      <c r="AS23" s="77">
        <f t="shared" si="8"/>
        <v>0</v>
      </c>
      <c r="AT23" s="76">
        <f t="shared" si="16"/>
        <v>0</v>
      </c>
      <c r="AU23" s="78">
        <f t="shared" si="9"/>
        <v>0</v>
      </c>
      <c r="AV23" s="5">
        <f t="shared" si="10"/>
        <v>0</v>
      </c>
      <c r="AW23" s="104">
        <f t="shared" si="17"/>
        <v>0</v>
      </c>
    </row>
    <row r="24" spans="1:49" s="69" customFormat="1" ht="18" customHeight="1" x14ac:dyDescent="0.2">
      <c r="A24" s="71">
        <v>11</v>
      </c>
      <c r="B24" s="924"/>
      <c r="C24" s="925"/>
      <c r="D24" s="925"/>
      <c r="E24" s="925"/>
      <c r="F24" s="925"/>
      <c r="G24" s="926"/>
      <c r="H24" s="927"/>
      <c r="I24" s="928"/>
      <c r="J24" s="929"/>
      <c r="K24" s="930"/>
      <c r="L24" s="931"/>
      <c r="M24" s="932"/>
      <c r="N24" s="933"/>
      <c r="O24" s="932"/>
      <c r="P24" s="933"/>
      <c r="Q24" s="934">
        <f t="shared" si="2"/>
        <v>0</v>
      </c>
      <c r="R24" s="935"/>
      <c r="S24" s="936"/>
      <c r="T24" s="937"/>
      <c r="U24" s="938"/>
      <c r="V24" s="939"/>
      <c r="W24" s="940"/>
      <c r="X24" s="941"/>
      <c r="Y24" s="939"/>
      <c r="Z24" s="941"/>
      <c r="AA24" s="556"/>
      <c r="AB24" s="563"/>
      <c r="AC24" s="560" t="str">
        <f t="shared" si="3"/>
        <v/>
      </c>
      <c r="AD24" s="564"/>
      <c r="AE24" s="561"/>
      <c r="AF24" s="562">
        <f t="shared" si="4"/>
        <v>0</v>
      </c>
      <c r="AG24" s="72"/>
      <c r="AH24" s="109" t="str">
        <f t="shared" si="5"/>
        <v/>
      </c>
      <c r="AI24" s="883" t="str">
        <f t="shared" si="11"/>
        <v/>
      </c>
      <c r="AJ24" s="883"/>
      <c r="AK24" s="900" t="str">
        <f t="shared" si="6"/>
        <v/>
      </c>
      <c r="AL24" s="900"/>
      <c r="AM24" s="901" t="str">
        <f t="shared" si="7"/>
        <v/>
      </c>
      <c r="AN24" s="901"/>
      <c r="AO24" s="73">
        <f t="shared" si="12"/>
        <v>0</v>
      </c>
      <c r="AP24" s="74">
        <f t="shared" si="13"/>
        <v>0</v>
      </c>
      <c r="AQ24" s="75">
        <f t="shared" si="14"/>
        <v>0</v>
      </c>
      <c r="AR24" s="76">
        <f t="shared" si="15"/>
        <v>0</v>
      </c>
      <c r="AS24" s="77">
        <f t="shared" si="8"/>
        <v>0</v>
      </c>
      <c r="AT24" s="76">
        <f t="shared" si="16"/>
        <v>0</v>
      </c>
      <c r="AU24" s="78">
        <f t="shared" si="9"/>
        <v>0</v>
      </c>
      <c r="AV24" s="5">
        <f t="shared" si="10"/>
        <v>0</v>
      </c>
      <c r="AW24" s="104">
        <f t="shared" si="17"/>
        <v>0</v>
      </c>
    </row>
    <row r="25" spans="1:49" s="69" customFormat="1" ht="18" customHeight="1" x14ac:dyDescent="0.2">
      <c r="A25" s="71">
        <v>12</v>
      </c>
      <c r="B25" s="924"/>
      <c r="C25" s="925"/>
      <c r="D25" s="925"/>
      <c r="E25" s="925"/>
      <c r="F25" s="925"/>
      <c r="G25" s="926"/>
      <c r="H25" s="927"/>
      <c r="I25" s="928"/>
      <c r="J25" s="929"/>
      <c r="K25" s="930"/>
      <c r="L25" s="931"/>
      <c r="M25" s="932"/>
      <c r="N25" s="933"/>
      <c r="O25" s="932"/>
      <c r="P25" s="933"/>
      <c r="Q25" s="934">
        <f t="shared" si="2"/>
        <v>0</v>
      </c>
      <c r="R25" s="935"/>
      <c r="S25" s="936"/>
      <c r="T25" s="937"/>
      <c r="U25" s="938"/>
      <c r="V25" s="939"/>
      <c r="W25" s="940"/>
      <c r="X25" s="941"/>
      <c r="Y25" s="939"/>
      <c r="Z25" s="941"/>
      <c r="AA25" s="556"/>
      <c r="AB25" s="563"/>
      <c r="AC25" s="560" t="str">
        <f t="shared" si="3"/>
        <v/>
      </c>
      <c r="AD25" s="564"/>
      <c r="AE25" s="561"/>
      <c r="AF25" s="562">
        <f t="shared" si="4"/>
        <v>0</v>
      </c>
      <c r="AG25" s="72"/>
      <c r="AH25" s="109" t="str">
        <f t="shared" si="5"/>
        <v/>
      </c>
      <c r="AI25" s="883" t="str">
        <f t="shared" si="11"/>
        <v/>
      </c>
      <c r="AJ25" s="883"/>
      <c r="AK25" s="900" t="str">
        <f t="shared" si="6"/>
        <v/>
      </c>
      <c r="AL25" s="900"/>
      <c r="AM25" s="901" t="str">
        <f t="shared" si="7"/>
        <v/>
      </c>
      <c r="AN25" s="901"/>
      <c r="AO25" s="73">
        <f t="shared" si="12"/>
        <v>0</v>
      </c>
      <c r="AP25" s="74">
        <f t="shared" si="13"/>
        <v>0</v>
      </c>
      <c r="AQ25" s="75">
        <f t="shared" si="14"/>
        <v>0</v>
      </c>
      <c r="AR25" s="76">
        <f t="shared" si="15"/>
        <v>0</v>
      </c>
      <c r="AS25" s="77">
        <f t="shared" si="8"/>
        <v>0</v>
      </c>
      <c r="AT25" s="76">
        <f t="shared" si="16"/>
        <v>0</v>
      </c>
      <c r="AU25" s="78">
        <f t="shared" si="9"/>
        <v>0</v>
      </c>
      <c r="AV25" s="5">
        <f t="shared" si="10"/>
        <v>0</v>
      </c>
      <c r="AW25" s="104">
        <f t="shared" si="17"/>
        <v>0</v>
      </c>
    </row>
    <row r="26" spans="1:49" s="69" customFormat="1" ht="18" customHeight="1" x14ac:dyDescent="0.2">
      <c r="A26" s="71">
        <v>13</v>
      </c>
      <c r="B26" s="924"/>
      <c r="C26" s="925"/>
      <c r="D26" s="925"/>
      <c r="E26" s="925"/>
      <c r="F26" s="925"/>
      <c r="G26" s="926"/>
      <c r="H26" s="927"/>
      <c r="I26" s="928"/>
      <c r="J26" s="929"/>
      <c r="K26" s="930"/>
      <c r="L26" s="931"/>
      <c r="M26" s="932"/>
      <c r="N26" s="933"/>
      <c r="O26" s="932"/>
      <c r="P26" s="933"/>
      <c r="Q26" s="934">
        <f t="shared" si="2"/>
        <v>0</v>
      </c>
      <c r="R26" s="935"/>
      <c r="S26" s="936"/>
      <c r="T26" s="937"/>
      <c r="U26" s="938"/>
      <c r="V26" s="939"/>
      <c r="W26" s="940"/>
      <c r="X26" s="941"/>
      <c r="Y26" s="939"/>
      <c r="Z26" s="941"/>
      <c r="AA26" s="556"/>
      <c r="AB26" s="563"/>
      <c r="AC26" s="560" t="str">
        <f t="shared" si="3"/>
        <v/>
      </c>
      <c r="AD26" s="564"/>
      <c r="AE26" s="561"/>
      <c r="AF26" s="562">
        <f t="shared" si="4"/>
        <v>0</v>
      </c>
      <c r="AG26" s="72"/>
      <c r="AH26" s="109" t="str">
        <f t="shared" si="5"/>
        <v/>
      </c>
      <c r="AI26" s="883" t="str">
        <f t="shared" si="11"/>
        <v/>
      </c>
      <c r="AJ26" s="883"/>
      <c r="AK26" s="900" t="str">
        <f t="shared" si="6"/>
        <v/>
      </c>
      <c r="AL26" s="900"/>
      <c r="AM26" s="901" t="str">
        <f t="shared" si="7"/>
        <v/>
      </c>
      <c r="AN26" s="901"/>
      <c r="AO26" s="73">
        <f t="shared" si="12"/>
        <v>0</v>
      </c>
      <c r="AP26" s="74">
        <f t="shared" si="13"/>
        <v>0</v>
      </c>
      <c r="AQ26" s="75">
        <f t="shared" si="14"/>
        <v>0</v>
      </c>
      <c r="AR26" s="76">
        <f t="shared" si="15"/>
        <v>0</v>
      </c>
      <c r="AS26" s="77">
        <f t="shared" si="8"/>
        <v>0</v>
      </c>
      <c r="AT26" s="76">
        <f t="shared" si="16"/>
        <v>0</v>
      </c>
      <c r="AU26" s="78">
        <f t="shared" si="9"/>
        <v>0</v>
      </c>
      <c r="AV26" s="5">
        <f t="shared" si="10"/>
        <v>0</v>
      </c>
      <c r="AW26" s="104">
        <f t="shared" si="17"/>
        <v>0</v>
      </c>
    </row>
    <row r="27" spans="1:49" s="69" customFormat="1" ht="18" customHeight="1" x14ac:dyDescent="0.2">
      <c r="A27" s="71">
        <v>14</v>
      </c>
      <c r="B27" s="924"/>
      <c r="C27" s="925"/>
      <c r="D27" s="925"/>
      <c r="E27" s="925"/>
      <c r="F27" s="925"/>
      <c r="G27" s="926"/>
      <c r="H27" s="927"/>
      <c r="I27" s="928"/>
      <c r="J27" s="929"/>
      <c r="K27" s="930"/>
      <c r="L27" s="931"/>
      <c r="M27" s="932"/>
      <c r="N27" s="933"/>
      <c r="O27" s="932"/>
      <c r="P27" s="933"/>
      <c r="Q27" s="934">
        <f t="shared" si="2"/>
        <v>0</v>
      </c>
      <c r="R27" s="935"/>
      <c r="S27" s="936"/>
      <c r="T27" s="937"/>
      <c r="U27" s="938"/>
      <c r="V27" s="939"/>
      <c r="W27" s="940"/>
      <c r="X27" s="941"/>
      <c r="Y27" s="939"/>
      <c r="Z27" s="941"/>
      <c r="AA27" s="556"/>
      <c r="AB27" s="563"/>
      <c r="AC27" s="560" t="str">
        <f t="shared" si="3"/>
        <v/>
      </c>
      <c r="AD27" s="564"/>
      <c r="AE27" s="561"/>
      <c r="AF27" s="562">
        <f t="shared" si="4"/>
        <v>0</v>
      </c>
      <c r="AG27" s="72"/>
      <c r="AH27" s="109" t="str">
        <f t="shared" si="5"/>
        <v/>
      </c>
      <c r="AI27" s="883" t="str">
        <f t="shared" si="11"/>
        <v/>
      </c>
      <c r="AJ27" s="883"/>
      <c r="AK27" s="900" t="str">
        <f t="shared" si="6"/>
        <v/>
      </c>
      <c r="AL27" s="900"/>
      <c r="AM27" s="901" t="str">
        <f t="shared" si="7"/>
        <v/>
      </c>
      <c r="AN27" s="901"/>
      <c r="AO27" s="73">
        <f t="shared" si="12"/>
        <v>0</v>
      </c>
      <c r="AP27" s="74">
        <f t="shared" si="13"/>
        <v>0</v>
      </c>
      <c r="AQ27" s="75">
        <f t="shared" si="14"/>
        <v>0</v>
      </c>
      <c r="AR27" s="76">
        <f t="shared" si="15"/>
        <v>0</v>
      </c>
      <c r="AS27" s="77">
        <f t="shared" si="8"/>
        <v>0</v>
      </c>
      <c r="AT27" s="76">
        <f t="shared" si="16"/>
        <v>0</v>
      </c>
      <c r="AU27" s="78">
        <f t="shared" si="9"/>
        <v>0</v>
      </c>
      <c r="AV27" s="5">
        <f t="shared" si="10"/>
        <v>0</v>
      </c>
      <c r="AW27" s="104">
        <f t="shared" si="17"/>
        <v>0</v>
      </c>
    </row>
    <row r="28" spans="1:49" s="69" customFormat="1" ht="18" customHeight="1" x14ac:dyDescent="0.2">
      <c r="A28" s="71">
        <v>15</v>
      </c>
      <c r="B28" s="924"/>
      <c r="C28" s="925"/>
      <c r="D28" s="925"/>
      <c r="E28" s="925"/>
      <c r="F28" s="925"/>
      <c r="G28" s="926"/>
      <c r="H28" s="927"/>
      <c r="I28" s="928"/>
      <c r="J28" s="929"/>
      <c r="K28" s="930"/>
      <c r="L28" s="931"/>
      <c r="M28" s="932"/>
      <c r="N28" s="933"/>
      <c r="O28" s="932"/>
      <c r="P28" s="933"/>
      <c r="Q28" s="934">
        <f t="shared" si="2"/>
        <v>0</v>
      </c>
      <c r="R28" s="935"/>
      <c r="S28" s="936"/>
      <c r="T28" s="937"/>
      <c r="U28" s="938"/>
      <c r="V28" s="939"/>
      <c r="W28" s="940"/>
      <c r="X28" s="941"/>
      <c r="Y28" s="939"/>
      <c r="Z28" s="941"/>
      <c r="AA28" s="556"/>
      <c r="AB28" s="563"/>
      <c r="AC28" s="560" t="str">
        <f t="shared" si="3"/>
        <v/>
      </c>
      <c r="AD28" s="564"/>
      <c r="AE28" s="561"/>
      <c r="AF28" s="562">
        <f t="shared" si="4"/>
        <v>0</v>
      </c>
      <c r="AG28" s="72"/>
      <c r="AH28" s="109" t="str">
        <f t="shared" si="5"/>
        <v/>
      </c>
      <c r="AI28" s="883" t="str">
        <f t="shared" si="11"/>
        <v/>
      </c>
      <c r="AJ28" s="883"/>
      <c r="AK28" s="900" t="str">
        <f t="shared" si="6"/>
        <v/>
      </c>
      <c r="AL28" s="900"/>
      <c r="AM28" s="901" t="str">
        <f t="shared" si="7"/>
        <v/>
      </c>
      <c r="AN28" s="901"/>
      <c r="AO28" s="73">
        <f t="shared" si="12"/>
        <v>0</v>
      </c>
      <c r="AP28" s="74">
        <f t="shared" si="13"/>
        <v>0</v>
      </c>
      <c r="AQ28" s="75">
        <f t="shared" si="14"/>
        <v>0</v>
      </c>
      <c r="AR28" s="76">
        <f t="shared" si="15"/>
        <v>0</v>
      </c>
      <c r="AS28" s="77">
        <f t="shared" si="8"/>
        <v>0</v>
      </c>
      <c r="AT28" s="76">
        <f t="shared" si="16"/>
        <v>0</v>
      </c>
      <c r="AU28" s="78">
        <f t="shared" si="9"/>
        <v>0</v>
      </c>
      <c r="AV28" s="5">
        <f t="shared" si="10"/>
        <v>0</v>
      </c>
      <c r="AW28" s="104">
        <f t="shared" si="17"/>
        <v>0</v>
      </c>
    </row>
    <row r="29" spans="1:49" s="69" customFormat="1" ht="18" customHeight="1" x14ac:dyDescent="0.2">
      <c r="A29" s="71">
        <v>16</v>
      </c>
      <c r="B29" s="924"/>
      <c r="C29" s="925"/>
      <c r="D29" s="925"/>
      <c r="E29" s="925"/>
      <c r="F29" s="925"/>
      <c r="G29" s="926"/>
      <c r="H29" s="927"/>
      <c r="I29" s="928"/>
      <c r="J29" s="929"/>
      <c r="K29" s="930"/>
      <c r="L29" s="931"/>
      <c r="M29" s="932"/>
      <c r="N29" s="933"/>
      <c r="O29" s="932"/>
      <c r="P29" s="933"/>
      <c r="Q29" s="934">
        <f t="shared" si="2"/>
        <v>0</v>
      </c>
      <c r="R29" s="935"/>
      <c r="S29" s="936"/>
      <c r="T29" s="937"/>
      <c r="U29" s="938"/>
      <c r="V29" s="939"/>
      <c r="W29" s="940"/>
      <c r="X29" s="941"/>
      <c r="Y29" s="939"/>
      <c r="Z29" s="941"/>
      <c r="AA29" s="556"/>
      <c r="AB29" s="563"/>
      <c r="AC29" s="560" t="str">
        <f t="shared" si="3"/>
        <v/>
      </c>
      <c r="AD29" s="564"/>
      <c r="AE29" s="561"/>
      <c r="AF29" s="562">
        <f t="shared" si="4"/>
        <v>0</v>
      </c>
      <c r="AG29" s="72"/>
      <c r="AH29" s="109" t="str">
        <f t="shared" si="5"/>
        <v/>
      </c>
      <c r="AI29" s="883" t="str">
        <f t="shared" si="11"/>
        <v/>
      </c>
      <c r="AJ29" s="883"/>
      <c r="AK29" s="900" t="str">
        <f t="shared" si="6"/>
        <v/>
      </c>
      <c r="AL29" s="900"/>
      <c r="AM29" s="901" t="str">
        <f t="shared" si="7"/>
        <v/>
      </c>
      <c r="AN29" s="901"/>
      <c r="AO29" s="73">
        <f t="shared" si="12"/>
        <v>0</v>
      </c>
      <c r="AP29" s="74">
        <f t="shared" si="13"/>
        <v>0</v>
      </c>
      <c r="AQ29" s="75">
        <f t="shared" si="14"/>
        <v>0</v>
      </c>
      <c r="AR29" s="76">
        <f t="shared" si="15"/>
        <v>0</v>
      </c>
      <c r="AS29" s="77">
        <f t="shared" si="8"/>
        <v>0</v>
      </c>
      <c r="AT29" s="76">
        <f t="shared" si="16"/>
        <v>0</v>
      </c>
      <c r="AU29" s="78">
        <f t="shared" si="9"/>
        <v>0</v>
      </c>
      <c r="AV29" s="5">
        <f t="shared" si="10"/>
        <v>0</v>
      </c>
      <c r="AW29" s="104">
        <f t="shared" si="17"/>
        <v>0</v>
      </c>
    </row>
    <row r="30" spans="1:49" s="69" customFormat="1" ht="18" customHeight="1" x14ac:dyDescent="0.2">
      <c r="A30" s="71">
        <v>17</v>
      </c>
      <c r="B30" s="924"/>
      <c r="C30" s="925"/>
      <c r="D30" s="925"/>
      <c r="E30" s="925"/>
      <c r="F30" s="925"/>
      <c r="G30" s="926"/>
      <c r="H30" s="927"/>
      <c r="I30" s="928"/>
      <c r="J30" s="929"/>
      <c r="K30" s="930"/>
      <c r="L30" s="931"/>
      <c r="M30" s="932"/>
      <c r="N30" s="933"/>
      <c r="O30" s="932"/>
      <c r="P30" s="933"/>
      <c r="Q30" s="934">
        <f t="shared" si="2"/>
        <v>0</v>
      </c>
      <c r="R30" s="935"/>
      <c r="S30" s="936"/>
      <c r="T30" s="937"/>
      <c r="U30" s="938"/>
      <c r="V30" s="939"/>
      <c r="W30" s="940"/>
      <c r="X30" s="941"/>
      <c r="Y30" s="939"/>
      <c r="Z30" s="941"/>
      <c r="AA30" s="556"/>
      <c r="AB30" s="563"/>
      <c r="AC30" s="560" t="str">
        <f t="shared" si="3"/>
        <v/>
      </c>
      <c r="AD30" s="564"/>
      <c r="AE30" s="561"/>
      <c r="AF30" s="562">
        <f t="shared" si="4"/>
        <v>0</v>
      </c>
      <c r="AG30" s="72"/>
      <c r="AH30" s="109" t="str">
        <f t="shared" si="5"/>
        <v/>
      </c>
      <c r="AI30" s="883" t="str">
        <f t="shared" si="11"/>
        <v/>
      </c>
      <c r="AJ30" s="883"/>
      <c r="AK30" s="900" t="str">
        <f t="shared" si="6"/>
        <v/>
      </c>
      <c r="AL30" s="900"/>
      <c r="AM30" s="901" t="str">
        <f t="shared" si="7"/>
        <v/>
      </c>
      <c r="AN30" s="901"/>
      <c r="AO30" s="73">
        <f t="shared" si="12"/>
        <v>0</v>
      </c>
      <c r="AP30" s="74">
        <f t="shared" si="13"/>
        <v>0</v>
      </c>
      <c r="AQ30" s="75">
        <f t="shared" si="14"/>
        <v>0</v>
      </c>
      <c r="AR30" s="76">
        <f t="shared" si="15"/>
        <v>0</v>
      </c>
      <c r="AS30" s="77">
        <f t="shared" si="8"/>
        <v>0</v>
      </c>
      <c r="AT30" s="76">
        <f t="shared" si="16"/>
        <v>0</v>
      </c>
      <c r="AU30" s="78">
        <f t="shared" si="9"/>
        <v>0</v>
      </c>
      <c r="AV30" s="5">
        <f t="shared" si="10"/>
        <v>0</v>
      </c>
      <c r="AW30" s="104">
        <f t="shared" si="17"/>
        <v>0</v>
      </c>
    </row>
    <row r="31" spans="1:49" s="69" customFormat="1" ht="18" customHeight="1" x14ac:dyDescent="0.2">
      <c r="A31" s="71">
        <v>18</v>
      </c>
      <c r="B31" s="924"/>
      <c r="C31" s="925"/>
      <c r="D31" s="925"/>
      <c r="E31" s="925"/>
      <c r="F31" s="925"/>
      <c r="G31" s="926"/>
      <c r="H31" s="927"/>
      <c r="I31" s="928"/>
      <c r="J31" s="929"/>
      <c r="K31" s="930"/>
      <c r="L31" s="931"/>
      <c r="M31" s="932"/>
      <c r="N31" s="933"/>
      <c r="O31" s="932"/>
      <c r="P31" s="933"/>
      <c r="Q31" s="934">
        <f t="shared" si="2"/>
        <v>0</v>
      </c>
      <c r="R31" s="935"/>
      <c r="S31" s="936"/>
      <c r="T31" s="937"/>
      <c r="U31" s="938"/>
      <c r="V31" s="939"/>
      <c r="W31" s="940"/>
      <c r="X31" s="941"/>
      <c r="Y31" s="939"/>
      <c r="Z31" s="941"/>
      <c r="AA31" s="556"/>
      <c r="AB31" s="563"/>
      <c r="AC31" s="560" t="str">
        <f t="shared" si="3"/>
        <v/>
      </c>
      <c r="AD31" s="564"/>
      <c r="AE31" s="561"/>
      <c r="AF31" s="562">
        <f t="shared" si="4"/>
        <v>0</v>
      </c>
      <c r="AG31" s="72"/>
      <c r="AH31" s="109" t="str">
        <f t="shared" si="5"/>
        <v/>
      </c>
      <c r="AI31" s="883" t="str">
        <f t="shared" si="11"/>
        <v/>
      </c>
      <c r="AJ31" s="883"/>
      <c r="AK31" s="900" t="str">
        <f t="shared" si="6"/>
        <v/>
      </c>
      <c r="AL31" s="900"/>
      <c r="AM31" s="901" t="str">
        <f t="shared" si="7"/>
        <v/>
      </c>
      <c r="AN31" s="901"/>
      <c r="AO31" s="73">
        <f t="shared" si="12"/>
        <v>0</v>
      </c>
      <c r="AP31" s="74">
        <f t="shared" si="13"/>
        <v>0</v>
      </c>
      <c r="AQ31" s="75">
        <f t="shared" si="14"/>
        <v>0</v>
      </c>
      <c r="AR31" s="76">
        <f t="shared" si="15"/>
        <v>0</v>
      </c>
      <c r="AS31" s="77">
        <f t="shared" si="8"/>
        <v>0</v>
      </c>
      <c r="AT31" s="76">
        <f t="shared" si="16"/>
        <v>0</v>
      </c>
      <c r="AU31" s="78">
        <f t="shared" si="9"/>
        <v>0</v>
      </c>
      <c r="AV31" s="5">
        <f t="shared" si="10"/>
        <v>0</v>
      </c>
      <c r="AW31" s="104">
        <f t="shared" si="17"/>
        <v>0</v>
      </c>
    </row>
    <row r="32" spans="1:49" s="69" customFormat="1" ht="18" customHeight="1" x14ac:dyDescent="0.2">
      <c r="A32" s="71">
        <v>19</v>
      </c>
      <c r="B32" s="924"/>
      <c r="C32" s="925"/>
      <c r="D32" s="925"/>
      <c r="E32" s="925"/>
      <c r="F32" s="925"/>
      <c r="G32" s="926"/>
      <c r="H32" s="927"/>
      <c r="I32" s="928"/>
      <c r="J32" s="929"/>
      <c r="K32" s="930"/>
      <c r="L32" s="931"/>
      <c r="M32" s="932"/>
      <c r="N32" s="933"/>
      <c r="O32" s="932"/>
      <c r="P32" s="933"/>
      <c r="Q32" s="934">
        <f t="shared" si="2"/>
        <v>0</v>
      </c>
      <c r="R32" s="935"/>
      <c r="S32" s="936"/>
      <c r="T32" s="937"/>
      <c r="U32" s="938"/>
      <c r="V32" s="939"/>
      <c r="W32" s="940"/>
      <c r="X32" s="941"/>
      <c r="Y32" s="939"/>
      <c r="Z32" s="941"/>
      <c r="AA32" s="556"/>
      <c r="AB32" s="563"/>
      <c r="AC32" s="560" t="str">
        <f t="shared" si="3"/>
        <v/>
      </c>
      <c r="AD32" s="564"/>
      <c r="AE32" s="561"/>
      <c r="AF32" s="562">
        <f t="shared" si="4"/>
        <v>0</v>
      </c>
      <c r="AG32" s="72"/>
      <c r="AH32" s="109" t="str">
        <f t="shared" si="5"/>
        <v/>
      </c>
      <c r="AI32" s="883" t="str">
        <f t="shared" si="11"/>
        <v/>
      </c>
      <c r="AJ32" s="883"/>
      <c r="AK32" s="900" t="str">
        <f t="shared" si="6"/>
        <v/>
      </c>
      <c r="AL32" s="900"/>
      <c r="AM32" s="901" t="str">
        <f t="shared" si="7"/>
        <v/>
      </c>
      <c r="AN32" s="901"/>
      <c r="AO32" s="73">
        <f t="shared" si="12"/>
        <v>0</v>
      </c>
      <c r="AP32" s="74">
        <f t="shared" si="13"/>
        <v>0</v>
      </c>
      <c r="AQ32" s="75">
        <f t="shared" si="14"/>
        <v>0</v>
      </c>
      <c r="AR32" s="76">
        <f t="shared" si="15"/>
        <v>0</v>
      </c>
      <c r="AS32" s="77">
        <f t="shared" si="8"/>
        <v>0</v>
      </c>
      <c r="AT32" s="76">
        <f t="shared" si="16"/>
        <v>0</v>
      </c>
      <c r="AU32" s="78">
        <f t="shared" si="9"/>
        <v>0</v>
      </c>
      <c r="AV32" s="5">
        <f t="shared" si="10"/>
        <v>0</v>
      </c>
      <c r="AW32" s="104">
        <f t="shared" si="17"/>
        <v>0</v>
      </c>
    </row>
    <row r="33" spans="1:49" s="69" customFormat="1" ht="18" customHeight="1" x14ac:dyDescent="0.2">
      <c r="A33" s="71">
        <v>20</v>
      </c>
      <c r="B33" s="906"/>
      <c r="C33" s="907"/>
      <c r="D33" s="907"/>
      <c r="E33" s="907"/>
      <c r="F33" s="907"/>
      <c r="G33" s="908"/>
      <c r="H33" s="909"/>
      <c r="I33" s="910"/>
      <c r="J33" s="911"/>
      <c r="K33" s="912"/>
      <c r="L33" s="913"/>
      <c r="M33" s="914"/>
      <c r="N33" s="915"/>
      <c r="O33" s="914"/>
      <c r="P33" s="915"/>
      <c r="Q33" s="916">
        <f t="shared" si="2"/>
        <v>0</v>
      </c>
      <c r="R33" s="917"/>
      <c r="S33" s="918"/>
      <c r="T33" s="919"/>
      <c r="U33" s="920"/>
      <c r="V33" s="921"/>
      <c r="W33" s="922"/>
      <c r="X33" s="923"/>
      <c r="Y33" s="921"/>
      <c r="Z33" s="923"/>
      <c r="AA33" s="557"/>
      <c r="AB33" s="565"/>
      <c r="AC33" s="560" t="str">
        <f t="shared" si="3"/>
        <v/>
      </c>
      <c r="AD33" s="566"/>
      <c r="AE33" s="561"/>
      <c r="AF33" s="567">
        <f t="shared" si="4"/>
        <v>0</v>
      </c>
      <c r="AG33" s="83"/>
      <c r="AH33" s="109" t="str">
        <f t="shared" si="5"/>
        <v/>
      </c>
      <c r="AI33" s="883" t="str">
        <f t="shared" si="11"/>
        <v/>
      </c>
      <c r="AJ33" s="883"/>
      <c r="AK33" s="900" t="str">
        <f t="shared" si="6"/>
        <v/>
      </c>
      <c r="AL33" s="900"/>
      <c r="AM33" s="901" t="str">
        <f t="shared" si="7"/>
        <v/>
      </c>
      <c r="AN33" s="901"/>
      <c r="AO33" s="73">
        <f t="shared" si="12"/>
        <v>0</v>
      </c>
      <c r="AP33" s="74">
        <f t="shared" si="13"/>
        <v>0</v>
      </c>
      <c r="AQ33" s="75">
        <f t="shared" si="14"/>
        <v>0</v>
      </c>
      <c r="AR33" s="76">
        <f t="shared" si="15"/>
        <v>0</v>
      </c>
      <c r="AS33" s="77">
        <f t="shared" si="8"/>
        <v>0</v>
      </c>
      <c r="AT33" s="76">
        <f t="shared" si="16"/>
        <v>0</v>
      </c>
      <c r="AU33" s="78">
        <f t="shared" si="9"/>
        <v>0</v>
      </c>
      <c r="AV33" s="5">
        <f t="shared" si="10"/>
        <v>0</v>
      </c>
      <c r="AW33" s="104">
        <f t="shared" si="17"/>
        <v>0</v>
      </c>
    </row>
    <row r="34" spans="1:49" s="69" customFormat="1" ht="24.75" customHeight="1" x14ac:dyDescent="0.2">
      <c r="A34" s="84"/>
      <c r="B34" s="480" t="s">
        <v>281</v>
      </c>
      <c r="C34" s="84"/>
      <c r="D34" s="84"/>
      <c r="E34" s="84"/>
      <c r="F34" s="84"/>
      <c r="G34" s="554">
        <f>20-COUNTBLANK(B14:B33)</f>
        <v>0</v>
      </c>
      <c r="H34" s="86" t="s">
        <v>50</v>
      </c>
      <c r="I34" s="84"/>
      <c r="J34" s="835"/>
      <c r="K34" s="835"/>
      <c r="L34" s="835"/>
      <c r="M34" s="835"/>
      <c r="N34" s="835"/>
      <c r="O34" s="836" t="s">
        <v>23</v>
      </c>
      <c r="P34" s="836"/>
      <c r="Q34" s="835"/>
      <c r="R34" s="837"/>
      <c r="S34" s="902">
        <f>SUM(S14:U33)</f>
        <v>0</v>
      </c>
      <c r="T34" s="903"/>
      <c r="U34" s="904"/>
      <c r="V34" s="905">
        <f>SUM(V14:X33)</f>
        <v>0</v>
      </c>
      <c r="W34" s="903"/>
      <c r="X34" s="904"/>
      <c r="Y34" s="905">
        <f>SUM(Y14:Z33)</f>
        <v>0</v>
      </c>
      <c r="Z34" s="904"/>
      <c r="AA34" s="558">
        <f t="shared" ref="AA34:AG34" si="18">SUM(AA14:AA33)</f>
        <v>0</v>
      </c>
      <c r="AB34" s="568">
        <f t="shared" si="18"/>
        <v>0</v>
      </c>
      <c r="AC34" s="569">
        <f t="shared" si="18"/>
        <v>0</v>
      </c>
      <c r="AD34" s="569">
        <f t="shared" si="18"/>
        <v>0</v>
      </c>
      <c r="AE34" s="570">
        <f t="shared" si="18"/>
        <v>0</v>
      </c>
      <c r="AF34" s="571">
        <f t="shared" si="18"/>
        <v>0</v>
      </c>
      <c r="AG34" s="89">
        <f t="shared" si="18"/>
        <v>0</v>
      </c>
      <c r="AH34" s="90"/>
      <c r="AI34" s="90"/>
      <c r="AJ34" s="90"/>
      <c r="AK34" s="90"/>
      <c r="AL34" s="91"/>
      <c r="AM34" s="91"/>
      <c r="AN34" s="91"/>
      <c r="AO34" s="68"/>
      <c r="AS34" s="70"/>
      <c r="AW34" s="104">
        <f>SUM(AW14:AW33)</f>
        <v>0</v>
      </c>
    </row>
    <row r="35" spans="1:49" s="94" customFormat="1" ht="16.5" customHeight="1" x14ac:dyDescent="0.2">
      <c r="A35" s="481"/>
      <c r="B35" s="481" t="s">
        <v>54</v>
      </c>
      <c r="C35" s="481"/>
      <c r="D35" s="106"/>
      <c r="E35" s="106"/>
      <c r="F35" s="106"/>
      <c r="G35" s="106"/>
      <c r="H35" s="838">
        <f>COUNTIF(AF14:AF33,"&lt;0")</f>
        <v>0</v>
      </c>
      <c r="I35" s="838"/>
      <c r="J35" s="106" t="s">
        <v>55</v>
      </c>
      <c r="K35" s="106"/>
      <c r="L35" s="106"/>
      <c r="M35" s="839">
        <f>SUMIF(AW14:AW33,"&lt;0")</f>
        <v>0</v>
      </c>
      <c r="N35" s="839"/>
      <c r="O35" s="839"/>
      <c r="P35" s="839"/>
      <c r="Q35" s="106"/>
      <c r="R35" s="106"/>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92"/>
      <c r="AP35" s="93"/>
      <c r="AQ35" s="93"/>
      <c r="AR35" s="93"/>
      <c r="AS35" s="93"/>
      <c r="AT35" s="93"/>
      <c r="AU35" s="93"/>
      <c r="AV35" s="93" t="s">
        <v>278</v>
      </c>
      <c r="AW35" s="476">
        <f>(AE34*A1)-V34-Y34</f>
        <v>0</v>
      </c>
    </row>
    <row r="36" spans="1:49" s="94" customFormat="1" ht="16.5" customHeight="1" x14ac:dyDescent="0.2">
      <c r="A36" s="834"/>
      <c r="B36" s="834"/>
      <c r="C36" s="834"/>
      <c r="D36" s="834"/>
      <c r="E36" s="834"/>
      <c r="F36" s="834"/>
      <c r="G36" s="834"/>
      <c r="H36" s="834"/>
      <c r="I36" s="834"/>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92"/>
      <c r="AP36" s="93"/>
      <c r="AQ36" s="93"/>
      <c r="AR36" s="93"/>
      <c r="AS36" s="93"/>
      <c r="AT36" s="93"/>
      <c r="AU36" s="93"/>
      <c r="AV36" s="93"/>
    </row>
    <row r="37" spans="1:49" s="94" customFormat="1" ht="16.5" customHeight="1" x14ac:dyDescent="0.2">
      <c r="A37" s="834"/>
      <c r="B37" s="834"/>
      <c r="C37" s="834"/>
      <c r="D37" s="834"/>
      <c r="E37" s="834"/>
      <c r="F37" s="834"/>
      <c r="G37" s="834"/>
      <c r="H37" s="834"/>
      <c r="I37" s="834"/>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92"/>
      <c r="AP37" s="93"/>
      <c r="AQ37" s="93"/>
      <c r="AR37" s="93"/>
      <c r="AS37" s="93"/>
      <c r="AT37" s="93"/>
      <c r="AU37" s="93"/>
      <c r="AV37" s="93"/>
    </row>
    <row r="38" spans="1:49" s="94" customFormat="1" ht="16.5" customHeight="1" x14ac:dyDescent="0.2">
      <c r="A38" s="834"/>
      <c r="B38" s="834"/>
      <c r="C38" s="834"/>
      <c r="D38" s="834"/>
      <c r="E38" s="834"/>
      <c r="F38" s="834"/>
      <c r="G38" s="834"/>
      <c r="H38" s="834"/>
      <c r="I38" s="834"/>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92"/>
      <c r="AP38" s="93"/>
      <c r="AQ38" s="93"/>
      <c r="AR38" s="93"/>
      <c r="AS38" s="93"/>
      <c r="AT38" s="93"/>
      <c r="AU38" s="93"/>
      <c r="AV38" s="93"/>
    </row>
    <row r="39" spans="1:49" s="94" customFormat="1" ht="16.5" customHeight="1" x14ac:dyDescent="0.2">
      <c r="A39" s="834"/>
      <c r="B39" s="834"/>
      <c r="C39" s="834"/>
      <c r="D39" s="834"/>
      <c r="E39" s="834"/>
      <c r="F39" s="834"/>
      <c r="G39" s="834"/>
      <c r="H39" s="834"/>
      <c r="I39" s="834"/>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92"/>
      <c r="AP39" s="93"/>
      <c r="AQ39" s="93"/>
      <c r="AR39" s="93"/>
      <c r="AS39" s="93"/>
      <c r="AT39" s="93"/>
      <c r="AU39" s="93"/>
      <c r="AV39" s="93"/>
    </row>
    <row r="40" spans="1:49" s="94" customFormat="1" ht="16.5" customHeight="1" x14ac:dyDescent="0.2">
      <c r="A40" s="834"/>
      <c r="B40" s="834"/>
      <c r="C40" s="834"/>
      <c r="D40" s="834"/>
      <c r="E40" s="834"/>
      <c r="F40" s="834"/>
      <c r="G40" s="834"/>
      <c r="H40" s="834"/>
      <c r="I40" s="834"/>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92"/>
      <c r="AP40" s="93"/>
      <c r="AQ40" s="93"/>
      <c r="AR40" s="93"/>
      <c r="AS40" s="93"/>
      <c r="AT40" s="93"/>
      <c r="AU40" s="93"/>
      <c r="AV40" s="93"/>
    </row>
    <row r="41" spans="1:49" s="95" customFormat="1" ht="9.75" x14ac:dyDescent="0.2">
      <c r="AS41" s="96"/>
    </row>
    <row r="42" spans="1:49" s="95" customFormat="1" ht="9.75" x14ac:dyDescent="0.2">
      <c r="AS42" s="96"/>
    </row>
    <row r="43" spans="1:49" s="95" customFormat="1" ht="9.75" x14ac:dyDescent="0.2">
      <c r="AS43" s="96"/>
    </row>
    <row r="44" spans="1:49" s="95" customFormat="1" ht="9.75" x14ac:dyDescent="0.2">
      <c r="AS44" s="96"/>
    </row>
    <row r="45" spans="1:49" s="95" customFormat="1" ht="9.75" x14ac:dyDescent="0.2">
      <c r="AS45" s="96"/>
    </row>
    <row r="46" spans="1:49" s="95" customFormat="1" ht="9.75" x14ac:dyDescent="0.2">
      <c r="AS46" s="96"/>
    </row>
    <row r="47" spans="1:49" s="95" customFormat="1" ht="9.75" x14ac:dyDescent="0.2">
      <c r="AS47" s="96"/>
    </row>
    <row r="48" spans="1:49" s="95" customFormat="1" ht="9.75" x14ac:dyDescent="0.2">
      <c r="AS48" s="96"/>
    </row>
    <row r="49" spans="45:45" s="95" customFormat="1" ht="9.75" x14ac:dyDescent="0.2">
      <c r="AS49" s="96"/>
    </row>
    <row r="50" spans="45:45" s="95" customFormat="1" ht="9.75" x14ac:dyDescent="0.2">
      <c r="AS50" s="96"/>
    </row>
    <row r="51" spans="45:45" s="95" customFormat="1" ht="9.75" x14ac:dyDescent="0.2">
      <c r="AS51" s="96"/>
    </row>
    <row r="52" spans="45:45" s="95" customFormat="1" ht="9.75" x14ac:dyDescent="0.2">
      <c r="AS52" s="96"/>
    </row>
    <row r="53" spans="45:45" s="95" customFormat="1" ht="9.75" x14ac:dyDescent="0.2">
      <c r="AS53" s="96"/>
    </row>
    <row r="54" spans="45:45" s="95" customFormat="1" ht="9.75" x14ac:dyDescent="0.2">
      <c r="AS54" s="96"/>
    </row>
    <row r="55" spans="45:45" s="95" customFormat="1" ht="9.75" x14ac:dyDescent="0.2">
      <c r="AS55" s="96"/>
    </row>
    <row r="56" spans="45:45" s="95" customFormat="1" ht="9.75" x14ac:dyDescent="0.2">
      <c r="AS56" s="96"/>
    </row>
    <row r="57" spans="45:45" s="95" customFormat="1" ht="9.75" x14ac:dyDescent="0.2">
      <c r="AS57" s="96"/>
    </row>
    <row r="58" spans="45:45" s="98" customFormat="1" ht="9.75" x14ac:dyDescent="0.2">
      <c r="AS58" s="97"/>
    </row>
    <row r="59" spans="45:45" s="98" customFormat="1" ht="9.75" x14ac:dyDescent="0.2">
      <c r="AS59" s="97"/>
    </row>
    <row r="60" spans="45:45" s="98" customFormat="1" ht="9.75" x14ac:dyDescent="0.2">
      <c r="AS60" s="97"/>
    </row>
    <row r="61" spans="45:45" s="98" customFormat="1" ht="9.75" x14ac:dyDescent="0.2">
      <c r="AS61" s="97"/>
    </row>
    <row r="62" spans="45:45" s="98" customFormat="1" ht="9.75" x14ac:dyDescent="0.2">
      <c r="AS62" s="97"/>
    </row>
    <row r="63" spans="45:45" s="98" customFormat="1" ht="9.75" x14ac:dyDescent="0.2">
      <c r="AS63" s="97"/>
    </row>
    <row r="64" spans="45:45" s="98" customFormat="1" ht="9.75" x14ac:dyDescent="0.2">
      <c r="AS64" s="97"/>
    </row>
    <row r="65" spans="45:45" s="98" customFormat="1" ht="9.75" x14ac:dyDescent="0.2">
      <c r="AS65" s="97"/>
    </row>
    <row r="66" spans="45:45" s="98" customFormat="1" ht="9.75" x14ac:dyDescent="0.2">
      <c r="AS66" s="97"/>
    </row>
    <row r="67" spans="45:45" s="98" customFormat="1" ht="9.75" x14ac:dyDescent="0.2">
      <c r="AS67" s="97"/>
    </row>
    <row r="68" spans="45:45" s="98" customFormat="1" ht="9.75" x14ac:dyDescent="0.2">
      <c r="AS68" s="97"/>
    </row>
    <row r="69" spans="45:45" s="98" customFormat="1" ht="9.75" x14ac:dyDescent="0.2">
      <c r="AS69" s="97"/>
    </row>
    <row r="70" spans="45:45" s="98" customFormat="1" ht="9.75" x14ac:dyDescent="0.2">
      <c r="AS70" s="97"/>
    </row>
    <row r="71" spans="45:45" s="98" customFormat="1" ht="9.75" x14ac:dyDescent="0.2">
      <c r="AS71" s="97"/>
    </row>
    <row r="72" spans="45:45" s="98" customFormat="1" ht="9.75" x14ac:dyDescent="0.2">
      <c r="AS72" s="97"/>
    </row>
    <row r="73" spans="45:45" s="98" customFormat="1" ht="9.75" x14ac:dyDescent="0.2">
      <c r="AS73" s="97"/>
    </row>
    <row r="74" spans="45:45" s="98" customFormat="1" ht="9.75" x14ac:dyDescent="0.2">
      <c r="AS74" s="97"/>
    </row>
    <row r="75" spans="45:45" s="98" customFormat="1" ht="9.75" x14ac:dyDescent="0.2">
      <c r="AS75" s="97"/>
    </row>
    <row r="76" spans="45:45" s="98" customFormat="1" ht="9.75" x14ac:dyDescent="0.2">
      <c r="AS76" s="97"/>
    </row>
    <row r="77" spans="45:45" s="98" customFormat="1" ht="9.75" x14ac:dyDescent="0.2">
      <c r="AS77" s="97"/>
    </row>
    <row r="78" spans="45:45" s="98" customFormat="1" ht="9.75" x14ac:dyDescent="0.2">
      <c r="AS78" s="97"/>
    </row>
    <row r="79" spans="45:45" s="98" customFormat="1" ht="9.75" x14ac:dyDescent="0.2">
      <c r="AS79" s="97"/>
    </row>
    <row r="80" spans="45:45" s="98" customFormat="1" ht="9.75" x14ac:dyDescent="0.2">
      <c r="AS80" s="97"/>
    </row>
    <row r="81" spans="45:45" s="98" customFormat="1" ht="9.75" x14ac:dyDescent="0.2">
      <c r="AS81" s="97"/>
    </row>
    <row r="82" spans="45:45" s="98" customFormat="1" ht="9.75" x14ac:dyDescent="0.2">
      <c r="AS82" s="97"/>
    </row>
    <row r="83" spans="45:45" s="98" customFormat="1" ht="9.75" x14ac:dyDescent="0.2">
      <c r="AS83" s="97"/>
    </row>
    <row r="84" spans="45:45" s="98" customFormat="1" ht="9.75" x14ac:dyDescent="0.2">
      <c r="AS84" s="97"/>
    </row>
    <row r="85" spans="45:45" s="98" customFormat="1" ht="9.75" x14ac:dyDescent="0.2">
      <c r="AS85" s="97"/>
    </row>
    <row r="86" spans="45:45" s="98" customFormat="1" ht="9.75" x14ac:dyDescent="0.2">
      <c r="AS86" s="97"/>
    </row>
    <row r="87" spans="45:45" s="98" customFormat="1" ht="9.75" x14ac:dyDescent="0.2">
      <c r="AS87" s="97"/>
    </row>
    <row r="88" spans="45:45" s="98" customFormat="1" ht="9.75" x14ac:dyDescent="0.2">
      <c r="AS88" s="97"/>
    </row>
    <row r="89" spans="45:45" s="98" customFormat="1" ht="9.75" x14ac:dyDescent="0.2">
      <c r="AS89" s="97"/>
    </row>
    <row r="90" spans="45:45" s="98" customFormat="1" ht="9.75" x14ac:dyDescent="0.2">
      <c r="AS90" s="97"/>
    </row>
    <row r="91" spans="45:45" s="98" customFormat="1" ht="9.75" x14ac:dyDescent="0.2">
      <c r="AS91" s="97"/>
    </row>
    <row r="92" spans="45:45" s="98" customFormat="1" ht="9.75" x14ac:dyDescent="0.2">
      <c r="AS92" s="97"/>
    </row>
    <row r="93" spans="45:45" s="98" customFormat="1" ht="9.75" x14ac:dyDescent="0.2">
      <c r="AS93" s="97"/>
    </row>
    <row r="94" spans="45:45" s="98" customFormat="1" ht="9.75" x14ac:dyDescent="0.2">
      <c r="AS94" s="97"/>
    </row>
    <row r="95" spans="45:45" s="98" customFormat="1" ht="9.75" x14ac:dyDescent="0.2">
      <c r="AS95" s="97"/>
    </row>
    <row r="96" spans="45:45" s="98" customFormat="1" ht="9.75" x14ac:dyDescent="0.2">
      <c r="AS96" s="97"/>
    </row>
    <row r="97" spans="45:45" s="98" customFormat="1" ht="9.75" x14ac:dyDescent="0.2">
      <c r="AS97" s="97"/>
    </row>
    <row r="98" spans="45:45" s="98" customFormat="1" ht="9.75" x14ac:dyDescent="0.2">
      <c r="AS98" s="97"/>
    </row>
    <row r="99" spans="45:45" s="98" customFormat="1" ht="9.75" x14ac:dyDescent="0.2">
      <c r="AS99" s="97"/>
    </row>
    <row r="100" spans="45:45" s="98" customFormat="1" ht="9.75" x14ac:dyDescent="0.2">
      <c r="AS100" s="97"/>
    </row>
    <row r="101" spans="45:45" s="98" customFormat="1" ht="9.75" x14ac:dyDescent="0.2">
      <c r="AS101" s="97"/>
    </row>
    <row r="102" spans="45:45" s="98" customFormat="1" ht="9.75" x14ac:dyDescent="0.2">
      <c r="AS102" s="97"/>
    </row>
    <row r="103" spans="45:45" s="98" customFormat="1" ht="9.75" x14ac:dyDescent="0.2">
      <c r="AS103" s="97"/>
    </row>
    <row r="104" spans="45:45" s="98" customFormat="1" ht="9.75" x14ac:dyDescent="0.2">
      <c r="AS104" s="97"/>
    </row>
    <row r="105" spans="45:45" s="98" customFormat="1" ht="9.75" x14ac:dyDescent="0.2">
      <c r="AS105" s="97"/>
    </row>
    <row r="106" spans="45:45" s="98" customFormat="1" ht="9.75" x14ac:dyDescent="0.2">
      <c r="AS106" s="97"/>
    </row>
    <row r="107" spans="45:45" s="98" customFormat="1" ht="9.75" x14ac:dyDescent="0.2">
      <c r="AS107" s="97"/>
    </row>
    <row r="108" spans="45:45" s="98" customFormat="1" ht="9.75" x14ac:dyDescent="0.2">
      <c r="AS108" s="97"/>
    </row>
    <row r="109" spans="45:45" s="98" customFormat="1" ht="9.75" x14ac:dyDescent="0.2">
      <c r="AS109" s="97"/>
    </row>
    <row r="110" spans="45:45" s="98" customFormat="1" ht="9.75" x14ac:dyDescent="0.2">
      <c r="AS110" s="97"/>
    </row>
    <row r="111" spans="45:45" s="98" customFormat="1" ht="9.75" x14ac:dyDescent="0.2">
      <c r="AS111" s="97"/>
    </row>
    <row r="112" spans="45:45" s="98" customFormat="1" ht="9.75" x14ac:dyDescent="0.2">
      <c r="AS112" s="97"/>
    </row>
    <row r="113" spans="45:45" s="98" customFormat="1" ht="9.75" x14ac:dyDescent="0.2">
      <c r="AS113" s="97"/>
    </row>
    <row r="114" spans="45:45" s="98" customFormat="1" ht="9.75" x14ac:dyDescent="0.2">
      <c r="AS114" s="97"/>
    </row>
    <row r="115" spans="45:45" s="98" customFormat="1" ht="9.75" x14ac:dyDescent="0.2">
      <c r="AS115" s="97"/>
    </row>
    <row r="116" spans="45:45" s="98" customFormat="1" ht="9.75" x14ac:dyDescent="0.2">
      <c r="AS116" s="97"/>
    </row>
    <row r="117" spans="45:45" s="98" customFormat="1" ht="9.75" x14ac:dyDescent="0.2">
      <c r="AS117" s="97"/>
    </row>
    <row r="118" spans="45:45" s="98" customFormat="1" ht="9.75" x14ac:dyDescent="0.2">
      <c r="AS118" s="97"/>
    </row>
    <row r="119" spans="45:45" s="98" customFormat="1" ht="9.75" x14ac:dyDescent="0.2">
      <c r="AS119" s="97"/>
    </row>
    <row r="120" spans="45:45" s="98" customFormat="1" ht="9.75" x14ac:dyDescent="0.2">
      <c r="AS120" s="97"/>
    </row>
    <row r="121" spans="45:45" s="98" customFormat="1" ht="9.75" x14ac:dyDescent="0.2">
      <c r="AS121" s="97"/>
    </row>
    <row r="122" spans="45:45" s="98" customFormat="1" ht="9.75" x14ac:dyDescent="0.2">
      <c r="AS122" s="97"/>
    </row>
    <row r="123" spans="45:45" s="98" customFormat="1" ht="9.75" x14ac:dyDescent="0.2">
      <c r="AS123" s="97"/>
    </row>
    <row r="124" spans="45:45" s="98" customFormat="1" ht="9.75" x14ac:dyDescent="0.2">
      <c r="AS124" s="97"/>
    </row>
    <row r="125" spans="45:45" s="98" customFormat="1" ht="9.75" x14ac:dyDescent="0.2">
      <c r="AS125" s="97"/>
    </row>
    <row r="126" spans="45:45" s="98" customFormat="1" ht="9.75" x14ac:dyDescent="0.2">
      <c r="AS126" s="97"/>
    </row>
    <row r="127" spans="45:45" s="98" customFormat="1" ht="9.75" x14ac:dyDescent="0.2">
      <c r="AS127" s="97"/>
    </row>
    <row r="128" spans="45:45" s="98" customFormat="1" ht="9.75" x14ac:dyDescent="0.2">
      <c r="AS128" s="97"/>
    </row>
    <row r="129" spans="45:45" s="98" customFormat="1" ht="9.75" x14ac:dyDescent="0.2">
      <c r="AS129" s="97"/>
    </row>
    <row r="130" spans="45:45" s="98" customFormat="1" ht="9.75" x14ac:dyDescent="0.2">
      <c r="AS130" s="97"/>
    </row>
    <row r="131" spans="45:45" s="98" customFormat="1" ht="9.75" x14ac:dyDescent="0.2">
      <c r="AS131" s="97"/>
    </row>
    <row r="132" spans="45:45" s="98" customFormat="1" ht="9.75" x14ac:dyDescent="0.2">
      <c r="AS132" s="97"/>
    </row>
    <row r="133" spans="45:45" s="98" customFormat="1" ht="9.75" x14ac:dyDescent="0.2">
      <c r="AS133" s="97"/>
    </row>
    <row r="134" spans="45:45" s="98" customFormat="1" ht="9.75" x14ac:dyDescent="0.2">
      <c r="AS134" s="97"/>
    </row>
    <row r="135" spans="45:45" s="98" customFormat="1" ht="9.75" x14ac:dyDescent="0.2">
      <c r="AS135" s="97"/>
    </row>
    <row r="136" spans="45:45" s="98" customFormat="1" ht="9.75" x14ac:dyDescent="0.2">
      <c r="AS136" s="97"/>
    </row>
    <row r="137" spans="45:45" s="98" customFormat="1" ht="9.75" x14ac:dyDescent="0.2">
      <c r="AS137" s="97"/>
    </row>
    <row r="138" spans="45:45" s="98" customFormat="1" ht="9.75" x14ac:dyDescent="0.2">
      <c r="AS138" s="97"/>
    </row>
    <row r="139" spans="45:45" s="98" customFormat="1" ht="9.75" x14ac:dyDescent="0.2">
      <c r="AS139" s="97"/>
    </row>
    <row r="140" spans="45:45" s="98" customFormat="1" ht="9.75" x14ac:dyDescent="0.2">
      <c r="AS140" s="97"/>
    </row>
    <row r="141" spans="45:45" s="98" customFormat="1" ht="9.75" x14ac:dyDescent="0.2">
      <c r="AS141" s="97"/>
    </row>
    <row r="142" spans="45:45" s="98" customFormat="1" ht="9.75" x14ac:dyDescent="0.2">
      <c r="AS142" s="97"/>
    </row>
    <row r="143" spans="45:45" s="98" customFormat="1" ht="9.75" x14ac:dyDescent="0.2">
      <c r="AS143" s="97"/>
    </row>
    <row r="144" spans="45:45" s="98" customFormat="1" ht="9.75" x14ac:dyDescent="0.2">
      <c r="AS144" s="97"/>
    </row>
    <row r="145" spans="45:45" s="98" customFormat="1" ht="9.75" x14ac:dyDescent="0.2">
      <c r="AS145" s="97"/>
    </row>
    <row r="146" spans="45:45" s="98" customFormat="1" ht="9.75" x14ac:dyDescent="0.2">
      <c r="AS146" s="97"/>
    </row>
    <row r="147" spans="45:45" s="98" customFormat="1" ht="9.75" x14ac:dyDescent="0.2">
      <c r="AS147" s="97"/>
    </row>
  </sheetData>
  <sheetProtection algorithmName="SHA-512" hashValue="1jKP+CKwFh/IjaDmEzdvVyfawHj2o4JZQ4wK/KxWVlBUguT1j/luOCA+KuSFTzniW6Y/iiBC9CV/sGfCLN77DQ==" saltValue="3YtQUhUFq7swUpmQrHRzAQ==" spinCount="100000" sheet="1" objects="1" scenarios="1" autoFilter="0" pivotTables="0"/>
  <autoFilter ref="A13:AJ35">
    <filterColumn colId="1" showButton="0"/>
    <filterColumn colId="2" showButton="0"/>
    <filterColumn colId="3" showButton="0"/>
    <filterColumn colId="4" showButton="0"/>
    <filterColumn colId="5" showButton="0"/>
    <filterColumn colId="7" showButton="0"/>
    <filterColumn colId="9" showButton="0"/>
    <filterColumn colId="10" showButton="0"/>
    <filterColumn colId="12" showButton="0"/>
    <filterColumn colId="14" showButton="0"/>
    <filterColumn colId="16" showButton="0"/>
    <filterColumn colId="18" showButton="0"/>
    <filterColumn colId="19" showButton="0"/>
    <filterColumn colId="21" showButton="0"/>
    <filterColumn colId="22" showButton="0"/>
    <filterColumn colId="24" showButton="0"/>
    <filterColumn colId="34" showButton="0"/>
  </autoFilter>
  <mergeCells count="328">
    <mergeCell ref="A40:AN40"/>
    <mergeCell ref="H35:I35"/>
    <mergeCell ref="M35:P35"/>
    <mergeCell ref="A36:AN36"/>
    <mergeCell ref="A37:AN37"/>
    <mergeCell ref="A38:AN38"/>
    <mergeCell ref="A39:AN39"/>
    <mergeCell ref="AI33:AJ33"/>
    <mergeCell ref="AK33:AL33"/>
    <mergeCell ref="AM33:AN33"/>
    <mergeCell ref="J34:L34"/>
    <mergeCell ref="M34:N34"/>
    <mergeCell ref="O34:P34"/>
    <mergeCell ref="Q34:R34"/>
    <mergeCell ref="S34:U34"/>
    <mergeCell ref="V34:X34"/>
    <mergeCell ref="Y34:Z34"/>
    <mergeCell ref="B33:G33"/>
    <mergeCell ref="H33:I33"/>
    <mergeCell ref="J33:L33"/>
    <mergeCell ref="M33:N33"/>
    <mergeCell ref="O33:P33"/>
    <mergeCell ref="Q33:R33"/>
    <mergeCell ref="S33:U33"/>
    <mergeCell ref="V33:X33"/>
    <mergeCell ref="Y33:Z33"/>
    <mergeCell ref="AI31:AJ31"/>
    <mergeCell ref="AK31:AL31"/>
    <mergeCell ref="AM31:AN31"/>
    <mergeCell ref="B32:G32"/>
    <mergeCell ref="H32:I32"/>
    <mergeCell ref="J32:L32"/>
    <mergeCell ref="M32:N32"/>
    <mergeCell ref="O32:P32"/>
    <mergeCell ref="AM32:AN32"/>
    <mergeCell ref="Q32:R32"/>
    <mergeCell ref="S32:U32"/>
    <mergeCell ref="V32:X32"/>
    <mergeCell ref="Y32:Z32"/>
    <mergeCell ref="AI32:AJ32"/>
    <mergeCell ref="AK32:AL32"/>
    <mergeCell ref="B31:G31"/>
    <mergeCell ref="H31:I31"/>
    <mergeCell ref="J31:L31"/>
    <mergeCell ref="M31:N31"/>
    <mergeCell ref="O31:P31"/>
    <mergeCell ref="Q31:R31"/>
    <mergeCell ref="S31:U31"/>
    <mergeCell ref="V31:X31"/>
    <mergeCell ref="Y31:Z31"/>
    <mergeCell ref="B29:G29"/>
    <mergeCell ref="H29:I29"/>
    <mergeCell ref="J29:L29"/>
    <mergeCell ref="M29:N29"/>
    <mergeCell ref="O29:P29"/>
    <mergeCell ref="AM29:AN29"/>
    <mergeCell ref="B30:G30"/>
    <mergeCell ref="H30:I30"/>
    <mergeCell ref="J30:L30"/>
    <mergeCell ref="M30:N30"/>
    <mergeCell ref="O30:P30"/>
    <mergeCell ref="Q30:R30"/>
    <mergeCell ref="S30:U30"/>
    <mergeCell ref="V30:X30"/>
    <mergeCell ref="Y30:Z30"/>
    <mergeCell ref="Q29:R29"/>
    <mergeCell ref="S29:U29"/>
    <mergeCell ref="V29:X29"/>
    <mergeCell ref="Y29:Z29"/>
    <mergeCell ref="AI29:AJ29"/>
    <mergeCell ref="AK29:AL29"/>
    <mergeCell ref="AI30:AJ30"/>
    <mergeCell ref="AK30:AL30"/>
    <mergeCell ref="AM30:AN30"/>
    <mergeCell ref="AI27:AJ27"/>
    <mergeCell ref="AK27:AL27"/>
    <mergeCell ref="AM27:AN27"/>
    <mergeCell ref="B28:G28"/>
    <mergeCell ref="H28:I28"/>
    <mergeCell ref="J28:L28"/>
    <mergeCell ref="M28:N28"/>
    <mergeCell ref="O28:P28"/>
    <mergeCell ref="Q28:R28"/>
    <mergeCell ref="S28:U28"/>
    <mergeCell ref="V28:X28"/>
    <mergeCell ref="Y28:Z28"/>
    <mergeCell ref="AI28:AJ28"/>
    <mergeCell ref="AK28:AL28"/>
    <mergeCell ref="AM28:AN28"/>
    <mergeCell ref="B27:G27"/>
    <mergeCell ref="H27:I27"/>
    <mergeCell ref="J27:L27"/>
    <mergeCell ref="M27:N27"/>
    <mergeCell ref="O27:P27"/>
    <mergeCell ref="Q27:R27"/>
    <mergeCell ref="S27:U27"/>
    <mergeCell ref="V27:X27"/>
    <mergeCell ref="Y27:Z27"/>
    <mergeCell ref="AI25:AJ25"/>
    <mergeCell ref="AK25:AL25"/>
    <mergeCell ref="AM25:AN25"/>
    <mergeCell ref="B26:G26"/>
    <mergeCell ref="H26:I26"/>
    <mergeCell ref="J26:L26"/>
    <mergeCell ref="M26:N26"/>
    <mergeCell ref="O26:P26"/>
    <mergeCell ref="AM26:AN26"/>
    <mergeCell ref="Q26:R26"/>
    <mergeCell ref="S26:U26"/>
    <mergeCell ref="V26:X26"/>
    <mergeCell ref="Y26:Z26"/>
    <mergeCell ref="AI26:AJ26"/>
    <mergeCell ref="AK26:AL26"/>
    <mergeCell ref="B25:G25"/>
    <mergeCell ref="H25:I25"/>
    <mergeCell ref="J25:L25"/>
    <mergeCell ref="M25:N25"/>
    <mergeCell ref="O25:P25"/>
    <mergeCell ref="Q25:R25"/>
    <mergeCell ref="S25:U25"/>
    <mergeCell ref="V25:X25"/>
    <mergeCell ref="Y25:Z25"/>
    <mergeCell ref="B23:G23"/>
    <mergeCell ref="H23:I23"/>
    <mergeCell ref="J23:L23"/>
    <mergeCell ref="M23:N23"/>
    <mergeCell ref="O23:P23"/>
    <mergeCell ref="AM23:AN23"/>
    <mergeCell ref="B24:G24"/>
    <mergeCell ref="H24:I24"/>
    <mergeCell ref="J24:L24"/>
    <mergeCell ref="M24:N24"/>
    <mergeCell ref="O24:P24"/>
    <mergeCell ref="Q24:R24"/>
    <mergeCell ref="S24:U24"/>
    <mergeCell ref="V24:X24"/>
    <mergeCell ref="Y24:Z24"/>
    <mergeCell ref="Q23:R23"/>
    <mergeCell ref="S23:U23"/>
    <mergeCell ref="V23:X23"/>
    <mergeCell ref="Y23:Z23"/>
    <mergeCell ref="AI23:AJ23"/>
    <mergeCell ref="AK23:AL23"/>
    <mergeCell ref="AI24:AJ24"/>
    <mergeCell ref="AK24:AL24"/>
    <mergeCell ref="AM24:AN24"/>
    <mergeCell ref="AI21:AJ21"/>
    <mergeCell ref="AK21:AL21"/>
    <mergeCell ref="AM21:AN21"/>
    <mergeCell ref="B22:G22"/>
    <mergeCell ref="H22:I22"/>
    <mergeCell ref="J22:L22"/>
    <mergeCell ref="M22:N22"/>
    <mergeCell ref="O22:P22"/>
    <mergeCell ref="Q22:R22"/>
    <mergeCell ref="S22:U22"/>
    <mergeCell ref="V22:X22"/>
    <mergeCell ref="Y22:Z22"/>
    <mergeCell ref="AI22:AJ22"/>
    <mergeCell ref="AK22:AL22"/>
    <mergeCell ref="AM22:AN22"/>
    <mergeCell ref="B21:G21"/>
    <mergeCell ref="H21:I21"/>
    <mergeCell ref="J21:L21"/>
    <mergeCell ref="M21:N21"/>
    <mergeCell ref="O21:P21"/>
    <mergeCell ref="Q21:R21"/>
    <mergeCell ref="S21:U21"/>
    <mergeCell ref="V21:X21"/>
    <mergeCell ref="Y21:Z21"/>
    <mergeCell ref="AI19:AJ19"/>
    <mergeCell ref="AK19:AL19"/>
    <mergeCell ref="AM19:AN19"/>
    <mergeCell ref="B20:G20"/>
    <mergeCell ref="H20:I20"/>
    <mergeCell ref="J20:L20"/>
    <mergeCell ref="M20:N20"/>
    <mergeCell ref="O20:P20"/>
    <mergeCell ref="AM20:AN20"/>
    <mergeCell ref="Q20:R20"/>
    <mergeCell ref="S20:U20"/>
    <mergeCell ref="V20:X20"/>
    <mergeCell ref="Y20:Z20"/>
    <mergeCell ref="AI20:AJ20"/>
    <mergeCell ref="AK20:AL20"/>
    <mergeCell ref="B19:G19"/>
    <mergeCell ref="H19:I19"/>
    <mergeCell ref="J19:L19"/>
    <mergeCell ref="M19:N19"/>
    <mergeCell ref="O19:P19"/>
    <mergeCell ref="Q19:R19"/>
    <mergeCell ref="S19:U19"/>
    <mergeCell ref="V19:X19"/>
    <mergeCell ref="Y19:Z19"/>
    <mergeCell ref="B17:G17"/>
    <mergeCell ref="H17:I17"/>
    <mergeCell ref="J17:L17"/>
    <mergeCell ref="M17:N17"/>
    <mergeCell ref="O17:P17"/>
    <mergeCell ref="AM17:AN17"/>
    <mergeCell ref="B18:G18"/>
    <mergeCell ref="H18:I18"/>
    <mergeCell ref="J18:L18"/>
    <mergeCell ref="M18:N18"/>
    <mergeCell ref="O18:P18"/>
    <mergeCell ref="Q18:R18"/>
    <mergeCell ref="S18:U18"/>
    <mergeCell ref="V18:X18"/>
    <mergeCell ref="Y18:Z18"/>
    <mergeCell ref="Q17:R17"/>
    <mergeCell ref="S17:U17"/>
    <mergeCell ref="V17:X17"/>
    <mergeCell ref="Y17:Z17"/>
    <mergeCell ref="AI17:AJ17"/>
    <mergeCell ref="AK17:AL17"/>
    <mergeCell ref="AI18:AJ18"/>
    <mergeCell ref="AK18:AL18"/>
    <mergeCell ref="AM18:AN18"/>
    <mergeCell ref="AI15:AJ15"/>
    <mergeCell ref="AK15:AL15"/>
    <mergeCell ref="AM15:AN15"/>
    <mergeCell ref="B16:G16"/>
    <mergeCell ref="H16:I16"/>
    <mergeCell ref="J16:L16"/>
    <mergeCell ref="M16:N16"/>
    <mergeCell ref="O16:P16"/>
    <mergeCell ref="Q16:R16"/>
    <mergeCell ref="S16:U16"/>
    <mergeCell ref="V16:X16"/>
    <mergeCell ref="Y16:Z16"/>
    <mergeCell ref="AI16:AJ16"/>
    <mergeCell ref="AK16:AL16"/>
    <mergeCell ref="AM16:AN16"/>
    <mergeCell ref="B15:G15"/>
    <mergeCell ref="H15:I15"/>
    <mergeCell ref="J15:L15"/>
    <mergeCell ref="M15:N15"/>
    <mergeCell ref="O15:P15"/>
    <mergeCell ref="Q15:R15"/>
    <mergeCell ref="S15:U15"/>
    <mergeCell ref="V15:X15"/>
    <mergeCell ref="Y15:Z15"/>
    <mergeCell ref="AI13:AJ13"/>
    <mergeCell ref="AK13:AL13"/>
    <mergeCell ref="AM13:AN13"/>
    <mergeCell ref="B14:G14"/>
    <mergeCell ref="H14:I14"/>
    <mergeCell ref="J14:L14"/>
    <mergeCell ref="M14:N14"/>
    <mergeCell ref="O14:P14"/>
    <mergeCell ref="AM14:AN14"/>
    <mergeCell ref="Q14:R14"/>
    <mergeCell ref="S14:U14"/>
    <mergeCell ref="V14:X14"/>
    <mergeCell ref="Y14:Z14"/>
    <mergeCell ref="AI14:AJ14"/>
    <mergeCell ref="AK14:AL14"/>
    <mergeCell ref="B13:G13"/>
    <mergeCell ref="H13:I13"/>
    <mergeCell ref="J13:L13"/>
    <mergeCell ref="M13:N13"/>
    <mergeCell ref="O13:P13"/>
    <mergeCell ref="Q13:R13"/>
    <mergeCell ref="S13:U13"/>
    <mergeCell ref="V13:X13"/>
    <mergeCell ref="Y13:Z13"/>
    <mergeCell ref="AM11:AN11"/>
    <mergeCell ref="B12:G12"/>
    <mergeCell ref="H12:I12"/>
    <mergeCell ref="J12:L12"/>
    <mergeCell ref="M12:N12"/>
    <mergeCell ref="O12:P12"/>
    <mergeCell ref="Q12:R12"/>
    <mergeCell ref="S12:U12"/>
    <mergeCell ref="V12:X12"/>
    <mergeCell ref="Y12:Z12"/>
    <mergeCell ref="Q11:R11"/>
    <mergeCell ref="S11:U11"/>
    <mergeCell ref="V11:X11"/>
    <mergeCell ref="Y11:AA11"/>
    <mergeCell ref="AI11:AJ11"/>
    <mergeCell ref="AK11:AL11"/>
    <mergeCell ref="AI12:AJ12"/>
    <mergeCell ref="AK12:AL12"/>
    <mergeCell ref="AM12:AN12"/>
    <mergeCell ref="D10:E10"/>
    <mergeCell ref="I10:J10"/>
    <mergeCell ref="S10:AA10"/>
    <mergeCell ref="AB10:AF10"/>
    <mergeCell ref="AH10:AJ10"/>
    <mergeCell ref="B11:G11"/>
    <mergeCell ref="H11:I11"/>
    <mergeCell ref="J11:L11"/>
    <mergeCell ref="M11:N11"/>
    <mergeCell ref="O11:P11"/>
    <mergeCell ref="A6:F6"/>
    <mergeCell ref="AL6:AN6"/>
    <mergeCell ref="A8:C8"/>
    <mergeCell ref="D8:E8"/>
    <mergeCell ref="AM8:AN8"/>
    <mergeCell ref="A9:C9"/>
    <mergeCell ref="D9:E9"/>
    <mergeCell ref="AM9:AN9"/>
    <mergeCell ref="A4:C4"/>
    <mergeCell ref="E4:H4"/>
    <mergeCell ref="J4:O4"/>
    <mergeCell ref="R4:W4"/>
    <mergeCell ref="AH4:AN4"/>
    <mergeCell ref="I5:K5"/>
    <mergeCell ref="L5:N5"/>
    <mergeCell ref="A3:C3"/>
    <mergeCell ref="E3:H3"/>
    <mergeCell ref="J3:Q3"/>
    <mergeCell ref="R3:W3"/>
    <mergeCell ref="Y3:Z3"/>
    <mergeCell ref="AH3:AN3"/>
    <mergeCell ref="AH1:AN1"/>
    <mergeCell ref="A2:C2"/>
    <mergeCell ref="E2:H2"/>
    <mergeCell ref="J2:O2"/>
    <mergeCell ref="R2:W2"/>
    <mergeCell ref="AH2:AN2"/>
    <mergeCell ref="A1:C1"/>
    <mergeCell ref="E1:H1"/>
    <mergeCell ref="J1:L1"/>
    <mergeCell ref="M1:O1"/>
    <mergeCell ref="R1:W1"/>
    <mergeCell ref="Y1:Z1"/>
  </mergeCells>
  <conditionalFormatting sqref="A14:A33">
    <cfRule type="expression" dxfId="36" priority="6" stopIfTrue="1">
      <formula>B14=""</formula>
    </cfRule>
  </conditionalFormatting>
  <conditionalFormatting sqref="AE14:AE33">
    <cfRule type="expression" dxfId="35" priority="7" stopIfTrue="1">
      <formula>AND((OR(S14,V14,Y14)&lt;&gt;0),AE14=0)</formula>
    </cfRule>
    <cfRule type="expression" dxfId="34" priority="8" stopIfTrue="1">
      <formula>AND((OR(S14,V14,Y14)&lt;&gt;0),AE14&lt;&gt;0)</formula>
    </cfRule>
  </conditionalFormatting>
  <conditionalFormatting sqref="Q14:R33">
    <cfRule type="expression" dxfId="33" priority="9" stopIfTrue="1">
      <formula>B14=""</formula>
    </cfRule>
  </conditionalFormatting>
  <conditionalFormatting sqref="AC14:AC33">
    <cfRule type="expression" dxfId="32" priority="10" stopIfTrue="1">
      <formula>(AD14+AC14)&gt;=0</formula>
    </cfRule>
  </conditionalFormatting>
  <conditionalFormatting sqref="AI14:AJ33">
    <cfRule type="expression" dxfId="31" priority="11" stopIfTrue="1">
      <formula>IF(AI14&lt;&gt;ROUND(S14*$AF$1+V14+Y14,2),1)</formula>
    </cfRule>
    <cfRule type="cellIs" dxfId="30" priority="12" stopIfTrue="1" operator="equal">
      <formula>0</formula>
    </cfRule>
  </conditionalFormatting>
  <conditionalFormatting sqref="Y25:Z33">
    <cfRule type="expression" dxfId="29" priority="13" stopIfTrue="1">
      <formula>IF((AND($Y25=0,$S25=0,$V25=0,$AE25&lt;&gt;0)),"истина")</formula>
    </cfRule>
    <cfRule type="expression" dxfId="28" priority="14" stopIfTrue="1">
      <formula>($V25+$Y25)&lt;&gt;$AI25</formula>
    </cfRule>
  </conditionalFormatting>
  <conditionalFormatting sqref="S15:U33">
    <cfRule type="expression" dxfId="27" priority="15" stopIfTrue="1">
      <formula>IF((AND($S15=0,$V15=0,$Y15=0,$AE15&lt;&gt;0)),"истина")</formula>
    </cfRule>
    <cfRule type="cellIs" dxfId="26" priority="16" stopIfTrue="1" operator="lessThan">
      <formula>0</formula>
    </cfRule>
  </conditionalFormatting>
  <conditionalFormatting sqref="V25:X33">
    <cfRule type="expression" dxfId="25" priority="17" stopIfTrue="1">
      <formula>IF((AND($V25=0,$Y25=0,$S25=0,$AE25&lt;&gt;0)),"истина")</formula>
    </cfRule>
    <cfRule type="expression" dxfId="24" priority="18" stopIfTrue="1">
      <formula>($V25+$Y25)&lt;&gt;$AI25</formula>
    </cfRule>
    <cfRule type="cellIs" dxfId="23" priority="19" stopIfTrue="1" operator="lessThan">
      <formula>0</formula>
    </cfRule>
  </conditionalFormatting>
  <conditionalFormatting sqref="I10:J10">
    <cfRule type="cellIs" dxfId="22" priority="20" stopIfTrue="1" operator="notEqual">
      <formula>$A$10</formula>
    </cfRule>
    <cfRule type="cellIs" dxfId="21" priority="21" stopIfTrue="1" operator="equal">
      <formula>0</formula>
    </cfRule>
  </conditionalFormatting>
  <conditionalFormatting sqref="D10:E10 AK13:AL13 AH14:AH33 AM14:AN33">
    <cfRule type="cellIs" dxfId="20" priority="22" stopIfTrue="1" operator="equal">
      <formula>0</formula>
    </cfRule>
  </conditionalFormatting>
  <conditionalFormatting sqref="AH3:AN3 AH1:AN1">
    <cfRule type="cellIs" dxfId="19" priority="23" stopIfTrue="1" operator="equal">
      <formula>0</formula>
    </cfRule>
  </conditionalFormatting>
  <conditionalFormatting sqref="S34:AG34 AF14:AF33">
    <cfRule type="cellIs" dxfId="18" priority="24" stopIfTrue="1" operator="equal">
      <formula>0</formula>
    </cfRule>
  </conditionalFormatting>
  <conditionalFormatting sqref="S14:U14">
    <cfRule type="expression" dxfId="17" priority="25" stopIfTrue="1">
      <formula>IF((AND($S$14=0,$V$14=0,$Y$14=0,$AE$14&lt;&gt;0)),"истина")</formula>
    </cfRule>
    <cfRule type="cellIs" dxfId="16" priority="26" stopIfTrue="1" operator="lessThan">
      <formula>0</formula>
    </cfRule>
  </conditionalFormatting>
  <conditionalFormatting sqref="G34 D8:E9 AK14:AL33">
    <cfRule type="cellIs" dxfId="15" priority="27" stopIfTrue="1" operator="equal">
      <formula>0</formula>
    </cfRule>
  </conditionalFormatting>
  <conditionalFormatting sqref="AL8:AL9">
    <cfRule type="cellIs" dxfId="14" priority="28" stopIfTrue="1" operator="equal">
      <formula>0</formula>
    </cfRule>
  </conditionalFormatting>
  <conditionalFormatting sqref="AM8:AN8">
    <cfRule type="expression" dxfId="13" priority="29" stopIfTrue="1">
      <formula>$AL$8=0</formula>
    </cfRule>
  </conditionalFormatting>
  <conditionalFormatting sqref="AM9:AN9">
    <cfRule type="expression" dxfId="12" priority="30" stopIfTrue="1">
      <formula>$AL$9=0</formula>
    </cfRule>
  </conditionalFormatting>
  <conditionalFormatting sqref="A8:C8">
    <cfRule type="expression" dxfId="11" priority="31" stopIfTrue="1">
      <formula>$D$8=0</formula>
    </cfRule>
    <cfRule type="cellIs" dxfId="10" priority="32" stopIfTrue="1" operator="equal">
      <formula>0</formula>
    </cfRule>
  </conditionalFormatting>
  <conditionalFormatting sqref="A9:C9">
    <cfRule type="expression" dxfId="9" priority="33" stopIfTrue="1">
      <formula>$D$9=0</formula>
    </cfRule>
    <cfRule type="cellIs" dxfId="8" priority="34" stopIfTrue="1" operator="equal">
      <formula>0</formula>
    </cfRule>
  </conditionalFormatting>
  <conditionalFormatting sqref="F9">
    <cfRule type="expression" dxfId="7" priority="35" stopIfTrue="1">
      <formula>$D$9=0</formula>
    </cfRule>
  </conditionalFormatting>
  <conditionalFormatting sqref="F8">
    <cfRule type="expression" dxfId="6" priority="36" stopIfTrue="1">
      <formula>$D$8=0</formula>
    </cfRule>
  </conditionalFormatting>
  <conditionalFormatting sqref="G8:AK9 BA7:CE8">
    <cfRule type="cellIs" dxfId="5" priority="37" stopIfTrue="1" operator="equal">
      <formula>""</formula>
    </cfRule>
  </conditionalFormatting>
  <conditionalFormatting sqref="Y14:Z24">
    <cfRule type="expression" dxfId="4" priority="1" stopIfTrue="1">
      <formula>IF((AND($Y14=0,$S14=0,$V14=0,$AE14&lt;&gt;0)),"истина")</formula>
    </cfRule>
    <cfRule type="expression" dxfId="3" priority="2" stopIfTrue="1">
      <formula>($V14+$Y14)&lt;&gt;$AI14</formula>
    </cfRule>
  </conditionalFormatting>
  <conditionalFormatting sqref="V14:X24">
    <cfRule type="expression" dxfId="2" priority="3" stopIfTrue="1">
      <formula>IF((AND($V14=0,$Y14=0,$S14=0,$AE14&lt;&gt;0)),"истина")</formula>
    </cfRule>
    <cfRule type="expression" dxfId="1" priority="4" stopIfTrue="1">
      <formula>($V14+$Y14)&lt;&gt;$AI14</formula>
    </cfRule>
    <cfRule type="cellIs" dxfId="0" priority="5" stopIfTrue="1" operator="lessThan">
      <formula>0</formula>
    </cfRule>
  </conditionalFormatting>
  <dataValidations count="1">
    <dataValidation type="decimal" allowBlank="1" showInputMessage="1" showErrorMessage="1" sqref="I10:J10">
      <formula1>0</formula1>
      <formula2>100</formula2>
    </dataValidation>
  </dataValidations>
  <printOptions horizontalCentered="1"/>
  <pageMargins left="0" right="0" top="0" bottom="0" header="0" footer="0"/>
  <pageSetup paperSize="9" scale="85" orientation="landscape" r:id="rId1"/>
  <headerFooter alignWithMargins="0">
    <oddFooter>&amp;R&amp;A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41" r:id="rId4" name="Check Box 1">
              <controlPr defaultSize="0" autoFill="0" autoLine="0" autoPict="0">
                <anchor moveWithCells="1">
                  <from>
                    <xdr:col>9</xdr:col>
                    <xdr:colOff>142875</xdr:colOff>
                    <xdr:row>2</xdr:row>
                    <xdr:rowOff>104775</xdr:rowOff>
                  </from>
                  <to>
                    <xdr:col>10</xdr:col>
                    <xdr:colOff>190500</xdr:colOff>
                    <xdr:row>4</xdr:row>
                    <xdr:rowOff>28575</xdr:rowOff>
                  </to>
                </anchor>
              </controlPr>
            </control>
          </mc:Choice>
        </mc:AlternateContent>
        <mc:AlternateContent xmlns:mc="http://schemas.openxmlformats.org/markup-compatibility/2006">
          <mc:Choice Requires="x14">
            <control shapeId="112642" r:id="rId5" name="Check Box 2">
              <controlPr defaultSize="0" autoFill="0" autoLine="0" autoPict="0">
                <anchor moveWithCells="1">
                  <from>
                    <xdr:col>11</xdr:col>
                    <xdr:colOff>66675</xdr:colOff>
                    <xdr:row>2</xdr:row>
                    <xdr:rowOff>104775</xdr:rowOff>
                  </from>
                  <to>
                    <xdr:col>12</xdr:col>
                    <xdr:colOff>114300</xdr:colOff>
                    <xdr:row>4</xdr:row>
                    <xdr:rowOff>28575</xdr:rowOff>
                  </to>
                </anchor>
              </controlPr>
            </control>
          </mc:Choice>
        </mc:AlternateContent>
        <mc:AlternateContent xmlns:mc="http://schemas.openxmlformats.org/markup-compatibility/2006">
          <mc:Choice Requires="x14">
            <control shapeId="112643" r:id="rId6" name="Check Box 3">
              <controlPr defaultSize="0" autoFill="0" autoLine="0" autoPict="0">
                <anchor moveWithCells="1">
                  <from>
                    <xdr:col>26</xdr:col>
                    <xdr:colOff>257175</xdr:colOff>
                    <xdr:row>1</xdr:row>
                    <xdr:rowOff>9525</xdr:rowOff>
                  </from>
                  <to>
                    <xdr:col>27</xdr:col>
                    <xdr:colOff>104775</xdr:colOff>
                    <xdr:row>2</xdr:row>
                    <xdr:rowOff>66675</xdr:rowOff>
                  </to>
                </anchor>
              </controlPr>
            </control>
          </mc:Choice>
        </mc:AlternateContent>
        <mc:AlternateContent xmlns:mc="http://schemas.openxmlformats.org/markup-compatibility/2006">
          <mc:Choice Requires="x14">
            <control shapeId="112644" r:id="rId7" name="Check Box 4">
              <controlPr defaultSize="0" autoFill="0" autoLine="0" autoPict="0">
                <anchor moveWithCells="1">
                  <from>
                    <xdr:col>26</xdr:col>
                    <xdr:colOff>257175</xdr:colOff>
                    <xdr:row>2</xdr:row>
                    <xdr:rowOff>47625</xdr:rowOff>
                  </from>
                  <to>
                    <xdr:col>27</xdr:col>
                    <xdr:colOff>104775</xdr:colOff>
                    <xdr:row>3</xdr:row>
                    <xdr:rowOff>104775</xdr:rowOff>
                  </to>
                </anchor>
              </controlPr>
            </control>
          </mc:Choice>
        </mc:AlternateContent>
        <mc:AlternateContent xmlns:mc="http://schemas.openxmlformats.org/markup-compatibility/2006">
          <mc:Choice Requires="x14">
            <control shapeId="112645" r:id="rId8" name="Check Box 5">
              <controlPr defaultSize="0" autoFill="0" autoLine="0" autoPict="0">
                <anchor moveWithCells="1">
                  <from>
                    <xdr:col>27</xdr:col>
                    <xdr:colOff>9525</xdr:colOff>
                    <xdr:row>1</xdr:row>
                    <xdr:rowOff>9525</xdr:rowOff>
                  </from>
                  <to>
                    <xdr:col>27</xdr:col>
                    <xdr:colOff>314325</xdr:colOff>
                    <xdr:row>2</xdr:row>
                    <xdr:rowOff>66675</xdr:rowOff>
                  </to>
                </anchor>
              </controlPr>
            </control>
          </mc:Choice>
        </mc:AlternateContent>
        <mc:AlternateContent xmlns:mc="http://schemas.openxmlformats.org/markup-compatibility/2006">
          <mc:Choice Requires="x14">
            <control shapeId="112646" r:id="rId9" name="Check Box 6">
              <controlPr defaultSize="0" autoFill="0" autoLine="0" autoPict="0">
                <anchor moveWithCells="1">
                  <from>
                    <xdr:col>27</xdr:col>
                    <xdr:colOff>9525</xdr:colOff>
                    <xdr:row>2</xdr:row>
                    <xdr:rowOff>47625</xdr:rowOff>
                  </from>
                  <to>
                    <xdr:col>27</xdr:col>
                    <xdr:colOff>314325</xdr:colOff>
                    <xdr:row>3</xdr:row>
                    <xdr:rowOff>104775</xdr:rowOff>
                  </to>
                </anchor>
              </controlPr>
            </control>
          </mc:Choice>
        </mc:AlternateContent>
        <mc:AlternateContent xmlns:mc="http://schemas.openxmlformats.org/markup-compatibility/2006">
          <mc:Choice Requires="x14">
            <control shapeId="112647" r:id="rId10" name="Check Box 7">
              <controlPr defaultSize="0" autoFill="0" autoLine="0" autoPict="0">
                <anchor moveWithCells="1">
                  <from>
                    <xdr:col>27</xdr:col>
                    <xdr:colOff>238125</xdr:colOff>
                    <xdr:row>1</xdr:row>
                    <xdr:rowOff>9525</xdr:rowOff>
                  </from>
                  <to>
                    <xdr:col>28</xdr:col>
                    <xdr:colOff>47625</xdr:colOff>
                    <xdr:row>2</xdr:row>
                    <xdr:rowOff>66675</xdr:rowOff>
                  </to>
                </anchor>
              </controlPr>
            </control>
          </mc:Choice>
        </mc:AlternateContent>
        <mc:AlternateContent xmlns:mc="http://schemas.openxmlformats.org/markup-compatibility/2006">
          <mc:Choice Requires="x14">
            <control shapeId="112648" r:id="rId11" name="Check Box 8">
              <controlPr defaultSize="0" autoFill="0" autoLine="0" autoPict="0">
                <anchor moveWithCells="1">
                  <from>
                    <xdr:col>27</xdr:col>
                    <xdr:colOff>228600</xdr:colOff>
                    <xdr:row>2</xdr:row>
                    <xdr:rowOff>47625</xdr:rowOff>
                  </from>
                  <to>
                    <xdr:col>28</xdr:col>
                    <xdr:colOff>38100</xdr:colOff>
                    <xdr:row>3</xdr:row>
                    <xdr:rowOff>104775</xdr:rowOff>
                  </to>
                </anchor>
              </controlPr>
            </control>
          </mc:Choice>
        </mc:AlternateContent>
        <mc:AlternateContent xmlns:mc="http://schemas.openxmlformats.org/markup-compatibility/2006">
          <mc:Choice Requires="x14">
            <control shapeId="112649" r:id="rId12" name="Check Box 9">
              <controlPr defaultSize="0" autoFill="0" autoLine="0" autoPict="0">
                <anchor moveWithCells="1">
                  <from>
                    <xdr:col>27</xdr:col>
                    <xdr:colOff>466725</xdr:colOff>
                    <xdr:row>1</xdr:row>
                    <xdr:rowOff>9525</xdr:rowOff>
                  </from>
                  <to>
                    <xdr:col>28</xdr:col>
                    <xdr:colOff>276225</xdr:colOff>
                    <xdr:row>2</xdr:row>
                    <xdr:rowOff>66675</xdr:rowOff>
                  </to>
                </anchor>
              </controlPr>
            </control>
          </mc:Choice>
        </mc:AlternateContent>
        <mc:AlternateContent xmlns:mc="http://schemas.openxmlformats.org/markup-compatibility/2006">
          <mc:Choice Requires="x14">
            <control shapeId="112650" r:id="rId13" name="Check Box 10">
              <controlPr defaultSize="0" autoFill="0" autoLine="0" autoPict="0">
                <anchor moveWithCells="1">
                  <from>
                    <xdr:col>27</xdr:col>
                    <xdr:colOff>457200</xdr:colOff>
                    <xdr:row>2</xdr:row>
                    <xdr:rowOff>47625</xdr:rowOff>
                  </from>
                  <to>
                    <xdr:col>28</xdr:col>
                    <xdr:colOff>266700</xdr:colOff>
                    <xdr:row>3</xdr:row>
                    <xdr:rowOff>104775</xdr:rowOff>
                  </to>
                </anchor>
              </controlPr>
            </control>
          </mc:Choice>
        </mc:AlternateContent>
        <mc:AlternateContent xmlns:mc="http://schemas.openxmlformats.org/markup-compatibility/2006">
          <mc:Choice Requires="x14">
            <control shapeId="112651" r:id="rId14" name="Check Box 11">
              <controlPr defaultSize="0" autoFill="0" autoLine="0" autoPict="0">
                <anchor moveWithCells="1">
                  <from>
                    <xdr:col>28</xdr:col>
                    <xdr:colOff>190500</xdr:colOff>
                    <xdr:row>1</xdr:row>
                    <xdr:rowOff>9525</xdr:rowOff>
                  </from>
                  <to>
                    <xdr:col>29</xdr:col>
                    <xdr:colOff>0</xdr:colOff>
                    <xdr:row>2</xdr:row>
                    <xdr:rowOff>66675</xdr:rowOff>
                  </to>
                </anchor>
              </controlPr>
            </control>
          </mc:Choice>
        </mc:AlternateContent>
        <mc:AlternateContent xmlns:mc="http://schemas.openxmlformats.org/markup-compatibility/2006">
          <mc:Choice Requires="x14">
            <control shapeId="112652" r:id="rId15" name="Check Box 12">
              <controlPr defaultSize="0" autoFill="0" autoLine="0" autoPict="0">
                <anchor moveWithCells="1">
                  <from>
                    <xdr:col>28</xdr:col>
                    <xdr:colOff>200025</xdr:colOff>
                    <xdr:row>2</xdr:row>
                    <xdr:rowOff>47625</xdr:rowOff>
                  </from>
                  <to>
                    <xdr:col>29</xdr:col>
                    <xdr:colOff>9525</xdr:colOff>
                    <xdr:row>3</xdr:row>
                    <xdr:rowOff>104775</xdr:rowOff>
                  </to>
                </anchor>
              </controlPr>
            </control>
          </mc:Choice>
        </mc:AlternateContent>
        <mc:AlternateContent xmlns:mc="http://schemas.openxmlformats.org/markup-compatibility/2006">
          <mc:Choice Requires="x14">
            <control shapeId="112653" r:id="rId16" name="Check Box 13">
              <controlPr defaultSize="0" autoFill="0" autoLine="0" autoPict="0">
                <anchor moveWithCells="1">
                  <from>
                    <xdr:col>28</xdr:col>
                    <xdr:colOff>400050</xdr:colOff>
                    <xdr:row>1</xdr:row>
                    <xdr:rowOff>9525</xdr:rowOff>
                  </from>
                  <to>
                    <xdr:col>29</xdr:col>
                    <xdr:colOff>209550</xdr:colOff>
                    <xdr:row>2</xdr:row>
                    <xdr:rowOff>66675</xdr:rowOff>
                  </to>
                </anchor>
              </controlPr>
            </control>
          </mc:Choice>
        </mc:AlternateContent>
        <mc:AlternateContent xmlns:mc="http://schemas.openxmlformats.org/markup-compatibility/2006">
          <mc:Choice Requires="x14">
            <control shapeId="112654" r:id="rId17" name="Check Box 14">
              <controlPr defaultSize="0" autoFill="0" autoLine="0" autoPict="0">
                <anchor moveWithCells="1">
                  <from>
                    <xdr:col>28</xdr:col>
                    <xdr:colOff>409575</xdr:colOff>
                    <xdr:row>2</xdr:row>
                    <xdr:rowOff>47625</xdr:rowOff>
                  </from>
                  <to>
                    <xdr:col>29</xdr:col>
                    <xdr:colOff>219075</xdr:colOff>
                    <xdr:row>3</xdr:row>
                    <xdr:rowOff>104775</xdr:rowOff>
                  </to>
                </anchor>
              </controlPr>
            </control>
          </mc:Choice>
        </mc:AlternateContent>
        <mc:AlternateContent xmlns:mc="http://schemas.openxmlformats.org/markup-compatibility/2006">
          <mc:Choice Requires="x14">
            <control shapeId="112655" r:id="rId18" name="Check Box 15">
              <controlPr defaultSize="0" autoFill="0" autoLine="0" autoPict="0">
                <anchor moveWithCells="1">
                  <from>
                    <xdr:col>29</xdr:col>
                    <xdr:colOff>114300</xdr:colOff>
                    <xdr:row>1</xdr:row>
                    <xdr:rowOff>9525</xdr:rowOff>
                  </from>
                  <to>
                    <xdr:col>29</xdr:col>
                    <xdr:colOff>419100</xdr:colOff>
                    <xdr:row>2</xdr:row>
                    <xdr:rowOff>66675</xdr:rowOff>
                  </to>
                </anchor>
              </controlPr>
            </control>
          </mc:Choice>
        </mc:AlternateContent>
        <mc:AlternateContent xmlns:mc="http://schemas.openxmlformats.org/markup-compatibility/2006">
          <mc:Choice Requires="x14">
            <control shapeId="112656" r:id="rId19" name="Check Box 16">
              <controlPr defaultSize="0" autoFill="0" autoLine="0" autoPict="0">
                <anchor moveWithCells="1">
                  <from>
                    <xdr:col>29</xdr:col>
                    <xdr:colOff>123825</xdr:colOff>
                    <xdr:row>2</xdr:row>
                    <xdr:rowOff>47625</xdr:rowOff>
                  </from>
                  <to>
                    <xdr:col>29</xdr:col>
                    <xdr:colOff>428625</xdr:colOff>
                    <xdr:row>3</xdr:row>
                    <xdr:rowOff>104775</xdr:rowOff>
                  </to>
                </anchor>
              </controlPr>
            </control>
          </mc:Choice>
        </mc:AlternateContent>
        <mc:AlternateContent xmlns:mc="http://schemas.openxmlformats.org/markup-compatibility/2006">
          <mc:Choice Requires="x14">
            <control shapeId="112657" r:id="rId20" name="Check Box 17">
              <controlPr defaultSize="0" autoFill="0" autoLine="0" autoPict="0">
                <anchor moveWithCells="1">
                  <from>
                    <xdr:col>13</xdr:col>
                    <xdr:colOff>28575</xdr:colOff>
                    <xdr:row>2</xdr:row>
                    <xdr:rowOff>104775</xdr:rowOff>
                  </from>
                  <to>
                    <xdr:col>14</xdr:col>
                    <xdr:colOff>95250</xdr:colOff>
                    <xdr:row>4</xdr:row>
                    <xdr:rowOff>28575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106</vt:i4>
      </vt:variant>
      <vt:variant>
        <vt:lpstr>Именованные диапазоны</vt:lpstr>
      </vt:variant>
      <vt:variant>
        <vt:i4>105</vt:i4>
      </vt:variant>
    </vt:vector>
  </HeadingPairs>
  <TitlesOfParts>
    <vt:vector size="211" baseType="lpstr">
      <vt:lpstr>ф_01</vt:lpstr>
      <vt:lpstr>ф_02</vt:lpstr>
      <vt:lpstr>ф_03</vt:lpstr>
      <vt:lpstr>CV</vt:lpstr>
      <vt:lpstr>OSTATKI</vt:lpstr>
      <vt:lpstr>безопл</vt:lpstr>
      <vt:lpstr>a</vt:lpstr>
      <vt:lpstr>LapVik</vt:lpstr>
      <vt:lpstr>Leto_Teen_B1</vt:lpstr>
      <vt:lpstr>Lapushk</vt:lpstr>
      <vt:lpstr>Schelkova</vt:lpstr>
      <vt:lpstr>Zaharova</vt:lpstr>
      <vt:lpstr>Yarostk</vt:lpstr>
      <vt:lpstr>b</vt:lpstr>
      <vt:lpstr>c</vt:lpstr>
      <vt:lpstr>Anastay</vt:lpstr>
      <vt:lpstr>Karaseva</vt:lpstr>
      <vt:lpstr>Leto_Kb1</vt:lpstr>
      <vt:lpstr>Leto_teen</vt:lpstr>
      <vt:lpstr>Rogachev</vt:lpstr>
      <vt:lpstr>Lukina</vt:lpstr>
      <vt:lpstr>13B</vt:lpstr>
      <vt:lpstr>13T</vt:lpstr>
      <vt:lpstr>13s</vt:lpstr>
      <vt:lpstr>13mini</vt:lpstr>
      <vt:lpstr>13d</vt:lpstr>
      <vt:lpstr>13R</vt:lpstr>
      <vt:lpstr>13c</vt:lpstr>
      <vt:lpstr>13N</vt:lpstr>
      <vt:lpstr>12d</vt:lpstr>
      <vt:lpstr>12A</vt:lpstr>
      <vt:lpstr>12k</vt:lpstr>
      <vt:lpstr>12E</vt:lpstr>
      <vt:lpstr>12P</vt:lpstr>
      <vt:lpstr>12m</vt:lpstr>
      <vt:lpstr>12s</vt:lpstr>
      <vt:lpstr>19A</vt:lpstr>
      <vt:lpstr>19dn</vt:lpstr>
      <vt:lpstr>19U</vt:lpstr>
      <vt:lpstr>19pr</vt:lpstr>
      <vt:lpstr>15P</vt:lpstr>
      <vt:lpstr>15Y</vt:lpstr>
      <vt:lpstr>9F</vt:lpstr>
      <vt:lpstr>14N</vt:lpstr>
      <vt:lpstr>14A</vt:lpstr>
      <vt:lpstr>17P</vt:lpstr>
      <vt:lpstr>14z</vt:lpstr>
      <vt:lpstr>9m</vt:lpstr>
      <vt:lpstr>9A</vt:lpstr>
      <vt:lpstr>17A</vt:lpstr>
      <vt:lpstr>11N</vt:lpstr>
      <vt:lpstr>8A</vt:lpstr>
      <vt:lpstr>16con</vt:lpstr>
      <vt:lpstr>14L</vt:lpstr>
      <vt:lpstr>20p</vt:lpstr>
      <vt:lpstr>Krot</vt:lpstr>
      <vt:lpstr>Kokina</vt:lpstr>
      <vt:lpstr>15m</vt:lpstr>
      <vt:lpstr>10A</vt:lpstr>
      <vt:lpstr>10Y</vt:lpstr>
      <vt:lpstr>11G</vt:lpstr>
      <vt:lpstr>8B</vt:lpstr>
      <vt:lpstr>л57</vt:lpstr>
      <vt:lpstr>л58</vt:lpstr>
      <vt:lpstr>л59</vt:lpstr>
      <vt:lpstr>л60</vt:lpstr>
      <vt:lpstr>л61</vt:lpstr>
      <vt:lpstr>л62</vt:lpstr>
      <vt:lpstr>л63</vt:lpstr>
      <vt:lpstr>л64</vt:lpstr>
      <vt:lpstr>л65</vt:lpstr>
      <vt:lpstr>л66</vt:lpstr>
      <vt:lpstr>л67</vt:lpstr>
      <vt:lpstr>л68</vt:lpstr>
      <vt:lpstr>л69</vt:lpstr>
      <vt:lpstr>л70</vt:lpstr>
      <vt:lpstr>л71</vt:lpstr>
      <vt:lpstr>л72</vt:lpstr>
      <vt:lpstr>л73</vt:lpstr>
      <vt:lpstr>л74</vt:lpstr>
      <vt:lpstr>л75</vt:lpstr>
      <vt:lpstr>л76</vt:lpstr>
      <vt:lpstr>л77</vt:lpstr>
      <vt:lpstr>л78</vt:lpstr>
      <vt:lpstr>л79</vt:lpstr>
      <vt:lpstr>л80</vt:lpstr>
      <vt:lpstr>л81</vt:lpstr>
      <vt:lpstr>л82</vt:lpstr>
      <vt:lpstr>л83</vt:lpstr>
      <vt:lpstr>л84</vt:lpstr>
      <vt:lpstr>л85</vt:lpstr>
      <vt:lpstr>л86</vt:lpstr>
      <vt:lpstr>л87</vt:lpstr>
      <vt:lpstr>л88</vt:lpstr>
      <vt:lpstr>л89</vt:lpstr>
      <vt:lpstr>л90</vt:lpstr>
      <vt:lpstr>л91</vt:lpstr>
      <vt:lpstr>л92</vt:lpstr>
      <vt:lpstr>л93</vt:lpstr>
      <vt:lpstr>л94</vt:lpstr>
      <vt:lpstr>л95</vt:lpstr>
      <vt:lpstr>л96</vt:lpstr>
      <vt:lpstr>л97</vt:lpstr>
      <vt:lpstr>л98</vt:lpstr>
      <vt:lpstr>л99</vt:lpstr>
      <vt:lpstr>л100</vt:lpstr>
      <vt:lpstr>CV!Заголовки_для_печати</vt:lpstr>
      <vt:lpstr>'10A'!Область_печати</vt:lpstr>
      <vt:lpstr>'10Y'!Область_печати</vt:lpstr>
      <vt:lpstr>'11G'!Область_печати</vt:lpstr>
      <vt:lpstr>'11N'!Область_печати</vt:lpstr>
      <vt:lpstr>'12A'!Область_печати</vt:lpstr>
      <vt:lpstr>'12d'!Область_печати</vt:lpstr>
      <vt:lpstr>'12E'!Область_печати</vt:lpstr>
      <vt:lpstr>'12k'!Область_печати</vt:lpstr>
      <vt:lpstr>'12m'!Область_печати</vt:lpstr>
      <vt:lpstr>'12P'!Область_печати</vt:lpstr>
      <vt:lpstr>'12s'!Область_печати</vt:lpstr>
      <vt:lpstr>'13B'!Область_печати</vt:lpstr>
      <vt:lpstr>'13c'!Область_печати</vt:lpstr>
      <vt:lpstr>'13d'!Область_печати</vt:lpstr>
      <vt:lpstr>'13mini'!Область_печати</vt:lpstr>
      <vt:lpstr>'13N'!Область_печати</vt:lpstr>
      <vt:lpstr>'13R'!Область_печати</vt:lpstr>
      <vt:lpstr>'13s'!Область_печати</vt:lpstr>
      <vt:lpstr>'13T'!Область_печати</vt:lpstr>
      <vt:lpstr>'14A'!Область_печати</vt:lpstr>
      <vt:lpstr>'14L'!Область_печати</vt:lpstr>
      <vt:lpstr>'14N'!Область_печати</vt:lpstr>
      <vt:lpstr>'14z'!Область_печати</vt:lpstr>
      <vt:lpstr>'15m'!Область_печати</vt:lpstr>
      <vt:lpstr>'15P'!Область_печати</vt:lpstr>
      <vt:lpstr>'15Y'!Область_печати</vt:lpstr>
      <vt:lpstr>'16con'!Область_печати</vt:lpstr>
      <vt:lpstr>'17A'!Область_печати</vt:lpstr>
      <vt:lpstr>'17P'!Область_печати</vt:lpstr>
      <vt:lpstr>'19A'!Область_печати</vt:lpstr>
      <vt:lpstr>'19dn'!Область_печати</vt:lpstr>
      <vt:lpstr>'19pr'!Область_печати</vt:lpstr>
      <vt:lpstr>'19U'!Область_печати</vt:lpstr>
      <vt:lpstr>'20p'!Область_печати</vt:lpstr>
      <vt:lpstr>'8A'!Область_печати</vt:lpstr>
      <vt:lpstr>'8B'!Область_печати</vt:lpstr>
      <vt:lpstr>'9A'!Область_печати</vt:lpstr>
      <vt:lpstr>'9F'!Область_печати</vt:lpstr>
      <vt:lpstr>'9m'!Область_печати</vt:lpstr>
      <vt:lpstr>a!Область_печати</vt:lpstr>
      <vt:lpstr>Anastay!Область_печати</vt:lpstr>
      <vt:lpstr>b!Область_печати</vt:lpstr>
      <vt:lpstr>'c'!Область_печати</vt:lpstr>
      <vt:lpstr>CV!Область_печати</vt:lpstr>
      <vt:lpstr>Karaseva!Область_печати</vt:lpstr>
      <vt:lpstr>Kokina!Область_печати</vt:lpstr>
      <vt:lpstr>Krot!Область_печати</vt:lpstr>
      <vt:lpstr>Lapushk!Область_печати</vt:lpstr>
      <vt:lpstr>LapVik!Область_печати</vt:lpstr>
      <vt:lpstr>Leto_Kb1!Область_печати</vt:lpstr>
      <vt:lpstr>Leto_teen!Область_печати</vt:lpstr>
      <vt:lpstr>Leto_Teen_B1!Область_печати</vt:lpstr>
      <vt:lpstr>Lukina!Область_печати</vt:lpstr>
      <vt:lpstr>OSTATKI!Область_печати</vt:lpstr>
      <vt:lpstr>Rogachev!Область_печати</vt:lpstr>
      <vt:lpstr>Schelkova!Область_печати</vt:lpstr>
      <vt:lpstr>Yarostk!Область_печати</vt:lpstr>
      <vt:lpstr>Zaharova!Область_печати</vt:lpstr>
      <vt:lpstr>безопл!Область_печати</vt:lpstr>
      <vt:lpstr>л100!Область_печати</vt:lpstr>
      <vt:lpstr>л57!Область_печати</vt:lpstr>
      <vt:lpstr>л58!Область_печати</vt:lpstr>
      <vt:lpstr>л59!Область_печати</vt:lpstr>
      <vt:lpstr>л60!Область_печати</vt:lpstr>
      <vt:lpstr>л61!Область_печати</vt:lpstr>
      <vt:lpstr>л62!Область_печати</vt:lpstr>
      <vt:lpstr>л63!Область_печати</vt:lpstr>
      <vt:lpstr>л64!Область_печати</vt:lpstr>
      <vt:lpstr>л65!Область_печати</vt:lpstr>
      <vt:lpstr>л66!Область_печати</vt:lpstr>
      <vt:lpstr>л67!Область_печати</vt:lpstr>
      <vt:lpstr>л68!Область_печати</vt:lpstr>
      <vt:lpstr>л69!Область_печати</vt:lpstr>
      <vt:lpstr>л70!Область_печати</vt:lpstr>
      <vt:lpstr>л71!Область_печати</vt:lpstr>
      <vt:lpstr>л72!Область_печати</vt:lpstr>
      <vt:lpstr>л73!Область_печати</vt:lpstr>
      <vt:lpstr>л74!Область_печати</vt:lpstr>
      <vt:lpstr>л75!Область_печати</vt:lpstr>
      <vt:lpstr>л76!Область_печати</vt:lpstr>
      <vt:lpstr>л77!Область_печати</vt:lpstr>
      <vt:lpstr>л78!Область_печати</vt:lpstr>
      <vt:lpstr>л79!Область_печати</vt:lpstr>
      <vt:lpstr>л80!Область_печати</vt:lpstr>
      <vt:lpstr>л81!Область_печати</vt:lpstr>
      <vt:lpstr>л82!Область_печати</vt:lpstr>
      <vt:lpstr>л83!Область_печати</vt:lpstr>
      <vt:lpstr>л84!Область_печати</vt:lpstr>
      <vt:lpstr>л85!Область_печати</vt:lpstr>
      <vt:lpstr>л86!Область_печати</vt:lpstr>
      <vt:lpstr>л87!Область_печати</vt:lpstr>
      <vt:lpstr>л88!Область_печати</vt:lpstr>
      <vt:lpstr>л89!Область_печати</vt:lpstr>
      <vt:lpstr>л90!Область_печати</vt:lpstr>
      <vt:lpstr>л91!Область_печати</vt:lpstr>
      <vt:lpstr>л92!Область_печати</vt:lpstr>
      <vt:lpstr>л93!Область_печати</vt:lpstr>
      <vt:lpstr>л94!Область_печати</vt:lpstr>
      <vt:lpstr>л95!Область_печати</vt:lpstr>
      <vt:lpstr>л96!Область_печати</vt:lpstr>
      <vt:lpstr>л97!Область_печати</vt:lpstr>
      <vt:lpstr>л98!Область_печати</vt:lpstr>
      <vt:lpstr>л99!Область_печати</vt:lpstr>
      <vt:lpstr>ф_01!Область_печати</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Maria Pavlova</dc:creator>
  <cp:lastModifiedBy>User</cp:lastModifiedBy>
  <cp:lastPrinted>2021-08-12T16:52:05Z</cp:lastPrinted>
  <dcterms:created xsi:type="dcterms:W3CDTF">2014-08-21T13:08:17Z</dcterms:created>
  <dcterms:modified xsi:type="dcterms:W3CDTF">2021-09-16T12:20:37Z</dcterms:modified>
</cp:coreProperties>
</file>