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stillson/Desktop/"/>
    </mc:Choice>
  </mc:AlternateContent>
  <xr:revisionPtr revIDLastSave="0" documentId="8_{00A6B777-D130-6F4B-BC71-7DA442658CA8}" xr6:coauthVersionLast="36" xr6:coauthVersionMax="36" xr10:uidLastSave="{00000000-0000-0000-0000-000000000000}"/>
  <bookViews>
    <workbookView xWindow="0" yWindow="460" windowWidth="25600" windowHeight="13160" activeTab="2" xr2:uid="{7A53C622-4871-43BF-92D4-ED2BC229F82F}"/>
  </bookViews>
  <sheets>
    <sheet name="notes" sheetId="7" r:id="rId1"/>
    <sheet name="simulation1" sheetId="1" r:id="rId2"/>
    <sheet name="simulation2" sheetId="2" r:id="rId3"/>
    <sheet name="simulation 3" sheetId="11" r:id="rId4"/>
    <sheet name="simulation 4" sheetId="8" r:id="rId5"/>
    <sheet name="simulation 5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8" l="1"/>
  <c r="E21" i="8"/>
  <c r="F21" i="8"/>
  <c r="G21" i="8"/>
  <c r="H21" i="8"/>
  <c r="I21" i="8"/>
  <c r="J21" i="8"/>
  <c r="K21" i="8"/>
  <c r="L21" i="8"/>
  <c r="L22" i="8" s="1"/>
  <c r="M21" i="8"/>
  <c r="N21" i="8"/>
  <c r="C21" i="8"/>
  <c r="D24" i="9"/>
  <c r="E24" i="9"/>
  <c r="F24" i="9"/>
  <c r="H24" i="9"/>
  <c r="I24" i="9"/>
  <c r="J24" i="9"/>
  <c r="K24" i="9"/>
  <c r="L24" i="9"/>
  <c r="M24" i="9"/>
  <c r="N24" i="9"/>
  <c r="C24" i="9"/>
  <c r="M22" i="9"/>
  <c r="L22" i="9"/>
  <c r="K22" i="9"/>
  <c r="I22" i="9"/>
  <c r="H22" i="9"/>
  <c r="G22" i="9"/>
  <c r="E22" i="9"/>
  <c r="D22" i="9"/>
  <c r="C22" i="9"/>
  <c r="K15" i="9"/>
  <c r="J15" i="9"/>
  <c r="I15" i="9"/>
  <c r="H15" i="9"/>
  <c r="G15" i="9"/>
  <c r="F15" i="9"/>
  <c r="E15" i="9"/>
  <c r="D15" i="9"/>
  <c r="C15" i="9"/>
  <c r="K15" i="8"/>
  <c r="J15" i="8"/>
  <c r="I15" i="8"/>
  <c r="H15" i="8"/>
  <c r="G15" i="8"/>
  <c r="F15" i="8"/>
  <c r="E15" i="8"/>
  <c r="D15" i="8"/>
  <c r="C15" i="8"/>
  <c r="Z53" i="11"/>
  <c r="AA53" i="11" s="1"/>
  <c r="AB53" i="11" s="1"/>
  <c r="AC53" i="11" s="1"/>
  <c r="AD53" i="11" s="1"/>
  <c r="AE53" i="11" s="1"/>
  <c r="AF53" i="11" s="1"/>
  <c r="AG53" i="11" s="1"/>
  <c r="N21" i="11"/>
  <c r="N22" i="11" s="1"/>
  <c r="M21" i="11"/>
  <c r="L21" i="11"/>
  <c r="K21" i="11"/>
  <c r="K22" i="11" s="1"/>
  <c r="J21" i="11"/>
  <c r="J22" i="11" s="1"/>
  <c r="I21" i="11"/>
  <c r="H21" i="11"/>
  <c r="G21" i="11"/>
  <c r="G22" i="11" s="1"/>
  <c r="F21" i="11"/>
  <c r="F22" i="11" s="1"/>
  <c r="E21" i="11"/>
  <c r="E22" i="11" s="1"/>
  <c r="D21" i="11"/>
  <c r="D22" i="11" s="1"/>
  <c r="C21" i="11"/>
  <c r="C22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C13" i="11"/>
  <c r="O24" i="8"/>
  <c r="D15" i="1"/>
  <c r="E15" i="1"/>
  <c r="F15" i="1"/>
  <c r="G15" i="1"/>
  <c r="H15" i="1"/>
  <c r="I15" i="1"/>
  <c r="J15" i="1"/>
  <c r="K15" i="1"/>
  <c r="L15" i="1"/>
  <c r="M15" i="1"/>
  <c r="N15" i="1"/>
  <c r="C15" i="1"/>
  <c r="I30" i="1"/>
  <c r="I28" i="2"/>
  <c r="D16" i="1"/>
  <c r="E16" i="1"/>
  <c r="F16" i="1"/>
  <c r="G16" i="1"/>
  <c r="H16" i="1"/>
  <c r="I16" i="1"/>
  <c r="J16" i="1"/>
  <c r="K16" i="1"/>
  <c r="C16" i="1"/>
  <c r="D15" i="2"/>
  <c r="E15" i="2"/>
  <c r="F15" i="2"/>
  <c r="G15" i="2"/>
  <c r="H15" i="2"/>
  <c r="I15" i="2"/>
  <c r="J15" i="2"/>
  <c r="K15" i="2"/>
  <c r="L15" i="2"/>
  <c r="M15" i="2"/>
  <c r="N15" i="2"/>
  <c r="C15" i="2"/>
  <c r="S28" i="9"/>
  <c r="M16" i="9"/>
  <c r="N21" i="9"/>
  <c r="N18" i="9" s="1"/>
  <c r="M21" i="9"/>
  <c r="M18" i="9" s="1"/>
  <c r="L21" i="9"/>
  <c r="L18" i="9" s="1"/>
  <c r="K21" i="9"/>
  <c r="K18" i="9" s="1"/>
  <c r="J21" i="9"/>
  <c r="J18" i="9" s="1"/>
  <c r="I21" i="9"/>
  <c r="I18" i="9" s="1"/>
  <c r="H21" i="9"/>
  <c r="H18" i="9" s="1"/>
  <c r="G21" i="9"/>
  <c r="G18" i="9" s="1"/>
  <c r="F21" i="9"/>
  <c r="F18" i="9" s="1"/>
  <c r="E21" i="9"/>
  <c r="E18" i="9" s="1"/>
  <c r="D21" i="9"/>
  <c r="D18" i="9" s="1"/>
  <c r="C21" i="9"/>
  <c r="C18" i="9" s="1"/>
  <c r="N17" i="9"/>
  <c r="M17" i="9"/>
  <c r="L17" i="9"/>
  <c r="K17" i="9"/>
  <c r="J17" i="9"/>
  <c r="I17" i="9"/>
  <c r="H17" i="9"/>
  <c r="G17" i="9"/>
  <c r="F17" i="9"/>
  <c r="E17" i="9"/>
  <c r="D17" i="9"/>
  <c r="C17" i="9"/>
  <c r="N14" i="9"/>
  <c r="M14" i="9"/>
  <c r="L14" i="9"/>
  <c r="K14" i="9"/>
  <c r="J14" i="9"/>
  <c r="I14" i="9"/>
  <c r="H14" i="9"/>
  <c r="G14" i="9"/>
  <c r="F14" i="9"/>
  <c r="E14" i="9"/>
  <c r="D14" i="9"/>
  <c r="C14" i="9"/>
  <c r="C13" i="9"/>
  <c r="D18" i="2"/>
  <c r="E18" i="2"/>
  <c r="G18" i="2"/>
  <c r="H18" i="2"/>
  <c r="I18" i="2"/>
  <c r="K18" i="2"/>
  <c r="L18" i="2"/>
  <c r="M18" i="2"/>
  <c r="D21" i="2"/>
  <c r="E21" i="2"/>
  <c r="F21" i="2"/>
  <c r="F18" i="2" s="1"/>
  <c r="G21" i="2"/>
  <c r="H21" i="2"/>
  <c r="C21" i="2"/>
  <c r="C18" i="2" s="1"/>
  <c r="M16" i="8"/>
  <c r="F22" i="8"/>
  <c r="D22" i="8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G16" i="8"/>
  <c r="N14" i="8"/>
  <c r="M14" i="8"/>
  <c r="L14" i="8"/>
  <c r="K14" i="8"/>
  <c r="J14" i="8"/>
  <c r="I14" i="8"/>
  <c r="H14" i="8"/>
  <c r="G14" i="8"/>
  <c r="F14" i="8"/>
  <c r="E14" i="8"/>
  <c r="D14" i="8"/>
  <c r="C14" i="8"/>
  <c r="C13" i="8"/>
  <c r="I21" i="2"/>
  <c r="J21" i="2"/>
  <c r="J18" i="2" s="1"/>
  <c r="K21" i="2"/>
  <c r="L21" i="2"/>
  <c r="M21" i="2"/>
  <c r="N21" i="2"/>
  <c r="N18" i="2" s="1"/>
  <c r="H18" i="1"/>
  <c r="F22" i="9" l="1"/>
  <c r="J22" i="9"/>
  <c r="N22" i="9"/>
  <c r="I22" i="8"/>
  <c r="M22" i="8"/>
  <c r="J22" i="8"/>
  <c r="J24" i="8" s="1"/>
  <c r="N22" i="8"/>
  <c r="K22" i="8"/>
  <c r="H22" i="8"/>
  <c r="G22" i="8"/>
  <c r="E22" i="8"/>
  <c r="C19" i="11"/>
  <c r="C23" i="11"/>
  <c r="H22" i="11"/>
  <c r="L22" i="11"/>
  <c r="G19" i="11"/>
  <c r="G23" i="11" s="1"/>
  <c r="K19" i="11"/>
  <c r="K23" i="11" s="1"/>
  <c r="I22" i="11"/>
  <c r="M22" i="11"/>
  <c r="D23" i="11"/>
  <c r="E19" i="11"/>
  <c r="E23" i="11" s="1"/>
  <c r="I19" i="11"/>
  <c r="M19" i="11"/>
  <c r="F19" i="11"/>
  <c r="F23" i="11" s="1"/>
  <c r="J19" i="11"/>
  <c r="J23" i="11" s="1"/>
  <c r="N19" i="11"/>
  <c r="N23" i="11" s="1"/>
  <c r="D19" i="11"/>
  <c r="H19" i="11"/>
  <c r="L19" i="11"/>
  <c r="C22" i="8"/>
  <c r="C16" i="8"/>
  <c r="C19" i="8" s="1"/>
  <c r="K16" i="8"/>
  <c r="J16" i="8"/>
  <c r="J19" i="8" s="1"/>
  <c r="F16" i="8"/>
  <c r="F19" i="8" s="1"/>
  <c r="F24" i="8" s="1"/>
  <c r="N16" i="8"/>
  <c r="N19" i="8" s="1"/>
  <c r="C16" i="9"/>
  <c r="C19" i="9" s="1"/>
  <c r="F16" i="9"/>
  <c r="F19" i="9" s="1"/>
  <c r="N16" i="9"/>
  <c r="G16" i="9"/>
  <c r="G19" i="9" s="1"/>
  <c r="G24" i="9" s="1"/>
  <c r="K16" i="9"/>
  <c r="K19" i="9" s="1"/>
  <c r="M19" i="9"/>
  <c r="N19" i="9"/>
  <c r="J16" i="9"/>
  <c r="J19" i="9" s="1"/>
  <c r="D16" i="9"/>
  <c r="D19" i="9" s="1"/>
  <c r="H16" i="9"/>
  <c r="H19" i="9" s="1"/>
  <c r="L16" i="9"/>
  <c r="L19" i="9" s="1"/>
  <c r="E16" i="9"/>
  <c r="E19" i="9" s="1"/>
  <c r="I16" i="9"/>
  <c r="I19" i="9" s="1"/>
  <c r="M19" i="8"/>
  <c r="G19" i="8"/>
  <c r="K19" i="8"/>
  <c r="D16" i="8"/>
  <c r="D19" i="8" s="1"/>
  <c r="D24" i="8" s="1"/>
  <c r="H16" i="8"/>
  <c r="H19" i="8" s="1"/>
  <c r="L16" i="8"/>
  <c r="L19" i="8" s="1"/>
  <c r="L24" i="8" s="1"/>
  <c r="E16" i="8"/>
  <c r="E19" i="8" s="1"/>
  <c r="I16" i="8"/>
  <c r="I19" i="8" s="1"/>
  <c r="E21" i="1"/>
  <c r="D17" i="2"/>
  <c r="E17" i="2"/>
  <c r="F17" i="2"/>
  <c r="G17" i="2"/>
  <c r="H17" i="2"/>
  <c r="I17" i="2"/>
  <c r="J17" i="2"/>
  <c r="K17" i="2"/>
  <c r="L17" i="2"/>
  <c r="M17" i="2"/>
  <c r="N17" i="2"/>
  <c r="G14" i="2"/>
  <c r="C13" i="2"/>
  <c r="M16" i="2"/>
  <c r="C17" i="2"/>
  <c r="G16" i="2"/>
  <c r="N14" i="2"/>
  <c r="M14" i="2"/>
  <c r="L14" i="2"/>
  <c r="K14" i="2"/>
  <c r="J14" i="2"/>
  <c r="I14" i="2"/>
  <c r="H14" i="2"/>
  <c r="F14" i="2"/>
  <c r="E14" i="2"/>
  <c r="D14" i="2"/>
  <c r="C14" i="2"/>
  <c r="H17" i="1"/>
  <c r="I18" i="1"/>
  <c r="J18" i="1"/>
  <c r="K18" i="1"/>
  <c r="L18" i="1"/>
  <c r="M18" i="1"/>
  <c r="N18" i="1"/>
  <c r="C18" i="1"/>
  <c r="D18" i="1"/>
  <c r="E18" i="1"/>
  <c r="F18" i="1"/>
  <c r="G18" i="1"/>
  <c r="J17" i="1"/>
  <c r="K17" i="1"/>
  <c r="L17" i="1"/>
  <c r="M17" i="1"/>
  <c r="N17" i="1"/>
  <c r="F17" i="1"/>
  <c r="N24" i="8" l="1"/>
  <c r="H24" i="8"/>
  <c r="M24" i="8"/>
  <c r="K24" i="8"/>
  <c r="I24" i="8"/>
  <c r="G24" i="8"/>
  <c r="E24" i="8"/>
  <c r="L23" i="11"/>
  <c r="I23" i="11"/>
  <c r="M23" i="11"/>
  <c r="H23" i="11"/>
  <c r="C24" i="8"/>
  <c r="C16" i="2"/>
  <c r="C19" i="2" s="1"/>
  <c r="C23" i="2" s="1"/>
  <c r="J16" i="2"/>
  <c r="J19" i="2" s="1"/>
  <c r="J23" i="2" s="1"/>
  <c r="K16" i="2"/>
  <c r="K19" i="2" s="1"/>
  <c r="K23" i="2" s="1"/>
  <c r="F16" i="2"/>
  <c r="F19" i="2" s="1"/>
  <c r="F23" i="2" s="1"/>
  <c r="N16" i="2"/>
  <c r="N19" i="2" s="1"/>
  <c r="N23" i="2" s="1"/>
  <c r="M19" i="2"/>
  <c r="M23" i="2" s="1"/>
  <c r="G19" i="2"/>
  <c r="G23" i="2" s="1"/>
  <c r="D16" i="2"/>
  <c r="D19" i="2" s="1"/>
  <c r="D23" i="2" s="1"/>
  <c r="H16" i="2"/>
  <c r="H19" i="2" s="1"/>
  <c r="H23" i="2" s="1"/>
  <c r="L16" i="2"/>
  <c r="L19" i="2" s="1"/>
  <c r="L23" i="2" s="1"/>
  <c r="E16" i="2"/>
  <c r="E19" i="2" s="1"/>
  <c r="E23" i="2" s="1"/>
  <c r="I16" i="2"/>
  <c r="I19" i="2" s="1"/>
  <c r="I23" i="2" s="1"/>
  <c r="D21" i="1" l="1"/>
  <c r="F21" i="1"/>
  <c r="G21" i="1"/>
  <c r="H21" i="1"/>
  <c r="I21" i="1"/>
  <c r="J21" i="1"/>
  <c r="K21" i="1"/>
  <c r="L21" i="1"/>
  <c r="M21" i="1"/>
  <c r="N21" i="1"/>
  <c r="C21" i="1"/>
  <c r="D14" i="1"/>
  <c r="E14" i="1"/>
  <c r="F14" i="1"/>
  <c r="G14" i="1"/>
  <c r="H14" i="1"/>
  <c r="I14" i="1"/>
  <c r="J14" i="1"/>
  <c r="K14" i="1"/>
  <c r="L14" i="1"/>
  <c r="M14" i="1"/>
  <c r="N14" i="1"/>
  <c r="C14" i="1"/>
  <c r="D17" i="1"/>
  <c r="E17" i="1"/>
  <c r="G17" i="1"/>
  <c r="I17" i="1"/>
  <c r="C17" i="1"/>
  <c r="C13" i="1"/>
  <c r="Z53" i="1"/>
  <c r="AA53" i="1" s="1"/>
  <c r="AB53" i="1" s="1"/>
  <c r="AC53" i="1" s="1"/>
  <c r="AD53" i="1" s="1"/>
  <c r="AE53" i="1" s="1"/>
  <c r="AF53" i="1" s="1"/>
  <c r="AG53" i="1" s="1"/>
  <c r="G19" i="1" l="1"/>
  <c r="G23" i="1" s="1"/>
  <c r="K19" i="1"/>
  <c r="K23" i="1" s="1"/>
  <c r="C19" i="1"/>
  <c r="C23" i="1" s="1"/>
  <c r="D19" i="1"/>
  <c r="D23" i="1" s="1"/>
  <c r="H19" i="1"/>
  <c r="H23" i="1" s="1"/>
  <c r="L19" i="1"/>
  <c r="L23" i="1" s="1"/>
  <c r="M19" i="1"/>
  <c r="M23" i="1" s="1"/>
  <c r="F19" i="1"/>
  <c r="F23" i="1" s="1"/>
  <c r="J19" i="1"/>
  <c r="J23" i="1" s="1"/>
  <c r="N19" i="1"/>
  <c r="N23" i="1" s="1"/>
  <c r="E19" i="1"/>
  <c r="E23" i="1" s="1"/>
  <c r="I19" i="1"/>
  <c r="I23" i="1" s="1"/>
</calcChain>
</file>

<file path=xl/sharedStrings.xml><?xml version="1.0" encoding="utf-8"?>
<sst xmlns="http://schemas.openxmlformats.org/spreadsheetml/2006/main" count="411" uniqueCount="127">
  <si>
    <t>Madison Taxi Service Startup Estimates</t>
  </si>
  <si>
    <t>fuel</t>
  </si>
  <si>
    <t>miles per ride</t>
  </si>
  <si>
    <t>total cost</t>
  </si>
  <si>
    <t>total fuel cost</t>
  </si>
  <si>
    <t>total revenue</t>
  </si>
  <si>
    <t xml:space="preserve">  ($5 per rider)</t>
  </si>
  <si>
    <t xml:space="preserve">  ($10 per rider)</t>
  </si>
  <si>
    <t>driver share</t>
  </si>
  <si>
    <t xml:space="preserve">           driver share</t>
  </si>
  <si>
    <t>need to include:</t>
  </si>
  <si>
    <t>accounting fees</t>
  </si>
  <si>
    <t>100/month</t>
  </si>
  <si>
    <t>marketing</t>
  </si>
  <si>
    <t>daytime drivers</t>
  </si>
  <si>
    <t>org structure</t>
  </si>
  <si>
    <t>staffing positions - paid positions?</t>
  </si>
  <si>
    <t>card processing</t>
  </si>
  <si>
    <t>signage</t>
  </si>
  <si>
    <t>driver contracts</t>
  </si>
  <si>
    <t>implied warranty - DL pic, signature</t>
  </si>
  <si>
    <t>venmo pay to drivers</t>
  </si>
  <si>
    <t>banking fees/dropbox?</t>
  </si>
  <si>
    <t xml:space="preserve"> bring in PBL?</t>
  </si>
  <si>
    <t>driver accountability</t>
  </si>
  <si>
    <t>video monitoring</t>
  </si>
  <si>
    <t>legal fees</t>
  </si>
  <si>
    <t>fixed one time costs</t>
  </si>
  <si>
    <t>Variable costs</t>
  </si>
  <si>
    <t>paypal credit card fees:</t>
  </si>
  <si>
    <t>fixed monthly costs</t>
  </si>
  <si>
    <t xml:space="preserve"> </t>
  </si>
  <si>
    <t>x</t>
  </si>
  <si>
    <t xml:space="preserve"> x</t>
  </si>
  <si>
    <t>maintance</t>
  </si>
  <si>
    <t>prepaid phone -known</t>
  </si>
  <si>
    <t>car suvillance camera - known</t>
  </si>
  <si>
    <t>legal fees - estimate</t>
  </si>
  <si>
    <t>signage for car + start up marketing - estimate</t>
  </si>
  <si>
    <t>paypal reader -free with signup</t>
  </si>
  <si>
    <t>buisness cards - estimate</t>
  </si>
  <si>
    <t>insurance - estimate</t>
  </si>
  <si>
    <t>phone bill -known</t>
  </si>
  <si>
    <t>buisness cards -estimate</t>
  </si>
  <si>
    <t>cpa accounting fees-estimate</t>
  </si>
  <si>
    <t>driver fare percentage</t>
  </si>
  <si>
    <t>gas cost</t>
  </si>
  <si>
    <t>fuel usage mpg</t>
  </si>
  <si>
    <t>Monthly expenses:</t>
  </si>
  <si>
    <t xml:space="preserve">month: </t>
  </si>
  <si>
    <t>gross profit:</t>
  </si>
  <si>
    <t>background check</t>
  </si>
  <si>
    <t>First premier banking fees</t>
  </si>
  <si>
    <t>total fixed one time cost</t>
  </si>
  <si>
    <t xml:space="preserve"> driver fare caculation</t>
  </si>
  <si>
    <t># of in town fare (avg)</t>
  </si>
  <si>
    <t># of out- town fare (avg)</t>
  </si>
  <si>
    <t>cost for in town fares</t>
  </si>
  <si>
    <t>cost for out of town fares</t>
  </si>
  <si>
    <t># of in-town rides adjustment</t>
  </si>
  <si>
    <t># of out of town rides adjustment</t>
  </si>
  <si>
    <t>Ride adjustments:</t>
  </si>
  <si>
    <t>fixed number of intown rides:</t>
  </si>
  <si>
    <t>fixed number of out of town rides</t>
  </si>
  <si>
    <t>1st month</t>
  </si>
  <si>
    <t>10TH</t>
  </si>
  <si>
    <t>12TH</t>
  </si>
  <si>
    <t>xx</t>
  </si>
  <si>
    <t>monthly variable cost</t>
  </si>
  <si>
    <t>full time staff</t>
  </si>
  <si>
    <t>permits</t>
  </si>
  <si>
    <t>: monthly cpa fees</t>
  </si>
  <si>
    <t>monthly staff fees</t>
  </si>
  <si>
    <t>monthly paypal fees</t>
  </si>
  <si>
    <t>fixed one time fees</t>
  </si>
  <si>
    <t>the following were added to the simulation:</t>
  </si>
  <si>
    <t>additional costs:</t>
  </si>
  <si>
    <t>also fixed the following:</t>
  </si>
  <si>
    <t>fuel costs, driver share, &amp; revenue based off actual cost per ride not avg</t>
  </si>
  <si>
    <t xml:space="preserve">added additional riders to base of 40 to simulate some rides there would be more than </t>
  </si>
  <si>
    <t>** additional added</t>
  </si>
  <si>
    <t>one rider per ride</t>
  </si>
  <si>
    <t>pricing caculation</t>
  </si>
  <si>
    <t>driver fare / fuel caculation</t>
  </si>
  <si>
    <t>in town avg trip length ( miles) avg</t>
  </si>
  <si>
    <t>out of town trip length ( miles) avg</t>
  </si>
  <si>
    <t>cost per mile</t>
  </si>
  <si>
    <t>booking fee per ride</t>
  </si>
  <si>
    <t>adjusted pricing model to uber model of base charge + charge per mile</t>
  </si>
  <si>
    <t>adjusted full time staff costs</t>
  </si>
  <si>
    <t>adjusted driver share</t>
  </si>
  <si>
    <t>car maintance</t>
  </si>
  <si>
    <t>adjusted to uber model of driver percentage</t>
  </si>
  <si>
    <t>in town avg trip time( mintues)</t>
  </si>
  <si>
    <t>out of town average trip time                ( mintues)</t>
  </si>
  <si>
    <t>cost per mintue</t>
  </si>
  <si>
    <t xml:space="preserve">                    revenue = base cost + cost per mile + cost per mintue</t>
  </si>
  <si>
    <t>driver share = driver percentage * total revenue - the booking fee</t>
  </si>
  <si>
    <t>adjusted costs:</t>
  </si>
  <si>
    <t>no driver share</t>
  </si>
  <si>
    <t>no monthly staff fee</t>
  </si>
  <si>
    <t>paypal fees ( card swiper)</t>
  </si>
  <si>
    <t>variable paypal cardswipe fee</t>
  </si>
  <si>
    <t>fixed price model</t>
  </si>
  <si>
    <t>varible fuel cost</t>
  </si>
  <si>
    <t>varible driver share</t>
  </si>
  <si>
    <t>maintance caculation</t>
  </si>
  <si>
    <t>maintance per month estimate</t>
  </si>
  <si>
    <t>full time staff- # of staff x 20 hrs approx time x rate</t>
  </si>
  <si>
    <t>monthly variable costs</t>
  </si>
  <si>
    <t>total tip revenue ( estimate)</t>
  </si>
  <si>
    <t>got rid pf driver percentage</t>
  </si>
  <si>
    <t>got rid of staff cost</t>
  </si>
  <si>
    <t>fuel costs ( prius)</t>
  </si>
  <si>
    <t xml:space="preserve"># of in town rides </t>
  </si>
  <si>
    <t># of out- town rides</t>
  </si>
  <si>
    <t># of in town rides</t>
  </si>
  <si>
    <t># of out- town fare rides</t>
  </si>
  <si>
    <t>revenue caculation</t>
  </si>
  <si>
    <t>***uber pricing model ***</t>
  </si>
  <si>
    <t>* uber pricing model with only one person running operations</t>
  </si>
  <si>
    <t>**uber pricing model with only one person running operations</t>
  </si>
  <si>
    <t xml:space="preserve">fixed price model with only one driver/  staff member </t>
  </si>
  <si>
    <t>estmated tips since the only staff member would be receiving all tips</t>
  </si>
  <si>
    <t>added in tip percentage estimate since the only staff member  would be receiving all tips</t>
  </si>
  <si>
    <t>fuel costs simulated reflect use of someones personal car</t>
  </si>
  <si>
    <t>background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</si>
</sst>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3" fillId="2" borderId="1" applyNumberFormat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ont="1"/>
    <xf numFmtId="0" fontId="0" fillId="0" borderId="0" xfId="0" applyBorder="1"/>
    <xf numFmtId="2" fontId="0" fillId="0" borderId="3" xfId="0" applyNumberFormat="1" applyBorder="1"/>
    <xf numFmtId="0" fontId="2" fillId="0" borderId="2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8" fontId="0" fillId="0" borderId="0" xfId="0" applyNumberFormat="1"/>
    <xf numFmtId="8" fontId="0" fillId="0" borderId="2" xfId="0" applyNumberFormat="1" applyBorder="1" applyAlignment="1">
      <alignment vertical="top"/>
    </xf>
    <xf numFmtId="0" fontId="0" fillId="0" borderId="0" xfId="0" applyFont="1" applyAlignment="1">
      <alignment wrapText="1"/>
    </xf>
    <xf numFmtId="0" fontId="3" fillId="0" borderId="0" xfId="1" applyFill="1" applyBorder="1" applyAlignment="1">
      <alignment horizontal="center"/>
    </xf>
    <xf numFmtId="8" fontId="0" fillId="0" borderId="2" xfId="0" quotePrefix="1" applyNumberFormat="1" applyBorder="1"/>
    <xf numFmtId="8" fontId="0" fillId="0" borderId="0" xfId="0" applyNumberFormat="1" applyAlignment="1"/>
    <xf numFmtId="0" fontId="0" fillId="3" borderId="0" xfId="0" applyFill="1"/>
    <xf numFmtId="0" fontId="0" fillId="0" borderId="0" xfId="0" applyFill="1"/>
    <xf numFmtId="0" fontId="2" fillId="0" borderId="2" xfId="0" applyFont="1" applyFill="1" applyBorder="1"/>
    <xf numFmtId="2" fontId="0" fillId="0" borderId="0" xfId="0" applyNumberFormat="1" applyFill="1"/>
    <xf numFmtId="8" fontId="0" fillId="0" borderId="2" xfId="0" applyNumberFormat="1" applyFill="1" applyBorder="1" applyAlignment="1">
      <alignment vertical="top"/>
    </xf>
    <xf numFmtId="0" fontId="0" fillId="0" borderId="0" xfId="0" applyFill="1" applyBorder="1"/>
    <xf numFmtId="8" fontId="0" fillId="0" borderId="2" xfId="0" quotePrefix="1" applyNumberFormat="1" applyFill="1" applyBorder="1"/>
    <xf numFmtId="2" fontId="0" fillId="0" borderId="3" xfId="0" applyNumberFormat="1" applyFill="1" applyBorder="1"/>
    <xf numFmtId="44" fontId="0" fillId="0" borderId="0" xfId="2" applyFont="1"/>
    <xf numFmtId="0" fontId="0" fillId="3" borderId="0" xfId="0" applyFill="1" applyAlignment="1"/>
    <xf numFmtId="9" fontId="0" fillId="0" borderId="0" xfId="3" applyFont="1"/>
    <xf numFmtId="8" fontId="0" fillId="0" borderId="0" xfId="0" quotePrefix="1" applyNumberFormat="1" applyBorder="1"/>
    <xf numFmtId="8" fontId="0" fillId="0" borderId="0" xfId="0" quotePrefix="1" applyNumberFormat="1" applyFill="1" applyBorder="1"/>
    <xf numFmtId="8" fontId="0" fillId="0" borderId="2" xfId="0" applyNumberFormat="1" applyBorder="1"/>
    <xf numFmtId="8" fontId="0" fillId="3" borderId="0" xfId="0" quotePrefix="1" applyNumberFormat="1" applyFill="1" applyBorder="1"/>
    <xf numFmtId="8" fontId="0" fillId="3" borderId="2" xfId="0" applyNumberFormat="1" applyFill="1" applyBorder="1"/>
    <xf numFmtId="0" fontId="2" fillId="0" borderId="0" xfId="0" applyFont="1" applyBorder="1"/>
    <xf numFmtId="8" fontId="0" fillId="0" borderId="0" xfId="0" applyNumberFormat="1" applyBorder="1"/>
    <xf numFmtId="0" fontId="0" fillId="0" borderId="2" xfId="0" applyBorder="1"/>
    <xf numFmtId="8" fontId="0" fillId="0" borderId="2" xfId="0" applyNumberFormat="1" applyFill="1" applyBorder="1"/>
    <xf numFmtId="0" fontId="2" fillId="3" borderId="0" xfId="0" applyFont="1" applyFill="1"/>
    <xf numFmtId="0" fontId="3" fillId="2" borderId="1" xfId="1" applyAlignment="1">
      <alignment horizontal="center"/>
    </xf>
    <xf numFmtId="0" fontId="3" fillId="2" borderId="4" xfId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Currency" xfId="2" builtinId="4"/>
    <cellStyle name="Input" xfId="1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361219</xdr:colOff>
      <xdr:row>27</xdr:row>
      <xdr:rowOff>151786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967B3-D679-4278-A2DB-C0A963F1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47619" cy="4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B89-2222-45AA-A2CD-69E12B513862}">
  <dimension ref="P7:S22"/>
  <sheetViews>
    <sheetView workbookViewId="0">
      <selection activeCell="M14" sqref="M14"/>
    </sheetView>
  </sheetViews>
  <sheetFormatPr baseColWidth="10" defaultColWidth="8.83203125" defaultRowHeight="15" x14ac:dyDescent="0.2"/>
  <sheetData>
    <row r="7" spans="16:19" x14ac:dyDescent="0.2">
      <c r="Q7" t="s">
        <v>10</v>
      </c>
    </row>
    <row r="8" spans="16:19" x14ac:dyDescent="0.2">
      <c r="P8" t="s">
        <v>32</v>
      </c>
      <c r="Q8" t="s">
        <v>11</v>
      </c>
      <c r="S8" t="s">
        <v>12</v>
      </c>
    </row>
    <row r="9" spans="16:19" x14ac:dyDescent="0.2">
      <c r="P9" t="s">
        <v>31</v>
      </c>
      <c r="Q9" t="s">
        <v>13</v>
      </c>
    </row>
    <row r="10" spans="16:19" x14ac:dyDescent="0.2">
      <c r="Q10" t="s">
        <v>14</v>
      </c>
    </row>
    <row r="11" spans="16:19" x14ac:dyDescent="0.2">
      <c r="Q11" t="s">
        <v>15</v>
      </c>
    </row>
    <row r="12" spans="16:19" x14ac:dyDescent="0.2">
      <c r="Q12" t="s">
        <v>16</v>
      </c>
    </row>
    <row r="13" spans="16:19" x14ac:dyDescent="0.2">
      <c r="P13" t="s">
        <v>31</v>
      </c>
      <c r="Q13" t="s">
        <v>17</v>
      </c>
    </row>
    <row r="14" spans="16:19" x14ac:dyDescent="0.2">
      <c r="P14" t="s">
        <v>32</v>
      </c>
      <c r="Q14" t="s">
        <v>18</v>
      </c>
    </row>
    <row r="15" spans="16:19" x14ac:dyDescent="0.2">
      <c r="P15" t="s">
        <v>31</v>
      </c>
      <c r="Q15" t="s">
        <v>19</v>
      </c>
    </row>
    <row r="16" spans="16:19" x14ac:dyDescent="0.2">
      <c r="Q16" t="s">
        <v>20</v>
      </c>
    </row>
    <row r="17" spans="16:17" x14ac:dyDescent="0.2">
      <c r="Q17" t="s">
        <v>21</v>
      </c>
    </row>
    <row r="18" spans="16:17" x14ac:dyDescent="0.2">
      <c r="P18" t="s">
        <v>31</v>
      </c>
      <c r="Q18" t="s">
        <v>22</v>
      </c>
    </row>
    <row r="19" spans="16:17" x14ac:dyDescent="0.2">
      <c r="Q19" t="s">
        <v>23</v>
      </c>
    </row>
    <row r="20" spans="16:17" x14ac:dyDescent="0.2">
      <c r="Q20" t="s">
        <v>24</v>
      </c>
    </row>
    <row r="21" spans="16:17" x14ac:dyDescent="0.2">
      <c r="P21" t="s">
        <v>32</v>
      </c>
      <c r="Q21" t="s">
        <v>25</v>
      </c>
    </row>
    <row r="22" spans="16:17" x14ac:dyDescent="0.2">
      <c r="P22" t="s">
        <v>33</v>
      </c>
      <c r="Q2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3C26-4487-48FC-8AE3-77494B65D260}">
  <dimension ref="A1:AG62"/>
  <sheetViews>
    <sheetView topLeftCell="A11" workbookViewId="0">
      <selection activeCell="B32" sqref="B32"/>
    </sheetView>
  </sheetViews>
  <sheetFormatPr baseColWidth="10" defaultColWidth="8.83203125" defaultRowHeight="15" x14ac:dyDescent="0.2"/>
  <cols>
    <col min="1" max="1" width="28.33203125" customWidth="1"/>
    <col min="2" max="2" width="11.5" bestFit="1" customWidth="1"/>
    <col min="3" max="3" width="11.1640625" customWidth="1"/>
    <col min="4" max="5" width="11.5" customWidth="1"/>
    <col min="6" max="6" width="13.83203125" customWidth="1"/>
    <col min="7" max="7" width="11.33203125" customWidth="1"/>
    <col min="8" max="8" width="13.5" customWidth="1"/>
    <col min="9" max="9" width="10.5" customWidth="1"/>
    <col min="10" max="10" width="9.33203125" customWidth="1"/>
    <col min="11" max="11" width="11.5" customWidth="1"/>
    <col min="12" max="12" width="11.6640625" customWidth="1"/>
    <col min="13" max="13" width="9.5" customWidth="1"/>
    <col min="15" max="15" width="15" customWidth="1"/>
    <col min="20" max="20" width="19.33203125" customWidth="1"/>
  </cols>
  <sheetData>
    <row r="1" spans="1:2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2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25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25" x14ac:dyDescent="0.2">
      <c r="A5" s="5" t="s">
        <v>61</v>
      </c>
    </row>
    <row r="6" spans="1:25" x14ac:dyDescent="0.2">
      <c r="A6" s="8" t="s">
        <v>62</v>
      </c>
      <c r="B6">
        <v>0</v>
      </c>
    </row>
    <row r="7" spans="1:25" ht="16" x14ac:dyDescent="0.2">
      <c r="A7" s="19" t="s">
        <v>63</v>
      </c>
      <c r="B7">
        <v>0</v>
      </c>
      <c r="E7" s="6" t="s">
        <v>31</v>
      </c>
    </row>
    <row r="8" spans="1:25" ht="16" x14ac:dyDescent="0.2">
      <c r="A8" s="19" t="s">
        <v>59</v>
      </c>
      <c r="B8" s="4"/>
      <c r="C8">
        <v>20</v>
      </c>
      <c r="D8">
        <v>40</v>
      </c>
      <c r="E8">
        <v>55</v>
      </c>
      <c r="F8">
        <v>75</v>
      </c>
      <c r="G8">
        <v>60</v>
      </c>
      <c r="H8" s="24">
        <v>75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s="23"/>
      <c r="Q8" s="43" t="s">
        <v>103</v>
      </c>
      <c r="R8" s="43"/>
      <c r="S8" s="43"/>
      <c r="T8" s="23"/>
      <c r="U8" s="23"/>
      <c r="V8" s="23"/>
      <c r="W8" s="23"/>
      <c r="X8" s="23"/>
      <c r="Y8" s="23"/>
    </row>
    <row r="9" spans="1:25" ht="16" x14ac:dyDescent="0.2">
      <c r="A9" s="6" t="s">
        <v>60</v>
      </c>
      <c r="C9">
        <v>5</v>
      </c>
      <c r="D9">
        <v>10</v>
      </c>
      <c r="E9">
        <v>15</v>
      </c>
      <c r="F9">
        <v>20</v>
      </c>
      <c r="G9">
        <v>15</v>
      </c>
      <c r="H9" s="24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 s="23"/>
      <c r="Q9" s="23" t="s">
        <v>75</v>
      </c>
      <c r="R9" s="23"/>
      <c r="S9" s="23"/>
      <c r="T9" s="23"/>
      <c r="U9" s="23"/>
      <c r="V9" s="23"/>
      <c r="W9" s="23"/>
      <c r="X9" s="23"/>
      <c r="Y9" s="23"/>
    </row>
    <row r="10" spans="1:25" x14ac:dyDescent="0.2">
      <c r="H10" s="24"/>
      <c r="P10" s="23"/>
      <c r="Q10" s="23" t="s">
        <v>76</v>
      </c>
      <c r="R10" s="23"/>
      <c r="S10" s="23"/>
      <c r="T10" s="23"/>
      <c r="U10" s="23"/>
      <c r="V10" s="23"/>
      <c r="W10" s="23"/>
      <c r="X10" s="23"/>
      <c r="Y10" s="23"/>
    </row>
    <row r="11" spans="1:25" x14ac:dyDescent="0.2">
      <c r="A11" s="5" t="s">
        <v>49</v>
      </c>
      <c r="C11" s="11" t="s">
        <v>64</v>
      </c>
      <c r="D11" s="11">
        <v>2</v>
      </c>
      <c r="E11" s="11">
        <v>3</v>
      </c>
      <c r="F11" s="11">
        <v>4</v>
      </c>
      <c r="G11" s="11">
        <v>5</v>
      </c>
      <c r="H11" s="25">
        <v>6</v>
      </c>
      <c r="I11" s="11">
        <v>7</v>
      </c>
      <c r="J11" s="11">
        <v>8</v>
      </c>
      <c r="K11" s="11">
        <v>9</v>
      </c>
      <c r="L11" s="11" t="s">
        <v>65</v>
      </c>
      <c r="M11" s="11">
        <v>11</v>
      </c>
      <c r="N11" s="11" t="s">
        <v>66</v>
      </c>
      <c r="P11" s="23"/>
      <c r="Q11" s="23"/>
      <c r="R11" s="23" t="s">
        <v>71</v>
      </c>
      <c r="S11" s="23"/>
      <c r="T11" s="23"/>
      <c r="U11" s="23"/>
      <c r="V11" s="23"/>
      <c r="W11" s="23"/>
      <c r="X11" s="23"/>
      <c r="Y11" s="23"/>
    </row>
    <row r="12" spans="1:25" x14ac:dyDescent="0.2">
      <c r="A12" s="7" t="s">
        <v>48</v>
      </c>
      <c r="H12" s="24"/>
      <c r="P12" s="23"/>
      <c r="Q12" s="23"/>
      <c r="R12" s="23" t="s">
        <v>72</v>
      </c>
      <c r="S12" s="23"/>
      <c r="T12" s="23"/>
      <c r="U12" s="23"/>
      <c r="V12" s="23"/>
      <c r="W12" s="23"/>
      <c r="X12" s="23"/>
      <c r="Y12" s="23"/>
    </row>
    <row r="13" spans="1:25" x14ac:dyDescent="0.2">
      <c r="A13" s="8" t="s">
        <v>53</v>
      </c>
      <c r="C13">
        <f>SUM(C26:C32)</f>
        <v>1085</v>
      </c>
      <c r="D13">
        <v>0</v>
      </c>
      <c r="E13">
        <v>0</v>
      </c>
      <c r="F13">
        <v>0</v>
      </c>
      <c r="G13">
        <v>0</v>
      </c>
      <c r="H13" s="24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 s="23"/>
      <c r="Q13" s="23"/>
      <c r="R13" s="23" t="s">
        <v>73</v>
      </c>
      <c r="S13" s="23"/>
      <c r="T13" s="23"/>
      <c r="U13" s="23"/>
      <c r="V13" s="23"/>
      <c r="W13" s="23"/>
      <c r="X13" s="23"/>
      <c r="Y13" s="23"/>
    </row>
    <row r="14" spans="1:25" x14ac:dyDescent="0.2">
      <c r="A14" s="8" t="s">
        <v>30</v>
      </c>
      <c r="C14">
        <f t="shared" ref="C14:N14" si="0">SUM($F$26:$F$30)</f>
        <v>455</v>
      </c>
      <c r="D14">
        <f t="shared" si="0"/>
        <v>455</v>
      </c>
      <c r="E14">
        <f t="shared" si="0"/>
        <v>455</v>
      </c>
      <c r="F14">
        <f t="shared" si="0"/>
        <v>455</v>
      </c>
      <c r="G14">
        <f t="shared" si="0"/>
        <v>455</v>
      </c>
      <c r="H14" s="24">
        <f t="shared" si="0"/>
        <v>455</v>
      </c>
      <c r="I14">
        <f t="shared" si="0"/>
        <v>455</v>
      </c>
      <c r="J14">
        <f t="shared" si="0"/>
        <v>455</v>
      </c>
      <c r="K14">
        <f t="shared" si="0"/>
        <v>455</v>
      </c>
      <c r="L14">
        <f t="shared" si="0"/>
        <v>455</v>
      </c>
      <c r="M14">
        <f t="shared" si="0"/>
        <v>455</v>
      </c>
      <c r="N14">
        <f t="shared" si="0"/>
        <v>455</v>
      </c>
      <c r="P14" s="23"/>
      <c r="Q14" s="23"/>
      <c r="R14" s="23" t="s">
        <v>74</v>
      </c>
      <c r="S14" s="23"/>
      <c r="T14" s="23"/>
      <c r="U14" s="23"/>
      <c r="V14" s="23"/>
      <c r="W14" s="23"/>
      <c r="X14" s="23"/>
      <c r="Y14" s="23"/>
    </row>
    <row r="15" spans="1:25" x14ac:dyDescent="0.2">
      <c r="A15" s="8" t="s">
        <v>109</v>
      </c>
      <c r="C15">
        <f>SUM($I$26:$I$30)</f>
        <v>115</v>
      </c>
      <c r="D15">
        <f t="shared" ref="D15:N15" si="1">SUM($I$26:$I$30)</f>
        <v>115</v>
      </c>
      <c r="E15">
        <f t="shared" si="1"/>
        <v>115</v>
      </c>
      <c r="F15">
        <f t="shared" si="1"/>
        <v>115</v>
      </c>
      <c r="G15">
        <f t="shared" si="1"/>
        <v>115</v>
      </c>
      <c r="H15">
        <f t="shared" si="1"/>
        <v>115</v>
      </c>
      <c r="I15">
        <f t="shared" si="1"/>
        <v>115</v>
      </c>
      <c r="J15">
        <f t="shared" si="1"/>
        <v>115</v>
      </c>
      <c r="K15">
        <f t="shared" si="1"/>
        <v>115</v>
      </c>
      <c r="L15">
        <f t="shared" si="1"/>
        <v>115</v>
      </c>
      <c r="M15">
        <f t="shared" si="1"/>
        <v>115</v>
      </c>
      <c r="N15">
        <f t="shared" si="1"/>
        <v>115</v>
      </c>
      <c r="P15" s="23"/>
      <c r="Q15" s="23"/>
      <c r="R15" s="23"/>
      <c r="S15" s="23"/>
      <c r="T15" s="23" t="s">
        <v>31</v>
      </c>
      <c r="U15" s="23" t="s">
        <v>31</v>
      </c>
      <c r="V15" s="23"/>
      <c r="W15" s="23"/>
      <c r="X15" s="23"/>
      <c r="Y15" s="23"/>
    </row>
    <row r="16" spans="1:25" x14ac:dyDescent="0.2">
      <c r="A16" s="8" t="s">
        <v>102</v>
      </c>
      <c r="C16">
        <f>(((0.029*(SUM(C8,C9)))+((SUM(C8,C9))*0.3)))</f>
        <v>8.2249999999999996</v>
      </c>
      <c r="D16">
        <f t="shared" ref="D16:K16" si="2">(((0.029*(SUM(D8,D9)))+((SUM(D8,D9))*0.3)))</f>
        <v>16.45</v>
      </c>
      <c r="E16">
        <f t="shared" si="2"/>
        <v>23.03</v>
      </c>
      <c r="F16">
        <f t="shared" si="2"/>
        <v>31.254999999999999</v>
      </c>
      <c r="G16">
        <f t="shared" si="2"/>
        <v>24.675000000000001</v>
      </c>
      <c r="H16">
        <f t="shared" si="2"/>
        <v>31.254999999999999</v>
      </c>
      <c r="I16">
        <f t="shared" si="2"/>
        <v>0</v>
      </c>
      <c r="J16">
        <f t="shared" si="2"/>
        <v>0</v>
      </c>
      <c r="K16">
        <f t="shared" si="2"/>
        <v>0</v>
      </c>
      <c r="P16" s="23"/>
      <c r="Q16" s="23" t="s">
        <v>77</v>
      </c>
      <c r="R16" s="23"/>
      <c r="S16" s="23"/>
      <c r="T16" s="23"/>
      <c r="U16" s="23"/>
      <c r="V16" s="23"/>
      <c r="W16" s="23"/>
      <c r="X16" s="23"/>
      <c r="Y16" s="23"/>
    </row>
    <row r="17" spans="1:25" x14ac:dyDescent="0.2">
      <c r="A17" s="8" t="s">
        <v>104</v>
      </c>
      <c r="C17" s="1">
        <f t="shared" ref="C17:N17" si="3">(((+$B$6+$B$7+C8+C9)*$L$28)/$L$31)*$L$30</f>
        <v>37.5</v>
      </c>
      <c r="D17" s="1">
        <f t="shared" si="3"/>
        <v>75</v>
      </c>
      <c r="E17" s="1">
        <f t="shared" si="3"/>
        <v>105</v>
      </c>
      <c r="F17" s="1">
        <f t="shared" si="3"/>
        <v>142.5</v>
      </c>
      <c r="G17" s="1">
        <f t="shared" si="3"/>
        <v>112.5</v>
      </c>
      <c r="H17" s="26">
        <f t="shared" si="3"/>
        <v>142.5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P17" s="23"/>
      <c r="Q17" s="23"/>
      <c r="R17" s="23" t="s">
        <v>78</v>
      </c>
      <c r="S17" s="23"/>
      <c r="T17" s="23"/>
      <c r="U17" s="23"/>
      <c r="V17" s="23"/>
      <c r="W17" s="23"/>
      <c r="X17" s="23"/>
      <c r="Y17" s="23"/>
    </row>
    <row r="18" spans="1:25" x14ac:dyDescent="0.2">
      <c r="A18" s="8" t="s">
        <v>105</v>
      </c>
      <c r="C18" s="18">
        <f t="shared" ref="C18:N18" si="4">(($B$6*$O$26)+($B$7*$O$27)+(C8*$O$26)+(C9*$O$27))*$L$29</f>
        <v>67.5</v>
      </c>
      <c r="D18" s="18">
        <f t="shared" si="4"/>
        <v>135</v>
      </c>
      <c r="E18" s="18">
        <f t="shared" si="4"/>
        <v>191.25</v>
      </c>
      <c r="F18" s="18">
        <f t="shared" si="4"/>
        <v>258.75</v>
      </c>
      <c r="G18" s="18">
        <f t="shared" si="4"/>
        <v>202.5</v>
      </c>
      <c r="H18" s="27">
        <f t="shared" si="4"/>
        <v>258.75</v>
      </c>
      <c r="I18" s="18">
        <f t="shared" si="4"/>
        <v>0</v>
      </c>
      <c r="J18" s="18">
        <f t="shared" si="4"/>
        <v>0</v>
      </c>
      <c r="K18" s="18">
        <f t="shared" si="4"/>
        <v>0</v>
      </c>
      <c r="L18" s="18">
        <f t="shared" si="4"/>
        <v>0</v>
      </c>
      <c r="M18" s="18">
        <f t="shared" si="4"/>
        <v>0</v>
      </c>
      <c r="N18" s="18">
        <f t="shared" si="4"/>
        <v>0</v>
      </c>
      <c r="P18" s="23"/>
      <c r="Q18" s="23"/>
      <c r="R18" s="23" t="s">
        <v>79</v>
      </c>
      <c r="S18" s="23"/>
      <c r="T18" s="23"/>
      <c r="U18" s="23"/>
      <c r="V18" s="23"/>
      <c r="W18" s="23"/>
      <c r="X18" s="23"/>
      <c r="Y18" s="23"/>
    </row>
    <row r="19" spans="1:25" x14ac:dyDescent="0.2">
      <c r="A19" s="8" t="s">
        <v>3</v>
      </c>
      <c r="C19" s="1">
        <f t="shared" ref="C19:N19" si="5">+SUM(C13:C18)</f>
        <v>1768.2249999999999</v>
      </c>
      <c r="D19" s="1">
        <f t="shared" si="5"/>
        <v>796.45</v>
      </c>
      <c r="E19" s="1">
        <f t="shared" si="5"/>
        <v>889.28</v>
      </c>
      <c r="F19" s="1">
        <f t="shared" si="5"/>
        <v>1002.505</v>
      </c>
      <c r="G19" s="1">
        <f t="shared" si="5"/>
        <v>909.67499999999995</v>
      </c>
      <c r="H19" s="26">
        <f t="shared" si="5"/>
        <v>1002.505</v>
      </c>
      <c r="I19" s="1">
        <f t="shared" si="5"/>
        <v>570</v>
      </c>
      <c r="J19" s="1">
        <f t="shared" si="5"/>
        <v>570</v>
      </c>
      <c r="K19" s="1">
        <f t="shared" si="5"/>
        <v>570</v>
      </c>
      <c r="L19" s="1">
        <f t="shared" si="5"/>
        <v>570</v>
      </c>
      <c r="M19" s="1">
        <f t="shared" si="5"/>
        <v>570</v>
      </c>
      <c r="N19" s="1">
        <f t="shared" si="5"/>
        <v>570</v>
      </c>
      <c r="P19" s="23"/>
      <c r="Q19" s="23"/>
      <c r="R19" s="23" t="s">
        <v>81</v>
      </c>
      <c r="S19" s="23"/>
      <c r="T19" s="23"/>
      <c r="U19" s="23"/>
      <c r="V19" s="23"/>
      <c r="W19" s="23"/>
      <c r="X19" s="23"/>
      <c r="Y19" s="23"/>
    </row>
    <row r="20" spans="1:25" x14ac:dyDescent="0.2">
      <c r="A20" s="8"/>
      <c r="C20" s="9"/>
      <c r="D20" s="9"/>
      <c r="E20" s="9"/>
      <c r="F20" s="9"/>
      <c r="G20" s="9"/>
      <c r="H20" s="28"/>
      <c r="I20" s="9"/>
      <c r="J20" s="9"/>
      <c r="K20" s="9"/>
      <c r="L20" s="9"/>
      <c r="M20" s="9"/>
      <c r="N20" s="9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x14ac:dyDescent="0.2">
      <c r="A21" s="5" t="s">
        <v>5</v>
      </c>
      <c r="C21" s="21">
        <f t="shared" ref="C21:N21" si="6">($B$6*$O$26)+($B$7*$O$27)+(C8*$O$26)+(C9*$O$27)</f>
        <v>150</v>
      </c>
      <c r="D21" s="21">
        <f t="shared" si="6"/>
        <v>300</v>
      </c>
      <c r="E21" s="21">
        <f t="shared" si="6"/>
        <v>425</v>
      </c>
      <c r="F21" s="21">
        <f t="shared" si="6"/>
        <v>575</v>
      </c>
      <c r="G21" s="21">
        <f t="shared" si="6"/>
        <v>450</v>
      </c>
      <c r="H21" s="29">
        <f t="shared" si="6"/>
        <v>575</v>
      </c>
      <c r="I21" s="21">
        <f t="shared" si="6"/>
        <v>0</v>
      </c>
      <c r="J21" s="21">
        <f t="shared" si="6"/>
        <v>0</v>
      </c>
      <c r="K21" s="21">
        <f t="shared" si="6"/>
        <v>0</v>
      </c>
      <c r="L21" s="21">
        <f t="shared" si="6"/>
        <v>0</v>
      </c>
      <c r="M21" s="21">
        <f t="shared" si="6"/>
        <v>0</v>
      </c>
      <c r="N21" s="21">
        <f t="shared" si="6"/>
        <v>0</v>
      </c>
      <c r="P21" s="23"/>
      <c r="Q21" s="43" t="s">
        <v>31</v>
      </c>
      <c r="R21" s="43"/>
      <c r="S21" s="43"/>
      <c r="T21" s="43"/>
      <c r="U21" s="43"/>
      <c r="V21" s="43"/>
      <c r="W21" s="43"/>
      <c r="X21" s="43"/>
      <c r="Y21" s="43"/>
    </row>
    <row r="22" spans="1:25" ht="16.5" customHeight="1" x14ac:dyDescent="0.2">
      <c r="H22" s="24"/>
    </row>
    <row r="23" spans="1:25" ht="35.25" customHeight="1" thickBot="1" x14ac:dyDescent="0.25">
      <c r="A23" s="5" t="s">
        <v>50</v>
      </c>
      <c r="C23" s="10">
        <f>C21-C19</f>
        <v>-1618.2249999999999</v>
      </c>
      <c r="D23" s="10">
        <f t="shared" ref="D23:N23" si="7">D21-D19</f>
        <v>-496.45000000000005</v>
      </c>
      <c r="E23" s="10">
        <f t="shared" si="7"/>
        <v>-464.28</v>
      </c>
      <c r="F23" s="10">
        <f t="shared" si="7"/>
        <v>-427.505</v>
      </c>
      <c r="G23" s="10">
        <f t="shared" si="7"/>
        <v>-459.67499999999995</v>
      </c>
      <c r="H23" s="30">
        <f t="shared" si="7"/>
        <v>-427.505</v>
      </c>
      <c r="I23" s="10">
        <f>I21-I19</f>
        <v>-570</v>
      </c>
      <c r="J23" s="10">
        <f t="shared" si="7"/>
        <v>-570</v>
      </c>
      <c r="K23" s="10">
        <f t="shared" si="7"/>
        <v>-570</v>
      </c>
      <c r="L23" s="10">
        <f t="shared" si="7"/>
        <v>-570</v>
      </c>
      <c r="M23" s="10">
        <f t="shared" si="7"/>
        <v>-570</v>
      </c>
      <c r="N23" s="10">
        <f t="shared" si="7"/>
        <v>-570</v>
      </c>
    </row>
    <row r="24" spans="1:25" ht="16" thickTop="1" x14ac:dyDescent="0.2"/>
    <row r="25" spans="1:25" x14ac:dyDescent="0.2">
      <c r="B25" s="5" t="s">
        <v>27</v>
      </c>
      <c r="E25" s="5" t="s">
        <v>30</v>
      </c>
      <c r="H25" s="12" t="s">
        <v>28</v>
      </c>
      <c r="I25" s="12"/>
      <c r="K25" s="5" t="s">
        <v>54</v>
      </c>
      <c r="M25" t="s">
        <v>31</v>
      </c>
      <c r="N25" s="5" t="s">
        <v>118</v>
      </c>
      <c r="Q25" t="s">
        <v>31</v>
      </c>
      <c r="R25" t="s">
        <v>31</v>
      </c>
    </row>
    <row r="26" spans="1:25" ht="48" x14ac:dyDescent="0.2">
      <c r="B26" s="6" t="s">
        <v>35</v>
      </c>
      <c r="C26">
        <v>160</v>
      </c>
      <c r="E26" s="6" t="s">
        <v>41</v>
      </c>
      <c r="F26" s="16">
        <v>300</v>
      </c>
      <c r="H26" s="14" t="s">
        <v>29</v>
      </c>
      <c r="I26" s="13" t="s">
        <v>67</v>
      </c>
      <c r="K26" s="6" t="s">
        <v>55</v>
      </c>
      <c r="L26" t="s">
        <v>67</v>
      </c>
      <c r="N26" s="6" t="s">
        <v>57</v>
      </c>
      <c r="O26" s="17">
        <v>5</v>
      </c>
      <c r="Q26" t="s">
        <v>31</v>
      </c>
    </row>
    <row r="27" spans="1:25" ht="64" x14ac:dyDescent="0.2">
      <c r="B27" s="6" t="s">
        <v>36</v>
      </c>
      <c r="C27">
        <v>250</v>
      </c>
      <c r="E27" s="6" t="s">
        <v>42</v>
      </c>
      <c r="F27" s="16">
        <v>50</v>
      </c>
      <c r="H27" s="14" t="s">
        <v>107</v>
      </c>
      <c r="I27" s="13">
        <v>15</v>
      </c>
      <c r="K27" s="6" t="s">
        <v>56</v>
      </c>
      <c r="L27" t="s">
        <v>67</v>
      </c>
      <c r="N27" s="6" t="s">
        <v>58</v>
      </c>
      <c r="O27" s="17">
        <v>10</v>
      </c>
    </row>
    <row r="28" spans="1:25" ht="48" x14ac:dyDescent="0.2">
      <c r="B28" s="6" t="s">
        <v>37</v>
      </c>
      <c r="C28">
        <v>250</v>
      </c>
      <c r="E28" s="6" t="s">
        <v>43</v>
      </c>
      <c r="F28" s="16">
        <v>5</v>
      </c>
      <c r="H28" s="13" t="s">
        <v>1</v>
      </c>
      <c r="I28" s="13" t="s">
        <v>67</v>
      </c>
      <c r="K28" s="6" t="s">
        <v>2</v>
      </c>
      <c r="L28">
        <v>10</v>
      </c>
    </row>
    <row r="29" spans="1:25" ht="61.5" customHeight="1" x14ac:dyDescent="0.2">
      <c r="B29" s="6" t="s">
        <v>38</v>
      </c>
      <c r="C29">
        <v>100</v>
      </c>
      <c r="E29" s="6" t="s">
        <v>44</v>
      </c>
      <c r="F29" s="16">
        <v>100</v>
      </c>
      <c r="H29" t="s">
        <v>8</v>
      </c>
      <c r="I29" s="22" t="s">
        <v>67</v>
      </c>
      <c r="K29" s="15" t="s">
        <v>45</v>
      </c>
      <c r="L29" s="3">
        <v>0.45</v>
      </c>
      <c r="P29" s="1"/>
      <c r="Q29" s="1"/>
      <c r="R29" s="1"/>
    </row>
    <row r="30" spans="1:25" ht="48" x14ac:dyDescent="0.2">
      <c r="B30" s="6" t="s">
        <v>39</v>
      </c>
      <c r="C30">
        <v>0</v>
      </c>
      <c r="E30" s="6" t="s">
        <v>52</v>
      </c>
      <c r="F30" s="16">
        <v>0</v>
      </c>
      <c r="H30" s="6" t="s">
        <v>69</v>
      </c>
      <c r="I30" s="16">
        <f>(1*5*20)</f>
        <v>100</v>
      </c>
      <c r="K30" s="6" t="s">
        <v>46</v>
      </c>
      <c r="L30" s="31">
        <v>3</v>
      </c>
      <c r="P30" s="1"/>
      <c r="Q30" s="1"/>
      <c r="R30" s="1"/>
    </row>
    <row r="31" spans="1:25" ht="48" x14ac:dyDescent="0.2">
      <c r="B31" s="6" t="s">
        <v>40</v>
      </c>
      <c r="C31">
        <v>25</v>
      </c>
      <c r="H31" t="s">
        <v>31</v>
      </c>
      <c r="K31" s="6" t="s">
        <v>47</v>
      </c>
      <c r="L31">
        <v>20</v>
      </c>
    </row>
    <row r="32" spans="1:25" ht="32" x14ac:dyDescent="0.2">
      <c r="B32" s="6" t="s">
        <v>126</v>
      </c>
      <c r="C32">
        <v>300</v>
      </c>
    </row>
    <row r="33" spans="8:19" x14ac:dyDescent="0.2">
      <c r="O33" s="1"/>
      <c r="P33" s="1"/>
      <c r="Q33" s="1"/>
      <c r="R33" s="1"/>
      <c r="S33" s="1"/>
    </row>
    <row r="34" spans="8:19" x14ac:dyDescent="0.2">
      <c r="H34" s="1"/>
      <c r="I34" s="1"/>
      <c r="J34" s="1"/>
      <c r="K34" s="1"/>
      <c r="L34" s="1"/>
      <c r="M34" s="1"/>
      <c r="N34" s="1"/>
    </row>
    <row r="39" spans="8:19" x14ac:dyDescent="0.2">
      <c r="L39" s="5"/>
    </row>
    <row r="49" spans="7:33" x14ac:dyDescent="0.2">
      <c r="G49" s="5"/>
    </row>
    <row r="50" spans="7:33" x14ac:dyDescent="0.2">
      <c r="Z50">
        <v>15</v>
      </c>
      <c r="AA50" t="s">
        <v>6</v>
      </c>
      <c r="AC50" t="s">
        <v>9</v>
      </c>
      <c r="AE50" s="3">
        <v>0.4</v>
      </c>
    </row>
    <row r="51" spans="7:33" x14ac:dyDescent="0.2">
      <c r="Z51">
        <v>30</v>
      </c>
      <c r="AA51" t="s">
        <v>7</v>
      </c>
    </row>
    <row r="52" spans="7:33" x14ac:dyDescent="0.2">
      <c r="Z52">
        <v>15</v>
      </c>
    </row>
    <row r="53" spans="7:33" x14ac:dyDescent="0.2">
      <c r="V53" s="2"/>
      <c r="Z53">
        <f t="shared" ref="Z53:AG53" si="8">(($V$50+$V$51)*$V$52)+Y53</f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</row>
    <row r="56" spans="7:33" x14ac:dyDescent="0.2">
      <c r="G56" s="5"/>
    </row>
    <row r="62" spans="7:33" x14ac:dyDescent="0.2">
      <c r="G62" s="5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3E06-42F6-4E1A-9A55-E5237642788C}">
  <dimension ref="A1:AE62"/>
  <sheetViews>
    <sheetView tabSelected="1" topLeftCell="A7" workbookViewId="0">
      <selection activeCell="P10" sqref="P10:U10"/>
    </sheetView>
  </sheetViews>
  <sheetFormatPr baseColWidth="10" defaultColWidth="8.83203125" defaultRowHeight="15" x14ac:dyDescent="0.2"/>
  <cols>
    <col min="1" max="1" width="28.33203125" customWidth="1"/>
    <col min="2" max="2" width="11.5" bestFit="1" customWidth="1"/>
    <col min="3" max="3" width="11.1640625" customWidth="1"/>
    <col min="5" max="5" width="11.5" customWidth="1"/>
    <col min="6" max="6" width="13.83203125" customWidth="1"/>
    <col min="7" max="7" width="11.33203125" customWidth="1"/>
    <col min="8" max="8" width="13.5" customWidth="1"/>
    <col min="9" max="9" width="10.5" customWidth="1"/>
    <col min="10" max="10" width="9.33203125" customWidth="1"/>
    <col min="11" max="11" width="11.5" customWidth="1"/>
    <col min="12" max="12" width="14" customWidth="1"/>
    <col min="13" max="13" width="9.5" customWidth="1"/>
    <col min="15" max="15" width="30.6640625" customWidth="1"/>
    <col min="16" max="16" width="33.5" customWidth="1"/>
  </cols>
  <sheetData>
    <row r="1" spans="1:22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22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P2" s="43" t="s">
        <v>119</v>
      </c>
      <c r="Q2" s="23"/>
      <c r="R2" s="23"/>
      <c r="S2" s="23"/>
      <c r="T2" s="23"/>
      <c r="U2" s="23"/>
      <c r="V2" s="23"/>
    </row>
    <row r="3" spans="1:2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P3" s="23"/>
      <c r="Q3" s="23"/>
      <c r="R3" s="23"/>
      <c r="S3" s="23"/>
      <c r="T3" s="23"/>
      <c r="U3" s="23"/>
      <c r="V3" s="23"/>
    </row>
    <row r="4" spans="1:2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P4" s="32" t="s">
        <v>88</v>
      </c>
      <c r="Q4" s="23"/>
      <c r="R4" s="23"/>
      <c r="S4" s="23"/>
      <c r="T4" s="23"/>
      <c r="U4" s="23"/>
      <c r="V4" s="23"/>
    </row>
    <row r="5" spans="1:22" x14ac:dyDescent="0.2">
      <c r="A5" s="5" t="s">
        <v>61</v>
      </c>
      <c r="P5" s="23" t="s">
        <v>92</v>
      </c>
      <c r="Q5" s="23"/>
      <c r="R5" s="23"/>
      <c r="S5" s="23"/>
      <c r="T5" s="23"/>
      <c r="U5" s="23"/>
      <c r="V5" s="23"/>
    </row>
    <row r="6" spans="1:22" x14ac:dyDescent="0.2">
      <c r="A6" s="8" t="s">
        <v>62</v>
      </c>
      <c r="B6">
        <v>0</v>
      </c>
      <c r="P6" s="23" t="s">
        <v>96</v>
      </c>
      <c r="Q6" s="23"/>
      <c r="R6" s="23"/>
      <c r="S6" s="23"/>
      <c r="T6" s="23"/>
      <c r="U6" s="23"/>
      <c r="V6" s="23"/>
    </row>
    <row r="7" spans="1:22" ht="16" x14ac:dyDescent="0.2">
      <c r="A7" s="19" t="s">
        <v>63</v>
      </c>
      <c r="B7">
        <v>0</v>
      </c>
      <c r="H7" s="24"/>
      <c r="P7" s="23" t="s">
        <v>31</v>
      </c>
      <c r="Q7" s="23" t="s">
        <v>97</v>
      </c>
      <c r="R7" s="23"/>
      <c r="S7" s="23"/>
      <c r="T7" s="23"/>
      <c r="U7" s="23"/>
      <c r="V7" s="23"/>
    </row>
    <row r="8" spans="1:22" ht="16" x14ac:dyDescent="0.2">
      <c r="A8" s="19" t="s">
        <v>59</v>
      </c>
      <c r="B8" s="4"/>
      <c r="C8" s="23">
        <v>1</v>
      </c>
      <c r="D8" s="23">
        <v>0</v>
      </c>
      <c r="E8">
        <v>20</v>
      </c>
      <c r="F8">
        <v>40</v>
      </c>
      <c r="G8">
        <v>55</v>
      </c>
      <c r="H8" s="24">
        <v>65</v>
      </c>
      <c r="I8">
        <v>60</v>
      </c>
      <c r="J8">
        <v>0</v>
      </c>
      <c r="K8">
        <v>0</v>
      </c>
      <c r="L8">
        <v>0</v>
      </c>
      <c r="M8">
        <v>0</v>
      </c>
      <c r="N8" s="24">
        <v>0</v>
      </c>
      <c r="P8" s="23" t="s">
        <v>31</v>
      </c>
      <c r="Q8" s="23"/>
      <c r="R8" s="23"/>
      <c r="S8" s="23"/>
      <c r="T8" s="23"/>
      <c r="U8" s="23"/>
      <c r="V8" s="23"/>
    </row>
    <row r="9" spans="1:22" ht="16" x14ac:dyDescent="0.2">
      <c r="A9" s="6" t="s">
        <v>60</v>
      </c>
      <c r="C9" s="23">
        <v>0</v>
      </c>
      <c r="D9" s="23">
        <v>1</v>
      </c>
      <c r="E9">
        <v>5</v>
      </c>
      <c r="F9">
        <v>10</v>
      </c>
      <c r="G9">
        <v>15</v>
      </c>
      <c r="H9" s="24">
        <v>15</v>
      </c>
      <c r="I9">
        <v>15</v>
      </c>
      <c r="J9">
        <v>0</v>
      </c>
      <c r="K9">
        <v>0</v>
      </c>
      <c r="L9">
        <v>0</v>
      </c>
      <c r="M9">
        <v>0</v>
      </c>
      <c r="N9" s="24">
        <v>0</v>
      </c>
      <c r="P9" s="23"/>
      <c r="Q9" s="23" t="s">
        <v>31</v>
      </c>
      <c r="R9" s="23"/>
      <c r="S9" s="23"/>
      <c r="T9" s="23"/>
      <c r="U9" s="23"/>
      <c r="V9" s="23"/>
    </row>
    <row r="10" spans="1:22" x14ac:dyDescent="0.2">
      <c r="H10" s="24"/>
      <c r="P10" s="47" t="s">
        <v>31</v>
      </c>
      <c r="Q10" s="47"/>
      <c r="R10" s="47"/>
      <c r="S10" s="47"/>
      <c r="T10" s="47"/>
      <c r="U10" s="47"/>
    </row>
    <row r="11" spans="1:22" x14ac:dyDescent="0.2">
      <c r="A11" s="5" t="s">
        <v>49</v>
      </c>
      <c r="C11" s="11" t="s">
        <v>64</v>
      </c>
      <c r="D11" s="11">
        <v>2</v>
      </c>
      <c r="E11" s="11">
        <v>3</v>
      </c>
      <c r="F11" s="11">
        <v>4</v>
      </c>
      <c r="G11" s="11">
        <v>5</v>
      </c>
      <c r="H11" s="25">
        <v>6</v>
      </c>
      <c r="I11" s="11">
        <v>7</v>
      </c>
      <c r="J11" s="11">
        <v>8</v>
      </c>
      <c r="K11" s="11">
        <v>9</v>
      </c>
      <c r="L11" s="11" t="s">
        <v>65</v>
      </c>
      <c r="M11" s="11">
        <v>11</v>
      </c>
      <c r="N11" s="11" t="s">
        <v>66</v>
      </c>
      <c r="Q11" t="s">
        <v>31</v>
      </c>
    </row>
    <row r="12" spans="1:22" x14ac:dyDescent="0.2">
      <c r="A12" s="7" t="s">
        <v>48</v>
      </c>
      <c r="H12" s="24"/>
    </row>
    <row r="13" spans="1:22" x14ac:dyDescent="0.2">
      <c r="A13" s="8" t="s">
        <v>53</v>
      </c>
      <c r="C13">
        <f>SUM(C26:C33)</f>
        <v>1185</v>
      </c>
      <c r="D13">
        <v>0</v>
      </c>
      <c r="E13">
        <v>0</v>
      </c>
      <c r="F13">
        <v>0</v>
      </c>
      <c r="G13">
        <v>0</v>
      </c>
      <c r="H13" s="24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2" x14ac:dyDescent="0.2">
      <c r="A14" s="8" t="s">
        <v>30</v>
      </c>
      <c r="C14">
        <f>SUM($F$26:$F$30)</f>
        <v>430</v>
      </c>
      <c r="D14">
        <f t="shared" ref="D14:N14" si="0">SUM($F$26:$F$30)</f>
        <v>430</v>
      </c>
      <c r="E14">
        <f t="shared" si="0"/>
        <v>430</v>
      </c>
      <c r="F14">
        <f t="shared" si="0"/>
        <v>430</v>
      </c>
      <c r="G14">
        <f>SUM($F$26:$F$30)</f>
        <v>430</v>
      </c>
      <c r="H14" s="24">
        <f t="shared" si="0"/>
        <v>430</v>
      </c>
      <c r="I14">
        <f t="shared" si="0"/>
        <v>430</v>
      </c>
      <c r="J14">
        <f t="shared" si="0"/>
        <v>430</v>
      </c>
      <c r="K14">
        <f t="shared" si="0"/>
        <v>430</v>
      </c>
      <c r="L14">
        <f t="shared" si="0"/>
        <v>430</v>
      </c>
      <c r="M14">
        <f t="shared" si="0"/>
        <v>430</v>
      </c>
      <c r="N14">
        <f t="shared" si="0"/>
        <v>430</v>
      </c>
    </row>
    <row r="15" spans="1:22" x14ac:dyDescent="0.2">
      <c r="A15" s="8" t="s">
        <v>101</v>
      </c>
      <c r="C15">
        <f>(((0.029*(SUM(C8,C9)))+((SUM(C8,C9))*0.3)))</f>
        <v>0.32900000000000001</v>
      </c>
      <c r="D15">
        <f t="shared" ref="D15:N15" si="1">(((0.029*(SUM(D8,D9)))+((SUM(D8,D9))*0.3)))</f>
        <v>0.32900000000000001</v>
      </c>
      <c r="E15">
        <f t="shared" si="1"/>
        <v>8.2249999999999996</v>
      </c>
      <c r="F15">
        <f t="shared" si="1"/>
        <v>16.45</v>
      </c>
      <c r="G15">
        <f t="shared" si="1"/>
        <v>23.03</v>
      </c>
      <c r="H15">
        <f t="shared" si="1"/>
        <v>26.32</v>
      </c>
      <c r="I15">
        <f t="shared" si="1"/>
        <v>24.675000000000001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1:22" x14ac:dyDescent="0.2">
      <c r="A16" s="8" t="s">
        <v>68</v>
      </c>
      <c r="C16">
        <f>SUM($I$26:$I$28)</f>
        <v>115</v>
      </c>
      <c r="D16">
        <f t="shared" ref="D16:N16" si="2">SUM($I$26:$I$28)</f>
        <v>115</v>
      </c>
      <c r="E16">
        <f t="shared" si="2"/>
        <v>115</v>
      </c>
      <c r="F16">
        <f t="shared" si="2"/>
        <v>115</v>
      </c>
      <c r="G16">
        <f t="shared" si="2"/>
        <v>115</v>
      </c>
      <c r="H16" s="24">
        <f t="shared" si="2"/>
        <v>115</v>
      </c>
      <c r="I16">
        <f t="shared" si="2"/>
        <v>115</v>
      </c>
      <c r="J16">
        <f t="shared" si="2"/>
        <v>115</v>
      </c>
      <c r="K16">
        <f t="shared" si="2"/>
        <v>115</v>
      </c>
      <c r="L16">
        <f t="shared" si="2"/>
        <v>115</v>
      </c>
      <c r="M16">
        <f t="shared" si="2"/>
        <v>115</v>
      </c>
      <c r="N16">
        <f t="shared" si="2"/>
        <v>115</v>
      </c>
      <c r="T16" t="s">
        <v>31</v>
      </c>
    </row>
    <row r="17" spans="1:20" x14ac:dyDescent="0.2">
      <c r="A17" s="8" t="s">
        <v>4</v>
      </c>
      <c r="C17" s="1">
        <f>(((+$B$6+$B$7+C8+C9)*$L$28)/$L$31)*$L$30</f>
        <v>0.46153846153846156</v>
      </c>
      <c r="D17" s="1">
        <f t="shared" ref="D17:N17" si="3">(((+$B$6+$B$7+D8+D9)*$L$28)/$L$31)*$L$30</f>
        <v>0.46153846153846156</v>
      </c>
      <c r="E17" s="1">
        <f t="shared" si="3"/>
        <v>11.538461538461538</v>
      </c>
      <c r="F17" s="1">
        <f>(((+$B$6+$B$7+F8+F9)*$L$28)/$L$31)*$L$30</f>
        <v>23.076923076923077</v>
      </c>
      <c r="G17" s="1">
        <f t="shared" si="3"/>
        <v>32.307692307692307</v>
      </c>
      <c r="H17" s="26">
        <f>(((+$B$6+$B$7+H8+H9)*$L$28)/$L$31)*$L$30</f>
        <v>36.923076923076927</v>
      </c>
      <c r="I17" s="1">
        <f t="shared" si="3"/>
        <v>34.615384615384613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T17" t="s">
        <v>31</v>
      </c>
    </row>
    <row r="18" spans="1:20" x14ac:dyDescent="0.2">
      <c r="A18" s="8" t="s">
        <v>8</v>
      </c>
      <c r="C18" s="18">
        <f>($L$29*C21)-((C8*$P$32)+(C9*$P$32))</f>
        <v>0.60349999999999993</v>
      </c>
      <c r="D18" s="18">
        <f t="shared" ref="D18:N18" si="4">($L$29*D21)-((D8*$P$32)+(D9*$P$32))</f>
        <v>4.2889999999999997</v>
      </c>
      <c r="E18" s="18">
        <f t="shared" si="4"/>
        <v>33.515000000000001</v>
      </c>
      <c r="F18" s="18">
        <f t="shared" si="4"/>
        <v>67.03</v>
      </c>
      <c r="G18" s="18">
        <f t="shared" si="4"/>
        <v>97.527500000000032</v>
      </c>
      <c r="H18" s="18">
        <f t="shared" si="4"/>
        <v>103.5625</v>
      </c>
      <c r="I18" s="18">
        <f t="shared" si="4"/>
        <v>39.862500000000011</v>
      </c>
      <c r="J18" s="18">
        <f t="shared" si="4"/>
        <v>0</v>
      </c>
      <c r="K18" s="18">
        <f t="shared" si="4"/>
        <v>0</v>
      </c>
      <c r="L18" s="18">
        <f t="shared" si="4"/>
        <v>0</v>
      </c>
      <c r="M18" s="18">
        <f t="shared" si="4"/>
        <v>0</v>
      </c>
      <c r="N18" s="18">
        <f t="shared" si="4"/>
        <v>0</v>
      </c>
    </row>
    <row r="19" spans="1:20" x14ac:dyDescent="0.2">
      <c r="A19" s="8" t="s">
        <v>3</v>
      </c>
      <c r="C19" s="1">
        <f t="shared" ref="C19:N19" si="5">+SUM(C13:C18)</f>
        <v>1731.3940384615385</v>
      </c>
      <c r="D19" s="1">
        <f t="shared" si="5"/>
        <v>550.07953846153839</v>
      </c>
      <c r="E19" s="1">
        <f t="shared" si="5"/>
        <v>598.27846153846156</v>
      </c>
      <c r="F19" s="1">
        <f t="shared" si="5"/>
        <v>651.55692307692311</v>
      </c>
      <c r="G19" s="1">
        <f t="shared" si="5"/>
        <v>697.86519230769227</v>
      </c>
      <c r="H19" s="26">
        <f t="shared" si="5"/>
        <v>711.80557692307684</v>
      </c>
      <c r="I19" s="1">
        <f t="shared" si="5"/>
        <v>644.15288461538466</v>
      </c>
      <c r="J19" s="1">
        <f t="shared" si="5"/>
        <v>545</v>
      </c>
      <c r="K19" s="1">
        <f t="shared" si="5"/>
        <v>545</v>
      </c>
      <c r="L19" s="1">
        <f t="shared" si="5"/>
        <v>545</v>
      </c>
      <c r="M19" s="1">
        <f t="shared" si="5"/>
        <v>545</v>
      </c>
      <c r="N19" s="1">
        <f t="shared" si="5"/>
        <v>545</v>
      </c>
    </row>
    <row r="20" spans="1:20" x14ac:dyDescent="0.2">
      <c r="A20" s="8"/>
      <c r="C20" s="9"/>
      <c r="D20" s="9"/>
      <c r="E20" s="9"/>
      <c r="F20" s="9"/>
      <c r="G20" s="9"/>
      <c r="H20" s="28"/>
      <c r="I20" s="9"/>
      <c r="J20" s="9"/>
      <c r="K20" s="9"/>
      <c r="L20" s="9"/>
      <c r="M20" s="9"/>
      <c r="N20" s="9"/>
    </row>
    <row r="21" spans="1:20" x14ac:dyDescent="0.2">
      <c r="A21" s="5" t="s">
        <v>5</v>
      </c>
      <c r="C21" s="23">
        <f>((C8*$P$32)+(C8*$P$27*$P$33)+(C8*$P$28*$P$34))+((C9*$P$32)+(C9*$P$30*$P$33)+(C9*$P$31*$P$34))</f>
        <v>6.23</v>
      </c>
      <c r="D21" s="23">
        <f t="shared" ref="D21:H21" si="6">((D8*$P$32)+(D8*$P$27*$P$33)+(D8*$P$28*$P$34))+((D9*$P$32)+(D9*$P$30*$P$33)+(D9*$P$31*$P$34))</f>
        <v>14.42</v>
      </c>
      <c r="E21">
        <f t="shared" si="6"/>
        <v>196.7</v>
      </c>
      <c r="F21">
        <f t="shared" si="6"/>
        <v>393.4</v>
      </c>
      <c r="G21">
        <f t="shared" si="6"/>
        <v>558.95000000000005</v>
      </c>
      <c r="H21">
        <f t="shared" si="6"/>
        <v>621.25</v>
      </c>
      <c r="I21">
        <f t="shared" ref="I21:N21" si="7">((I8*$P$32)+(I8*$P$27*$P$33))+((I9*$P$32)+(I9*$P$30*$P$33))</f>
        <v>455.25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</row>
    <row r="22" spans="1:20" x14ac:dyDescent="0.2">
      <c r="H22" s="24"/>
    </row>
    <row r="23" spans="1:20" ht="16" thickBot="1" x14ac:dyDescent="0.25">
      <c r="A23" s="5" t="s">
        <v>50</v>
      </c>
      <c r="C23" s="10">
        <f>C21-C19</f>
        <v>-1725.1640384615384</v>
      </c>
      <c r="D23" s="10">
        <f t="shared" ref="D23:N23" si="8">D21-D19</f>
        <v>-535.65953846153843</v>
      </c>
      <c r="E23" s="10">
        <f t="shared" si="8"/>
        <v>-401.57846153846157</v>
      </c>
      <c r="F23" s="10">
        <f t="shared" si="8"/>
        <v>-258.15692307692314</v>
      </c>
      <c r="G23" s="10">
        <f t="shared" si="8"/>
        <v>-138.91519230769222</v>
      </c>
      <c r="H23" s="30">
        <f t="shared" si="8"/>
        <v>-90.555576923076842</v>
      </c>
      <c r="I23" s="10">
        <f>I21-I19</f>
        <v>-188.90288461538466</v>
      </c>
      <c r="J23" s="10">
        <f t="shared" si="8"/>
        <v>-545</v>
      </c>
      <c r="K23" s="10">
        <f t="shared" si="8"/>
        <v>-545</v>
      </c>
      <c r="L23" s="10">
        <f t="shared" si="8"/>
        <v>-545</v>
      </c>
      <c r="M23" s="10">
        <f t="shared" si="8"/>
        <v>-545</v>
      </c>
      <c r="N23" s="10">
        <f t="shared" si="8"/>
        <v>-545</v>
      </c>
    </row>
    <row r="24" spans="1:20" ht="35.25" customHeight="1" thickTop="1" x14ac:dyDescent="0.2"/>
    <row r="25" spans="1:20" x14ac:dyDescent="0.2">
      <c r="B25" s="5" t="s">
        <v>27</v>
      </c>
      <c r="E25" s="5" t="s">
        <v>30</v>
      </c>
      <c r="H25" s="12" t="s">
        <v>28</v>
      </c>
      <c r="I25" s="12"/>
      <c r="K25" s="46" t="s">
        <v>83</v>
      </c>
      <c r="L25" s="46"/>
      <c r="M25" s="46"/>
      <c r="O25" s="5" t="s">
        <v>118</v>
      </c>
    </row>
    <row r="26" spans="1:20" ht="48" x14ac:dyDescent="0.2">
      <c r="B26" s="6" t="s">
        <v>35</v>
      </c>
      <c r="C26">
        <v>160</v>
      </c>
      <c r="E26" s="6" t="s">
        <v>41</v>
      </c>
      <c r="F26" s="16">
        <v>300</v>
      </c>
      <c r="H26" s="14" t="s">
        <v>29</v>
      </c>
      <c r="I26" s="13" t="s">
        <v>67</v>
      </c>
      <c r="K26" s="6" t="s">
        <v>116</v>
      </c>
      <c r="L26" t="s">
        <v>67</v>
      </c>
      <c r="O26" s="6" t="s">
        <v>55</v>
      </c>
      <c r="P26" t="s">
        <v>67</v>
      </c>
      <c r="S26" t="s">
        <v>31</v>
      </c>
    </row>
    <row r="27" spans="1:20" ht="48" x14ac:dyDescent="0.2">
      <c r="B27" s="6" t="s">
        <v>36</v>
      </c>
      <c r="C27">
        <v>250</v>
      </c>
      <c r="E27" s="6" t="s">
        <v>42</v>
      </c>
      <c r="F27" s="16">
        <v>50</v>
      </c>
      <c r="H27" s="14" t="s">
        <v>34</v>
      </c>
      <c r="I27" s="13">
        <v>15</v>
      </c>
      <c r="K27" s="6" t="s">
        <v>117</v>
      </c>
      <c r="L27" t="s">
        <v>67</v>
      </c>
      <c r="O27" s="6" t="s">
        <v>84</v>
      </c>
      <c r="P27">
        <v>2</v>
      </c>
      <c r="S27" t="s">
        <v>31</v>
      </c>
    </row>
    <row r="28" spans="1:20" ht="64" x14ac:dyDescent="0.2">
      <c r="B28" s="6" t="s">
        <v>37</v>
      </c>
      <c r="C28">
        <v>250</v>
      </c>
      <c r="E28" s="6" t="s">
        <v>43</v>
      </c>
      <c r="F28" s="16">
        <v>5</v>
      </c>
      <c r="H28" s="14" t="s">
        <v>108</v>
      </c>
      <c r="I28" s="13">
        <f>simulation1!I30</f>
        <v>100</v>
      </c>
      <c r="K28" s="6" t="s">
        <v>2</v>
      </c>
      <c r="L28">
        <v>10</v>
      </c>
      <c r="O28" t="s">
        <v>93</v>
      </c>
      <c r="P28">
        <v>5</v>
      </c>
      <c r="S28" t="s">
        <v>31</v>
      </c>
    </row>
    <row r="29" spans="1:20" ht="64" x14ac:dyDescent="0.2">
      <c r="B29" s="6" t="s">
        <v>38</v>
      </c>
      <c r="C29">
        <v>100</v>
      </c>
      <c r="E29" s="6" t="s">
        <v>44</v>
      </c>
      <c r="F29" s="16">
        <v>75</v>
      </c>
      <c r="H29" s="13" t="s">
        <v>1</v>
      </c>
      <c r="I29" s="13" t="s">
        <v>67</v>
      </c>
      <c r="K29" s="15" t="s">
        <v>45</v>
      </c>
      <c r="L29" s="33">
        <v>0.45</v>
      </c>
      <c r="O29" s="6" t="s">
        <v>56</v>
      </c>
      <c r="P29" t="s">
        <v>67</v>
      </c>
    </row>
    <row r="30" spans="1:20" ht="61.5" customHeight="1" x14ac:dyDescent="0.2">
      <c r="B30" s="6" t="s">
        <v>39</v>
      </c>
      <c r="C30">
        <v>0</v>
      </c>
      <c r="E30" s="6" t="s">
        <v>52</v>
      </c>
      <c r="F30" s="16">
        <v>0</v>
      </c>
      <c r="H30" t="s">
        <v>31</v>
      </c>
      <c r="I30" s="22"/>
      <c r="K30" s="6" t="s">
        <v>46</v>
      </c>
      <c r="L30" s="31">
        <v>3</v>
      </c>
      <c r="O30" s="6" t="s">
        <v>85</v>
      </c>
      <c r="P30">
        <v>7</v>
      </c>
      <c r="Q30" s="1"/>
      <c r="R30" s="1"/>
    </row>
    <row r="31" spans="1:20" ht="48" x14ac:dyDescent="0.2">
      <c r="B31" s="6" t="s">
        <v>40</v>
      </c>
      <c r="C31">
        <v>25</v>
      </c>
      <c r="K31" s="6" t="s">
        <v>47</v>
      </c>
      <c r="L31">
        <v>65</v>
      </c>
      <c r="O31" s="6" t="s">
        <v>94</v>
      </c>
      <c r="P31">
        <v>11</v>
      </c>
      <c r="Q31" s="1"/>
      <c r="R31" s="1"/>
    </row>
    <row r="32" spans="1:20" ht="32" x14ac:dyDescent="0.2">
      <c r="B32" s="6" t="s">
        <v>51</v>
      </c>
      <c r="C32">
        <v>150</v>
      </c>
      <c r="H32" t="s">
        <v>31</v>
      </c>
      <c r="K32" s="6" t="s">
        <v>57</v>
      </c>
      <c r="L32" s="17">
        <v>8</v>
      </c>
      <c r="O32" s="6" t="s">
        <v>87</v>
      </c>
      <c r="P32" s="1">
        <v>2.2000000000000002</v>
      </c>
    </row>
    <row r="33" spans="2:19" ht="32" x14ac:dyDescent="0.2">
      <c r="B33" s="6" t="s">
        <v>70</v>
      </c>
      <c r="C33">
        <v>250</v>
      </c>
      <c r="K33" s="6" t="s">
        <v>58</v>
      </c>
      <c r="L33" s="17">
        <v>15</v>
      </c>
      <c r="O33" s="6" t="s">
        <v>86</v>
      </c>
      <c r="P33" s="1">
        <v>1.29</v>
      </c>
    </row>
    <row r="34" spans="2:19" ht="16" x14ac:dyDescent="0.2">
      <c r="J34" s="1"/>
      <c r="N34" s="1"/>
      <c r="O34" s="6" t="s">
        <v>95</v>
      </c>
      <c r="P34">
        <v>0.28999999999999998</v>
      </c>
      <c r="Q34" s="1"/>
      <c r="R34" s="1"/>
      <c r="S34" s="1"/>
    </row>
    <row r="35" spans="2:19" x14ac:dyDescent="0.2">
      <c r="H35" s="1"/>
      <c r="I35" s="1"/>
    </row>
    <row r="36" spans="2:19" x14ac:dyDescent="0.2">
      <c r="O36" s="1"/>
      <c r="P36" s="1"/>
    </row>
    <row r="39" spans="2:19" x14ac:dyDescent="0.2">
      <c r="L39" s="5"/>
    </row>
    <row r="49" spans="7:31" x14ac:dyDescent="0.2">
      <c r="G49" s="5"/>
    </row>
    <row r="51" spans="7:31" x14ac:dyDescent="0.2">
      <c r="AE51" s="3"/>
    </row>
    <row r="54" spans="7:31" x14ac:dyDescent="0.2">
      <c r="V54" s="2"/>
    </row>
    <row r="56" spans="7:31" x14ac:dyDescent="0.2">
      <c r="G56" s="5"/>
    </row>
    <row r="62" spans="7:31" x14ac:dyDescent="0.2">
      <c r="G62" s="5"/>
    </row>
  </sheetData>
  <mergeCells count="3">
    <mergeCell ref="A1:N2"/>
    <mergeCell ref="K25:M25"/>
    <mergeCell ref="P10:U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13FE-A2ED-465F-BE88-F2D10F96C0B9}">
  <dimension ref="A1:AG62"/>
  <sheetViews>
    <sheetView topLeftCell="C3" workbookViewId="0">
      <selection activeCell="V23" sqref="V23"/>
    </sheetView>
  </sheetViews>
  <sheetFormatPr baseColWidth="10" defaultColWidth="8.83203125" defaultRowHeight="15" x14ac:dyDescent="0.2"/>
  <cols>
    <col min="1" max="1" width="28.33203125" customWidth="1"/>
    <col min="2" max="2" width="11.5" bestFit="1" customWidth="1"/>
    <col min="3" max="3" width="11.1640625" customWidth="1"/>
    <col min="4" max="5" width="11.5" customWidth="1"/>
    <col min="6" max="6" width="13.83203125" customWidth="1"/>
    <col min="7" max="7" width="11.33203125" customWidth="1"/>
    <col min="8" max="8" width="13.5" customWidth="1"/>
    <col min="9" max="9" width="10.5" customWidth="1"/>
    <col min="10" max="10" width="9.33203125" customWidth="1"/>
    <col min="11" max="11" width="11.5" customWidth="1"/>
    <col min="12" max="12" width="11.6640625" customWidth="1"/>
    <col min="13" max="13" width="9.5" customWidth="1"/>
    <col min="15" max="15" width="15" customWidth="1"/>
    <col min="20" max="20" width="19.33203125" customWidth="1"/>
  </cols>
  <sheetData>
    <row r="1" spans="1:33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33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33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33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33" x14ac:dyDescent="0.2">
      <c r="A5" s="5" t="s">
        <v>61</v>
      </c>
    </row>
    <row r="6" spans="1:33" x14ac:dyDescent="0.2">
      <c r="A6" s="8" t="s">
        <v>62</v>
      </c>
      <c r="B6">
        <v>0</v>
      </c>
    </row>
    <row r="7" spans="1:33" ht="32" x14ac:dyDescent="0.2">
      <c r="A7" s="19" t="s">
        <v>63</v>
      </c>
      <c r="B7">
        <v>0</v>
      </c>
      <c r="E7" s="6" t="s">
        <v>80</v>
      </c>
    </row>
    <row r="8" spans="1:33" ht="16" x14ac:dyDescent="0.2">
      <c r="A8" s="19" t="s">
        <v>59</v>
      </c>
      <c r="B8" s="4"/>
      <c r="C8" s="23">
        <v>1</v>
      </c>
      <c r="D8" s="23">
        <v>0</v>
      </c>
      <c r="E8">
        <v>20</v>
      </c>
      <c r="F8">
        <v>40</v>
      </c>
      <c r="G8">
        <v>55</v>
      </c>
      <c r="H8" s="24">
        <v>65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s="43" t="s">
        <v>122</v>
      </c>
      <c r="Q8" s="43"/>
      <c r="R8" s="43"/>
      <c r="S8" s="43"/>
      <c r="T8" s="43"/>
      <c r="U8" s="43"/>
      <c r="V8" s="23"/>
      <c r="W8" s="23"/>
      <c r="X8" s="23"/>
      <c r="Y8" s="23"/>
    </row>
    <row r="9" spans="1:33" ht="16" x14ac:dyDescent="0.2">
      <c r="A9" s="6" t="s">
        <v>60</v>
      </c>
      <c r="C9" s="23">
        <v>0</v>
      </c>
      <c r="D9" s="23">
        <v>1</v>
      </c>
      <c r="E9">
        <v>5</v>
      </c>
      <c r="F9">
        <v>10</v>
      </c>
      <c r="G9">
        <v>15</v>
      </c>
      <c r="H9" s="24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33" x14ac:dyDescent="0.2">
      <c r="H10" s="24"/>
      <c r="P10" s="23" t="s">
        <v>124</v>
      </c>
      <c r="Q10" s="23"/>
      <c r="R10" s="23"/>
      <c r="S10" s="23"/>
      <c r="T10" s="23"/>
      <c r="U10" s="23"/>
      <c r="V10" s="23"/>
      <c r="W10" s="23"/>
      <c r="X10" s="23"/>
      <c r="Y10" s="23"/>
    </row>
    <row r="11" spans="1:33" x14ac:dyDescent="0.2">
      <c r="A11" s="5" t="s">
        <v>49</v>
      </c>
      <c r="C11" s="11" t="s">
        <v>64</v>
      </c>
      <c r="D11" s="11">
        <v>2</v>
      </c>
      <c r="E11" s="11">
        <v>3</v>
      </c>
      <c r="F11" s="11">
        <v>4</v>
      </c>
      <c r="G11" s="11">
        <v>5</v>
      </c>
      <c r="H11" s="25">
        <v>6</v>
      </c>
      <c r="I11" s="11">
        <v>7</v>
      </c>
      <c r="J11" s="11">
        <v>8</v>
      </c>
      <c r="K11" s="11">
        <v>9</v>
      </c>
      <c r="L11" s="11" t="s">
        <v>65</v>
      </c>
      <c r="M11" s="11">
        <v>11</v>
      </c>
      <c r="N11" s="11" t="s">
        <v>66</v>
      </c>
      <c r="P11" s="23" t="s">
        <v>111</v>
      </c>
      <c r="Q11" s="23"/>
      <c r="R11" s="23"/>
      <c r="S11" s="23"/>
      <c r="T11" s="23"/>
      <c r="U11" s="23"/>
      <c r="V11" s="23"/>
      <c r="W11" s="23"/>
      <c r="X11" s="23"/>
      <c r="Y11" s="23"/>
    </row>
    <row r="12" spans="1:33" x14ac:dyDescent="0.2">
      <c r="A12" s="7" t="s">
        <v>48</v>
      </c>
      <c r="H12" s="24"/>
      <c r="P12" s="23" t="s">
        <v>112</v>
      </c>
      <c r="Q12" s="23"/>
      <c r="R12" s="23"/>
      <c r="S12" s="23"/>
      <c r="T12" s="23"/>
      <c r="U12" s="23"/>
      <c r="V12" s="23"/>
      <c r="W12" s="23"/>
      <c r="X12" s="23"/>
      <c r="Y12" s="23"/>
    </row>
    <row r="13" spans="1:33" x14ac:dyDescent="0.2">
      <c r="A13" s="8" t="s">
        <v>53</v>
      </c>
      <c r="C13">
        <f>SUM(C26:C32)</f>
        <v>785</v>
      </c>
      <c r="D13">
        <v>0</v>
      </c>
      <c r="E13">
        <v>0</v>
      </c>
      <c r="F13">
        <v>0</v>
      </c>
      <c r="G13">
        <v>0</v>
      </c>
      <c r="H13" s="24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x14ac:dyDescent="0.2">
      <c r="A14" s="8" t="s">
        <v>30</v>
      </c>
      <c r="C14">
        <f t="shared" ref="C14:N14" si="0">SUM($F$26:$F$30)</f>
        <v>455</v>
      </c>
      <c r="D14">
        <f t="shared" si="0"/>
        <v>455</v>
      </c>
      <c r="E14">
        <f t="shared" si="0"/>
        <v>455</v>
      </c>
      <c r="F14">
        <f t="shared" si="0"/>
        <v>455</v>
      </c>
      <c r="G14">
        <f t="shared" si="0"/>
        <v>455</v>
      </c>
      <c r="H14" s="24">
        <f t="shared" si="0"/>
        <v>455</v>
      </c>
      <c r="I14">
        <f t="shared" si="0"/>
        <v>455</v>
      </c>
      <c r="J14">
        <f t="shared" si="0"/>
        <v>455</v>
      </c>
      <c r="K14">
        <f t="shared" si="0"/>
        <v>455</v>
      </c>
      <c r="L14">
        <f t="shared" si="0"/>
        <v>455</v>
      </c>
      <c r="M14">
        <f t="shared" si="0"/>
        <v>455</v>
      </c>
      <c r="N14">
        <f t="shared" si="0"/>
        <v>455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x14ac:dyDescent="0.2">
      <c r="A15" s="8" t="s">
        <v>109</v>
      </c>
      <c r="C15">
        <f>SUM($I$26:$I$30)</f>
        <v>15</v>
      </c>
      <c r="D15">
        <f t="shared" ref="D15:N15" si="1">SUM($I$26:$I$30)</f>
        <v>15</v>
      </c>
      <c r="E15">
        <f t="shared" si="1"/>
        <v>15</v>
      </c>
      <c r="F15">
        <f t="shared" si="1"/>
        <v>15</v>
      </c>
      <c r="G15">
        <f t="shared" si="1"/>
        <v>15</v>
      </c>
      <c r="H15">
        <f t="shared" si="1"/>
        <v>15</v>
      </c>
      <c r="I15">
        <f t="shared" si="1"/>
        <v>15</v>
      </c>
      <c r="J15">
        <f t="shared" si="1"/>
        <v>15</v>
      </c>
      <c r="K15">
        <f t="shared" si="1"/>
        <v>15</v>
      </c>
      <c r="L15">
        <f t="shared" si="1"/>
        <v>15</v>
      </c>
      <c r="M15">
        <f t="shared" si="1"/>
        <v>15</v>
      </c>
      <c r="N15">
        <f t="shared" si="1"/>
        <v>15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x14ac:dyDescent="0.2">
      <c r="A16" s="8" t="s">
        <v>102</v>
      </c>
      <c r="C16">
        <f>(((0.029*(SUM(C8,C9)))+((SUM(C8,C9))*0.3)))</f>
        <v>0.32900000000000001</v>
      </c>
      <c r="D16">
        <f t="shared" ref="D16:K16" si="2">(((0.029*(SUM(D8,D9)))+((SUM(D8,D9))*0.3)))</f>
        <v>0.32900000000000001</v>
      </c>
      <c r="E16">
        <f t="shared" si="2"/>
        <v>8.2249999999999996</v>
      </c>
      <c r="F16">
        <f t="shared" si="2"/>
        <v>16.45</v>
      </c>
      <c r="G16">
        <f t="shared" si="2"/>
        <v>23.03</v>
      </c>
      <c r="H16">
        <f t="shared" si="2"/>
        <v>26.32</v>
      </c>
      <c r="I16">
        <f t="shared" si="2"/>
        <v>0</v>
      </c>
      <c r="J16">
        <f t="shared" si="2"/>
        <v>0</v>
      </c>
      <c r="K16">
        <f t="shared" si="2"/>
        <v>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x14ac:dyDescent="0.2">
      <c r="A17" s="8" t="s">
        <v>104</v>
      </c>
      <c r="C17" s="1">
        <f t="shared" ref="C17:N17" si="3">(((+$B$6+$B$7+C8+C9)*$L$28)/$L$31)*$L$30</f>
        <v>1.5</v>
      </c>
      <c r="D17" s="1">
        <f t="shared" si="3"/>
        <v>1.5</v>
      </c>
      <c r="E17" s="1">
        <f t="shared" si="3"/>
        <v>37.5</v>
      </c>
      <c r="F17" s="1">
        <f t="shared" si="3"/>
        <v>75</v>
      </c>
      <c r="G17" s="1">
        <f t="shared" si="3"/>
        <v>105</v>
      </c>
      <c r="H17" s="26">
        <f t="shared" si="3"/>
        <v>120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x14ac:dyDescent="0.2">
      <c r="A18" s="8" t="s">
        <v>105</v>
      </c>
      <c r="C18" s="18">
        <f t="shared" ref="C18:N18" si="4">(($B$6*$O$26)+($B$7*$O$27)+(C8*$O$26)+(C9*$O$27))*$L$29</f>
        <v>0</v>
      </c>
      <c r="D18" s="18">
        <f t="shared" si="4"/>
        <v>0</v>
      </c>
      <c r="E18" s="18">
        <f t="shared" si="4"/>
        <v>0</v>
      </c>
      <c r="F18" s="18">
        <f t="shared" si="4"/>
        <v>0</v>
      </c>
      <c r="G18" s="18">
        <f t="shared" si="4"/>
        <v>0</v>
      </c>
      <c r="H18" s="27">
        <f t="shared" si="4"/>
        <v>0</v>
      </c>
      <c r="I18" s="18">
        <f t="shared" si="4"/>
        <v>0</v>
      </c>
      <c r="J18" s="18">
        <f t="shared" si="4"/>
        <v>0</v>
      </c>
      <c r="K18" s="18">
        <f t="shared" si="4"/>
        <v>0</v>
      </c>
      <c r="L18" s="18">
        <f t="shared" si="4"/>
        <v>0</v>
      </c>
      <c r="M18" s="18">
        <f t="shared" si="4"/>
        <v>0</v>
      </c>
      <c r="N18" s="18">
        <f t="shared" si="4"/>
        <v>0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x14ac:dyDescent="0.2">
      <c r="A19" s="8" t="s">
        <v>3</v>
      </c>
      <c r="C19" s="1">
        <f t="shared" ref="C19:N19" si="5">+SUM(C13:C18)</f>
        <v>1256.829</v>
      </c>
      <c r="D19" s="1">
        <f t="shared" si="5"/>
        <v>471.82900000000001</v>
      </c>
      <c r="E19" s="1">
        <f t="shared" si="5"/>
        <v>515.72500000000002</v>
      </c>
      <c r="F19" s="1">
        <f t="shared" si="5"/>
        <v>561.45000000000005</v>
      </c>
      <c r="G19" s="1">
        <f t="shared" si="5"/>
        <v>598.03</v>
      </c>
      <c r="H19" s="26">
        <f t="shared" si="5"/>
        <v>616.31999999999994</v>
      </c>
      <c r="I19" s="1">
        <f t="shared" si="5"/>
        <v>470</v>
      </c>
      <c r="J19" s="1">
        <f t="shared" si="5"/>
        <v>470</v>
      </c>
      <c r="K19" s="1">
        <f t="shared" si="5"/>
        <v>470</v>
      </c>
      <c r="L19" s="1">
        <f t="shared" si="5"/>
        <v>470</v>
      </c>
      <c r="M19" s="1">
        <f t="shared" si="5"/>
        <v>470</v>
      </c>
      <c r="N19" s="1">
        <f t="shared" si="5"/>
        <v>470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x14ac:dyDescent="0.2">
      <c r="A20" s="8"/>
      <c r="C20" s="9"/>
      <c r="D20" s="9"/>
      <c r="E20" s="9"/>
      <c r="F20" s="9"/>
      <c r="G20" s="9"/>
      <c r="H20" s="28"/>
      <c r="I20" s="9"/>
      <c r="J20" s="9"/>
      <c r="K20" s="9"/>
      <c r="L20" s="9"/>
      <c r="M20" s="9"/>
      <c r="N20" s="9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2">
      <c r="A21" s="5" t="s">
        <v>5</v>
      </c>
      <c r="C21" s="37">
        <f t="shared" ref="C21:N21" si="6">($B$6*$O$26)+($B$7*$O$27)+(C8*$O$26)+(C9*$O$27)</f>
        <v>5</v>
      </c>
      <c r="D21" s="37">
        <f t="shared" si="6"/>
        <v>10</v>
      </c>
      <c r="E21" s="34">
        <f t="shared" si="6"/>
        <v>150</v>
      </c>
      <c r="F21" s="34">
        <f t="shared" si="6"/>
        <v>300</v>
      </c>
      <c r="G21" s="34">
        <f t="shared" si="6"/>
        <v>425</v>
      </c>
      <c r="H21" s="35">
        <f t="shared" si="6"/>
        <v>475</v>
      </c>
      <c r="I21" s="34">
        <f t="shared" si="6"/>
        <v>0</v>
      </c>
      <c r="J21" s="34">
        <f t="shared" si="6"/>
        <v>0</v>
      </c>
      <c r="K21" s="34">
        <f t="shared" si="6"/>
        <v>0</v>
      </c>
      <c r="L21" s="34">
        <f t="shared" si="6"/>
        <v>0</v>
      </c>
      <c r="M21" s="34">
        <f t="shared" si="6"/>
        <v>0</v>
      </c>
      <c r="N21" s="34">
        <f t="shared" si="6"/>
        <v>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6.5" customHeight="1" x14ac:dyDescent="0.2">
      <c r="A22" s="5" t="s">
        <v>110</v>
      </c>
      <c r="C22" s="38">
        <f>(0.2*C21)</f>
        <v>1</v>
      </c>
      <c r="D22" s="38">
        <f t="shared" ref="D22:N22" si="7">(0.2*D21)</f>
        <v>2</v>
      </c>
      <c r="E22" s="36">
        <f t="shared" si="7"/>
        <v>30</v>
      </c>
      <c r="F22" s="36">
        <f t="shared" si="7"/>
        <v>60</v>
      </c>
      <c r="G22" s="36">
        <f t="shared" si="7"/>
        <v>85</v>
      </c>
      <c r="H22" s="36">
        <f t="shared" si="7"/>
        <v>95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6">
        <f t="shared" si="7"/>
        <v>0</v>
      </c>
      <c r="N22" s="36">
        <f t="shared" si="7"/>
        <v>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35.25" customHeight="1" thickBot="1" x14ac:dyDescent="0.25">
      <c r="A23" s="5" t="s">
        <v>50</v>
      </c>
      <c r="C23" s="10">
        <f>(C21+C22)-C19</f>
        <v>-1250.829</v>
      </c>
      <c r="D23" s="10">
        <f t="shared" ref="D23:N23" si="8">(D21+D22)-D19</f>
        <v>-459.82900000000001</v>
      </c>
      <c r="E23" s="10">
        <f t="shared" si="8"/>
        <v>-335.72500000000002</v>
      </c>
      <c r="F23" s="10">
        <f t="shared" si="8"/>
        <v>-201.45000000000005</v>
      </c>
      <c r="G23" s="10">
        <f t="shared" si="8"/>
        <v>-88.029999999999973</v>
      </c>
      <c r="H23" s="10">
        <f t="shared" si="8"/>
        <v>-46.319999999999936</v>
      </c>
      <c r="I23" s="10">
        <f t="shared" si="8"/>
        <v>-470</v>
      </c>
      <c r="J23" s="10">
        <f t="shared" si="8"/>
        <v>-470</v>
      </c>
      <c r="K23" s="10">
        <f t="shared" si="8"/>
        <v>-470</v>
      </c>
      <c r="L23" s="10">
        <f t="shared" si="8"/>
        <v>-470</v>
      </c>
      <c r="M23" s="10">
        <f t="shared" si="8"/>
        <v>-470</v>
      </c>
      <c r="N23" s="10">
        <f t="shared" si="8"/>
        <v>-470</v>
      </c>
    </row>
    <row r="24" spans="1:33" ht="16" thickTop="1" x14ac:dyDescent="0.2"/>
    <row r="25" spans="1:33" x14ac:dyDescent="0.2">
      <c r="B25" s="5" t="s">
        <v>27</v>
      </c>
      <c r="E25" s="5" t="s">
        <v>30</v>
      </c>
      <c r="H25" s="12" t="s">
        <v>28</v>
      </c>
      <c r="I25" s="12"/>
      <c r="K25" s="5" t="s">
        <v>54</v>
      </c>
      <c r="M25" t="s">
        <v>31</v>
      </c>
      <c r="N25" s="5" t="s">
        <v>118</v>
      </c>
      <c r="Q25" t="s">
        <v>106</v>
      </c>
    </row>
    <row r="26" spans="1:33" ht="48" x14ac:dyDescent="0.2">
      <c r="B26" s="6" t="s">
        <v>35</v>
      </c>
      <c r="C26">
        <v>160</v>
      </c>
      <c r="E26" s="6" t="s">
        <v>41</v>
      </c>
      <c r="F26" s="16">
        <v>300</v>
      </c>
      <c r="H26" s="14" t="s">
        <v>29</v>
      </c>
      <c r="I26" s="13" t="s">
        <v>67</v>
      </c>
      <c r="K26" s="6" t="s">
        <v>114</v>
      </c>
      <c r="L26" t="s">
        <v>67</v>
      </c>
      <c r="N26" s="6" t="s">
        <v>57</v>
      </c>
      <c r="O26" s="17">
        <v>5</v>
      </c>
      <c r="Q26" t="s">
        <v>31</v>
      </c>
    </row>
    <row r="27" spans="1:33" ht="64" x14ac:dyDescent="0.2">
      <c r="B27" s="6" t="s">
        <v>36</v>
      </c>
      <c r="C27">
        <v>250</v>
      </c>
      <c r="E27" s="6" t="s">
        <v>42</v>
      </c>
      <c r="F27" s="16">
        <v>50</v>
      </c>
      <c r="H27" s="14" t="s">
        <v>107</v>
      </c>
      <c r="I27" s="13">
        <v>15</v>
      </c>
      <c r="K27" s="6" t="s">
        <v>115</v>
      </c>
      <c r="L27" t="s">
        <v>67</v>
      </c>
      <c r="N27" s="6" t="s">
        <v>58</v>
      </c>
      <c r="O27" s="17">
        <v>10</v>
      </c>
    </row>
    <row r="28" spans="1:33" ht="48" x14ac:dyDescent="0.2">
      <c r="B28" s="6" t="s">
        <v>37</v>
      </c>
      <c r="C28">
        <v>250</v>
      </c>
      <c r="E28" s="6" t="s">
        <v>43</v>
      </c>
      <c r="F28" s="16">
        <v>5</v>
      </c>
      <c r="H28" s="13" t="s">
        <v>1</v>
      </c>
      <c r="I28" s="13" t="s">
        <v>67</v>
      </c>
      <c r="K28" s="6" t="s">
        <v>2</v>
      </c>
      <c r="L28">
        <v>10</v>
      </c>
    </row>
    <row r="29" spans="1:33" ht="61.5" customHeight="1" x14ac:dyDescent="0.2">
      <c r="B29" s="6" t="s">
        <v>38</v>
      </c>
      <c r="C29">
        <v>100</v>
      </c>
      <c r="E29" s="6" t="s">
        <v>44</v>
      </c>
      <c r="F29" s="16">
        <v>100</v>
      </c>
      <c r="H29" t="s">
        <v>8</v>
      </c>
      <c r="I29" s="22" t="s">
        <v>67</v>
      </c>
      <c r="K29" s="15" t="s">
        <v>45</v>
      </c>
      <c r="L29" s="3">
        <v>0</v>
      </c>
      <c r="P29" s="1"/>
      <c r="Q29" s="1"/>
      <c r="R29" s="1"/>
    </row>
    <row r="30" spans="1:33" ht="48" x14ac:dyDescent="0.2">
      <c r="B30" s="6" t="s">
        <v>39</v>
      </c>
      <c r="C30">
        <v>0</v>
      </c>
      <c r="E30" s="6" t="s">
        <v>52</v>
      </c>
      <c r="F30" s="16">
        <v>0</v>
      </c>
      <c r="H30" s="6" t="s">
        <v>69</v>
      </c>
      <c r="I30" s="16">
        <v>0</v>
      </c>
      <c r="K30" s="6" t="s">
        <v>46</v>
      </c>
      <c r="L30" s="31">
        <v>3</v>
      </c>
      <c r="P30" s="1"/>
      <c r="Q30" s="1"/>
      <c r="R30" s="1"/>
    </row>
    <row r="31" spans="1:33" ht="48" x14ac:dyDescent="0.2">
      <c r="B31" s="6" t="s">
        <v>40</v>
      </c>
      <c r="C31">
        <v>25</v>
      </c>
      <c r="H31" t="s">
        <v>31</v>
      </c>
      <c r="K31" s="6" t="s">
        <v>47</v>
      </c>
      <c r="L31">
        <v>20</v>
      </c>
    </row>
    <row r="32" spans="1:33" ht="32" x14ac:dyDescent="0.2">
      <c r="B32" s="6" t="s">
        <v>51</v>
      </c>
      <c r="C32">
        <v>0</v>
      </c>
    </row>
    <row r="33" spans="8:19" x14ac:dyDescent="0.2">
      <c r="O33" s="1"/>
      <c r="P33" s="1"/>
      <c r="Q33" s="1"/>
      <c r="R33" s="1"/>
      <c r="S33" s="1"/>
    </row>
    <row r="34" spans="8:19" x14ac:dyDescent="0.2">
      <c r="H34" s="1"/>
      <c r="I34" s="1"/>
      <c r="J34" s="1"/>
      <c r="K34" s="1"/>
      <c r="L34" s="1"/>
      <c r="M34" s="1"/>
      <c r="N34" s="1"/>
    </row>
    <row r="39" spans="8:19" x14ac:dyDescent="0.2">
      <c r="L39" s="5"/>
    </row>
    <row r="49" spans="7:33" x14ac:dyDescent="0.2">
      <c r="G49" s="5"/>
    </row>
    <row r="50" spans="7:33" x14ac:dyDescent="0.2">
      <c r="Z50">
        <v>15</v>
      </c>
      <c r="AA50" t="s">
        <v>6</v>
      </c>
      <c r="AC50" t="s">
        <v>9</v>
      </c>
      <c r="AE50" s="3">
        <v>0.4</v>
      </c>
    </row>
    <row r="51" spans="7:33" x14ac:dyDescent="0.2">
      <c r="Z51">
        <v>30</v>
      </c>
      <c r="AA51" t="s">
        <v>7</v>
      </c>
    </row>
    <row r="52" spans="7:33" x14ac:dyDescent="0.2">
      <c r="Z52">
        <v>15</v>
      </c>
    </row>
    <row r="53" spans="7:33" x14ac:dyDescent="0.2">
      <c r="V53" s="2"/>
      <c r="Z53">
        <f t="shared" ref="Z53:AG53" si="9">(($V$50+$V$51)*$V$52)+Y53</f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  <c r="AF53">
        <f t="shared" si="9"/>
        <v>0</v>
      </c>
      <c r="AG53">
        <f t="shared" si="9"/>
        <v>0</v>
      </c>
    </row>
    <row r="56" spans="7:33" x14ac:dyDescent="0.2">
      <c r="G56" s="5"/>
    </row>
    <row r="62" spans="7:33" x14ac:dyDescent="0.2">
      <c r="G62" s="5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49B3-B9E7-4F87-BEC4-EAA0B44A49AB}">
  <dimension ref="A1:AE63"/>
  <sheetViews>
    <sheetView topLeftCell="A2" workbookViewId="0">
      <selection activeCell="O16" sqref="O16"/>
    </sheetView>
  </sheetViews>
  <sheetFormatPr baseColWidth="10" defaultColWidth="8.83203125" defaultRowHeight="15" x14ac:dyDescent="0.2"/>
  <cols>
    <col min="1" max="1" width="28.33203125" customWidth="1"/>
    <col min="2" max="2" width="11.5" bestFit="1" customWidth="1"/>
    <col min="3" max="3" width="11.1640625" customWidth="1"/>
    <col min="5" max="5" width="11.5" customWidth="1"/>
    <col min="6" max="6" width="13.83203125" customWidth="1"/>
    <col min="7" max="7" width="11.33203125" customWidth="1"/>
    <col min="8" max="8" width="13.5" customWidth="1"/>
    <col min="9" max="9" width="10.5" customWidth="1"/>
    <col min="10" max="10" width="9.33203125" customWidth="1"/>
    <col min="11" max="11" width="11.5" customWidth="1"/>
    <col min="12" max="12" width="14" customWidth="1"/>
    <col min="13" max="13" width="9.5" customWidth="1"/>
    <col min="15" max="15" width="32.83203125" customWidth="1"/>
  </cols>
  <sheetData>
    <row r="1" spans="1:22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22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P2" s="43" t="s">
        <v>121</v>
      </c>
      <c r="Q2" s="43"/>
      <c r="R2" s="43"/>
      <c r="S2" s="43"/>
      <c r="T2" s="43"/>
      <c r="U2" s="43"/>
      <c r="V2" s="23"/>
    </row>
    <row r="3" spans="1:2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P3" s="23"/>
      <c r="Q3" s="23"/>
      <c r="R3" s="23"/>
      <c r="S3" s="23"/>
      <c r="T3" s="23"/>
      <c r="U3" s="23"/>
      <c r="V3" s="23"/>
    </row>
    <row r="4" spans="1:2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P4" s="23" t="s">
        <v>123</v>
      </c>
      <c r="Q4" s="23"/>
      <c r="R4" s="23"/>
      <c r="S4" s="23"/>
      <c r="T4" s="23"/>
      <c r="U4" s="23"/>
      <c r="V4" s="23"/>
    </row>
    <row r="5" spans="1:22" x14ac:dyDescent="0.2">
      <c r="A5" s="5" t="s">
        <v>61</v>
      </c>
      <c r="P5" s="32" t="s">
        <v>31</v>
      </c>
      <c r="Q5" s="23"/>
      <c r="R5" s="23"/>
      <c r="S5" s="23"/>
      <c r="T5" s="23"/>
      <c r="U5" s="23"/>
      <c r="V5" s="23"/>
    </row>
    <row r="6" spans="1:22" x14ac:dyDescent="0.2">
      <c r="A6" s="8" t="s">
        <v>62</v>
      </c>
      <c r="B6">
        <v>0</v>
      </c>
      <c r="P6" s="23" t="s">
        <v>89</v>
      </c>
      <c r="Q6" s="23"/>
      <c r="R6" s="23"/>
      <c r="S6" s="23"/>
      <c r="T6" s="23"/>
      <c r="U6" s="23"/>
      <c r="V6" s="23"/>
    </row>
    <row r="7" spans="1:22" ht="16" x14ac:dyDescent="0.2">
      <c r="A7" s="19" t="s">
        <v>63</v>
      </c>
      <c r="B7">
        <v>0</v>
      </c>
      <c r="H7" s="24"/>
      <c r="P7" s="23" t="s">
        <v>90</v>
      </c>
      <c r="Q7" s="23"/>
      <c r="R7" s="23"/>
      <c r="S7" s="23"/>
      <c r="T7" s="23"/>
      <c r="U7" s="23"/>
      <c r="V7" s="23"/>
    </row>
    <row r="8" spans="1:22" ht="16" x14ac:dyDescent="0.2">
      <c r="A8" s="19" t="s">
        <v>59</v>
      </c>
      <c r="B8" s="4"/>
      <c r="C8">
        <v>1</v>
      </c>
      <c r="D8">
        <v>0</v>
      </c>
      <c r="E8">
        <v>20</v>
      </c>
      <c r="F8">
        <v>45</v>
      </c>
      <c r="G8">
        <v>55</v>
      </c>
      <c r="H8" s="24">
        <v>60</v>
      </c>
      <c r="I8">
        <v>75</v>
      </c>
      <c r="J8">
        <v>0</v>
      </c>
      <c r="K8">
        <v>0</v>
      </c>
      <c r="L8">
        <v>0</v>
      </c>
      <c r="M8">
        <v>0</v>
      </c>
      <c r="N8" s="24">
        <v>0</v>
      </c>
      <c r="P8" s="23" t="s">
        <v>125</v>
      </c>
      <c r="Q8" s="23"/>
      <c r="R8" s="23"/>
      <c r="S8" s="23"/>
      <c r="T8" s="23"/>
      <c r="U8" s="23"/>
      <c r="V8" s="23"/>
    </row>
    <row r="9" spans="1:22" ht="16" x14ac:dyDescent="0.2">
      <c r="A9" s="6" t="s">
        <v>60</v>
      </c>
      <c r="C9">
        <v>0</v>
      </c>
      <c r="D9">
        <v>1</v>
      </c>
      <c r="E9">
        <v>5</v>
      </c>
      <c r="F9">
        <v>15</v>
      </c>
      <c r="G9">
        <v>15</v>
      </c>
      <c r="H9" s="24">
        <v>20</v>
      </c>
      <c r="I9">
        <v>50</v>
      </c>
      <c r="J9">
        <v>0</v>
      </c>
      <c r="K9">
        <v>0</v>
      </c>
      <c r="L9">
        <v>0</v>
      </c>
      <c r="M9">
        <v>0</v>
      </c>
      <c r="N9" s="24">
        <v>0</v>
      </c>
      <c r="Q9" t="s">
        <v>31</v>
      </c>
    </row>
    <row r="10" spans="1:22" x14ac:dyDescent="0.2">
      <c r="H10" s="24"/>
      <c r="Q10" t="s">
        <v>31</v>
      </c>
    </row>
    <row r="11" spans="1:22" x14ac:dyDescent="0.2">
      <c r="A11" s="5" t="s">
        <v>49</v>
      </c>
      <c r="C11" s="11" t="s">
        <v>64</v>
      </c>
      <c r="D11" s="11">
        <v>2</v>
      </c>
      <c r="E11" s="11">
        <v>3</v>
      </c>
      <c r="F11" s="11">
        <v>4</v>
      </c>
      <c r="G11" s="11">
        <v>5</v>
      </c>
      <c r="H11" s="25">
        <v>6</v>
      </c>
      <c r="I11" s="11">
        <v>7</v>
      </c>
      <c r="J11" s="11">
        <v>8</v>
      </c>
      <c r="K11" s="11">
        <v>9</v>
      </c>
      <c r="L11" s="11" t="s">
        <v>65</v>
      </c>
      <c r="M11" s="11">
        <v>11</v>
      </c>
      <c r="N11" s="11" t="s">
        <v>66</v>
      </c>
      <c r="Q11" t="s">
        <v>31</v>
      </c>
    </row>
    <row r="12" spans="1:22" x14ac:dyDescent="0.2">
      <c r="A12" s="7" t="s">
        <v>48</v>
      </c>
      <c r="H12" s="24"/>
    </row>
    <row r="13" spans="1:22" x14ac:dyDescent="0.2">
      <c r="A13" s="8" t="s">
        <v>53</v>
      </c>
      <c r="C13">
        <f>SUM(C27:C34)</f>
        <v>1185</v>
      </c>
      <c r="D13">
        <v>0</v>
      </c>
      <c r="E13">
        <v>0</v>
      </c>
      <c r="F13">
        <v>0</v>
      </c>
      <c r="G13">
        <v>0</v>
      </c>
      <c r="H13" s="24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2" x14ac:dyDescent="0.2">
      <c r="A14" s="8" t="s">
        <v>30</v>
      </c>
      <c r="C14">
        <f>SUM($F$27:$F$31)</f>
        <v>455</v>
      </c>
      <c r="D14">
        <f t="shared" ref="D14:N14" si="0">SUM($F$27:$F$31)</f>
        <v>455</v>
      </c>
      <c r="E14">
        <f t="shared" si="0"/>
        <v>455</v>
      </c>
      <c r="F14">
        <f t="shared" si="0"/>
        <v>455</v>
      </c>
      <c r="G14">
        <f>SUM($F$27:$F$31)</f>
        <v>455</v>
      </c>
      <c r="H14" s="24">
        <f t="shared" si="0"/>
        <v>455</v>
      </c>
      <c r="I14">
        <f t="shared" si="0"/>
        <v>455</v>
      </c>
      <c r="J14">
        <f t="shared" si="0"/>
        <v>455</v>
      </c>
      <c r="K14">
        <f t="shared" si="0"/>
        <v>455</v>
      </c>
      <c r="L14">
        <f t="shared" si="0"/>
        <v>455</v>
      </c>
      <c r="M14">
        <f t="shared" si="0"/>
        <v>455</v>
      </c>
      <c r="N14">
        <f t="shared" si="0"/>
        <v>455</v>
      </c>
    </row>
    <row r="15" spans="1:22" x14ac:dyDescent="0.2">
      <c r="A15" s="8" t="s">
        <v>102</v>
      </c>
      <c r="C15">
        <f>(((0.029*(SUM(C7,C8)))+((SUM(C7,C8))*0.3)))</f>
        <v>0.32900000000000001</v>
      </c>
      <c r="D15">
        <f t="shared" ref="D15:K15" si="1">(((0.029*(SUM(D7,D8)))+((SUM(D7,D8))*0.3)))</f>
        <v>0</v>
      </c>
      <c r="E15">
        <f t="shared" si="1"/>
        <v>6.58</v>
      </c>
      <c r="F15">
        <f t="shared" si="1"/>
        <v>14.805</v>
      </c>
      <c r="G15">
        <f t="shared" si="1"/>
        <v>18.094999999999999</v>
      </c>
      <c r="H15">
        <f t="shared" si="1"/>
        <v>19.739999999999998</v>
      </c>
      <c r="I15">
        <f t="shared" si="1"/>
        <v>24.675000000000001</v>
      </c>
      <c r="J15">
        <f t="shared" si="1"/>
        <v>0</v>
      </c>
      <c r="K15">
        <f t="shared" si="1"/>
        <v>0</v>
      </c>
    </row>
    <row r="16" spans="1:22" x14ac:dyDescent="0.2">
      <c r="A16" s="8" t="s">
        <v>68</v>
      </c>
      <c r="C16">
        <f>SUM($I$27:$I$29)</f>
        <v>15</v>
      </c>
      <c r="D16">
        <f t="shared" ref="D16:N16" si="2">SUM($I$27:$I$29)</f>
        <v>15</v>
      </c>
      <c r="E16">
        <f t="shared" si="2"/>
        <v>15</v>
      </c>
      <c r="F16">
        <f t="shared" si="2"/>
        <v>15</v>
      </c>
      <c r="G16">
        <f t="shared" si="2"/>
        <v>15</v>
      </c>
      <c r="H16" s="24">
        <f t="shared" si="2"/>
        <v>15</v>
      </c>
      <c r="I16">
        <f t="shared" si="2"/>
        <v>15</v>
      </c>
      <c r="J16">
        <f t="shared" si="2"/>
        <v>15</v>
      </c>
      <c r="K16">
        <f t="shared" si="2"/>
        <v>15</v>
      </c>
      <c r="L16">
        <f t="shared" si="2"/>
        <v>15</v>
      </c>
      <c r="M16">
        <f t="shared" si="2"/>
        <v>15</v>
      </c>
      <c r="N16">
        <f t="shared" si="2"/>
        <v>15</v>
      </c>
      <c r="S16" t="s">
        <v>31</v>
      </c>
      <c r="T16" t="s">
        <v>31</v>
      </c>
    </row>
    <row r="17" spans="1:20" x14ac:dyDescent="0.2">
      <c r="A17" s="8" t="s">
        <v>4</v>
      </c>
      <c r="C17" s="1">
        <f>(((+$B$6+$B$7+C8+C9)*$L$29)/$L$32)*$L$31</f>
        <v>1.5</v>
      </c>
      <c r="D17" s="1">
        <f t="shared" ref="D17:N17" si="3">(((+$B$6+$B$7+D8+D9)*$L$29)/$L$32)*$L$31</f>
        <v>1.5</v>
      </c>
      <c r="E17" s="1">
        <f t="shared" si="3"/>
        <v>37.5</v>
      </c>
      <c r="F17" s="1">
        <f>(((+$B$6+$B$7+F8+F9)*$L$29)/$L$32)*$L$31</f>
        <v>90</v>
      </c>
      <c r="G17" s="1">
        <f t="shared" si="3"/>
        <v>105</v>
      </c>
      <c r="H17" s="26">
        <f>(((+$B$6+$B$7+H8+H9)*$L$29)/$L$32)*$L$31</f>
        <v>120</v>
      </c>
      <c r="I17" s="1">
        <f t="shared" si="3"/>
        <v>187.5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T17" t="s">
        <v>31</v>
      </c>
    </row>
    <row r="18" spans="1:20" x14ac:dyDescent="0.2">
      <c r="A18" s="8" t="s">
        <v>8</v>
      </c>
      <c r="C18" s="18">
        <f t="shared" ref="C18:N18" si="4">(($B$6*$L$33)+($B$7*$L$34)+(C8*$L$33)+(C9*$L$34))*$L$30</f>
        <v>0</v>
      </c>
      <c r="D18" s="18">
        <f t="shared" si="4"/>
        <v>0</v>
      </c>
      <c r="E18" s="18">
        <f t="shared" si="4"/>
        <v>0</v>
      </c>
      <c r="F18" s="18">
        <f t="shared" si="4"/>
        <v>0</v>
      </c>
      <c r="G18" s="18">
        <f t="shared" si="4"/>
        <v>0</v>
      </c>
      <c r="H18" s="27">
        <f t="shared" si="4"/>
        <v>0</v>
      </c>
      <c r="I18" s="18">
        <f t="shared" si="4"/>
        <v>0</v>
      </c>
      <c r="J18" s="18">
        <f t="shared" si="4"/>
        <v>0</v>
      </c>
      <c r="K18" s="18">
        <f t="shared" si="4"/>
        <v>0</v>
      </c>
      <c r="L18" s="18">
        <f t="shared" si="4"/>
        <v>0</v>
      </c>
      <c r="M18" s="18">
        <f t="shared" si="4"/>
        <v>0</v>
      </c>
      <c r="N18" s="18">
        <f t="shared" si="4"/>
        <v>0</v>
      </c>
    </row>
    <row r="19" spans="1:20" x14ac:dyDescent="0.2">
      <c r="A19" s="5" t="s">
        <v>3</v>
      </c>
      <c r="C19" s="1">
        <f t="shared" ref="C19:N19" si="5">+SUM(C13:C18)</f>
        <v>1656.829</v>
      </c>
      <c r="D19" s="1">
        <f t="shared" si="5"/>
        <v>471.5</v>
      </c>
      <c r="E19" s="1">
        <f t="shared" si="5"/>
        <v>514.07999999999993</v>
      </c>
      <c r="F19" s="1">
        <f t="shared" si="5"/>
        <v>574.80500000000006</v>
      </c>
      <c r="G19" s="1">
        <f t="shared" si="5"/>
        <v>593.09500000000003</v>
      </c>
      <c r="H19" s="26">
        <f t="shared" si="5"/>
        <v>609.74</v>
      </c>
      <c r="I19" s="1">
        <f t="shared" si="5"/>
        <v>682.17499999999995</v>
      </c>
      <c r="J19" s="1">
        <f t="shared" si="5"/>
        <v>470</v>
      </c>
      <c r="K19" s="1">
        <f t="shared" si="5"/>
        <v>470</v>
      </c>
      <c r="L19" s="1">
        <f t="shared" si="5"/>
        <v>470</v>
      </c>
      <c r="M19" s="1">
        <f t="shared" si="5"/>
        <v>470</v>
      </c>
      <c r="N19" s="1">
        <f t="shared" si="5"/>
        <v>470</v>
      </c>
    </row>
    <row r="20" spans="1:20" x14ac:dyDescent="0.2">
      <c r="A20" s="8"/>
      <c r="C20" s="9"/>
      <c r="D20" s="9"/>
      <c r="E20" s="9"/>
      <c r="F20" s="9"/>
      <c r="G20" s="9"/>
      <c r="H20" s="28"/>
      <c r="I20" s="9"/>
      <c r="J20" s="9"/>
      <c r="K20" s="9"/>
      <c r="L20" s="9"/>
      <c r="M20" s="9"/>
      <c r="N20" s="9"/>
    </row>
    <row r="21" spans="1:20" x14ac:dyDescent="0.2">
      <c r="A21" s="5" t="s">
        <v>5</v>
      </c>
      <c r="C21">
        <f>((C8*$P$32)+(C8*$P$28*$P$33)+(C8*$P$29*$P$34))+((C9*$P$32)+(C9*$P$30*$P$33)+(C9*$P$31*$P$34))</f>
        <v>6.23</v>
      </c>
      <c r="D21">
        <f t="shared" ref="D21:N21" si="6">((D8*$P$32)+(D8*$P$28*$P$33)+(D8*$P$29*$P$34))+((D9*$P$32)+(D9*$P$30*$P$33)+(D9*$P$31*$P$34))</f>
        <v>14.42</v>
      </c>
      <c r="E21">
        <f t="shared" si="6"/>
        <v>196.7</v>
      </c>
      <c r="F21">
        <f t="shared" si="6"/>
        <v>496.65000000000003</v>
      </c>
      <c r="G21">
        <f t="shared" si="6"/>
        <v>558.95000000000005</v>
      </c>
      <c r="H21">
        <f t="shared" si="6"/>
        <v>662.2</v>
      </c>
      <c r="I21">
        <f t="shared" si="6"/>
        <v>1188.25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</row>
    <row r="22" spans="1:20" x14ac:dyDescent="0.2">
      <c r="A22" s="5" t="s">
        <v>110</v>
      </c>
      <c r="C22" s="36">
        <f>(0.2*C21)</f>
        <v>1.2460000000000002</v>
      </c>
      <c r="D22" s="36">
        <f t="shared" ref="D22:N22" si="7">(0.2*D21)</f>
        <v>2.8840000000000003</v>
      </c>
      <c r="E22" s="36">
        <f t="shared" si="7"/>
        <v>39.340000000000003</v>
      </c>
      <c r="F22" s="36">
        <f t="shared" si="7"/>
        <v>99.330000000000013</v>
      </c>
      <c r="G22" s="36">
        <f t="shared" si="7"/>
        <v>111.79000000000002</v>
      </c>
      <c r="H22" s="36">
        <f t="shared" si="7"/>
        <v>132.44000000000003</v>
      </c>
      <c r="I22" s="36">
        <f t="shared" si="7"/>
        <v>237.65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6">
        <f t="shared" si="7"/>
        <v>0</v>
      </c>
      <c r="N22" s="36">
        <f t="shared" si="7"/>
        <v>0</v>
      </c>
    </row>
    <row r="23" spans="1:20" x14ac:dyDescent="0.2">
      <c r="H23" s="24"/>
    </row>
    <row r="24" spans="1:20" ht="16" thickBot="1" x14ac:dyDescent="0.25">
      <c r="A24" s="5" t="s">
        <v>50</v>
      </c>
      <c r="C24" s="10">
        <f>(C21+C22)-C19</f>
        <v>-1649.3529999999998</v>
      </c>
      <c r="D24" s="10">
        <f t="shared" ref="D24:O24" si="8">(D21+D22)-D19</f>
        <v>-454.19600000000003</v>
      </c>
      <c r="E24" s="10">
        <f t="shared" si="8"/>
        <v>-278.03999999999996</v>
      </c>
      <c r="F24" s="10">
        <f t="shared" si="8"/>
        <v>21.174999999999955</v>
      </c>
      <c r="G24" s="10">
        <f t="shared" si="8"/>
        <v>77.644999999999982</v>
      </c>
      <c r="H24" s="10">
        <f t="shared" si="8"/>
        <v>184.90000000000009</v>
      </c>
      <c r="I24" s="10">
        <f t="shared" si="8"/>
        <v>743.72500000000014</v>
      </c>
      <c r="J24" s="10">
        <f t="shared" si="8"/>
        <v>-470</v>
      </c>
      <c r="K24" s="10">
        <f t="shared" si="8"/>
        <v>-470</v>
      </c>
      <c r="L24" s="10">
        <f t="shared" si="8"/>
        <v>-470</v>
      </c>
      <c r="M24" s="10">
        <f t="shared" si="8"/>
        <v>-470</v>
      </c>
      <c r="N24" s="10">
        <f t="shared" si="8"/>
        <v>-470</v>
      </c>
      <c r="O24" s="10">
        <f t="shared" si="8"/>
        <v>0</v>
      </c>
    </row>
    <row r="25" spans="1:20" ht="35.25" customHeight="1" thickTop="1" x14ac:dyDescent="0.2"/>
    <row r="26" spans="1:20" x14ac:dyDescent="0.2">
      <c r="B26" s="5" t="s">
        <v>27</v>
      </c>
      <c r="E26" s="5" t="s">
        <v>30</v>
      </c>
      <c r="H26" s="12" t="s">
        <v>28</v>
      </c>
      <c r="I26" s="12"/>
      <c r="K26" s="46" t="s">
        <v>83</v>
      </c>
      <c r="L26" s="46"/>
      <c r="M26" s="46"/>
      <c r="O26" s="5" t="s">
        <v>82</v>
      </c>
    </row>
    <row r="27" spans="1:20" ht="48" x14ac:dyDescent="0.2">
      <c r="B27" s="6" t="s">
        <v>35</v>
      </c>
      <c r="C27">
        <v>160</v>
      </c>
      <c r="E27" s="6" t="s">
        <v>41</v>
      </c>
      <c r="F27" s="16">
        <v>300</v>
      </c>
      <c r="H27" s="14" t="s">
        <v>29</v>
      </c>
      <c r="I27" s="13" t="s">
        <v>67</v>
      </c>
      <c r="K27" s="6" t="s">
        <v>55</v>
      </c>
      <c r="L27" t="s">
        <v>67</v>
      </c>
      <c r="O27" s="6" t="s">
        <v>84</v>
      </c>
      <c r="S27" t="s">
        <v>31</v>
      </c>
    </row>
    <row r="28" spans="1:20" ht="48" x14ac:dyDescent="0.2">
      <c r="B28" s="6" t="s">
        <v>36</v>
      </c>
      <c r="C28">
        <v>250</v>
      </c>
      <c r="E28" s="6" t="s">
        <v>42</v>
      </c>
      <c r="F28" s="16">
        <v>50</v>
      </c>
      <c r="H28" s="14" t="s">
        <v>91</v>
      </c>
      <c r="I28" s="13">
        <v>15</v>
      </c>
      <c r="K28" s="6" t="s">
        <v>56</v>
      </c>
      <c r="L28" t="s">
        <v>67</v>
      </c>
      <c r="O28" t="s">
        <v>93</v>
      </c>
      <c r="P28">
        <v>2</v>
      </c>
      <c r="S28" t="s">
        <v>31</v>
      </c>
    </row>
    <row r="29" spans="1:20" ht="48" x14ac:dyDescent="0.2">
      <c r="B29" s="6" t="s">
        <v>37</v>
      </c>
      <c r="C29">
        <v>250</v>
      </c>
      <c r="E29" s="6" t="s">
        <v>43</v>
      </c>
      <c r="F29" s="16">
        <v>5</v>
      </c>
      <c r="H29" s="14" t="s">
        <v>69</v>
      </c>
      <c r="I29" s="13">
        <v>0</v>
      </c>
      <c r="K29" s="6" t="s">
        <v>2</v>
      </c>
      <c r="L29">
        <v>10</v>
      </c>
      <c r="O29" s="6" t="s">
        <v>85</v>
      </c>
      <c r="P29">
        <v>5</v>
      </c>
      <c r="S29" t="s">
        <v>31</v>
      </c>
    </row>
    <row r="30" spans="1:20" ht="64" x14ac:dyDescent="0.2">
      <c r="B30" s="6" t="s">
        <v>38</v>
      </c>
      <c r="C30">
        <v>100</v>
      </c>
      <c r="E30" s="6" t="s">
        <v>44</v>
      </c>
      <c r="F30" s="16">
        <v>100</v>
      </c>
      <c r="H30" s="13" t="s">
        <v>1</v>
      </c>
      <c r="I30" s="13" t="s">
        <v>67</v>
      </c>
      <c r="K30" s="15" t="s">
        <v>45</v>
      </c>
      <c r="L30" s="3">
        <v>0</v>
      </c>
      <c r="O30" s="6" t="s">
        <v>94</v>
      </c>
      <c r="P30">
        <v>7</v>
      </c>
    </row>
    <row r="31" spans="1:20" ht="61.5" customHeight="1" x14ac:dyDescent="0.2">
      <c r="B31" s="6" t="s">
        <v>39</v>
      </c>
      <c r="C31">
        <v>0</v>
      </c>
      <c r="E31" s="6" t="s">
        <v>52</v>
      </c>
      <c r="F31" s="16">
        <v>0</v>
      </c>
      <c r="H31" t="s">
        <v>8</v>
      </c>
      <c r="I31" s="22" t="s">
        <v>67</v>
      </c>
      <c r="K31" s="6" t="s">
        <v>46</v>
      </c>
      <c r="L31" s="31">
        <v>3</v>
      </c>
      <c r="O31" s="6" t="s">
        <v>87</v>
      </c>
      <c r="P31">
        <v>11</v>
      </c>
      <c r="Q31" s="1"/>
      <c r="R31" s="1"/>
    </row>
    <row r="32" spans="1:20" ht="48" x14ac:dyDescent="0.2">
      <c r="B32" s="6" t="s">
        <v>40</v>
      </c>
      <c r="C32">
        <v>25</v>
      </c>
      <c r="K32" s="6" t="s">
        <v>47</v>
      </c>
      <c r="L32">
        <v>20</v>
      </c>
      <c r="O32" s="6" t="s">
        <v>86</v>
      </c>
      <c r="P32" s="1">
        <v>2.2000000000000002</v>
      </c>
      <c r="Q32" s="1"/>
      <c r="R32" s="1"/>
    </row>
    <row r="33" spans="2:19" ht="32" x14ac:dyDescent="0.2">
      <c r="B33" s="6" t="s">
        <v>51</v>
      </c>
      <c r="C33">
        <v>150</v>
      </c>
      <c r="H33" t="s">
        <v>31</v>
      </c>
      <c r="K33" s="6" t="s">
        <v>57</v>
      </c>
      <c r="L33" s="17">
        <v>8</v>
      </c>
      <c r="O33" s="6" t="s">
        <v>95</v>
      </c>
      <c r="P33" s="1">
        <v>1.29</v>
      </c>
    </row>
    <row r="34" spans="2:19" ht="32" x14ac:dyDescent="0.2">
      <c r="B34" s="6" t="s">
        <v>70</v>
      </c>
      <c r="C34">
        <v>250</v>
      </c>
      <c r="K34" s="6" t="s">
        <v>58</v>
      </c>
      <c r="L34" s="17">
        <v>15</v>
      </c>
      <c r="P34">
        <v>0.28999999999999998</v>
      </c>
    </row>
    <row r="35" spans="2:19" x14ac:dyDescent="0.2">
      <c r="J35" s="1"/>
      <c r="N35" s="1"/>
      <c r="O35" s="1"/>
      <c r="P35" s="1"/>
      <c r="Q35" s="1"/>
      <c r="R35" s="1"/>
      <c r="S35" s="1"/>
    </row>
    <row r="36" spans="2:19" x14ac:dyDescent="0.2">
      <c r="H36" s="1"/>
      <c r="I36" s="1"/>
    </row>
    <row r="40" spans="2:19" x14ac:dyDescent="0.2">
      <c r="L40" s="5"/>
    </row>
    <row r="50" spans="7:31" x14ac:dyDescent="0.2">
      <c r="G50" s="5"/>
    </row>
    <row r="52" spans="7:31" x14ac:dyDescent="0.2">
      <c r="AE52" s="3"/>
    </row>
    <row r="55" spans="7:31" x14ac:dyDescent="0.2">
      <c r="V55" s="2"/>
    </row>
    <row r="57" spans="7:31" x14ac:dyDescent="0.2">
      <c r="G57" s="5"/>
    </row>
    <row r="63" spans="7:31" x14ac:dyDescent="0.2">
      <c r="G63" s="5"/>
    </row>
  </sheetData>
  <mergeCells count="2">
    <mergeCell ref="A1:N2"/>
    <mergeCell ref="K26:M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A67D-9737-424E-B379-0975122FEC7C}">
  <dimension ref="A1:AE63"/>
  <sheetViews>
    <sheetView topLeftCell="A3" workbookViewId="0">
      <selection activeCell="D21" sqref="D21"/>
    </sheetView>
  </sheetViews>
  <sheetFormatPr baseColWidth="10" defaultColWidth="8.83203125" defaultRowHeight="15" x14ac:dyDescent="0.2"/>
  <cols>
    <col min="1" max="1" width="28.33203125" customWidth="1"/>
    <col min="2" max="2" width="11.5" bestFit="1" customWidth="1"/>
    <col min="3" max="3" width="11.1640625" customWidth="1"/>
    <col min="5" max="5" width="11.5" customWidth="1"/>
    <col min="6" max="6" width="13.83203125" customWidth="1"/>
    <col min="7" max="7" width="11.33203125" customWidth="1"/>
    <col min="8" max="8" width="13.5" customWidth="1"/>
    <col min="9" max="9" width="10.5" customWidth="1"/>
    <col min="10" max="10" width="9.33203125" customWidth="1"/>
    <col min="11" max="11" width="11.5" customWidth="1"/>
    <col min="12" max="12" width="14" customWidth="1"/>
    <col min="13" max="13" width="9.5" customWidth="1"/>
    <col min="15" max="15" width="30.6640625" customWidth="1"/>
  </cols>
  <sheetData>
    <row r="1" spans="1:22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22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P3" s="43" t="s">
        <v>120</v>
      </c>
      <c r="Q3" s="43"/>
      <c r="R3" s="43"/>
      <c r="S3" s="43"/>
      <c r="T3" s="43"/>
      <c r="U3" s="23"/>
      <c r="V3" s="23"/>
    </row>
    <row r="4" spans="1:2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P4" s="43"/>
      <c r="Q4" s="43"/>
      <c r="R4" s="43"/>
      <c r="S4" s="43"/>
      <c r="T4" s="43"/>
      <c r="U4" s="23"/>
      <c r="V4" s="23"/>
    </row>
    <row r="5" spans="1:22" x14ac:dyDescent="0.2">
      <c r="A5" s="5" t="s">
        <v>61</v>
      </c>
      <c r="P5" s="32" t="s">
        <v>88</v>
      </c>
      <c r="Q5" s="23"/>
      <c r="R5" s="23"/>
      <c r="S5" s="23"/>
      <c r="T5" s="23"/>
      <c r="U5" s="23"/>
      <c r="V5" s="23"/>
    </row>
    <row r="6" spans="1:22" x14ac:dyDescent="0.2">
      <c r="A6" s="8" t="s">
        <v>62</v>
      </c>
      <c r="B6">
        <v>0</v>
      </c>
      <c r="P6" s="23" t="s">
        <v>92</v>
      </c>
      <c r="Q6" s="23"/>
      <c r="R6" s="23"/>
      <c r="S6" s="23"/>
      <c r="T6" s="23"/>
      <c r="U6" s="23"/>
      <c r="V6" s="23"/>
    </row>
    <row r="7" spans="1:22" ht="16" x14ac:dyDescent="0.2">
      <c r="A7" s="19" t="s">
        <v>63</v>
      </c>
      <c r="B7">
        <v>0</v>
      </c>
      <c r="G7" t="s">
        <v>31</v>
      </c>
      <c r="H7" s="24"/>
      <c r="P7" s="23" t="s">
        <v>96</v>
      </c>
      <c r="Q7" s="23"/>
      <c r="R7" s="23"/>
      <c r="S7" s="23"/>
      <c r="T7" s="23"/>
      <c r="U7" s="23"/>
      <c r="V7" s="23"/>
    </row>
    <row r="8" spans="1:22" ht="16" x14ac:dyDescent="0.2">
      <c r="A8" s="19" t="s">
        <v>59</v>
      </c>
      <c r="B8" s="4"/>
      <c r="C8" s="23">
        <v>1</v>
      </c>
      <c r="D8" s="23">
        <v>0</v>
      </c>
      <c r="E8">
        <v>20</v>
      </c>
      <c r="F8">
        <v>40</v>
      </c>
      <c r="G8" s="24">
        <v>55</v>
      </c>
      <c r="H8" s="24">
        <v>65</v>
      </c>
      <c r="I8">
        <v>60</v>
      </c>
      <c r="J8">
        <v>0</v>
      </c>
      <c r="K8">
        <v>0</v>
      </c>
      <c r="L8">
        <v>0</v>
      </c>
      <c r="M8">
        <v>0</v>
      </c>
      <c r="N8" s="24">
        <v>0</v>
      </c>
      <c r="P8" s="23" t="s">
        <v>31</v>
      </c>
      <c r="Q8" s="23" t="s">
        <v>97</v>
      </c>
      <c r="R8" s="23"/>
      <c r="S8" s="23"/>
      <c r="T8" s="23"/>
      <c r="U8" s="23"/>
      <c r="V8" s="23"/>
    </row>
    <row r="9" spans="1:22" ht="16" x14ac:dyDescent="0.2">
      <c r="A9" s="6" t="s">
        <v>60</v>
      </c>
      <c r="C9" s="23">
        <v>0</v>
      </c>
      <c r="D9" s="23">
        <v>1</v>
      </c>
      <c r="E9">
        <v>8</v>
      </c>
      <c r="F9">
        <v>10</v>
      </c>
      <c r="G9" s="24">
        <v>15</v>
      </c>
      <c r="H9" s="24">
        <v>15</v>
      </c>
      <c r="I9">
        <v>15</v>
      </c>
      <c r="J9">
        <v>0</v>
      </c>
      <c r="K9">
        <v>0</v>
      </c>
      <c r="L9">
        <v>0</v>
      </c>
      <c r="M9">
        <v>0</v>
      </c>
      <c r="N9" s="24">
        <v>0</v>
      </c>
      <c r="P9" s="23" t="s">
        <v>98</v>
      </c>
      <c r="Q9" s="23"/>
      <c r="R9" s="23"/>
      <c r="S9" s="23"/>
      <c r="T9" s="23"/>
      <c r="U9" s="23"/>
      <c r="V9" s="23"/>
    </row>
    <row r="10" spans="1:22" x14ac:dyDescent="0.2">
      <c r="G10" s="24"/>
      <c r="H10" s="24"/>
      <c r="P10" s="23"/>
      <c r="Q10" s="23" t="s">
        <v>99</v>
      </c>
      <c r="R10" s="23"/>
      <c r="S10" s="23"/>
      <c r="T10" s="23"/>
      <c r="U10" s="23"/>
      <c r="V10" s="23"/>
    </row>
    <row r="11" spans="1:22" x14ac:dyDescent="0.2">
      <c r="A11" s="5" t="s">
        <v>49</v>
      </c>
      <c r="C11" s="11" t="s">
        <v>64</v>
      </c>
      <c r="D11" s="11">
        <v>2</v>
      </c>
      <c r="E11" s="11">
        <v>3</v>
      </c>
      <c r="F11" s="11">
        <v>4</v>
      </c>
      <c r="G11" s="25">
        <v>5</v>
      </c>
      <c r="H11" s="25">
        <v>6</v>
      </c>
      <c r="I11" s="11">
        <v>7</v>
      </c>
      <c r="J11" s="11">
        <v>8</v>
      </c>
      <c r="K11" s="11">
        <v>9</v>
      </c>
      <c r="L11" s="11" t="s">
        <v>65</v>
      </c>
      <c r="M11" s="11">
        <v>11</v>
      </c>
      <c r="N11" s="11" t="s">
        <v>66</v>
      </c>
      <c r="P11" s="23"/>
      <c r="Q11" s="23" t="s">
        <v>100</v>
      </c>
      <c r="R11" s="23"/>
      <c r="S11" s="23"/>
      <c r="T11" s="23"/>
      <c r="U11" s="23"/>
      <c r="V11" s="23"/>
    </row>
    <row r="12" spans="1:22" x14ac:dyDescent="0.2">
      <c r="A12" s="7" t="s">
        <v>48</v>
      </c>
      <c r="G12" s="24"/>
      <c r="H12" s="24"/>
      <c r="P12" s="23"/>
      <c r="Q12" s="23" t="s">
        <v>113</v>
      </c>
      <c r="R12" s="23"/>
      <c r="S12" s="23"/>
      <c r="T12" s="23"/>
      <c r="U12" s="23"/>
      <c r="V12" s="23"/>
    </row>
    <row r="13" spans="1:22" x14ac:dyDescent="0.2">
      <c r="A13" s="8" t="s">
        <v>53</v>
      </c>
      <c r="C13">
        <f>SUM(C27:C34)</f>
        <v>1185</v>
      </c>
      <c r="D13">
        <v>0</v>
      </c>
      <c r="E13">
        <v>0</v>
      </c>
      <c r="F13">
        <v>0</v>
      </c>
      <c r="G13" s="24">
        <v>0</v>
      </c>
      <c r="H13" s="24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2" x14ac:dyDescent="0.2">
      <c r="A14" s="8" t="s">
        <v>30</v>
      </c>
      <c r="C14">
        <f>SUM($F$27:$F$31)</f>
        <v>455</v>
      </c>
      <c r="D14">
        <f t="shared" ref="D14:N14" si="0">SUM($F$27:$F$31)</f>
        <v>455</v>
      </c>
      <c r="E14">
        <f t="shared" si="0"/>
        <v>455</v>
      </c>
      <c r="F14">
        <f t="shared" si="0"/>
        <v>455</v>
      </c>
      <c r="G14" s="24">
        <f>SUM($F$27:$F$31)</f>
        <v>455</v>
      </c>
      <c r="H14" s="24">
        <f t="shared" si="0"/>
        <v>455</v>
      </c>
      <c r="I14">
        <f t="shared" si="0"/>
        <v>455</v>
      </c>
      <c r="J14">
        <f t="shared" si="0"/>
        <v>455</v>
      </c>
      <c r="K14">
        <f t="shared" si="0"/>
        <v>455</v>
      </c>
      <c r="L14">
        <f t="shared" si="0"/>
        <v>455</v>
      </c>
      <c r="M14">
        <f t="shared" si="0"/>
        <v>455</v>
      </c>
      <c r="N14">
        <f t="shared" si="0"/>
        <v>455</v>
      </c>
    </row>
    <row r="15" spans="1:22" x14ac:dyDescent="0.2">
      <c r="A15" s="8" t="s">
        <v>102</v>
      </c>
      <c r="C15">
        <f>(((0.029*(SUM(C7,C8)))+((SUM(C7,C8))*0.3)))</f>
        <v>0.32900000000000001</v>
      </c>
      <c r="D15">
        <f t="shared" ref="D15:K15" si="1">(((0.029*(SUM(D7,D8)))+((SUM(D7,D8))*0.3)))</f>
        <v>0</v>
      </c>
      <c r="E15">
        <f t="shared" si="1"/>
        <v>6.58</v>
      </c>
      <c r="F15">
        <f t="shared" si="1"/>
        <v>13.16</v>
      </c>
      <c r="G15" s="24">
        <f t="shared" si="1"/>
        <v>18.094999999999999</v>
      </c>
      <c r="H15">
        <f t="shared" si="1"/>
        <v>21.385000000000002</v>
      </c>
      <c r="I15">
        <f t="shared" si="1"/>
        <v>19.739999999999998</v>
      </c>
      <c r="J15">
        <f t="shared" si="1"/>
        <v>0</v>
      </c>
      <c r="K15">
        <f t="shared" si="1"/>
        <v>0</v>
      </c>
    </row>
    <row r="16" spans="1:22" x14ac:dyDescent="0.2">
      <c r="A16" s="8" t="s">
        <v>68</v>
      </c>
      <c r="C16">
        <f>SUM($I$27:$I$29)</f>
        <v>15</v>
      </c>
      <c r="D16">
        <f t="shared" ref="D16:N16" si="2">SUM($I$27:$I$29)</f>
        <v>15</v>
      </c>
      <c r="E16">
        <f t="shared" si="2"/>
        <v>15</v>
      </c>
      <c r="F16">
        <f t="shared" si="2"/>
        <v>15</v>
      </c>
      <c r="G16" s="24">
        <f t="shared" si="2"/>
        <v>15</v>
      </c>
      <c r="H16" s="24">
        <f t="shared" si="2"/>
        <v>15</v>
      </c>
      <c r="I16">
        <f t="shared" si="2"/>
        <v>15</v>
      </c>
      <c r="J16">
        <f t="shared" si="2"/>
        <v>15</v>
      </c>
      <c r="K16">
        <f t="shared" si="2"/>
        <v>15</v>
      </c>
      <c r="L16">
        <f t="shared" si="2"/>
        <v>15</v>
      </c>
      <c r="M16">
        <f t="shared" si="2"/>
        <v>15</v>
      </c>
      <c r="N16">
        <f t="shared" si="2"/>
        <v>15</v>
      </c>
    </row>
    <row r="17" spans="1:20" x14ac:dyDescent="0.2">
      <c r="A17" s="8" t="s">
        <v>4</v>
      </c>
      <c r="C17" s="1">
        <f>(((+$B$6+$B$7+C8+C9)*$L$29)/$L$32)*$L$31</f>
        <v>0.46153846153846156</v>
      </c>
      <c r="D17" s="1">
        <f t="shared" ref="D17:N17" si="3">(((+$B$6+$B$7+D8+D9)*$L$29)/$L$32)*$L$31</f>
        <v>0.46153846153846156</v>
      </c>
      <c r="E17" s="1">
        <f t="shared" si="3"/>
        <v>12.923076923076923</v>
      </c>
      <c r="F17" s="1">
        <f>(((+$B$6+$B$7+F8+F9)*$L$29)/$L$32)*$L$31</f>
        <v>23.076923076923077</v>
      </c>
      <c r="G17" s="26">
        <f t="shared" si="3"/>
        <v>32.307692307692307</v>
      </c>
      <c r="H17" s="26">
        <f>(((+$B$6+$B$7+H8+H9)*$L$29)/$L$32)*$L$31</f>
        <v>36.923076923076927</v>
      </c>
      <c r="I17" s="1">
        <f t="shared" si="3"/>
        <v>34.615384615384613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T17" t="s">
        <v>31</v>
      </c>
    </row>
    <row r="18" spans="1:20" x14ac:dyDescent="0.2">
      <c r="A18" s="8" t="s">
        <v>8</v>
      </c>
      <c r="C18" s="18">
        <f t="shared" ref="C18:N18" si="4">MAX(0,($L$30*C21)-((C8*$P$32)+(C9*$P$32)))</f>
        <v>0</v>
      </c>
      <c r="D18" s="18">
        <f t="shared" si="4"/>
        <v>0</v>
      </c>
      <c r="E18" s="18">
        <f t="shared" si="4"/>
        <v>0</v>
      </c>
      <c r="F18" s="18">
        <f t="shared" si="4"/>
        <v>0</v>
      </c>
      <c r="G18" s="27">
        <f t="shared" si="4"/>
        <v>0</v>
      </c>
      <c r="H18" s="18">
        <f t="shared" si="4"/>
        <v>0</v>
      </c>
      <c r="I18" s="18">
        <f t="shared" si="4"/>
        <v>0</v>
      </c>
      <c r="J18" s="18">
        <f t="shared" si="4"/>
        <v>0</v>
      </c>
      <c r="K18" s="18">
        <f t="shared" si="4"/>
        <v>0</v>
      </c>
      <c r="L18" s="18">
        <f t="shared" si="4"/>
        <v>0</v>
      </c>
      <c r="M18" s="18">
        <f t="shared" si="4"/>
        <v>0</v>
      </c>
      <c r="N18" s="18">
        <f t="shared" si="4"/>
        <v>0</v>
      </c>
      <c r="T18" t="s">
        <v>31</v>
      </c>
    </row>
    <row r="19" spans="1:20" x14ac:dyDescent="0.2">
      <c r="A19" s="8" t="s">
        <v>3</v>
      </c>
      <c r="C19" s="1">
        <f t="shared" ref="C19:N19" si="5">+SUM(C13:C18)</f>
        <v>1655.7905384615385</v>
      </c>
      <c r="D19" s="1">
        <f t="shared" si="5"/>
        <v>470.46153846153845</v>
      </c>
      <c r="E19" s="1">
        <f t="shared" si="5"/>
        <v>489.50307692307689</v>
      </c>
      <c r="F19" s="1">
        <f t="shared" si="5"/>
        <v>506.23692307692312</v>
      </c>
      <c r="G19" s="26">
        <f t="shared" si="5"/>
        <v>520.40269230769229</v>
      </c>
      <c r="H19" s="26">
        <f t="shared" si="5"/>
        <v>528.3080769230769</v>
      </c>
      <c r="I19" s="1">
        <f t="shared" si="5"/>
        <v>524.35538461538465</v>
      </c>
      <c r="J19" s="1">
        <f t="shared" si="5"/>
        <v>470</v>
      </c>
      <c r="K19" s="1">
        <f t="shared" si="5"/>
        <v>470</v>
      </c>
      <c r="L19" s="1">
        <f t="shared" si="5"/>
        <v>470</v>
      </c>
      <c r="M19" s="1">
        <f t="shared" si="5"/>
        <v>470</v>
      </c>
      <c r="N19" s="1">
        <f t="shared" si="5"/>
        <v>470</v>
      </c>
    </row>
    <row r="20" spans="1:20" x14ac:dyDescent="0.2">
      <c r="A20" s="8"/>
      <c r="C20" s="9"/>
      <c r="D20" s="9"/>
      <c r="E20" s="9"/>
      <c r="F20" s="9"/>
      <c r="G20" s="28"/>
      <c r="H20" s="28"/>
      <c r="I20" s="9"/>
      <c r="J20" s="9"/>
      <c r="K20" s="9"/>
      <c r="L20" s="9"/>
      <c r="M20" s="9"/>
      <c r="N20" s="9"/>
    </row>
    <row r="21" spans="1:20" x14ac:dyDescent="0.2">
      <c r="A21" s="5" t="s">
        <v>5</v>
      </c>
      <c r="C21" s="23">
        <f t="shared" ref="C21:H21" si="6">((C8*$P$32)+(C8*$P$28*$P$33)+(C8*$P$29*$P$34))+((C9*$P$32)+(C9*$P$30*$P$33)+(C9*$P$31*$P$34))</f>
        <v>6.23</v>
      </c>
      <c r="D21" s="23">
        <f t="shared" si="6"/>
        <v>14.42</v>
      </c>
      <c r="E21">
        <f t="shared" si="6"/>
        <v>239.95999999999998</v>
      </c>
      <c r="F21">
        <f t="shared" si="6"/>
        <v>393.4</v>
      </c>
      <c r="G21" s="24">
        <f t="shared" si="6"/>
        <v>558.95000000000005</v>
      </c>
      <c r="H21">
        <f t="shared" si="6"/>
        <v>621.25</v>
      </c>
      <c r="I21">
        <f t="shared" ref="I21:N21" si="7">((I8*$P$32)+(I8*$P$28*$P$33))+((I9*$P$32)+(I9*$P$30*$P$33))</f>
        <v>455.25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</row>
    <row r="22" spans="1:20" s="9" customFormat="1" x14ac:dyDescent="0.2">
      <c r="A22" s="11" t="s">
        <v>110</v>
      </c>
      <c r="B22" s="41"/>
      <c r="C22" s="36">
        <f>(0.2*C21)</f>
        <v>1.2460000000000002</v>
      </c>
      <c r="D22" s="36">
        <f t="shared" ref="D22:N22" si="8">(0.2*D21)</f>
        <v>2.8840000000000003</v>
      </c>
      <c r="E22" s="36">
        <f t="shared" si="8"/>
        <v>47.991999999999997</v>
      </c>
      <c r="F22" s="36">
        <f t="shared" si="8"/>
        <v>78.680000000000007</v>
      </c>
      <c r="G22" s="42">
        <f t="shared" si="8"/>
        <v>111.79000000000002</v>
      </c>
      <c r="H22" s="36">
        <f t="shared" si="8"/>
        <v>124.25</v>
      </c>
      <c r="I22" s="36">
        <f t="shared" si="8"/>
        <v>91.050000000000011</v>
      </c>
      <c r="J22" s="36">
        <f t="shared" si="8"/>
        <v>0</v>
      </c>
      <c r="K22" s="36">
        <f t="shared" si="8"/>
        <v>0</v>
      </c>
      <c r="L22" s="36">
        <f t="shared" si="8"/>
        <v>0</v>
      </c>
      <c r="M22" s="36">
        <f t="shared" si="8"/>
        <v>0</v>
      </c>
      <c r="N22" s="36">
        <f t="shared" si="8"/>
        <v>0</v>
      </c>
    </row>
    <row r="23" spans="1:20" s="9" customFormat="1" x14ac:dyDescent="0.2">
      <c r="A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spans="1:20" ht="16" thickBot="1" x14ac:dyDescent="0.25">
      <c r="A24" s="5" t="s">
        <v>50</v>
      </c>
      <c r="C24" s="10">
        <f>(C21+C22)-C19</f>
        <v>-1648.3145384615384</v>
      </c>
      <c r="D24" s="10">
        <f t="shared" ref="D24:N24" si="9">(D21+D22)-D19</f>
        <v>-453.15753846153848</v>
      </c>
      <c r="E24" s="10">
        <f t="shared" si="9"/>
        <v>-201.55107692307689</v>
      </c>
      <c r="F24" s="10">
        <f t="shared" si="9"/>
        <v>-34.156923076923135</v>
      </c>
      <c r="G24" s="10">
        <f t="shared" si="9"/>
        <v>150.33730769230772</v>
      </c>
      <c r="H24" s="10">
        <f t="shared" si="9"/>
        <v>217.1919230769231</v>
      </c>
      <c r="I24" s="10">
        <f t="shared" si="9"/>
        <v>21.944615384615304</v>
      </c>
      <c r="J24" s="10">
        <f t="shared" si="9"/>
        <v>-470</v>
      </c>
      <c r="K24" s="10">
        <f t="shared" si="9"/>
        <v>-470</v>
      </c>
      <c r="L24" s="10">
        <f t="shared" si="9"/>
        <v>-470</v>
      </c>
      <c r="M24" s="10">
        <f t="shared" si="9"/>
        <v>-470</v>
      </c>
      <c r="N24" s="10">
        <f t="shared" si="9"/>
        <v>-470</v>
      </c>
    </row>
    <row r="25" spans="1:20" ht="35.25" customHeight="1" thickTop="1" x14ac:dyDescent="0.2"/>
    <row r="26" spans="1:20" x14ac:dyDescent="0.2">
      <c r="B26" s="5" t="s">
        <v>27</v>
      </c>
      <c r="E26" s="5" t="s">
        <v>30</v>
      </c>
      <c r="H26" s="12" t="s">
        <v>28</v>
      </c>
      <c r="I26" s="12"/>
      <c r="K26" s="46" t="s">
        <v>83</v>
      </c>
      <c r="L26" s="46"/>
      <c r="M26" s="46"/>
      <c r="O26" s="5" t="s">
        <v>82</v>
      </c>
    </row>
    <row r="27" spans="1:20" ht="48" x14ac:dyDescent="0.2">
      <c r="B27" s="6" t="s">
        <v>35</v>
      </c>
      <c r="C27">
        <v>160</v>
      </c>
      <c r="E27" s="6" t="s">
        <v>41</v>
      </c>
      <c r="F27" s="16">
        <v>300</v>
      </c>
      <c r="H27" s="14" t="s">
        <v>29</v>
      </c>
      <c r="I27" s="13" t="s">
        <v>67</v>
      </c>
      <c r="K27" s="6" t="s">
        <v>55</v>
      </c>
      <c r="L27">
        <v>40</v>
      </c>
      <c r="O27" s="6" t="s">
        <v>84</v>
      </c>
    </row>
    <row r="28" spans="1:20" ht="48" x14ac:dyDescent="0.2">
      <c r="B28" s="6" t="s">
        <v>36</v>
      </c>
      <c r="C28">
        <v>250</v>
      </c>
      <c r="E28" s="6" t="s">
        <v>42</v>
      </c>
      <c r="F28" s="16">
        <v>50</v>
      </c>
      <c r="H28" s="14" t="s">
        <v>34</v>
      </c>
      <c r="I28" s="13">
        <v>15</v>
      </c>
      <c r="K28" s="6" t="s">
        <v>56</v>
      </c>
      <c r="L28">
        <v>10</v>
      </c>
      <c r="O28" t="s">
        <v>93</v>
      </c>
      <c r="P28">
        <v>2</v>
      </c>
      <c r="S28">
        <f>C2</f>
        <v>0</v>
      </c>
    </row>
    <row r="29" spans="1:20" ht="48" x14ac:dyDescent="0.2">
      <c r="B29" s="6" t="s">
        <v>37</v>
      </c>
      <c r="C29">
        <v>250</v>
      </c>
      <c r="E29" s="6" t="s">
        <v>43</v>
      </c>
      <c r="F29" s="16">
        <v>5</v>
      </c>
      <c r="H29" s="14" t="s">
        <v>69</v>
      </c>
      <c r="I29" s="13">
        <v>0</v>
      </c>
      <c r="K29" s="6" t="s">
        <v>2</v>
      </c>
      <c r="L29">
        <v>10</v>
      </c>
      <c r="O29" s="6" t="s">
        <v>85</v>
      </c>
      <c r="P29">
        <v>5</v>
      </c>
      <c r="S29" t="s">
        <v>31</v>
      </c>
    </row>
    <row r="30" spans="1:20" ht="64" x14ac:dyDescent="0.2">
      <c r="B30" s="6" t="s">
        <v>38</v>
      </c>
      <c r="C30">
        <v>100</v>
      </c>
      <c r="E30" s="6" t="s">
        <v>44</v>
      </c>
      <c r="F30" s="16">
        <v>100</v>
      </c>
      <c r="H30" s="13" t="s">
        <v>1</v>
      </c>
      <c r="I30" s="13" t="s">
        <v>67</v>
      </c>
      <c r="K30" s="15" t="s">
        <v>45</v>
      </c>
      <c r="L30" s="33">
        <v>0</v>
      </c>
      <c r="O30" s="6" t="s">
        <v>94</v>
      </c>
      <c r="P30">
        <v>7</v>
      </c>
      <c r="S30" t="s">
        <v>31</v>
      </c>
    </row>
    <row r="31" spans="1:20" ht="61.5" customHeight="1" x14ac:dyDescent="0.2">
      <c r="B31" s="6" t="s">
        <v>39</v>
      </c>
      <c r="C31">
        <v>0</v>
      </c>
      <c r="E31" s="6" t="s">
        <v>52</v>
      </c>
      <c r="F31" s="16">
        <v>0</v>
      </c>
      <c r="H31" t="s">
        <v>8</v>
      </c>
      <c r="I31" s="22" t="s">
        <v>67</v>
      </c>
      <c r="K31" s="6" t="s">
        <v>46</v>
      </c>
      <c r="L31" s="31">
        <v>3</v>
      </c>
      <c r="O31" s="6" t="s">
        <v>87</v>
      </c>
      <c r="P31">
        <v>11</v>
      </c>
    </row>
    <row r="32" spans="1:20" ht="48" x14ac:dyDescent="0.2">
      <c r="B32" s="6" t="s">
        <v>40</v>
      </c>
      <c r="C32">
        <v>25</v>
      </c>
      <c r="K32" s="6" t="s">
        <v>47</v>
      </c>
      <c r="L32">
        <v>65</v>
      </c>
      <c r="O32" s="6" t="s">
        <v>86</v>
      </c>
      <c r="P32" s="1">
        <v>2.2000000000000002</v>
      </c>
      <c r="Q32" s="1"/>
      <c r="R32" s="1"/>
    </row>
    <row r="33" spans="2:19" ht="32" x14ac:dyDescent="0.2">
      <c r="B33" s="6" t="s">
        <v>51</v>
      </c>
      <c r="C33">
        <v>150</v>
      </c>
      <c r="H33" t="s">
        <v>31</v>
      </c>
      <c r="K33" s="6" t="s">
        <v>57</v>
      </c>
      <c r="L33" s="17">
        <v>8</v>
      </c>
      <c r="O33" s="6" t="s">
        <v>95</v>
      </c>
      <c r="P33" s="1">
        <v>1.29</v>
      </c>
      <c r="Q33" s="1"/>
      <c r="R33" s="1"/>
    </row>
    <row r="34" spans="2:19" ht="32" x14ac:dyDescent="0.2">
      <c r="B34" s="6" t="s">
        <v>70</v>
      </c>
      <c r="C34">
        <v>250</v>
      </c>
      <c r="K34" s="6" t="s">
        <v>58</v>
      </c>
      <c r="L34" s="17">
        <v>15</v>
      </c>
      <c r="P34">
        <v>0.28999999999999998</v>
      </c>
    </row>
    <row r="35" spans="2:19" x14ac:dyDescent="0.2">
      <c r="J35" s="1"/>
      <c r="N35" s="1"/>
      <c r="O35" s="1"/>
    </row>
    <row r="36" spans="2:19" x14ac:dyDescent="0.2">
      <c r="H36" s="1"/>
      <c r="I36" s="1"/>
      <c r="P36" s="1"/>
      <c r="Q36" s="1"/>
      <c r="R36" s="1"/>
      <c r="S36" s="1"/>
    </row>
    <row r="40" spans="2:19" x14ac:dyDescent="0.2">
      <c r="L40" s="5"/>
    </row>
    <row r="50" spans="7:31" x14ac:dyDescent="0.2">
      <c r="G50" s="5"/>
    </row>
    <row r="52" spans="7:31" x14ac:dyDescent="0.2">
      <c r="AE52" s="3"/>
    </row>
    <row r="56" spans="7:31" x14ac:dyDescent="0.2">
      <c r="V56" s="2"/>
    </row>
    <row r="57" spans="7:31" x14ac:dyDescent="0.2">
      <c r="G57" s="5"/>
    </row>
    <row r="63" spans="7:31" x14ac:dyDescent="0.2">
      <c r="G63" s="5"/>
    </row>
  </sheetData>
  <mergeCells count="2">
    <mergeCell ref="A1:N2"/>
    <mergeCell ref="K26:M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C07FC750A024BA8C5BAAB9A2777B2" ma:contentTypeVersion="10" ma:contentTypeDescription="Create a new document." ma:contentTypeScope="" ma:versionID="a24cb475f8488e3f14550561988f9852">
  <xsd:schema xmlns:xsd="http://www.w3.org/2001/XMLSchema" xmlns:xs="http://www.w3.org/2001/XMLSchema" xmlns:p="http://schemas.microsoft.com/office/2006/metadata/properties" xmlns:ns3="aabec96f-b808-4d18-a7ff-84cd393abfc2" targetNamespace="http://schemas.microsoft.com/office/2006/metadata/properties" ma:root="true" ma:fieldsID="bfe71441edd71460f34991bce6f49983" ns3:_="">
    <xsd:import namespace="aabec96f-b808-4d18-a7ff-84cd393abf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c96f-b808-4d18-a7ff-84cd393abf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F1D6D6-1272-4582-80BD-A56E969F1B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D6AD31-F47A-43A6-9887-4606DE551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c96f-b808-4d18-a7ff-84cd393ab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FE526C-2CC9-498A-937C-563B429D7191}">
  <ds:schemaRefs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aabec96f-b808-4d18-a7ff-84cd393abf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simulation1</vt:lpstr>
      <vt:lpstr>simulation2</vt:lpstr>
      <vt:lpstr>simulation 3</vt:lpstr>
      <vt:lpstr>simulation 4</vt:lpstr>
      <vt:lpstr>simulation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Roach, Michael</dc:creator>
  <cp:lastModifiedBy>Stillson, Allen</cp:lastModifiedBy>
  <dcterms:created xsi:type="dcterms:W3CDTF">2020-10-24T14:56:47Z</dcterms:created>
  <dcterms:modified xsi:type="dcterms:W3CDTF">2021-05-12T06:48:15Z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0x0101005C6C07FC750A024BA8C5BAAB9A2777B2</vt:lpwstr>
  </property>
</Properties>
</file>