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kotastateuniversity-my.sharepoint.com/personal/michael_roach_dsu_edu/Documents/DSU/CEO/companies/madcab/"/>
    </mc:Choice>
  </mc:AlternateContent>
  <xr:revisionPtr revIDLastSave="184" documentId="8_{CB1AFF8E-2FAB-41E0-81C9-CAA2F0B81785}" xr6:coauthVersionLast="45" xr6:coauthVersionMax="45" xr10:uidLastSave="{C6E05AD8-89D7-49B1-BBDF-7D1464671C8B}"/>
  <bookViews>
    <workbookView xWindow="1530" yWindow="510" windowWidth="26145" windowHeight="13560" xr2:uid="{7A53C622-4871-43BF-92D4-ED2BC229F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1" l="1"/>
  <c r="T27" i="1"/>
  <c r="S27" i="1"/>
  <c r="R27" i="1"/>
  <c r="Q27" i="1"/>
  <c r="P27" i="1"/>
  <c r="O27" i="1"/>
  <c r="N27" i="1"/>
  <c r="M27" i="1"/>
  <c r="L27" i="1"/>
  <c r="K27" i="1"/>
  <c r="J27" i="1"/>
  <c r="U17" i="1"/>
  <c r="T17" i="1"/>
  <c r="S17" i="1"/>
  <c r="R17" i="1"/>
  <c r="Q17" i="1"/>
  <c r="P17" i="1"/>
  <c r="O17" i="1"/>
  <c r="N17" i="1"/>
  <c r="M17" i="1"/>
  <c r="L17" i="1"/>
  <c r="K17" i="1"/>
  <c r="J17" i="1"/>
  <c r="U16" i="1"/>
  <c r="T16" i="1"/>
  <c r="S16" i="1"/>
  <c r="R16" i="1"/>
  <c r="Q16" i="1"/>
  <c r="P16" i="1"/>
  <c r="O16" i="1"/>
  <c r="N16" i="1"/>
  <c r="M16" i="1"/>
  <c r="L16" i="1"/>
  <c r="K16" i="1"/>
  <c r="J16" i="1"/>
  <c r="J19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U19" i="1"/>
  <c r="T19" i="1"/>
  <c r="S19" i="1"/>
  <c r="R19" i="1"/>
  <c r="Q19" i="1"/>
  <c r="P19" i="1"/>
  <c r="O19" i="1"/>
  <c r="N19" i="1"/>
  <c r="M19" i="1"/>
  <c r="L19" i="1"/>
  <c r="K19" i="1"/>
  <c r="J24" i="1"/>
  <c r="U15" i="1"/>
  <c r="T15" i="1"/>
  <c r="S15" i="1"/>
  <c r="R15" i="1"/>
  <c r="Q15" i="1"/>
  <c r="P15" i="1"/>
  <c r="O15" i="1"/>
  <c r="N15" i="1"/>
  <c r="M15" i="1"/>
  <c r="L15" i="1"/>
  <c r="K15" i="1"/>
  <c r="J15" i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J6" i="1"/>
  <c r="U14" i="1"/>
  <c r="T14" i="1"/>
  <c r="S14" i="1"/>
  <c r="R14" i="1"/>
  <c r="Q14" i="1"/>
  <c r="P14" i="1"/>
  <c r="O14" i="1"/>
  <c r="N14" i="1"/>
  <c r="M14" i="1"/>
  <c r="L14" i="1"/>
  <c r="K14" i="1"/>
  <c r="J14" i="1"/>
  <c r="K13" i="1"/>
  <c r="J13" i="1"/>
  <c r="K24" i="1" l="1"/>
  <c r="L24" i="1" s="1"/>
  <c r="M24" i="1" s="1"/>
  <c r="N24" i="1" s="1"/>
  <c r="O24" i="1" s="1"/>
  <c r="P24" i="1" s="1"/>
  <c r="Q24" i="1" s="1"/>
  <c r="R24" i="1" s="1"/>
  <c r="S24" i="1" s="1"/>
  <c r="T24" i="1" s="1"/>
  <c r="U24" i="1" s="1"/>
</calcChain>
</file>

<file path=xl/sharedStrings.xml><?xml version="1.0" encoding="utf-8"?>
<sst xmlns="http://schemas.openxmlformats.org/spreadsheetml/2006/main" count="53" uniqueCount="53">
  <si>
    <t>Madison Taxi Service Startup Estimates</t>
  </si>
  <si>
    <t>Fixed Costs</t>
  </si>
  <si>
    <t>cell phone</t>
  </si>
  <si>
    <t>Variable Costs</t>
  </si>
  <si>
    <t>fuel</t>
  </si>
  <si>
    <t>Business Cards</t>
  </si>
  <si>
    <t>insurance</t>
  </si>
  <si>
    <t>vehicle **</t>
  </si>
  <si>
    <t>** expected to be covered by initial investors</t>
  </si>
  <si>
    <t>vehicle maintenance</t>
  </si>
  <si>
    <t>Assumptions:</t>
  </si>
  <si>
    <t>fuel usage</t>
  </si>
  <si>
    <t>mpg</t>
  </si>
  <si>
    <t>maintenance</t>
  </si>
  <si>
    <t>per 10k miles</t>
  </si>
  <si>
    <t>annually</t>
  </si>
  <si>
    <t>miles per ride</t>
  </si>
  <si>
    <t>gas</t>
  </si>
  <si>
    <t>per gallon</t>
  </si>
  <si>
    <t>phone service</t>
  </si>
  <si>
    <t>rides/month (in town)</t>
  </si>
  <si>
    <t>rides/month (out town)</t>
  </si>
  <si>
    <t>Nov</t>
  </si>
  <si>
    <t>Dec</t>
  </si>
  <si>
    <t>Jan</t>
  </si>
  <si>
    <t>Feb</t>
  </si>
  <si>
    <t>Mar</t>
  </si>
  <si>
    <t>Apr</t>
  </si>
  <si>
    <t xml:space="preserve">May </t>
  </si>
  <si>
    <t>June</t>
  </si>
  <si>
    <t>July</t>
  </si>
  <si>
    <t>Aug</t>
  </si>
  <si>
    <t>Sep</t>
  </si>
  <si>
    <t>Oct</t>
  </si>
  <si>
    <t>total cost</t>
  </si>
  <si>
    <t>total fixed cost</t>
  </si>
  <si>
    <t>Montly adjustment</t>
  </si>
  <si>
    <t>total fuel cost</t>
  </si>
  <si>
    <t>cumm miles/mo</t>
  </si>
  <si>
    <t>other variable cost</t>
  </si>
  <si>
    <t>total revenue</t>
  </si>
  <si>
    <t>in town fare (avg)</t>
  </si>
  <si>
    <t>out town fare (avg)</t>
  </si>
  <si>
    <t xml:space="preserve">  ($5 per rider)</t>
  </si>
  <si>
    <t xml:space="preserve">  ($10 per rider)</t>
  </si>
  <si>
    <t>adjustment (avg)</t>
  </si>
  <si>
    <t>revenue</t>
  </si>
  <si>
    <t>driver share</t>
  </si>
  <si>
    <t xml:space="preserve">           driver share</t>
  </si>
  <si>
    <t>gross profit</t>
  </si>
  <si>
    <t>costs</t>
  </si>
  <si>
    <t>Cummulative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</si>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</sst>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3C26-4487-48FC-8AE3-77494B65D260}">
  <dimension ref="B2:U27"/>
  <sheetViews>
    <sheetView tabSelected="1" workbookViewId="0">
      <selection activeCell="L19" sqref="L19"/>
    </sheetView>
  </sheetViews>
  <sheetFormatPr defaultRowHeight="14.5" x14ac:dyDescent="0.35"/>
  <cols>
    <col min="2" max="2" width="6.36328125" customWidth="1"/>
    <col min="3" max="3" width="13.26953125" bestFit="1" customWidth="1"/>
    <col min="4" max="4" width="11.6328125" bestFit="1" customWidth="1"/>
    <col min="8" max="8" width="13.90625" customWidth="1"/>
  </cols>
  <sheetData>
    <row r="2" spans="2:21" x14ac:dyDescent="0.35">
      <c r="C2" t="s">
        <v>10</v>
      </c>
    </row>
    <row r="3" spans="2:21" x14ac:dyDescent="0.35">
      <c r="D3" t="s">
        <v>11</v>
      </c>
      <c r="E3">
        <v>15</v>
      </c>
      <c r="F3" t="s">
        <v>12</v>
      </c>
      <c r="H3" t="s">
        <v>20</v>
      </c>
      <c r="J3">
        <v>40</v>
      </c>
      <c r="L3" t="s">
        <v>41</v>
      </c>
      <c r="N3">
        <v>10</v>
      </c>
      <c r="O3" t="s">
        <v>43</v>
      </c>
      <c r="Q3" t="s">
        <v>48</v>
      </c>
      <c r="S3" s="3">
        <v>0.4</v>
      </c>
    </row>
    <row r="4" spans="2:21" x14ac:dyDescent="0.35">
      <c r="D4" t="s">
        <v>13</v>
      </c>
      <c r="E4">
        <v>60</v>
      </c>
      <c r="F4" t="s">
        <v>14</v>
      </c>
      <c r="H4" t="s">
        <v>21</v>
      </c>
      <c r="J4">
        <v>10</v>
      </c>
      <c r="L4" t="s">
        <v>42</v>
      </c>
      <c r="N4">
        <v>20</v>
      </c>
      <c r="O4" t="s">
        <v>44</v>
      </c>
    </row>
    <row r="5" spans="2:21" x14ac:dyDescent="0.35">
      <c r="E5">
        <v>300</v>
      </c>
      <c r="F5" t="s">
        <v>15</v>
      </c>
      <c r="H5" t="s">
        <v>16</v>
      </c>
      <c r="J5">
        <v>10</v>
      </c>
      <c r="L5" t="s">
        <v>45</v>
      </c>
      <c r="N5">
        <v>15</v>
      </c>
    </row>
    <row r="6" spans="2:21" x14ac:dyDescent="0.35">
      <c r="D6" t="s">
        <v>17</v>
      </c>
      <c r="E6">
        <v>2</v>
      </c>
      <c r="F6" t="s">
        <v>18</v>
      </c>
      <c r="H6" t="s">
        <v>38</v>
      </c>
      <c r="J6" s="2">
        <f>(J3+J4)*J5</f>
        <v>500</v>
      </c>
      <c r="K6">
        <f>(($J$3+$J$4)*$J$5)+J6</f>
        <v>1000</v>
      </c>
      <c r="L6">
        <f>(($J$3+$J$4)*$J$5)+K6</f>
        <v>1500</v>
      </c>
      <c r="M6">
        <f t="shared" ref="M6:U6" si="0">(($J$3+$J$4)*$J$5)+L6</f>
        <v>2000</v>
      </c>
      <c r="N6">
        <f t="shared" si="0"/>
        <v>2500</v>
      </c>
      <c r="O6">
        <f t="shared" si="0"/>
        <v>3000</v>
      </c>
      <c r="P6">
        <f t="shared" si="0"/>
        <v>3500</v>
      </c>
      <c r="Q6">
        <f t="shared" si="0"/>
        <v>4000</v>
      </c>
      <c r="R6">
        <f t="shared" si="0"/>
        <v>4500</v>
      </c>
      <c r="S6">
        <f t="shared" si="0"/>
        <v>5000</v>
      </c>
      <c r="T6">
        <f t="shared" si="0"/>
        <v>5500</v>
      </c>
      <c r="U6">
        <f t="shared" si="0"/>
        <v>6000</v>
      </c>
    </row>
    <row r="8" spans="2:21" x14ac:dyDescent="0.35">
      <c r="B8" t="s">
        <v>0</v>
      </c>
    </row>
    <row r="9" spans="2:21" x14ac:dyDescent="0.35">
      <c r="H9" t="s">
        <v>36</v>
      </c>
      <c r="J9">
        <v>10</v>
      </c>
      <c r="K9">
        <v>20</v>
      </c>
      <c r="L9">
        <v>10</v>
      </c>
      <c r="M9">
        <v>5</v>
      </c>
      <c r="N9">
        <v>0</v>
      </c>
      <c r="O9">
        <v>0</v>
      </c>
      <c r="P9">
        <v>5</v>
      </c>
      <c r="Q9">
        <v>5</v>
      </c>
      <c r="R9">
        <v>10</v>
      </c>
      <c r="S9">
        <v>5</v>
      </c>
      <c r="T9">
        <v>5</v>
      </c>
      <c r="U9">
        <v>10</v>
      </c>
    </row>
    <row r="10" spans="2:21" x14ac:dyDescent="0.35">
      <c r="B10" t="s">
        <v>1</v>
      </c>
    </row>
    <row r="11" spans="2:21" x14ac:dyDescent="0.35">
      <c r="C11" t="s">
        <v>7</v>
      </c>
      <c r="D11">
        <v>10000</v>
      </c>
      <c r="J11" t="s">
        <v>22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33</v>
      </c>
    </row>
    <row r="12" spans="2:21" x14ac:dyDescent="0.35">
      <c r="C12" t="s">
        <v>2</v>
      </c>
      <c r="D12">
        <v>60</v>
      </c>
      <c r="H12" s="5" t="s">
        <v>52</v>
      </c>
    </row>
    <row r="13" spans="2:21" x14ac:dyDescent="0.35">
      <c r="C13" t="s">
        <v>19</v>
      </c>
      <c r="D13">
        <v>30</v>
      </c>
      <c r="H13" t="s">
        <v>35</v>
      </c>
      <c r="J13">
        <f>+D12+D13+D14+D15</f>
        <v>415</v>
      </c>
      <c r="K13">
        <f>+D13+D15</f>
        <v>330</v>
      </c>
    </row>
    <row r="14" spans="2:21" x14ac:dyDescent="0.35">
      <c r="C14" t="s">
        <v>5</v>
      </c>
      <c r="D14">
        <v>25</v>
      </c>
      <c r="H14" t="s">
        <v>37</v>
      </c>
      <c r="J14" s="1">
        <f>(((+$J$3+$J$4)*$J$5)/$E$3)*$E$6</f>
        <v>66.666666666666671</v>
      </c>
      <c r="K14" s="1">
        <f t="shared" ref="K14:U14" si="1">(((+$J$3+$J$4)*$J$5)/$E$3)*$E$6</f>
        <v>66.666666666666671</v>
      </c>
      <c r="L14" s="1">
        <f t="shared" si="1"/>
        <v>66.666666666666671</v>
      </c>
      <c r="M14" s="1">
        <f t="shared" si="1"/>
        <v>66.666666666666671</v>
      </c>
      <c r="N14" s="1">
        <f t="shared" si="1"/>
        <v>66.666666666666671</v>
      </c>
      <c r="O14" s="1">
        <f t="shared" si="1"/>
        <v>66.666666666666671</v>
      </c>
      <c r="P14" s="1">
        <f t="shared" si="1"/>
        <v>66.666666666666671</v>
      </c>
      <c r="Q14" s="1">
        <f t="shared" si="1"/>
        <v>66.666666666666671</v>
      </c>
      <c r="R14" s="1">
        <f t="shared" si="1"/>
        <v>66.666666666666671</v>
      </c>
      <c r="S14" s="1">
        <f t="shared" si="1"/>
        <v>66.666666666666671</v>
      </c>
      <c r="T14" s="1">
        <f t="shared" si="1"/>
        <v>66.666666666666671</v>
      </c>
      <c r="U14" s="1">
        <f t="shared" si="1"/>
        <v>66.666666666666671</v>
      </c>
    </row>
    <row r="15" spans="2:21" x14ac:dyDescent="0.35">
      <c r="C15" t="s">
        <v>6</v>
      </c>
      <c r="D15">
        <v>300</v>
      </c>
      <c r="H15" t="s">
        <v>39</v>
      </c>
      <c r="J15" s="1">
        <f>+$D$13+$D$15</f>
        <v>330</v>
      </c>
      <c r="K15" s="1">
        <f t="shared" ref="K15:U15" si="2">+$D$13+$D$15</f>
        <v>330</v>
      </c>
      <c r="L15" s="1">
        <f t="shared" si="2"/>
        <v>330</v>
      </c>
      <c r="M15" s="1">
        <f t="shared" si="2"/>
        <v>330</v>
      </c>
      <c r="N15" s="1">
        <f t="shared" si="2"/>
        <v>330</v>
      </c>
      <c r="O15" s="1">
        <f t="shared" si="2"/>
        <v>330</v>
      </c>
      <c r="P15" s="1">
        <f t="shared" si="2"/>
        <v>330</v>
      </c>
      <c r="Q15" s="1">
        <f t="shared" si="2"/>
        <v>330</v>
      </c>
      <c r="R15" s="1">
        <f t="shared" si="2"/>
        <v>330</v>
      </c>
      <c r="S15" s="1">
        <f t="shared" si="2"/>
        <v>330</v>
      </c>
      <c r="T15" s="1">
        <f t="shared" si="2"/>
        <v>330</v>
      </c>
      <c r="U15" s="1">
        <f t="shared" si="2"/>
        <v>330</v>
      </c>
    </row>
    <row r="16" spans="2:21" x14ac:dyDescent="0.35">
      <c r="H16" t="s">
        <v>47</v>
      </c>
      <c r="J16" s="4">
        <f>(($J$3*$N$3)+($J$4*$N$4)+(J9*$N$5))*$S$3</f>
        <v>300</v>
      </c>
      <c r="K16" s="4">
        <f t="shared" ref="K16:U16" si="3">(($J$3*$N$3)+($J$4*$N$4)+(K9*$N$5))*$S$3</f>
        <v>360</v>
      </c>
      <c r="L16" s="4">
        <f t="shared" si="3"/>
        <v>300</v>
      </c>
      <c r="M16" s="4">
        <f t="shared" si="3"/>
        <v>270</v>
      </c>
      <c r="N16" s="4">
        <f t="shared" si="3"/>
        <v>240</v>
      </c>
      <c r="O16" s="4">
        <f t="shared" si="3"/>
        <v>240</v>
      </c>
      <c r="P16" s="4">
        <f t="shared" si="3"/>
        <v>270</v>
      </c>
      <c r="Q16" s="4">
        <f t="shared" si="3"/>
        <v>270</v>
      </c>
      <c r="R16" s="4">
        <f t="shared" si="3"/>
        <v>300</v>
      </c>
      <c r="S16" s="4">
        <f t="shared" si="3"/>
        <v>270</v>
      </c>
      <c r="T16" s="4">
        <f t="shared" si="3"/>
        <v>270</v>
      </c>
      <c r="U16" s="4">
        <f t="shared" si="3"/>
        <v>300</v>
      </c>
    </row>
    <row r="17" spans="2:21" x14ac:dyDescent="0.35">
      <c r="B17" t="s">
        <v>3</v>
      </c>
      <c r="H17" t="s">
        <v>34</v>
      </c>
      <c r="J17" s="1">
        <f>+SUM(J13:J16)</f>
        <v>1111.6666666666667</v>
      </c>
      <c r="K17" s="1">
        <f t="shared" ref="K17:U17" si="4">+SUM(K13:K16)</f>
        <v>1086.6666666666667</v>
      </c>
      <c r="L17" s="1">
        <f t="shared" si="4"/>
        <v>696.66666666666674</v>
      </c>
      <c r="M17" s="1">
        <f t="shared" si="4"/>
        <v>666.66666666666674</v>
      </c>
      <c r="N17" s="1">
        <f t="shared" si="4"/>
        <v>636.66666666666674</v>
      </c>
      <c r="O17" s="1">
        <f t="shared" si="4"/>
        <v>636.66666666666674</v>
      </c>
      <c r="P17" s="1">
        <f t="shared" si="4"/>
        <v>666.66666666666674</v>
      </c>
      <c r="Q17" s="1">
        <f t="shared" si="4"/>
        <v>666.66666666666674</v>
      </c>
      <c r="R17" s="1">
        <f t="shared" si="4"/>
        <v>696.66666666666674</v>
      </c>
      <c r="S17" s="1">
        <f t="shared" si="4"/>
        <v>666.66666666666674</v>
      </c>
      <c r="T17" s="1">
        <f t="shared" si="4"/>
        <v>666.66666666666674</v>
      </c>
      <c r="U17" s="1">
        <f t="shared" si="4"/>
        <v>696.66666666666674</v>
      </c>
    </row>
    <row r="18" spans="2:21" x14ac:dyDescent="0.35">
      <c r="C18" t="s">
        <v>4</v>
      </c>
    </row>
    <row r="19" spans="2:21" x14ac:dyDescent="0.35">
      <c r="C19" t="s">
        <v>9</v>
      </c>
      <c r="H19" t="s">
        <v>40</v>
      </c>
      <c r="J19" s="4">
        <f t="shared" ref="J19:U19" si="5">($J$3*$N$3)+($J$4*$N$4)+(J9*$N$5)</f>
        <v>750</v>
      </c>
      <c r="K19">
        <f t="shared" si="5"/>
        <v>900</v>
      </c>
      <c r="L19">
        <f t="shared" si="5"/>
        <v>750</v>
      </c>
      <c r="M19">
        <f t="shared" si="5"/>
        <v>675</v>
      </c>
      <c r="N19">
        <f t="shared" si="5"/>
        <v>600</v>
      </c>
      <c r="O19">
        <f t="shared" si="5"/>
        <v>600</v>
      </c>
      <c r="P19">
        <f t="shared" si="5"/>
        <v>675</v>
      </c>
      <c r="Q19">
        <f t="shared" si="5"/>
        <v>675</v>
      </c>
      <c r="R19">
        <f t="shared" si="5"/>
        <v>750</v>
      </c>
      <c r="S19">
        <f t="shared" si="5"/>
        <v>675</v>
      </c>
      <c r="T19">
        <f t="shared" si="5"/>
        <v>675</v>
      </c>
      <c r="U19">
        <f t="shared" si="5"/>
        <v>750</v>
      </c>
    </row>
    <row r="22" spans="2:21" x14ac:dyDescent="0.35">
      <c r="B22" t="s">
        <v>8</v>
      </c>
    </row>
    <row r="24" spans="2:21" x14ac:dyDescent="0.35">
      <c r="H24" s="5" t="s">
        <v>51</v>
      </c>
      <c r="I24" t="s">
        <v>50</v>
      </c>
      <c r="J24" s="1">
        <f>+J17</f>
        <v>1111.6666666666667</v>
      </c>
      <c r="K24" s="1">
        <f t="shared" ref="K24:U24" si="6">+J24+K17</f>
        <v>2198.3333333333335</v>
      </c>
      <c r="L24" s="1">
        <f t="shared" si="6"/>
        <v>2895</v>
      </c>
      <c r="M24" s="1">
        <f t="shared" si="6"/>
        <v>3561.666666666667</v>
      </c>
      <c r="N24" s="1">
        <f t="shared" si="6"/>
        <v>4198.3333333333339</v>
      </c>
      <c r="O24" s="1">
        <f t="shared" si="6"/>
        <v>4835.0000000000009</v>
      </c>
      <c r="P24" s="1">
        <f t="shared" si="6"/>
        <v>5501.6666666666679</v>
      </c>
      <c r="Q24" s="1">
        <f t="shared" si="6"/>
        <v>6168.3333333333348</v>
      </c>
      <c r="R24" s="1">
        <f t="shared" si="6"/>
        <v>6865.0000000000018</v>
      </c>
      <c r="S24" s="1">
        <f t="shared" si="6"/>
        <v>7531.6666666666688</v>
      </c>
      <c r="T24" s="1">
        <f t="shared" si="6"/>
        <v>8198.3333333333358</v>
      </c>
      <c r="U24" s="1">
        <f t="shared" si="6"/>
        <v>8895.0000000000018</v>
      </c>
    </row>
    <row r="25" spans="2:21" x14ac:dyDescent="0.35">
      <c r="I25" t="s">
        <v>46</v>
      </c>
      <c r="J25" s="1">
        <f>+J19</f>
        <v>750</v>
      </c>
      <c r="K25" s="1">
        <f t="shared" ref="K25:U25" si="7">+J25+K19</f>
        <v>1650</v>
      </c>
      <c r="L25" s="1">
        <f t="shared" si="7"/>
        <v>2400</v>
      </c>
      <c r="M25" s="1">
        <f t="shared" si="7"/>
        <v>3075</v>
      </c>
      <c r="N25" s="1">
        <f t="shared" si="7"/>
        <v>3675</v>
      </c>
      <c r="O25" s="1">
        <f t="shared" si="7"/>
        <v>4275</v>
      </c>
      <c r="P25" s="1">
        <f t="shared" si="7"/>
        <v>4950</v>
      </c>
      <c r="Q25" s="1">
        <f t="shared" si="7"/>
        <v>5625</v>
      </c>
      <c r="R25" s="1">
        <f t="shared" si="7"/>
        <v>6375</v>
      </c>
      <c r="S25" s="1">
        <f t="shared" si="7"/>
        <v>7050</v>
      </c>
      <c r="T25" s="1">
        <f t="shared" si="7"/>
        <v>7725</v>
      </c>
      <c r="U25" s="1">
        <f t="shared" si="7"/>
        <v>8475</v>
      </c>
    </row>
    <row r="27" spans="2:21" x14ac:dyDescent="0.35">
      <c r="I27" t="s">
        <v>49</v>
      </c>
      <c r="J27" s="1">
        <f>+J25-J24</f>
        <v>-361.66666666666674</v>
      </c>
      <c r="K27" s="1">
        <f t="shared" ref="K27:U27" si="8">+K25-K24</f>
        <v>-548.33333333333348</v>
      </c>
      <c r="L27" s="1">
        <f t="shared" si="8"/>
        <v>-495</v>
      </c>
      <c r="M27" s="1">
        <f t="shared" si="8"/>
        <v>-486.66666666666697</v>
      </c>
      <c r="N27" s="1">
        <f t="shared" si="8"/>
        <v>-523.33333333333394</v>
      </c>
      <c r="O27" s="1">
        <f t="shared" si="8"/>
        <v>-560.00000000000091</v>
      </c>
      <c r="P27" s="1">
        <f t="shared" si="8"/>
        <v>-551.66666666666788</v>
      </c>
      <c r="Q27" s="1">
        <f t="shared" si="8"/>
        <v>-543.33333333333485</v>
      </c>
      <c r="R27" s="1">
        <f t="shared" si="8"/>
        <v>-490.00000000000182</v>
      </c>
      <c r="S27" s="1">
        <f t="shared" si="8"/>
        <v>-481.66666666666879</v>
      </c>
      <c r="T27" s="1">
        <f t="shared" si="8"/>
        <v>-473.33333333333576</v>
      </c>
      <c r="U27" s="1">
        <f t="shared" si="8"/>
        <v>-420.00000000000182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C07FC750A024BA8C5BAAB9A2777B2" ma:contentTypeVersion="10" ma:contentTypeDescription="Create a new document." ma:contentTypeScope="" ma:versionID="a24cb475f8488e3f14550561988f9852">
  <xsd:schema xmlns:xsd="http://www.w3.org/2001/XMLSchema" xmlns:xs="http://www.w3.org/2001/XMLSchema" xmlns:p="http://schemas.microsoft.com/office/2006/metadata/properties" xmlns:ns3="aabec96f-b808-4d18-a7ff-84cd393abfc2" targetNamespace="http://schemas.microsoft.com/office/2006/metadata/properties" ma:root="true" ma:fieldsID="bfe71441edd71460f34991bce6f49983" ns3:_="">
    <xsd:import namespace="aabec96f-b808-4d18-a7ff-84cd393abf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c96f-b808-4d18-a7ff-84cd393ab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FE526C-2CC9-498A-937C-563B429D71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F1D6D6-1272-4582-80BD-A56E969F1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6AD31-F47A-43A6-9887-4606DE551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c96f-b808-4d18-a7ff-84cd393ab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Roach, Michael</dc:creator>
  <cp:lastModifiedBy>Roach, Michael</cp:lastModifiedBy>
  <dcterms:created xsi:type="dcterms:W3CDTF">2020-10-24T14:56:47Z</dcterms:created>
  <dcterms:modified xsi:type="dcterms:W3CDTF">2021-02-03T20:45:29Z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0x0101005C6C07FC750A024BA8C5BAAB9A2777B2</vt:lpwstr>
  </property>
</Properties>
</file>