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3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3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xotendon\muscleModel\muscleEnergyModel\"/>
    </mc:Choice>
  </mc:AlternateContent>
  <xr:revisionPtr revIDLastSave="0" documentId="13_ncr:1_{13A02255-FF7B-4E29-8715-ADA706402EC4}" xr6:coauthVersionLast="36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alldata" sheetId="3" r:id="rId1"/>
    <sheet name="fullcost t test" sheetId="5" r:id="rId2"/>
    <sheet name="swing t test" sheetId="1" r:id="rId3"/>
    <sheet name="stance t test" sheetId="8" r:id="rId4"/>
    <sheet name="alldata_1step" sheetId="4" r:id="rId5"/>
    <sheet name="100con" sheetId="9" r:id="rId6"/>
    <sheet name="prescribe" sheetId="10" r:id="rId7"/>
  </sheets>
  <calcPr calcId="191029"/>
</workbook>
</file>

<file path=xl/calcChain.xml><?xml version="1.0" encoding="utf-8"?>
<calcChain xmlns="http://schemas.openxmlformats.org/spreadsheetml/2006/main">
  <c r="F78" i="10" l="1"/>
  <c r="F74" i="10"/>
  <c r="J20" i="10" s="1"/>
  <c r="O39" i="10" s="1"/>
  <c r="F70" i="10"/>
  <c r="F66" i="10"/>
  <c r="J18" i="10" s="1"/>
  <c r="F62" i="10"/>
  <c r="J17" i="10" s="1"/>
  <c r="K17" i="10" s="1"/>
  <c r="F58" i="10"/>
  <c r="F54" i="10"/>
  <c r="F50" i="10"/>
  <c r="F46" i="10"/>
  <c r="F42" i="10"/>
  <c r="N38" i="10"/>
  <c r="F38" i="10"/>
  <c r="J11" i="10" s="1"/>
  <c r="K11" i="10" s="1"/>
  <c r="N37" i="10"/>
  <c r="N36" i="10"/>
  <c r="L36" i="10"/>
  <c r="J36" i="10"/>
  <c r="CP35" i="10"/>
  <c r="CI35" i="10"/>
  <c r="CP34" i="10"/>
  <c r="CI34" i="10"/>
  <c r="F34" i="10"/>
  <c r="J10" i="10" s="1"/>
  <c r="CP33" i="10"/>
  <c r="CI33" i="10"/>
  <c r="CP32" i="10"/>
  <c r="CI32" i="10"/>
  <c r="CP31" i="10"/>
  <c r="CI31" i="10"/>
  <c r="CP30" i="10"/>
  <c r="CI30" i="10"/>
  <c r="CP29" i="10"/>
  <c r="CI29" i="10"/>
  <c r="CP28" i="10"/>
  <c r="CI28" i="10"/>
  <c r="F22" i="10"/>
  <c r="J7" i="10" s="1"/>
  <c r="K7" i="10" s="1"/>
  <c r="J21" i="10"/>
  <c r="K21" i="10" s="1"/>
  <c r="I21" i="10"/>
  <c r="I20" i="10"/>
  <c r="I35" i="10" s="1"/>
  <c r="J19" i="10"/>
  <c r="K19" i="10" s="1"/>
  <c r="I19" i="10"/>
  <c r="I18" i="10"/>
  <c r="F18" i="10"/>
  <c r="I17" i="10"/>
  <c r="J16" i="10"/>
  <c r="K16" i="10" s="1"/>
  <c r="I16" i="10"/>
  <c r="CC15" i="10"/>
  <c r="J15" i="10"/>
  <c r="K15" i="10" s="1"/>
  <c r="I15" i="10"/>
  <c r="Q14" i="10"/>
  <c r="J14" i="10"/>
  <c r="N8" i="10" s="1"/>
  <c r="I14" i="10"/>
  <c r="M8" i="10" s="1"/>
  <c r="F14" i="10"/>
  <c r="J5" i="10" s="1"/>
  <c r="K5" i="10" s="1"/>
  <c r="AU13" i="10"/>
  <c r="J13" i="10"/>
  <c r="K13" i="10" s="1"/>
  <c r="I13" i="10"/>
  <c r="M7" i="10" s="1"/>
  <c r="CD12" i="10"/>
  <c r="CC17" i="10" s="1"/>
  <c r="J12" i="10"/>
  <c r="K12" i="10" s="1"/>
  <c r="I12" i="10"/>
  <c r="N35" i="10" s="1"/>
  <c r="CD11" i="10"/>
  <c r="I11" i="10"/>
  <c r="CD10" i="10"/>
  <c r="M10" i="10"/>
  <c r="I10" i="10"/>
  <c r="N34" i="10" s="1"/>
  <c r="F10" i="10"/>
  <c r="CD9" i="10"/>
  <c r="BQ9" i="10"/>
  <c r="BF9" i="10"/>
  <c r="AW9" i="10"/>
  <c r="AL9" i="10"/>
  <c r="M9" i="10"/>
  <c r="J9" i="10"/>
  <c r="K9" i="10" s="1"/>
  <c r="I9" i="10"/>
  <c r="N33" i="10" s="1"/>
  <c r="CD8" i="10"/>
  <c r="BQ8" i="10"/>
  <c r="BF8" i="10"/>
  <c r="AW8" i="10"/>
  <c r="AL8" i="10"/>
  <c r="K8" i="10"/>
  <c r="Q5" i="10" s="1"/>
  <c r="J8" i="10"/>
  <c r="N5" i="10" s="1"/>
  <c r="I8" i="10"/>
  <c r="CD7" i="10"/>
  <c r="BQ7" i="10"/>
  <c r="BF7" i="10"/>
  <c r="BG7" i="10" s="1"/>
  <c r="AW7" i="10"/>
  <c r="AL7" i="10"/>
  <c r="AM7" i="10" s="1"/>
  <c r="AN7" i="10" s="1"/>
  <c r="I7" i="10"/>
  <c r="CD6" i="10"/>
  <c r="M6" i="10"/>
  <c r="J6" i="10"/>
  <c r="O32" i="10" s="1"/>
  <c r="I6" i="10"/>
  <c r="N32" i="10" s="1"/>
  <c r="CD5" i="10"/>
  <c r="BQ5" i="10"/>
  <c r="BQ4" i="10" s="1"/>
  <c r="BF5" i="10"/>
  <c r="BF4" i="10" s="1"/>
  <c r="AW5" i="10"/>
  <c r="AL5" i="10"/>
  <c r="P5" i="10"/>
  <c r="O5" i="10"/>
  <c r="I5" i="10"/>
  <c r="CD4" i="10"/>
  <c r="AW4" i="10"/>
  <c r="AL4" i="10"/>
  <c r="P4" i="10"/>
  <c r="O4" i="10"/>
  <c r="J4" i="10"/>
  <c r="K4" i="10" s="1"/>
  <c r="I4" i="10"/>
  <c r="I26" i="10" s="1"/>
  <c r="J26" i="10" s="1"/>
  <c r="CD3" i="10"/>
  <c r="BQ3" i="10"/>
  <c r="BG3" i="10"/>
  <c r="BF3" i="10"/>
  <c r="AW3" i="10"/>
  <c r="AL3" i="10"/>
  <c r="AM3" i="10" s="1"/>
  <c r="P3" i="10"/>
  <c r="O3" i="10"/>
  <c r="J3" i="10"/>
  <c r="K3" i="10" s="1"/>
  <c r="I3" i="10"/>
  <c r="J2" i="10"/>
  <c r="O30" i="10" s="1"/>
  <c r="I2" i="10"/>
  <c r="N30" i="10" s="1"/>
  <c r="F78" i="9"/>
  <c r="J21" i="9" s="1"/>
  <c r="K21" i="9" s="1"/>
  <c r="F74" i="9"/>
  <c r="J20" i="9" s="1"/>
  <c r="F70" i="9"/>
  <c r="J19" i="9" s="1"/>
  <c r="F66" i="9"/>
  <c r="J18" i="9" s="1"/>
  <c r="K18" i="9" s="1"/>
  <c r="F62" i="9"/>
  <c r="J17" i="9" s="1"/>
  <c r="K17" i="9" s="1"/>
  <c r="F58" i="9"/>
  <c r="J16" i="9" s="1"/>
  <c r="F54" i="9"/>
  <c r="J15" i="9" s="1"/>
  <c r="K15" i="9" s="1"/>
  <c r="F50" i="9"/>
  <c r="J14" i="9" s="1"/>
  <c r="K14" i="9" s="1"/>
  <c r="F46" i="9"/>
  <c r="J13" i="9" s="1"/>
  <c r="K13" i="9" s="1"/>
  <c r="F42" i="9"/>
  <c r="J12" i="9" s="1"/>
  <c r="F38" i="9"/>
  <c r="J11" i="9" s="1"/>
  <c r="K11" i="9" s="1"/>
  <c r="N37" i="9"/>
  <c r="N36" i="9"/>
  <c r="CP35" i="9"/>
  <c r="CI35" i="9"/>
  <c r="N35" i="9"/>
  <c r="CP34" i="9"/>
  <c r="CI34" i="9"/>
  <c r="F34" i="9"/>
  <c r="J10" i="9" s="1"/>
  <c r="CP33" i="9"/>
  <c r="CI33" i="9"/>
  <c r="CP32" i="9"/>
  <c r="CI32" i="9"/>
  <c r="N32" i="9"/>
  <c r="CP31" i="9"/>
  <c r="CI31" i="9"/>
  <c r="N31" i="9"/>
  <c r="CP30" i="9"/>
  <c r="CI30" i="9"/>
  <c r="CP29" i="9"/>
  <c r="CI29" i="9"/>
  <c r="CP28" i="9"/>
  <c r="CI28" i="9"/>
  <c r="F22" i="9"/>
  <c r="J7" i="9" s="1"/>
  <c r="I21" i="9"/>
  <c r="I20" i="9"/>
  <c r="I35" i="9" s="1"/>
  <c r="I19" i="9"/>
  <c r="M10" i="9" s="1"/>
  <c r="CC18" i="9"/>
  <c r="I18" i="9"/>
  <c r="F18" i="9"/>
  <c r="I17" i="9"/>
  <c r="I16" i="9"/>
  <c r="I15" i="9"/>
  <c r="Q14" i="9"/>
  <c r="I14" i="9"/>
  <c r="F14" i="9"/>
  <c r="J5" i="9" s="1"/>
  <c r="AU13" i="9"/>
  <c r="I13" i="9"/>
  <c r="I33" i="9" s="1"/>
  <c r="I42" i="9" s="1"/>
  <c r="CD12" i="9"/>
  <c r="CC17" i="9" s="1"/>
  <c r="I12" i="9"/>
  <c r="M7" i="9" s="1"/>
  <c r="CD11" i="9"/>
  <c r="M11" i="9"/>
  <c r="I11" i="9"/>
  <c r="CD10" i="9"/>
  <c r="I10" i="9"/>
  <c r="N34" i="9" s="1"/>
  <c r="F10" i="9"/>
  <c r="CD9" i="9"/>
  <c r="CC15" i="9" s="1"/>
  <c r="BQ9" i="9"/>
  <c r="BQ8" i="9" s="1"/>
  <c r="BF9" i="9"/>
  <c r="BF8" i="9" s="1"/>
  <c r="AW9" i="9"/>
  <c r="AW8" i="9" s="1"/>
  <c r="AL9" i="9"/>
  <c r="AL8" i="9" s="1"/>
  <c r="M9" i="9"/>
  <c r="J9" i="9"/>
  <c r="K9" i="9" s="1"/>
  <c r="I9" i="9"/>
  <c r="CD8" i="9"/>
  <c r="M8" i="9"/>
  <c r="J8" i="9"/>
  <c r="N5" i="9" s="1"/>
  <c r="I8" i="9"/>
  <c r="M5" i="9" s="1"/>
  <c r="CD7" i="9"/>
  <c r="BQ7" i="9"/>
  <c r="BF7" i="9"/>
  <c r="BG7" i="9" s="1"/>
  <c r="AW7" i="9"/>
  <c r="AL7" i="9"/>
  <c r="AM7" i="9" s="1"/>
  <c r="I7" i="9"/>
  <c r="CD6" i="9"/>
  <c r="M6" i="9"/>
  <c r="J6" i="9"/>
  <c r="N4" i="9" s="1"/>
  <c r="I6" i="9"/>
  <c r="M4" i="9" s="1"/>
  <c r="CD5" i="9"/>
  <c r="BQ5" i="9"/>
  <c r="BQ4" i="9" s="1"/>
  <c r="BF5" i="9"/>
  <c r="BF4" i="9" s="1"/>
  <c r="AW5" i="9"/>
  <c r="AW4" i="9" s="1"/>
  <c r="AL5" i="9"/>
  <c r="AL4" i="9" s="1"/>
  <c r="P5" i="9"/>
  <c r="O5" i="9"/>
  <c r="I5" i="9"/>
  <c r="CD4" i="9"/>
  <c r="P4" i="9"/>
  <c r="O4" i="9"/>
  <c r="J4" i="9"/>
  <c r="I4" i="9"/>
  <c r="M3" i="9" s="1"/>
  <c r="CD3" i="9"/>
  <c r="BQ3" i="9"/>
  <c r="BF3" i="9"/>
  <c r="BG3" i="9" s="1"/>
  <c r="AW3" i="9"/>
  <c r="AM3" i="9" s="1"/>
  <c r="AL3" i="9"/>
  <c r="P3" i="9"/>
  <c r="O3" i="9"/>
  <c r="J3" i="9"/>
  <c r="K3" i="9" s="1"/>
  <c r="I3" i="9"/>
  <c r="J2" i="9"/>
  <c r="K2" i="9" s="1"/>
  <c r="I2" i="9"/>
  <c r="N30" i="9" s="1"/>
  <c r="N10" i="9" l="1"/>
  <c r="O37" i="9"/>
  <c r="J47" i="10"/>
  <c r="L47" i="10"/>
  <c r="O36" i="10"/>
  <c r="O37" i="10"/>
  <c r="N9" i="10"/>
  <c r="L41" i="10"/>
  <c r="J41" i="10"/>
  <c r="L31" i="10"/>
  <c r="J31" i="10"/>
  <c r="BI3" i="10"/>
  <c r="BJ3" i="10"/>
  <c r="BH7" i="10"/>
  <c r="Q9" i="10"/>
  <c r="P37" i="10"/>
  <c r="J44" i="10"/>
  <c r="L44" i="10"/>
  <c r="L40" i="10"/>
  <c r="J40" i="10"/>
  <c r="P35" i="10"/>
  <c r="Q7" i="10"/>
  <c r="BH3" i="10"/>
  <c r="J45" i="10"/>
  <c r="L45" i="10"/>
  <c r="L49" i="10"/>
  <c r="J49" i="10"/>
  <c r="N6" i="10"/>
  <c r="O34" i="10"/>
  <c r="K10" i="10"/>
  <c r="I39" i="10" s="1"/>
  <c r="I49" i="10" s="1"/>
  <c r="L35" i="10"/>
  <c r="J35" i="10"/>
  <c r="AP3" i="10"/>
  <c r="AO3" i="10"/>
  <c r="AN3" i="10"/>
  <c r="J39" i="10"/>
  <c r="L39" i="10"/>
  <c r="J37" i="10"/>
  <c r="L37" i="10"/>
  <c r="P33" i="10"/>
  <c r="N10" i="10"/>
  <c r="K18" i="10"/>
  <c r="O38" i="10"/>
  <c r="I37" i="10"/>
  <c r="J33" i="10"/>
  <c r="L33" i="10"/>
  <c r="Q3" i="10"/>
  <c r="L32" i="10"/>
  <c r="J32" i="10"/>
  <c r="P31" i="10"/>
  <c r="L43" i="10"/>
  <c r="J43" i="10"/>
  <c r="I24" i="10"/>
  <c r="J24" i="10" s="1"/>
  <c r="M3" i="10"/>
  <c r="N3" i="10"/>
  <c r="M5" i="10"/>
  <c r="N31" i="10"/>
  <c r="M4" i="10"/>
  <c r="N4" i="10"/>
  <c r="K14" i="10"/>
  <c r="O33" i="10"/>
  <c r="P2" i="10"/>
  <c r="N39" i="10"/>
  <c r="M11" i="10"/>
  <c r="CC18" i="10"/>
  <c r="O31" i="10"/>
  <c r="O35" i="10"/>
  <c r="K2" i="10"/>
  <c r="N7" i="10"/>
  <c r="N11" i="10"/>
  <c r="K6" i="10"/>
  <c r="I33" i="10"/>
  <c r="I42" i="10" s="1"/>
  <c r="O2" i="10"/>
  <c r="M2" i="10"/>
  <c r="K20" i="10"/>
  <c r="N2" i="10"/>
  <c r="O39" i="9"/>
  <c r="N11" i="9"/>
  <c r="O36" i="9"/>
  <c r="N9" i="9"/>
  <c r="K16" i="9"/>
  <c r="N8" i="9"/>
  <c r="P30" i="9"/>
  <c r="Q2" i="9"/>
  <c r="L30" i="9"/>
  <c r="J30" i="9"/>
  <c r="L37" i="9"/>
  <c r="J37" i="9"/>
  <c r="L41" i="9"/>
  <c r="J41" i="9"/>
  <c r="L39" i="9"/>
  <c r="J39" i="9"/>
  <c r="AN3" i="9"/>
  <c r="AO3" i="9"/>
  <c r="AP3" i="9"/>
  <c r="P36" i="9"/>
  <c r="L42" i="9"/>
  <c r="J42" i="9"/>
  <c r="Q8" i="9"/>
  <c r="L31" i="9"/>
  <c r="J31" i="9"/>
  <c r="N3" i="9"/>
  <c r="K12" i="9"/>
  <c r="N7" i="9"/>
  <c r="O35" i="9"/>
  <c r="L43" i="9"/>
  <c r="J43" i="9"/>
  <c r="I47" i="9"/>
  <c r="O32" i="9"/>
  <c r="K7" i="9"/>
  <c r="L45" i="9"/>
  <c r="J45" i="9"/>
  <c r="BI3" i="9"/>
  <c r="BJ3" i="9"/>
  <c r="K5" i="9"/>
  <c r="O31" i="9"/>
  <c r="K10" i="9"/>
  <c r="O34" i="9"/>
  <c r="N6" i="9"/>
  <c r="L49" i="9"/>
  <c r="J49" i="9"/>
  <c r="J46" i="9"/>
  <c r="I24" i="9"/>
  <c r="J24" i="9" s="1"/>
  <c r="L46" i="9"/>
  <c r="K8" i="9"/>
  <c r="K20" i="9"/>
  <c r="O33" i="9"/>
  <c r="K19" i="9"/>
  <c r="P38" i="9" s="1"/>
  <c r="K4" i="9"/>
  <c r="K6" i="9"/>
  <c r="M2" i="9"/>
  <c r="N2" i="9"/>
  <c r="N38" i="9"/>
  <c r="P2" i="9"/>
  <c r="O38" i="9"/>
  <c r="O2" i="9"/>
  <c r="I26" i="9"/>
  <c r="J26" i="9" s="1"/>
  <c r="N33" i="9"/>
  <c r="O30" i="9"/>
  <c r="N39" i="9"/>
  <c r="CP29" i="4"/>
  <c r="CP30" i="4"/>
  <c r="CP31" i="4"/>
  <c r="CP32" i="4"/>
  <c r="CP33" i="4"/>
  <c r="CP34" i="4"/>
  <c r="CP35" i="4"/>
  <c r="CP28" i="4"/>
  <c r="CI29" i="4"/>
  <c r="CI30" i="4"/>
  <c r="CI31" i="4"/>
  <c r="CI32" i="4"/>
  <c r="CI33" i="4"/>
  <c r="CI34" i="4"/>
  <c r="CI35" i="4"/>
  <c r="CI28" i="4"/>
  <c r="CC18" i="4"/>
  <c r="CC17" i="4"/>
  <c r="CC15" i="4"/>
  <c r="CD12" i="4"/>
  <c r="CD11" i="4"/>
  <c r="CD10" i="4"/>
  <c r="CD9" i="4"/>
  <c r="CD8" i="4"/>
  <c r="CD7" i="4"/>
  <c r="CD6" i="4"/>
  <c r="CD5" i="4"/>
  <c r="CD4" i="4"/>
  <c r="CD3" i="4"/>
  <c r="P39" i="10" l="1"/>
  <c r="Q11" i="10"/>
  <c r="L48" i="10"/>
  <c r="J48" i="10"/>
  <c r="I44" i="10"/>
  <c r="BI7" i="10"/>
  <c r="BI5" i="10"/>
  <c r="L42" i="10"/>
  <c r="Q8" i="10"/>
  <c r="J42" i="10"/>
  <c r="P36" i="10"/>
  <c r="I47" i="10"/>
  <c r="P34" i="10"/>
  <c r="J38" i="10"/>
  <c r="Q6" i="10"/>
  <c r="L38" i="10"/>
  <c r="P30" i="10"/>
  <c r="J30" i="10"/>
  <c r="L30" i="10"/>
  <c r="Q2" i="10"/>
  <c r="J46" i="10"/>
  <c r="Q10" i="10"/>
  <c r="L46" i="10"/>
  <c r="P38" i="10"/>
  <c r="L34" i="10"/>
  <c r="M36" i="10" s="1"/>
  <c r="J34" i="10"/>
  <c r="M38" i="10" s="1"/>
  <c r="P32" i="10"/>
  <c r="Q4" i="10"/>
  <c r="AO7" i="10"/>
  <c r="AO5" i="10"/>
  <c r="J44" i="9"/>
  <c r="L44" i="9"/>
  <c r="P37" i="9"/>
  <c r="Q9" i="9"/>
  <c r="AO7" i="9"/>
  <c r="AO5" i="9"/>
  <c r="L47" i="9"/>
  <c r="J47" i="9"/>
  <c r="J36" i="9"/>
  <c r="P33" i="9"/>
  <c r="L36" i="9"/>
  <c r="Q5" i="9"/>
  <c r="Q10" i="9"/>
  <c r="L34" i="9"/>
  <c r="J34" i="9"/>
  <c r="Q4" i="9"/>
  <c r="P32" i="9"/>
  <c r="L35" i="9"/>
  <c r="J35" i="9"/>
  <c r="P39" i="9"/>
  <c r="L48" i="9"/>
  <c r="J48" i="9"/>
  <c r="Q11" i="9"/>
  <c r="P34" i="9"/>
  <c r="J38" i="9"/>
  <c r="L38" i="9"/>
  <c r="Q6" i="9"/>
  <c r="I37" i="9"/>
  <c r="J33" i="9"/>
  <c r="L33" i="9"/>
  <c r="AN7" i="9"/>
  <c r="Q3" i="9"/>
  <c r="P31" i="9"/>
  <c r="I39" i="9"/>
  <c r="J32" i="9"/>
  <c r="L32" i="9"/>
  <c r="BH3" i="9"/>
  <c r="BI7" i="9"/>
  <c r="BI5" i="9"/>
  <c r="L40" i="9"/>
  <c r="J40" i="9"/>
  <c r="P35" i="9"/>
  <c r="Q7" i="9"/>
  <c r="BH7" i="9"/>
  <c r="M26" i="1"/>
  <c r="P23" i="1"/>
  <c r="Q23" i="1" s="1"/>
  <c r="P22" i="1"/>
  <c r="Q22" i="1" s="1"/>
  <c r="P21" i="1"/>
  <c r="Q21" i="1" s="1"/>
  <c r="P20" i="1"/>
  <c r="Q20" i="1" s="1"/>
  <c r="O28" i="8"/>
  <c r="R25" i="8"/>
  <c r="S25" i="8" s="1"/>
  <c r="R24" i="8"/>
  <c r="S24" i="8" s="1"/>
  <c r="R23" i="8"/>
  <c r="S23" i="8" s="1"/>
  <c r="R22" i="8"/>
  <c r="S22" i="8" s="1"/>
  <c r="K30" i="9" l="1"/>
  <c r="M33" i="9"/>
  <c r="I30" i="9"/>
  <c r="I30" i="10"/>
  <c r="M30" i="10"/>
  <c r="K30" i="10"/>
  <c r="M33" i="10"/>
  <c r="I49" i="9"/>
  <c r="I44" i="9"/>
  <c r="M36" i="9"/>
  <c r="M30" i="9"/>
  <c r="M38" i="9"/>
  <c r="M27" i="1"/>
  <c r="M28" i="1" s="1"/>
  <c r="M31" i="1" s="1"/>
  <c r="Q24" i="1"/>
  <c r="S26" i="8"/>
  <c r="O29" i="8"/>
  <c r="O30" i="8" s="1"/>
  <c r="O33" i="8" s="1"/>
  <c r="F10" i="4"/>
  <c r="F14" i="4"/>
  <c r="F18" i="4"/>
  <c r="F22" i="4"/>
  <c r="F34" i="4"/>
  <c r="F38" i="4"/>
  <c r="F42" i="4"/>
  <c r="F46" i="4"/>
  <c r="F50" i="4"/>
  <c r="F54" i="4"/>
  <c r="F58" i="4"/>
  <c r="F62" i="4"/>
  <c r="F66" i="4"/>
  <c r="F70" i="4"/>
  <c r="F74" i="4"/>
  <c r="F78" i="4"/>
  <c r="O3" i="4" l="1"/>
  <c r="O5" i="4"/>
  <c r="J8" i="4" l="1"/>
  <c r="J9" i="4"/>
  <c r="J3" i="4"/>
  <c r="J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35" i="4" s="1"/>
  <c r="I21" i="4"/>
  <c r="I3" i="4"/>
  <c r="O4" i="4" s="1"/>
  <c r="I2" i="4"/>
  <c r="I26" i="4" l="1"/>
  <c r="J26" i="4" s="1"/>
  <c r="I24" i="4"/>
  <c r="J24" i="4" s="1"/>
  <c r="I33" i="4"/>
  <c r="I42" i="4" s="1"/>
  <c r="N33" i="4"/>
  <c r="M8" i="4"/>
  <c r="N31" i="4"/>
  <c r="M2" i="4"/>
  <c r="N37" i="4"/>
  <c r="M9" i="4"/>
  <c r="N36" i="4"/>
  <c r="N32" i="4"/>
  <c r="K3" i="4"/>
  <c r="M10" i="4"/>
  <c r="N38" i="4"/>
  <c r="O2" i="4"/>
  <c r="N30" i="4"/>
  <c r="M11" i="4"/>
  <c r="N39" i="4"/>
  <c r="M3" i="4"/>
  <c r="N2" i="4"/>
  <c r="P2" i="4"/>
  <c r="O30" i="4"/>
  <c r="K8" i="4"/>
  <c r="M4" i="4"/>
  <c r="O33" i="4"/>
  <c r="N5" i="4"/>
  <c r="M7" i="4"/>
  <c r="N35" i="4"/>
  <c r="M5" i="4"/>
  <c r="K9" i="4"/>
  <c r="J37" i="4" s="1"/>
  <c r="M6" i="4"/>
  <c r="N34" i="4"/>
  <c r="J21" i="4"/>
  <c r="J20" i="4"/>
  <c r="J19" i="4"/>
  <c r="J18" i="4"/>
  <c r="J17" i="4"/>
  <c r="J16" i="4"/>
  <c r="J15" i="4"/>
  <c r="J14" i="4"/>
  <c r="J13" i="4"/>
  <c r="J12" i="4"/>
  <c r="J11" i="4"/>
  <c r="J10" i="4"/>
  <c r="J7" i="4"/>
  <c r="AU13" i="4"/>
  <c r="BQ5" i="4"/>
  <c r="BQ4" i="4" s="1"/>
  <c r="BQ9" i="4"/>
  <c r="BQ8" i="4" s="1"/>
  <c r="BF9" i="4"/>
  <c r="BF8" i="4" s="1"/>
  <c r="BF5" i="4"/>
  <c r="BF4" i="4" s="1"/>
  <c r="AL9" i="4"/>
  <c r="AL8" i="4" s="1"/>
  <c r="AL5" i="4"/>
  <c r="AL4" i="4" s="1"/>
  <c r="AW5" i="4"/>
  <c r="AW4" i="4" s="1"/>
  <c r="AW9" i="4"/>
  <c r="AW8" i="4" s="1"/>
  <c r="BQ7" i="4"/>
  <c r="BQ3" i="4"/>
  <c r="BF7" i="4"/>
  <c r="BF3" i="4"/>
  <c r="AW7" i="4"/>
  <c r="AW3" i="4"/>
  <c r="AL7" i="4"/>
  <c r="AL3" i="4"/>
  <c r="O14" i="8"/>
  <c r="N14" i="8"/>
  <c r="L13" i="1"/>
  <c r="K13" i="1"/>
  <c r="L36" i="4" l="1"/>
  <c r="J36" i="4"/>
  <c r="L31" i="4"/>
  <c r="J31" i="4"/>
  <c r="I47" i="4"/>
  <c r="M13" i="1"/>
  <c r="P14" i="8"/>
  <c r="BG3" i="4"/>
  <c r="O38" i="4"/>
  <c r="N10" i="4"/>
  <c r="K18" i="4"/>
  <c r="J46" i="4" s="1"/>
  <c r="K19" i="4"/>
  <c r="O39" i="4"/>
  <c r="N11" i="4"/>
  <c r="K20" i="4"/>
  <c r="J48" i="4" s="1"/>
  <c r="K21" i="4"/>
  <c r="O36" i="4"/>
  <c r="N8" i="4"/>
  <c r="K14" i="4"/>
  <c r="J42" i="4" s="1"/>
  <c r="K15" i="4"/>
  <c r="O37" i="4"/>
  <c r="N9" i="4"/>
  <c r="K16" i="4"/>
  <c r="J44" i="4" s="1"/>
  <c r="K7" i="4"/>
  <c r="K17" i="4"/>
  <c r="L37" i="4"/>
  <c r="P33" i="4"/>
  <c r="Q5" i="4"/>
  <c r="K11" i="4"/>
  <c r="O34" i="4"/>
  <c r="N6" i="4"/>
  <c r="K10" i="4"/>
  <c r="K13" i="4"/>
  <c r="N7" i="4"/>
  <c r="O35" i="4"/>
  <c r="K12" i="4"/>
  <c r="J40" i="4" s="1"/>
  <c r="BG7" i="4"/>
  <c r="AM3" i="4"/>
  <c r="AM7" i="4"/>
  <c r="J4" i="4"/>
  <c r="L35" i="4" l="1"/>
  <c r="J35" i="4"/>
  <c r="L41" i="4"/>
  <c r="J41" i="4"/>
  <c r="J38" i="4"/>
  <c r="L39" i="4"/>
  <c r="J39" i="4"/>
  <c r="L43" i="4"/>
  <c r="J43" i="4"/>
  <c r="L47" i="4"/>
  <c r="J47" i="4"/>
  <c r="L45" i="4"/>
  <c r="J45" i="4"/>
  <c r="L49" i="4"/>
  <c r="J49" i="4"/>
  <c r="BJ3" i="4"/>
  <c r="L44" i="4"/>
  <c r="Q9" i="4"/>
  <c r="P37" i="4"/>
  <c r="K4" i="4"/>
  <c r="J32" i="4" s="1"/>
  <c r="Q8" i="4"/>
  <c r="P36" i="4"/>
  <c r="L42" i="4"/>
  <c r="L46" i="4"/>
  <c r="P38" i="4"/>
  <c r="Q10" i="4"/>
  <c r="L48" i="4"/>
  <c r="P39" i="4"/>
  <c r="Q11" i="4"/>
  <c r="L40" i="4"/>
  <c r="Q7" i="4"/>
  <c r="P35" i="4"/>
  <c r="Q6" i="4"/>
  <c r="P34" i="4"/>
  <c r="L38" i="4"/>
  <c r="BI3" i="4"/>
  <c r="BI5" i="4" s="1"/>
  <c r="AP3" i="4"/>
  <c r="AO3" i="4"/>
  <c r="AO5" i="4" s="1"/>
  <c r="J6" i="4"/>
  <c r="F30" i="3"/>
  <c r="I9" i="3" s="1"/>
  <c r="F26" i="3"/>
  <c r="F22" i="3"/>
  <c r="I7" i="3" s="1"/>
  <c r="J7" i="3" s="1"/>
  <c r="F18" i="3"/>
  <c r="I6" i="3" s="1"/>
  <c r="F14" i="3"/>
  <c r="I5" i="3" s="1"/>
  <c r="F10" i="3"/>
  <c r="I4" i="3" s="1"/>
  <c r="I8" i="3"/>
  <c r="J8" i="3" s="1"/>
  <c r="F6" i="3"/>
  <c r="I3" i="3" s="1"/>
  <c r="J3" i="3" s="1"/>
  <c r="N5" i="3"/>
  <c r="L5" i="3"/>
  <c r="N4" i="3"/>
  <c r="L4" i="3"/>
  <c r="N3" i="3"/>
  <c r="L3" i="3"/>
  <c r="N2" i="3"/>
  <c r="L2" i="3"/>
  <c r="F2" i="3"/>
  <c r="I2" i="3" s="1"/>
  <c r="L32" i="4" l="1"/>
  <c r="J5" i="4"/>
  <c r="O32" i="4"/>
  <c r="N4" i="4"/>
  <c r="K6" i="4"/>
  <c r="J34" i="4" s="1"/>
  <c r="P3" i="4"/>
  <c r="J2" i="3"/>
  <c r="P2" i="3" s="1"/>
  <c r="O2" i="3"/>
  <c r="M2" i="3"/>
  <c r="M5" i="3"/>
  <c r="J9" i="3"/>
  <c r="P5" i="3" s="1"/>
  <c r="J5" i="3"/>
  <c r="O3" i="3"/>
  <c r="M4" i="3"/>
  <c r="J6" i="3"/>
  <c r="P4" i="3" s="1"/>
  <c r="O4" i="3"/>
  <c r="P4" i="4"/>
  <c r="P5" i="4"/>
  <c r="M3" i="3"/>
  <c r="J4" i="3"/>
  <c r="P3" i="3" s="1"/>
  <c r="K2" i="4"/>
  <c r="O5" i="3"/>
  <c r="L30" i="4" l="1"/>
  <c r="J30" i="4"/>
  <c r="I39" i="4"/>
  <c r="K5" i="4"/>
  <c r="O31" i="4"/>
  <c r="N3" i="4"/>
  <c r="L34" i="4"/>
  <c r="Q4" i="4"/>
  <c r="P32" i="4"/>
  <c r="P30" i="4"/>
  <c r="Q2" i="4"/>
  <c r="BI7" i="4"/>
  <c r="BH7" i="4"/>
  <c r="AN7" i="4"/>
  <c r="AO7" i="4" l="1"/>
  <c r="J33" i="4"/>
  <c r="I37" i="4"/>
  <c r="I44" i="4" s="1"/>
  <c r="L33" i="4"/>
  <c r="AN3" i="4"/>
  <c r="P31" i="4"/>
  <c r="Q3" i="4"/>
  <c r="BH3" i="4"/>
  <c r="Q14" i="4"/>
  <c r="M38" i="4" l="1"/>
  <c r="M33" i="4"/>
  <c r="I30" i="4"/>
  <c r="K30" i="4"/>
  <c r="M36" i="4"/>
  <c r="M30" i="4"/>
  <c r="I49" i="4"/>
</calcChain>
</file>

<file path=xl/sharedStrings.xml><?xml version="1.0" encoding="utf-8"?>
<sst xmlns="http://schemas.openxmlformats.org/spreadsheetml/2006/main" count="2275" uniqueCount="190">
  <si>
    <t>t-Test: Paired Two Sample for Means</t>
  </si>
  <si>
    <t>Variable 1</t>
  </si>
  <si>
    <t>Variable 2</t>
  </si>
  <si>
    <t>Mean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</si>
  <si>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</si>
  <si>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</si>
  <si>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</si>
  <si>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</si>
  <si>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</si>
  <si>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</si>
  <si>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</si>
  <si>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t Critical one-tail</t>
  </si>
  <si>
    <t>P(T&lt;=t) two-tail</t>
  </si>
  <si>
    <t>t Critical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</si>
  <si>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</si>
  <si>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</si>
  <si>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</si>
  <si>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</si>
  <si>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</si>
  <si>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</si>
  <si>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</si>
  <si>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</si>
  <si>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</si>
  <si>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</si>
  <si>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</si>
  <si>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</si>
  <si>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</si>
  <si>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</si>
  <si>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</si>
  <si>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</si>
  <si>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</si>
  <si>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</si>
  <si>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</si>
  <si>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</si>
  <si>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</si>
  <si>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</si>
  <si>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</si>
  <si>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</si>
  <si>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</si>
  <si>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</si>
  <si>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</si>
  <si>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</si>
  <si>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</si>
  <si>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</si>
  <si>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</si>
  <si>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</si>
  <si>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experiment minus standing (average)</t>
  </si>
  <si>
    <t>simulated average</t>
  </si>
  <si>
    <t>simulated minus basal (average)</t>
  </si>
  <si>
    <t>stance_df</t>
  </si>
  <si>
    <t>swing_df</t>
  </si>
  <si>
    <t>metabolics_stance_avg_mean</t>
  </si>
  <si>
    <t>metabolics_swing_avg_mean</t>
  </si>
  <si>
    <t>MSE</t>
  </si>
  <si>
    <t>SE</t>
  </si>
  <si>
    <t>no repeated measures</t>
  </si>
  <si>
    <t>repeated measures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</si>
  <si>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</si>
  <si>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</si>
  <si>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</si>
  <si>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</si>
  <si>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</si>
  <si>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</si>
  <si>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</si>
  <si>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</si>
  <si>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</si>
  <si>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</si>
  <si>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</si>
  <si>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</si>
  <si>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</si>
  <si>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</si>
  <si>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</si>
  <si>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</si>
  <si>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</si>
  <si>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</si>
  <si>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no repeated measures t test</t>
  </si>
  <si>
    <t>mean</t>
  </si>
  <si>
    <t>percent change</t>
  </si>
  <si>
    <t>mean natural</t>
  </si>
  <si>
    <t>mean exo</t>
  </si>
  <si>
    <t>swing exo</t>
  </si>
  <si>
    <t>swing natural</t>
  </si>
  <si>
    <t>stance exo</t>
  </si>
  <si>
    <t>stance natural</t>
  </si>
  <si>
    <t>subject avg</t>
  </si>
  <si>
    <t>Absolute difference experiment</t>
  </si>
  <si>
    <t>absolute difference simulation with basal</t>
  </si>
  <si>
    <t>absolute differnce without basal</t>
  </si>
  <si>
    <t>delta</t>
  </si>
  <si>
    <t>delta percent whole</t>
  </si>
  <si>
    <t>STDEV</t>
  </si>
  <si>
    <t>Avg Delta</t>
  </si>
  <si>
    <t>delta average</t>
  </si>
  <si>
    <t>delta stddev</t>
  </si>
  <si>
    <t>delta avg</t>
  </si>
  <si>
    <t>delta perc whole</t>
  </si>
  <si>
    <t>delta perc stance</t>
  </si>
  <si>
    <t>delta perc swing</t>
  </si>
  <si>
    <t>delta perc swing whole</t>
  </si>
  <si>
    <t>delta perc stance whole</t>
  </si>
  <si>
    <t>welk005</t>
  </si>
  <si>
    <t>welk007</t>
  </si>
  <si>
    <t>welk008</t>
  </si>
  <si>
    <t>welk009</t>
  </si>
  <si>
    <t>welk010</t>
  </si>
  <si>
    <t>welk013</t>
  </si>
  <si>
    <t>Percent Change Experiment</t>
  </si>
  <si>
    <t>Percent change simulation (with basal)</t>
  </si>
  <si>
    <t>percent reduction simulation without basal</t>
  </si>
  <si>
    <t>Squared error without basal</t>
  </si>
  <si>
    <t>MSE without basal</t>
  </si>
  <si>
    <t>subject</t>
  </si>
  <si>
    <t>RMS error without basal</t>
  </si>
  <si>
    <t>peak RMS</t>
  </si>
  <si>
    <t>peak error</t>
  </si>
  <si>
    <t>Error</t>
  </si>
  <si>
    <t>average natural experiment</t>
  </si>
  <si>
    <t>average exo experiment</t>
  </si>
  <si>
    <t>average natural simulation w/o basal</t>
  </si>
  <si>
    <t>average exo simulation w/o basal</t>
  </si>
  <si>
    <t>average experiment difference</t>
  </si>
  <si>
    <t>average simulation difference</t>
  </si>
  <si>
    <t>max</t>
  </si>
  <si>
    <t>min</t>
  </si>
  <si>
    <t>max 3%</t>
  </si>
  <si>
    <t>min 3%</t>
  </si>
  <si>
    <t>average experiment percent change</t>
  </si>
  <si>
    <t>average simulation percent change</t>
  </si>
  <si>
    <t>Shapiro wilks test</t>
  </si>
  <si>
    <t>sorted</t>
  </si>
  <si>
    <t>n</t>
  </si>
  <si>
    <t>a1</t>
  </si>
  <si>
    <t>a2</t>
  </si>
  <si>
    <t>a3</t>
  </si>
  <si>
    <t>a4</t>
  </si>
  <si>
    <t>b</t>
  </si>
  <si>
    <t>W = b^2/SS</t>
  </si>
  <si>
    <t>p-value</t>
  </si>
  <si>
    <t>x8-x1</t>
  </si>
  <si>
    <t>x6-x3</t>
  </si>
  <si>
    <t>x7-x2</t>
  </si>
  <si>
    <t>x5-x4</t>
  </si>
  <si>
    <t>diff</t>
  </si>
  <si>
    <t>a*diff</t>
  </si>
  <si>
    <t>if true then we retain it is normal</t>
  </si>
  <si>
    <t>if false than it is not normal</t>
  </si>
  <si>
    <t>alpha</t>
  </si>
  <si>
    <t>reject</t>
  </si>
  <si>
    <t>no</t>
  </si>
  <si>
    <t>https://www.real-statistics.com/statistics-tables/shapiro-wilk-table/</t>
  </si>
  <si>
    <t>https://www.real-statistics.com/tests-normality-and-symmetry/statistical-tests-normality-symmetry/shapiro-wilk-test/</t>
  </si>
  <si>
    <t>compare &gt; 0.05</t>
  </si>
  <si>
    <t>data</t>
  </si>
  <si>
    <t>Exo</t>
  </si>
  <si>
    <t xml:space="preserve">Notes: </t>
  </si>
  <si>
    <t>both were normal</t>
  </si>
  <si>
    <t>Notes</t>
  </si>
  <si>
    <t>both are normal</t>
  </si>
  <si>
    <t>RMS error without basal exclude 7</t>
  </si>
  <si>
    <t>Exploring gender and savings</t>
  </si>
  <si>
    <t>Gender</t>
  </si>
  <si>
    <t>m</t>
  </si>
  <si>
    <t>f</t>
  </si>
  <si>
    <t>Raw difference</t>
  </si>
  <si>
    <t>gender</t>
  </si>
  <si>
    <t>Mens average reduction</t>
  </si>
  <si>
    <t>Womens average reduction</t>
  </si>
  <si>
    <t>*without subject 7</t>
  </si>
  <si>
    <t>Mass</t>
  </si>
  <si>
    <t>name</t>
  </si>
  <si>
    <t>age</t>
  </si>
  <si>
    <t>height</t>
  </si>
  <si>
    <t>leg length</t>
  </si>
  <si>
    <t>day 1</t>
  </si>
  <si>
    <t>day 2</t>
  </si>
  <si>
    <t>day 3</t>
  </si>
  <si>
    <t>average</t>
  </si>
  <si>
    <t>yrs</t>
  </si>
  <si>
    <t>cm</t>
  </si>
  <si>
    <t>kg</t>
  </si>
  <si>
    <t>raw difference in metabolics</t>
  </si>
  <si>
    <t>W/kg</t>
  </si>
  <si>
    <t>leg length/height</t>
  </si>
  <si>
    <t>pelvis width</t>
  </si>
  <si>
    <t>x</t>
  </si>
  <si>
    <t>y</t>
  </si>
  <si>
    <t>z</t>
  </si>
  <si>
    <t>RHJC</t>
  </si>
  <si>
    <t>LHJC</t>
  </si>
  <si>
    <t>okay this isn't working. HJC are showing zeros. Might revert to 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</si>
</sst>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10" applyNumberFormat="0" applyAlignment="0" applyProtection="0"/>
    <xf numFmtId="0" fontId="8" fillId="0" borderId="0" applyNumberFormat="0" applyFill="0" applyBorder="0" applyAlignment="0" applyProtection="0"/>
    <xf numFmtId="0" fontId="9" fillId="5" borderId="21" applyNumberFormat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shrinkToFit="1"/>
    </xf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3" borderId="0" xfId="1"/>
    <xf numFmtId="0" fontId="5" fillId="3" borderId="13" xfId="1" applyBorder="1"/>
    <xf numFmtId="0" fontId="6" fillId="4" borderId="10" xfId="2"/>
    <xf numFmtId="0" fontId="8" fillId="0" borderId="0" xfId="3"/>
    <xf numFmtId="0" fontId="9" fillId="5" borderId="21" xfId="4"/>
  </cellXfs>
  <cellStyles count="5">
    <cellStyle name="Calculation" xfId="2" builtinId="22"/>
    <cellStyle name="Check Cell" xfId="4" builtinId="23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B8B"/>
      <color rgb="FF2A1F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 w/basal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1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5"/>
          <c:order val="5"/>
          <c:tx>
            <c:v>Subject 05</c:v>
          </c:tx>
          <c:spPr>
            <a:ln w="19050">
              <a:noFill/>
            </a:ln>
          </c:spPr>
          <c:xVal>
            <c:numRef>
              <c:f>alldata_1step!$J$10:$J$11</c:f>
              <c:numCache>
                <c:formatCode>General</c:formatCode>
                <c:ptCount val="2"/>
                <c:pt idx="0">
                  <c:v>10.974509249999999</c:v>
                </c:pt>
                <c:pt idx="1">
                  <c:v>12.24517775</c:v>
                </c:pt>
              </c:numCache>
            </c:numRef>
          </c:xVal>
          <c:yVal>
            <c:numRef>
              <c:f>alldata_1step!$I$10:$I$11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3-4F7B-A6AF-4227DE7A51A5}"/>
            </c:ext>
          </c:extLst>
        </c:ser>
        <c:ser>
          <c:idx val="6"/>
          <c:order val="6"/>
          <c:tx>
            <c:v>Subject 07</c:v>
          </c:tx>
          <c:spPr>
            <a:ln w="19050">
              <a:noFill/>
            </a:ln>
          </c:spPr>
          <c:xVal>
            <c:numRef>
              <c:f>alldata_1step!$J$12:$J$13</c:f>
              <c:numCache>
                <c:formatCode>General</c:formatCode>
                <c:ptCount val="2"/>
                <c:pt idx="0">
                  <c:v>10.288684499999999</c:v>
                </c:pt>
                <c:pt idx="1">
                  <c:v>10.41458475</c:v>
                </c:pt>
              </c:numCache>
            </c:numRef>
          </c:xVal>
          <c:yVal>
            <c:numRef>
              <c:f>alldata_1step!$I$12:$I$13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F3-4F7B-A6AF-4227DE7A51A5}"/>
            </c:ext>
          </c:extLst>
        </c:ser>
        <c:ser>
          <c:idx val="7"/>
          <c:order val="7"/>
          <c:tx>
            <c:v>Subject 08</c:v>
          </c:tx>
          <c:spPr>
            <a:ln w="19050">
              <a:noFill/>
            </a:ln>
          </c:spPr>
          <c:xVal>
            <c:numRef>
              <c:f>alldata_1step!$J$14:$J$15</c:f>
              <c:numCache>
                <c:formatCode>General</c:formatCode>
                <c:ptCount val="2"/>
                <c:pt idx="0">
                  <c:v>10.30886825</c:v>
                </c:pt>
                <c:pt idx="1">
                  <c:v>11.267816000000002</c:v>
                </c:pt>
              </c:numCache>
            </c:numRef>
          </c:xVal>
          <c:yVal>
            <c:numRef>
              <c:f>alldata_1step!$I$14:$I$15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F3-4F7B-A6AF-4227DE7A51A5}"/>
            </c:ext>
          </c:extLst>
        </c:ser>
        <c:ser>
          <c:idx val="8"/>
          <c:order val="8"/>
          <c:tx>
            <c:v>Subject 09</c:v>
          </c:tx>
          <c:spPr>
            <a:ln w="19050">
              <a:noFill/>
            </a:ln>
          </c:spPr>
          <c:xVal>
            <c:numRef>
              <c:f>alldata_1step!$J$16:$J$17</c:f>
              <c:numCache>
                <c:formatCode>General</c:formatCode>
                <c:ptCount val="2"/>
                <c:pt idx="0">
                  <c:v>11.73385575</c:v>
                </c:pt>
                <c:pt idx="1">
                  <c:v>12.634382500000001</c:v>
                </c:pt>
              </c:numCache>
            </c:numRef>
          </c:xVal>
          <c:yVal>
            <c:numRef>
              <c:f>alldata_1step!$I$16:$I$17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F3-4F7B-A6AF-4227DE7A51A5}"/>
            </c:ext>
          </c:extLst>
        </c:ser>
        <c:ser>
          <c:idx val="9"/>
          <c:order val="9"/>
          <c:tx>
            <c:v>Subject 10</c:v>
          </c:tx>
          <c:spPr>
            <a:ln w="19050">
              <a:noFill/>
            </a:ln>
          </c:spPr>
          <c:xVal>
            <c:numRef>
              <c:f>alldata_1step!$J$18:$J$19</c:f>
              <c:numCache>
                <c:formatCode>General</c:formatCode>
                <c:ptCount val="2"/>
                <c:pt idx="0">
                  <c:v>12.269553</c:v>
                </c:pt>
                <c:pt idx="1">
                  <c:v>13.421526</c:v>
                </c:pt>
              </c:numCache>
            </c:numRef>
          </c:xVal>
          <c:yVal>
            <c:numRef>
              <c:f>alldata_1step!$I$18:$I$19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F3-4F7B-A6AF-4227DE7A51A5}"/>
            </c:ext>
          </c:extLst>
        </c:ser>
        <c:ser>
          <c:idx val="10"/>
          <c:order val="10"/>
          <c:tx>
            <c:v>Subject 13</c:v>
          </c:tx>
          <c:spPr>
            <a:ln w="19050">
              <a:noFill/>
            </a:ln>
          </c:spPr>
          <c:xVal>
            <c:numRef>
              <c:f>alldata_1step!$J$20:$J$21</c:f>
              <c:numCache>
                <c:formatCode>General</c:formatCode>
                <c:ptCount val="2"/>
                <c:pt idx="0">
                  <c:v>10.489861250000001</c:v>
                </c:pt>
                <c:pt idx="1">
                  <c:v>12.1272</c:v>
                </c:pt>
              </c:numCache>
            </c:numRef>
          </c:xVal>
          <c:yVal>
            <c:numRef>
              <c:f>alldata_1step!$I$20:$I$21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F3-4F7B-A6AF-4227DE7A51A5}"/>
            </c:ext>
          </c:extLst>
        </c:ser>
        <c:ser>
          <c:idx val="11"/>
          <c:order val="11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1EF3-4F7B-A6AF-4227DE7A5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DC-4D36-891B-0037244EE5A3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alldata_1step!$J$8:$J$9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10.9877445</c:v>
                      </c:pt>
                      <c:pt idx="1">
                        <c:v>11.62901725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6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6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14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14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6"/>
          <c:order val="5"/>
          <c:tx>
            <c:v>Subject 05</c:v>
          </c:tx>
          <c:spPr>
            <a:ln w="19050">
              <a:noFill/>
            </a:ln>
          </c:spPr>
          <c:marker>
            <c:symbol val="plus"/>
            <c:size val="14"/>
          </c:marker>
          <c:xVal>
            <c:numRef>
              <c:f>alldata_1step!$K$10:$K$11</c:f>
              <c:numCache>
                <c:formatCode>General</c:formatCode>
                <c:ptCount val="2"/>
                <c:pt idx="0">
                  <c:v>9.7745092499999995</c:v>
                </c:pt>
                <c:pt idx="1">
                  <c:v>11.045177750000001</c:v>
                </c:pt>
              </c:numCache>
            </c:numRef>
          </c:xVal>
          <c:yVal>
            <c:numRef>
              <c:f>alldata_1step!$I$10:$I$11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14-441C-92B9-813191CB1F91}"/>
            </c:ext>
          </c:extLst>
        </c:ser>
        <c:ser>
          <c:idx val="7"/>
          <c:order val="6"/>
          <c:tx>
            <c:v>Subject 07</c:v>
          </c:tx>
          <c:spPr>
            <a:ln w="19050">
              <a:noFill/>
            </a:ln>
          </c:spPr>
          <c:marker>
            <c:symbol val="dot"/>
            <c:size val="14"/>
          </c:marker>
          <c:xVal>
            <c:numRef>
              <c:f>alldata_1step!$K$12:$K$13</c:f>
              <c:numCache>
                <c:formatCode>General</c:formatCode>
                <c:ptCount val="2"/>
                <c:pt idx="0">
                  <c:v>9.0886844999999994</c:v>
                </c:pt>
                <c:pt idx="1">
                  <c:v>9.2145847500000002</c:v>
                </c:pt>
              </c:numCache>
            </c:numRef>
          </c:xVal>
          <c:yVal>
            <c:numRef>
              <c:f>alldata_1step!$I$12:$I$13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14-441C-92B9-813191CB1F91}"/>
            </c:ext>
          </c:extLst>
        </c:ser>
        <c:ser>
          <c:idx val="8"/>
          <c:order val="7"/>
          <c:tx>
            <c:v>Subject 08</c:v>
          </c:tx>
          <c:spPr>
            <a:ln w="19050">
              <a:noFill/>
            </a:ln>
          </c:spPr>
          <c:marker>
            <c:symbol val="dash"/>
            <c:size val="14"/>
          </c:marker>
          <c:xVal>
            <c:numRef>
              <c:f>alldata_1step!$K$14:$K$15</c:f>
              <c:numCache>
                <c:formatCode>General</c:formatCode>
                <c:ptCount val="2"/>
                <c:pt idx="0">
                  <c:v>9.1088682500000004</c:v>
                </c:pt>
                <c:pt idx="1">
                  <c:v>10.067816000000002</c:v>
                </c:pt>
              </c:numCache>
            </c:numRef>
          </c:xVal>
          <c:yVal>
            <c:numRef>
              <c:f>alldata_1step!$I$14:$I$15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14-441C-92B9-813191CB1F91}"/>
            </c:ext>
          </c:extLst>
        </c:ser>
        <c:ser>
          <c:idx val="9"/>
          <c:order val="8"/>
          <c:tx>
            <c:v>Subject 09</c:v>
          </c:tx>
          <c:spPr>
            <a:ln w="19050">
              <a:noFill/>
            </a:ln>
          </c:spPr>
          <c:marker>
            <c:symbol val="diamond"/>
            <c:size val="14"/>
          </c:marker>
          <c:xVal>
            <c:numRef>
              <c:f>alldata_1step!$K$16:$K$17</c:f>
              <c:numCache>
                <c:formatCode>General</c:formatCode>
                <c:ptCount val="2"/>
                <c:pt idx="0">
                  <c:v>10.533855750000001</c:v>
                </c:pt>
                <c:pt idx="1">
                  <c:v>11.434382500000002</c:v>
                </c:pt>
              </c:numCache>
            </c:numRef>
          </c:xVal>
          <c:yVal>
            <c:numRef>
              <c:f>alldata_1step!$I$16:$I$17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14-441C-92B9-813191CB1F91}"/>
            </c:ext>
          </c:extLst>
        </c:ser>
        <c:ser>
          <c:idx val="10"/>
          <c:order val="9"/>
          <c:tx>
            <c:v>Subject 10</c:v>
          </c:tx>
          <c:spPr>
            <a:ln w="19050">
              <a:noFill/>
            </a:ln>
          </c:spPr>
          <c:marker>
            <c:symbol val="square"/>
            <c:size val="14"/>
          </c:marker>
          <c:xVal>
            <c:numRef>
              <c:f>alldata_1step!$K$18:$K$19</c:f>
              <c:numCache>
                <c:formatCode>General</c:formatCode>
                <c:ptCount val="2"/>
                <c:pt idx="0">
                  <c:v>11.069553000000001</c:v>
                </c:pt>
                <c:pt idx="1">
                  <c:v>12.221526000000001</c:v>
                </c:pt>
              </c:numCache>
            </c:numRef>
          </c:xVal>
          <c:yVal>
            <c:numRef>
              <c:f>alldata_1step!$I$18:$I$19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14-441C-92B9-813191CB1F91}"/>
            </c:ext>
          </c:extLst>
        </c:ser>
        <c:ser>
          <c:idx val="11"/>
          <c:order val="10"/>
          <c:tx>
            <c:v>Subject 13</c:v>
          </c:tx>
          <c:spPr>
            <a:ln w="19050">
              <a:noFill/>
            </a:ln>
          </c:spPr>
          <c:marker>
            <c:symbol val="triangle"/>
            <c:size val="14"/>
          </c:marker>
          <c:xVal>
            <c:numRef>
              <c:f>alldata_1step!$K$20:$K$21</c:f>
              <c:numCache>
                <c:formatCode>General</c:formatCode>
                <c:ptCount val="2"/>
                <c:pt idx="0">
                  <c:v>9.2898612500000013</c:v>
                </c:pt>
                <c:pt idx="1">
                  <c:v>10.927200000000001</c:v>
                </c:pt>
              </c:numCache>
            </c:numRef>
          </c:xVal>
          <c:yVal>
            <c:numRef>
              <c:f>alldata_1step!$I$20:$I$21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14-441C-92B9-813191CB1F91}"/>
            </c:ext>
          </c:extLst>
        </c:ser>
        <c:ser>
          <c:idx val="5"/>
          <c:order val="11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DB-4C89-873C-2104705A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D1-475F-B172-92ACE69A582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alldata_1step!$K$8:$K$9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9.7877445000000005</c:v>
                      </c:pt>
                      <c:pt idx="1">
                        <c:v>10.429017250000001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4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layout>
            <c:manualLayout>
              <c:xMode val="edge"/>
              <c:yMode val="edge"/>
              <c:x val="4.918492923421486E-3"/>
              <c:y val="0.1870286322142190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9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alldata_1step!$R$2:$R$11</c15:sqref>
                  </c15:fullRef>
                </c:ext>
              </c:extLst>
              <c:f>(alldata_1step!$R$3:$R$4,alldata_1step!$R$6:$R$11)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alldata_1step!$M$2:$M$12</c15:sqref>
                  </c15:fullRef>
                </c:ext>
              </c:extLst>
              <c:f>(alldata_1step!$M$3:$M$4,alldata_1step!$M$6:$M$11)</c:f>
              <c:numCache>
                <c:formatCode>General</c:formatCode>
                <c:ptCount val="8"/>
                <c:pt idx="0">
                  <c:v>-4.4476325130031995</c:v>
                </c:pt>
                <c:pt idx="1">
                  <c:v>-3.1402286791878598</c:v>
                </c:pt>
                <c:pt idx="2">
                  <c:v>-13.674275389023604</c:v>
                </c:pt>
                <c:pt idx="3">
                  <c:v>-1.6788012811168269</c:v>
                </c:pt>
                <c:pt idx="4">
                  <c:v>-9.058404806954389</c:v>
                </c:pt>
                <c:pt idx="5">
                  <c:v>-11.64474843707611</c:v>
                </c:pt>
                <c:pt idx="6">
                  <c:v>-8.4879916370220343</c:v>
                </c:pt>
                <c:pt idx="7">
                  <c:v>-7.4979090698643125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3"/>
          <c:order val="1"/>
          <c:tx>
            <c:v>Simulated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alldata_1step!$R$2:$R$11</c15:sqref>
                  </c15:fullRef>
                </c:ext>
              </c:extLst>
              <c:f>(alldata_1step!$R$3:$R$4,alldata_1step!$R$6:$R$11)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alldata_1step!$Q$2:$Q$11</c15:sqref>
                  </c15:fullRef>
                </c:ext>
              </c:extLst>
              <c:f>(alldata_1step!$Q$3:$Q$4,alldata_1step!$Q$6:$Q$11)</c:f>
              <c:numCache>
                <c:formatCode>General</c:formatCode>
                <c:ptCount val="8"/>
                <c:pt idx="0">
                  <c:v>-8.0372380116609783</c:v>
                </c:pt>
                <c:pt idx="1">
                  <c:v>-3.7297543833232742</c:v>
                </c:pt>
                <c:pt idx="2">
                  <c:v>-11.504282943748922</c:v>
                </c:pt>
                <c:pt idx="3">
                  <c:v>-1.3663149606389025</c:v>
                </c:pt>
                <c:pt idx="4">
                  <c:v>-9.5248835497192399</c:v>
                </c:pt>
                <c:pt idx="5">
                  <c:v>-7.8756045636920122</c:v>
                </c:pt>
                <c:pt idx="6">
                  <c:v>-9.4257705625304062</c:v>
                </c:pt>
                <c:pt idx="7">
                  <c:v>-14.984064993776991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alldata_1step!$R$2:$R$11</c15:sqref>
                        </c15:fullRef>
                        <c15:formulaRef>
                          <c15:sqref>(alldata_1step!$R$3:$R$4,alldata_1step!$R$6:$R$11)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alldata_1step!$M$3:$M$3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91C-44B3-A765-44177E63EE17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alldata_1step!$R$2:$R$11</c15:sqref>
                        </c15:fullRef>
                        <c15:formulaRef>
                          <c15:sqref>(alldata_1step!$R$3:$R$4,alldata_1step!$R$6:$R$11)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alldata_1step!$S$5:$S$6</c15:sqref>
                        </c15:fullRef>
                        <c15:formulaRef>
                          <c15:sqref>alldata_1step!$S$6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91C-44B3-A765-44177E63EE17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alldata_1step!$Q$2:$Q$12</c:f>
              <c:numCache>
                <c:formatCode>General</c:formatCode>
                <c:ptCount val="11"/>
                <c:pt idx="0">
                  <c:v>-10.753270260491925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-6.1489278867575043</c:v>
                </c:pt>
                <c:pt idx="4">
                  <c:v>-11.504282943748922</c:v>
                </c:pt>
                <c:pt idx="5">
                  <c:v>-1.3663149606389025</c:v>
                </c:pt>
                <c:pt idx="6">
                  <c:v>-9.5248835497192399</c:v>
                </c:pt>
                <c:pt idx="7">
                  <c:v>-7.8756045636920122</c:v>
                </c:pt>
                <c:pt idx="8">
                  <c:v>-9.4257705625304062</c:v>
                </c:pt>
                <c:pt idx="9">
                  <c:v>-14.984064993776991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2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alldata_1step!$R$2:$R$11</c15:sqref>
                  </c15:fullRef>
                </c:ext>
              </c:extLst>
              <c:f>(alldata_1step!$R$3:$R$4,alldata_1step!$R$6:$R$11)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alldata_1step!$N$30:$N$39</c15:sqref>
                  </c15:fullRef>
                </c:ext>
              </c:extLst>
              <c:f>(alldata_1step!$N$31:$N$32,alldata_1step!$N$34:$N$39)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591C-44B3-A765-44177E63EE17}"/>
            </c:ext>
          </c:extLst>
        </c:ser>
        <c:ser>
          <c:idx val="1"/>
          <c:order val="3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alldata_1step!$R$2:$R$11</c15:sqref>
                  </c15:fullRef>
                </c:ext>
              </c:extLst>
              <c:f>(alldata_1step!$R$3:$R$4,alldata_1step!$R$6:$R$11)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alldata_1step!$P$30:$P$39</c15:sqref>
                  </c15:fullRef>
                </c:ext>
              </c:extLst>
              <c:f>(alldata_1step!$P$31:$P$32,alldata_1step!$P$34:$P$39)</c:f>
              <c:numCache>
                <c:formatCode>General</c:formatCode>
                <c:ptCount val="8"/>
                <c:pt idx="0">
                  <c:v>-0.75038875000000083</c:v>
                </c:pt>
                <c:pt idx="1">
                  <c:v>-0.36883224999999875</c:v>
                </c:pt>
                <c:pt idx="2">
                  <c:v>-1.2706685000000011</c:v>
                </c:pt>
                <c:pt idx="3">
                  <c:v>-0.12590025000000082</c:v>
                </c:pt>
                <c:pt idx="4">
                  <c:v>-0.95894775000000188</c:v>
                </c:pt>
                <c:pt idx="5">
                  <c:v>-0.90052675000000093</c:v>
                </c:pt>
                <c:pt idx="6">
                  <c:v>-1.1519729999999999</c:v>
                </c:pt>
                <c:pt idx="7">
                  <c:v>-1.6373387499999996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alldata_1step!$R$2:$R$11</c15:sqref>
                        </c15:fullRef>
                        <c15:formulaRef>
                          <c15:sqref>(alldata_1step!$R$3:$R$4,alldata_1step!$R$6:$R$11)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alldata_1step!$N$30:$N$39</c15:sqref>
                        </c15:fullRef>
                        <c15:formulaRef>
                          <c15:sqref>(alldata_1step!$N$31:$N$32,alldata_1step!$N$34:$N$39)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-0.41765799999999942</c:v>
                      </c:pt>
                      <c:pt idx="1">
                        <c:v>-0.30866300000000102</c:v>
                      </c:pt>
                      <c:pt idx="2">
                        <c:v>-1.4934899999999995</c:v>
                      </c:pt>
                      <c:pt idx="3">
                        <c:v>-0.16019100000000108</c:v>
                      </c:pt>
                      <c:pt idx="4">
                        <c:v>-0.9318919999999995</c:v>
                      </c:pt>
                      <c:pt idx="5">
                        <c:v>-1.2936880000000013</c:v>
                      </c:pt>
                      <c:pt idx="6">
                        <c:v>-1.0437729999999998</c:v>
                      </c:pt>
                      <c:pt idx="7">
                        <c:v>-0.82010000000000005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91C-44B3-A765-44177E63EE17}"/>
                  </c:ext>
                </c:extLst>
              </c15:ser>
            </c15:filteredBarSeries>
            <c15:filteredBarSeries>
              <c15:ser>
                <c:idx val="3"/>
                <c:order val="1"/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alldata_1step!$R$2:$R$11</c15:sqref>
                        </c15:fullRef>
                        <c15:formulaRef>
                          <c15:sqref>(alldata_1step!$R$3:$R$4,alldata_1step!$R$6:$R$11)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alldata_1step!$O$30:$O$39</c15:sqref>
                        </c15:fullRef>
                        <c15:formulaRef>
                          <c15:sqref>(alldata_1step!$O$31:$O$32,alldata_1step!$O$34:$O$39)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-0.75038875000000083</c:v>
                      </c:pt>
                      <c:pt idx="1">
                        <c:v>-0.36883224999999875</c:v>
                      </c:pt>
                      <c:pt idx="2">
                        <c:v>-1.2706685000000011</c:v>
                      </c:pt>
                      <c:pt idx="3">
                        <c:v>-0.12590025000000082</c:v>
                      </c:pt>
                      <c:pt idx="4">
                        <c:v>-0.95894775000000188</c:v>
                      </c:pt>
                      <c:pt idx="5">
                        <c:v>-0.90052675000000093</c:v>
                      </c:pt>
                      <c:pt idx="6">
                        <c:v>-1.1519729999999999</c:v>
                      </c:pt>
                      <c:pt idx="7">
                        <c:v>-1.6373387499999996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91C-44B3-A765-44177E63EE17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Change in Metabolic Power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0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Swing Natural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plus>
            <c:min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(alldata_1step!$AW$3,alldata_1step!$AW$7)</c:f>
              <c:numCache>
                <c:formatCode>0.000</c:formatCode>
                <c:ptCount val="2"/>
                <c:pt idx="0">
                  <c:v>2.8009620000000002</c:v>
                </c:pt>
                <c:pt idx="1">
                  <c:v>3.1688182500000002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0"/>
          <c:order val="1"/>
          <c:tx>
            <c:v>Swing Exo</c:v>
          </c:tx>
          <c:spPr>
            <a:solidFill>
              <a:srgbClr val="2A1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plus>
            <c:min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(alldata_1step!$AL$3,alldata_1step!$AL$7)</c:f>
              <c:numCache>
                <c:formatCode>0.000</c:formatCode>
                <c:ptCount val="2"/>
                <c:pt idx="0">
                  <c:v>2.7496100000000006</c:v>
                </c:pt>
                <c:pt idx="1">
                  <c:v>3.2683840000000002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7-4881-9B43-FFFBEDB1D735}"/>
            </c:ext>
          </c:extLst>
        </c:ser>
        <c:ser>
          <c:idx val="1"/>
          <c:order val="2"/>
          <c:tx>
            <c:v>Stance Natural </c:v>
          </c:tx>
          <c:spPr>
            <a:solidFill>
              <a:srgbClr val="FF8B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plus>
            <c:min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(alldata_1step!$BQ$3,alldata_1step!$BQ$7)</c:f>
              <c:numCache>
                <c:formatCode>0.000</c:formatCode>
                <c:ptCount val="2"/>
                <c:pt idx="0">
                  <c:v>7.2173084999999997</c:v>
                </c:pt>
                <c:pt idx="1">
                  <c:v>7.5933057500000007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7-4881-9B43-FFFBEDB1D735}"/>
            </c:ext>
          </c:extLst>
        </c:ser>
        <c:ser>
          <c:idx val="3"/>
          <c:order val="3"/>
          <c:tx>
            <c:v>Stance Exo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plus>
            <c:min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(alldata_1step!$BF$3,alldata_1step!$BF$7)</c:f>
              <c:numCache>
                <c:formatCode>0.000</c:formatCode>
                <c:ptCount val="2"/>
                <c:pt idx="0">
                  <c:v>6.2705475000000002</c:v>
                </c:pt>
                <c:pt idx="1">
                  <c:v>6.6877407499999997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27-4881-9B43-FFFBEDB1D7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Metabolic Rate [W/kg]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6605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leg 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alldata_1step!$CC$28:$CC$35</c:f>
              <c:numCache>
                <c:formatCode>General</c:formatCode>
                <c:ptCount val="8"/>
                <c:pt idx="0">
                  <c:v>95.5</c:v>
                </c:pt>
                <c:pt idx="1">
                  <c:v>95</c:v>
                </c:pt>
                <c:pt idx="2">
                  <c:v>93</c:v>
                </c:pt>
                <c:pt idx="3">
                  <c:v>84</c:v>
                </c:pt>
                <c:pt idx="4">
                  <c:v>91</c:v>
                </c:pt>
                <c:pt idx="5">
                  <c:v>81.5</c:v>
                </c:pt>
                <c:pt idx="6">
                  <c:v>95</c:v>
                </c:pt>
                <c:pt idx="7">
                  <c:v>87.5</c:v>
                </c:pt>
              </c:numCache>
            </c:numRef>
          </c:xVal>
          <c:yVal>
            <c:numRef>
              <c:f>alldata_1step!$CH$28:$CH$35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74-4F7A-B456-1F67199A1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71071"/>
        <c:axId val="1420299455"/>
      </c:scatterChart>
      <c:valAx>
        <c:axId val="141977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Leg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99455"/>
        <c:crosses val="autoZero"/>
        <c:crossBetween val="midCat"/>
      </c:valAx>
      <c:valAx>
        <c:axId val="14202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 savings raw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7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alldata_1step!$CG$28:$CG$35</c:f>
              <c:numCache>
                <c:formatCode>General</c:formatCode>
                <c:ptCount val="8"/>
                <c:pt idx="0">
                  <c:v>66.83</c:v>
                </c:pt>
                <c:pt idx="1">
                  <c:v>64.7</c:v>
                </c:pt>
                <c:pt idx="2">
                  <c:v>73.48</c:v>
                </c:pt>
                <c:pt idx="3">
                  <c:v>57.2</c:v>
                </c:pt>
                <c:pt idx="4">
                  <c:v>68.34</c:v>
                </c:pt>
                <c:pt idx="5">
                  <c:v>53.37</c:v>
                </c:pt>
                <c:pt idx="6">
                  <c:v>59.2</c:v>
                </c:pt>
                <c:pt idx="7">
                  <c:v>57.61</c:v>
                </c:pt>
              </c:numCache>
            </c:numRef>
          </c:xVal>
          <c:yVal>
            <c:numRef>
              <c:f>alldata_1step!$CH$28:$CH$35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9-4BD0-8960-7A4760B6C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623967"/>
        <c:axId val="1773300239"/>
      </c:scatterChart>
      <c:valAx>
        <c:axId val="1683623967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00239"/>
        <c:crosses val="autoZero"/>
        <c:crossBetween val="midCat"/>
      </c:valAx>
      <c:valAx>
        <c:axId val="177330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metabolic savings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6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alldata_1step!$CB$28:$CB$35</c:f>
              <c:numCache>
                <c:formatCode>General</c:formatCode>
                <c:ptCount val="8"/>
                <c:pt idx="0">
                  <c:v>176.5</c:v>
                </c:pt>
                <c:pt idx="1">
                  <c:v>176</c:v>
                </c:pt>
                <c:pt idx="2">
                  <c:v>177.8</c:v>
                </c:pt>
                <c:pt idx="3">
                  <c:v>160</c:v>
                </c:pt>
                <c:pt idx="4">
                  <c:v>178</c:v>
                </c:pt>
                <c:pt idx="5">
                  <c:v>157.5</c:v>
                </c:pt>
                <c:pt idx="6">
                  <c:v>172.7</c:v>
                </c:pt>
                <c:pt idx="7">
                  <c:v>165.1</c:v>
                </c:pt>
              </c:numCache>
            </c:numRef>
          </c:xVal>
          <c:yVal>
            <c:numRef>
              <c:f>alldata_1step!$CH$28:$CH$35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B3-4A66-A993-60CA1331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147535"/>
        <c:axId val="1737769119"/>
      </c:scatterChart>
      <c:valAx>
        <c:axId val="177914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769119"/>
        <c:crosses val="autoZero"/>
        <c:crossBetween val="midCat"/>
      </c:valAx>
      <c:valAx>
        <c:axId val="17377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14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leg length/ height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alldata_1step!$CI$28:$CI$35</c:f>
              <c:numCache>
                <c:formatCode>General</c:formatCode>
                <c:ptCount val="8"/>
                <c:pt idx="0">
                  <c:v>0.54107648725212465</c:v>
                </c:pt>
                <c:pt idx="1">
                  <c:v>0.53977272727272729</c:v>
                </c:pt>
                <c:pt idx="2">
                  <c:v>0.5230596175478065</c:v>
                </c:pt>
                <c:pt idx="3">
                  <c:v>0.52500000000000002</c:v>
                </c:pt>
                <c:pt idx="4">
                  <c:v>0.5112359550561798</c:v>
                </c:pt>
                <c:pt idx="5">
                  <c:v>0.51746031746031751</c:v>
                </c:pt>
                <c:pt idx="6">
                  <c:v>0.55008685581933991</c:v>
                </c:pt>
                <c:pt idx="7">
                  <c:v>0.5299818291944276</c:v>
                </c:pt>
              </c:numCache>
            </c:numRef>
          </c:xVal>
          <c:yVal>
            <c:numRef>
              <c:f>alldata_1step!$CH$28:$CH$35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CF-4D33-AB79-65B28581B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742863"/>
        <c:axId val="1711606655"/>
      </c:scatterChart>
      <c:valAx>
        <c:axId val="176974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606655"/>
        <c:crosses val="autoZero"/>
        <c:crossBetween val="midCat"/>
      </c:valAx>
      <c:valAx>
        <c:axId val="171160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4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 w/basal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1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'100con'!$J$4:$J$5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'100con'!$I$4:$I$5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7-4677-8020-35B0A1F1042F}"/>
            </c:ext>
          </c:extLst>
        </c:ser>
        <c:ser>
          <c:idx val="2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'100con'!$J$6:$J$7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'100con'!$I$6:$I$7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17-4677-8020-35B0A1F1042F}"/>
            </c:ext>
          </c:extLst>
        </c:ser>
        <c:ser>
          <c:idx val="5"/>
          <c:order val="5"/>
          <c:tx>
            <c:v>Subject 05</c:v>
          </c:tx>
          <c:spPr>
            <a:ln w="19050">
              <a:noFill/>
            </a:ln>
          </c:spPr>
          <c:xVal>
            <c:numRef>
              <c:f>'100con'!$J$10:$J$11</c:f>
              <c:numCache>
                <c:formatCode>General</c:formatCode>
                <c:ptCount val="2"/>
                <c:pt idx="0">
                  <c:v>10.00286425</c:v>
                </c:pt>
                <c:pt idx="1">
                  <c:v>12.162691500000001</c:v>
                </c:pt>
              </c:numCache>
            </c:numRef>
          </c:xVal>
          <c:yVal>
            <c:numRef>
              <c:f>'100con'!$I$10:$I$11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17-4677-8020-35B0A1F1042F}"/>
            </c:ext>
          </c:extLst>
        </c:ser>
        <c:ser>
          <c:idx val="6"/>
          <c:order val="6"/>
          <c:tx>
            <c:v>Subject 07</c:v>
          </c:tx>
          <c:spPr>
            <a:ln w="19050">
              <a:noFill/>
            </a:ln>
          </c:spPr>
          <c:xVal>
            <c:numRef>
              <c:f>'100con'!$J$12:$J$13</c:f>
              <c:numCache>
                <c:formatCode>General</c:formatCode>
                <c:ptCount val="2"/>
                <c:pt idx="0">
                  <c:v>12.3561195</c:v>
                </c:pt>
                <c:pt idx="1">
                  <c:v>11.505246250000001</c:v>
                </c:pt>
              </c:numCache>
            </c:numRef>
          </c:xVal>
          <c:yVal>
            <c:numRef>
              <c:f>'100con'!$I$12:$I$13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17-4677-8020-35B0A1F1042F}"/>
            </c:ext>
          </c:extLst>
        </c:ser>
        <c:ser>
          <c:idx val="7"/>
          <c:order val="7"/>
          <c:tx>
            <c:v>Subject 08</c:v>
          </c:tx>
          <c:spPr>
            <a:ln w="19050">
              <a:noFill/>
            </a:ln>
          </c:spPr>
          <c:xVal>
            <c:numRef>
              <c:f>'100con'!$J$14:$J$15</c:f>
              <c:numCache>
                <c:formatCode>General</c:formatCode>
                <c:ptCount val="2"/>
                <c:pt idx="0">
                  <c:v>10.9161815</c:v>
                </c:pt>
                <c:pt idx="1">
                  <c:v>11.088084500000001</c:v>
                </c:pt>
              </c:numCache>
            </c:numRef>
          </c:xVal>
          <c:yVal>
            <c:numRef>
              <c:f>'100con'!$I$14:$I$15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17-4677-8020-35B0A1F1042F}"/>
            </c:ext>
          </c:extLst>
        </c:ser>
        <c:ser>
          <c:idx val="8"/>
          <c:order val="8"/>
          <c:tx>
            <c:v>Subject 09</c:v>
          </c:tx>
          <c:spPr>
            <a:ln w="19050">
              <a:noFill/>
            </a:ln>
          </c:spPr>
          <c:xVal>
            <c:numRef>
              <c:f>'100con'!$J$16:$J$17</c:f>
              <c:numCache>
                <c:formatCode>General</c:formatCode>
                <c:ptCount val="2"/>
                <c:pt idx="0">
                  <c:v>11.3116135</c:v>
                </c:pt>
                <c:pt idx="1">
                  <c:v>12.780257500000001</c:v>
                </c:pt>
              </c:numCache>
            </c:numRef>
          </c:xVal>
          <c:yVal>
            <c:numRef>
              <c:f>'100con'!$I$16:$I$17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17-4677-8020-35B0A1F1042F}"/>
            </c:ext>
          </c:extLst>
        </c:ser>
        <c:ser>
          <c:idx val="9"/>
          <c:order val="9"/>
          <c:tx>
            <c:v>Subject 10</c:v>
          </c:tx>
          <c:spPr>
            <a:ln w="19050">
              <a:noFill/>
            </a:ln>
          </c:spPr>
          <c:xVal>
            <c:numRef>
              <c:f>'100con'!$J$18:$J$19</c:f>
              <c:numCache>
                <c:formatCode>General</c:formatCode>
                <c:ptCount val="2"/>
                <c:pt idx="0">
                  <c:v>12.551310500000001</c:v>
                </c:pt>
                <c:pt idx="1">
                  <c:v>13.60214525</c:v>
                </c:pt>
              </c:numCache>
            </c:numRef>
          </c:xVal>
          <c:yVal>
            <c:numRef>
              <c:f>'100con'!$I$18:$I$19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17-4677-8020-35B0A1F1042F}"/>
            </c:ext>
          </c:extLst>
        </c:ser>
        <c:ser>
          <c:idx val="10"/>
          <c:order val="10"/>
          <c:tx>
            <c:v>Subject 13</c:v>
          </c:tx>
          <c:spPr>
            <a:ln w="19050">
              <a:noFill/>
            </a:ln>
          </c:spPr>
          <c:xVal>
            <c:numRef>
              <c:f>'100con'!$J$20:$J$21</c:f>
              <c:numCache>
                <c:formatCode>General</c:formatCode>
                <c:ptCount val="2"/>
                <c:pt idx="0">
                  <c:v>12.13442225</c:v>
                </c:pt>
                <c:pt idx="1">
                  <c:v>14.54732525</c:v>
                </c:pt>
              </c:numCache>
            </c:numRef>
          </c:xVal>
          <c:yVal>
            <c:numRef>
              <c:f>'100con'!$I$20:$I$21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17-4677-8020-35B0A1F1042F}"/>
            </c:ext>
          </c:extLst>
        </c:ser>
        <c:ser>
          <c:idx val="11"/>
          <c:order val="11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8E17-4677-8020-35B0A1F10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'100con'!$J$2:$J$3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'100con'!$H$2:$H$3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8E17-4677-8020-35B0A1F1042F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E17-4677-8020-35B0A1F1042F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'100con'!$J$8:$J$9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10.9877445</c:v>
                      </c:pt>
                      <c:pt idx="1">
                        <c:v>11.62901725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E17-4677-8020-35B0A1F1042F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6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6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14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'100con'!$K$4:$K$5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'100con'!$I$4:$I$5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6-4142-9340-3C0239364F9B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14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'100con'!$K$6:$K$7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'100con'!$I$6:$I$7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6-4142-9340-3C0239364F9B}"/>
            </c:ext>
          </c:extLst>
        </c:ser>
        <c:ser>
          <c:idx val="6"/>
          <c:order val="5"/>
          <c:tx>
            <c:v>Subject 05</c:v>
          </c:tx>
          <c:spPr>
            <a:ln w="19050">
              <a:noFill/>
            </a:ln>
          </c:spPr>
          <c:marker>
            <c:symbol val="plus"/>
            <c:size val="14"/>
          </c:marker>
          <c:xVal>
            <c:numRef>
              <c:f>'100con'!$K$10:$K$11</c:f>
              <c:numCache>
                <c:formatCode>General</c:formatCode>
                <c:ptCount val="2"/>
                <c:pt idx="0">
                  <c:v>8.8028642500000007</c:v>
                </c:pt>
                <c:pt idx="1">
                  <c:v>10.962691500000002</c:v>
                </c:pt>
              </c:numCache>
            </c:numRef>
          </c:xVal>
          <c:yVal>
            <c:numRef>
              <c:f>'100con'!$I$10:$I$11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E6-4142-9340-3C0239364F9B}"/>
            </c:ext>
          </c:extLst>
        </c:ser>
        <c:ser>
          <c:idx val="7"/>
          <c:order val="6"/>
          <c:tx>
            <c:v>Subject 07</c:v>
          </c:tx>
          <c:spPr>
            <a:ln w="19050">
              <a:noFill/>
            </a:ln>
          </c:spPr>
          <c:marker>
            <c:symbol val="dot"/>
            <c:size val="14"/>
          </c:marker>
          <c:xVal>
            <c:numRef>
              <c:f>'100con'!$K$12:$K$13</c:f>
              <c:numCache>
                <c:formatCode>General</c:formatCode>
                <c:ptCount val="2"/>
                <c:pt idx="0">
                  <c:v>11.156119500000001</c:v>
                </c:pt>
                <c:pt idx="1">
                  <c:v>10.305246250000001</c:v>
                </c:pt>
              </c:numCache>
            </c:numRef>
          </c:xVal>
          <c:yVal>
            <c:numRef>
              <c:f>'100con'!$I$12:$I$13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E6-4142-9340-3C0239364F9B}"/>
            </c:ext>
          </c:extLst>
        </c:ser>
        <c:ser>
          <c:idx val="8"/>
          <c:order val="7"/>
          <c:tx>
            <c:v>Subject 08</c:v>
          </c:tx>
          <c:spPr>
            <a:ln w="19050">
              <a:noFill/>
            </a:ln>
          </c:spPr>
          <c:marker>
            <c:symbol val="dash"/>
            <c:size val="14"/>
          </c:marker>
          <c:xVal>
            <c:numRef>
              <c:f>'100con'!$K$14:$K$15</c:f>
              <c:numCache>
                <c:formatCode>General</c:formatCode>
                <c:ptCount val="2"/>
                <c:pt idx="0">
                  <c:v>9.7161815000000011</c:v>
                </c:pt>
                <c:pt idx="1">
                  <c:v>9.8880845000000015</c:v>
                </c:pt>
              </c:numCache>
            </c:numRef>
          </c:xVal>
          <c:yVal>
            <c:numRef>
              <c:f>'100con'!$I$14:$I$15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E6-4142-9340-3C0239364F9B}"/>
            </c:ext>
          </c:extLst>
        </c:ser>
        <c:ser>
          <c:idx val="9"/>
          <c:order val="8"/>
          <c:tx>
            <c:v>Subject 09</c:v>
          </c:tx>
          <c:spPr>
            <a:ln w="19050">
              <a:noFill/>
            </a:ln>
          </c:spPr>
          <c:marker>
            <c:symbol val="diamond"/>
            <c:size val="14"/>
          </c:marker>
          <c:xVal>
            <c:numRef>
              <c:f>'100con'!$K$16:$K$17</c:f>
              <c:numCache>
                <c:formatCode>General</c:formatCode>
                <c:ptCount val="2"/>
                <c:pt idx="0">
                  <c:v>10.111613500000001</c:v>
                </c:pt>
                <c:pt idx="1">
                  <c:v>11.580257500000002</c:v>
                </c:pt>
              </c:numCache>
            </c:numRef>
          </c:xVal>
          <c:yVal>
            <c:numRef>
              <c:f>'100con'!$I$16:$I$17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E6-4142-9340-3C0239364F9B}"/>
            </c:ext>
          </c:extLst>
        </c:ser>
        <c:ser>
          <c:idx val="10"/>
          <c:order val="9"/>
          <c:tx>
            <c:v>Subject 10</c:v>
          </c:tx>
          <c:spPr>
            <a:ln w="19050">
              <a:noFill/>
            </a:ln>
          </c:spPr>
          <c:marker>
            <c:symbol val="square"/>
            <c:size val="14"/>
          </c:marker>
          <c:xVal>
            <c:numRef>
              <c:f>'100con'!$K$18:$K$19</c:f>
              <c:numCache>
                <c:formatCode>General</c:formatCode>
                <c:ptCount val="2"/>
                <c:pt idx="0">
                  <c:v>11.351310500000002</c:v>
                </c:pt>
                <c:pt idx="1">
                  <c:v>12.40214525</c:v>
                </c:pt>
              </c:numCache>
            </c:numRef>
          </c:xVal>
          <c:yVal>
            <c:numRef>
              <c:f>'100con'!$I$18:$I$19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8E6-4142-9340-3C0239364F9B}"/>
            </c:ext>
          </c:extLst>
        </c:ser>
        <c:ser>
          <c:idx val="11"/>
          <c:order val="10"/>
          <c:tx>
            <c:v>Subject 13</c:v>
          </c:tx>
          <c:spPr>
            <a:ln w="19050">
              <a:noFill/>
            </a:ln>
          </c:spPr>
          <c:marker>
            <c:symbol val="triangle"/>
            <c:size val="14"/>
          </c:marker>
          <c:xVal>
            <c:numRef>
              <c:f>'100con'!$K$20:$K$21</c:f>
              <c:numCache>
                <c:formatCode>General</c:formatCode>
                <c:ptCount val="2"/>
                <c:pt idx="0">
                  <c:v>10.934422250000001</c:v>
                </c:pt>
                <c:pt idx="1">
                  <c:v>13.347325250000001</c:v>
                </c:pt>
              </c:numCache>
            </c:numRef>
          </c:xVal>
          <c:yVal>
            <c:numRef>
              <c:f>'100con'!$I$20:$I$21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E6-4142-9340-3C0239364F9B}"/>
            </c:ext>
          </c:extLst>
        </c:ser>
        <c:ser>
          <c:idx val="5"/>
          <c:order val="11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E8E6-4142-9340-3C0239364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'100con'!$K$2:$K$3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'100con'!$H$2:$H$3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E8E6-4142-9340-3C0239364F9B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8E6-4142-9340-3C0239364F9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'100con'!$K$8:$K$9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9.7877445000000005</c:v>
                      </c:pt>
                      <c:pt idx="1">
                        <c:v>10.429017250000001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'100con'!$I$8:$I$9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8E6-4142-9340-3C0239364F9B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4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layout>
            <c:manualLayout>
              <c:xMode val="edge"/>
              <c:yMode val="edge"/>
              <c:x val="4.918492923421486E-3"/>
              <c:y val="0.1870286322142190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9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'100con'!$R$2:$R$11</c15:sqref>
                  </c15:fullRef>
                </c:ext>
              </c:extLst>
              <c:f>('100con'!$R$3:$R$4,'100con'!$R$6:$R$11)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'100con'!$M$2:$M$12</c15:sqref>
                  </c15:fullRef>
                </c:ext>
              </c:extLst>
              <c:f>('100con'!$M$3:$M$4,'100con'!$M$6:$M$11)</c:f>
              <c:numCache>
                <c:formatCode>General</c:formatCode>
                <c:ptCount val="8"/>
                <c:pt idx="0">
                  <c:v>-4.4476325130031995</c:v>
                </c:pt>
                <c:pt idx="1">
                  <c:v>-3.1402286791878598</c:v>
                </c:pt>
                <c:pt idx="2">
                  <c:v>-13.674275389023604</c:v>
                </c:pt>
                <c:pt idx="3">
                  <c:v>-1.6788012811168269</c:v>
                </c:pt>
                <c:pt idx="4">
                  <c:v>-9.058404806954389</c:v>
                </c:pt>
                <c:pt idx="5">
                  <c:v>-11.64474843707611</c:v>
                </c:pt>
                <c:pt idx="6">
                  <c:v>-8.4879916370220343</c:v>
                </c:pt>
                <c:pt idx="7">
                  <c:v>-7.4979090698643125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7-491E-84E4-01E663DB9B96}"/>
            </c:ext>
          </c:extLst>
        </c:ser>
        <c:ser>
          <c:idx val="3"/>
          <c:order val="1"/>
          <c:tx>
            <c:v>Simulated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'100con'!$R$2:$R$11</c15:sqref>
                  </c15:fullRef>
                </c:ext>
              </c:extLst>
              <c:f>('100con'!$R$3:$R$4,'100con'!$R$6:$R$11)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'100con'!$Q$2:$Q$11</c15:sqref>
                  </c15:fullRef>
                </c:ext>
              </c:extLst>
              <c:f>('100con'!$Q$3:$Q$4,'100con'!$Q$6:$Q$11)</c:f>
              <c:numCache>
                <c:formatCode>General</c:formatCode>
                <c:ptCount val="8"/>
                <c:pt idx="0">
                  <c:v>-8.0372380116609783</c:v>
                </c:pt>
                <c:pt idx="1">
                  <c:v>-3.7297543833232742</c:v>
                </c:pt>
                <c:pt idx="2">
                  <c:v>-19.701614790491924</c:v>
                </c:pt>
                <c:pt idx="3">
                  <c:v>8.2566998338346291</c:v>
                </c:pt>
                <c:pt idx="4">
                  <c:v>-1.7384863569885587</c:v>
                </c:pt>
                <c:pt idx="5">
                  <c:v>-12.682308661961972</c:v>
                </c:pt>
                <c:pt idx="6">
                  <c:v>-8.4730079257860496</c:v>
                </c:pt>
                <c:pt idx="7">
                  <c:v>-18.07780176781112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7-491E-84E4-01E663DB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'100con'!$R$2:$R$11</c15:sqref>
                        </c15:fullRef>
                        <c15:formulaRef>
                          <c15:sqref>('100con'!$R$3:$R$4,'100con'!$R$6:$R$11)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'100con'!$M$3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167-491E-84E4-01E663DB9B96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'100con'!$R$2:$R$11</c15:sqref>
                        </c15:fullRef>
                        <c15:formulaRef>
                          <c15:sqref>('100con'!$R$3:$R$4,'100con'!$R$6:$R$11)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'100con'!$S$5:$S$6</c15:sqref>
                        </c15:fullRef>
                        <c15:formulaRef>
                          <c15:sqref>'100con'!$S$6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67-491E-84E4-01E663DB9B96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'100con'!$O$2:$O$5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C-4405-B20A-7DB112769EEB}"/>
            </c:ext>
          </c:extLst>
        </c:ser>
        <c:ser>
          <c:idx val="1"/>
          <c:order val="1"/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'100con'!$Q$2:$Q$12</c:f>
              <c:numCache>
                <c:formatCode>General</c:formatCode>
                <c:ptCount val="11"/>
                <c:pt idx="0">
                  <c:v>-10.753270260491925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-6.1489278867575043</c:v>
                </c:pt>
                <c:pt idx="4">
                  <c:v>-19.701614790491924</c:v>
                </c:pt>
                <c:pt idx="5">
                  <c:v>8.2566998338346291</c:v>
                </c:pt>
                <c:pt idx="6">
                  <c:v>-1.7384863569885587</c:v>
                </c:pt>
                <c:pt idx="7">
                  <c:v>-12.682308661961972</c:v>
                </c:pt>
                <c:pt idx="8">
                  <c:v>-8.4730079257860496</c:v>
                </c:pt>
                <c:pt idx="9">
                  <c:v>-18.07780176781112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C-4405-B20A-7DB112769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2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'100con'!$R$2:$R$11</c15:sqref>
                  </c15:fullRef>
                </c:ext>
              </c:extLst>
              <c:f>('100con'!$R$3:$R$4,'100con'!$R$6:$R$11)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'100con'!$N$30:$N$39</c15:sqref>
                  </c15:fullRef>
                </c:ext>
              </c:extLst>
              <c:f>('100con'!$N$31:$N$32,'100con'!$N$34:$N$39)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281-4A9F-8E3A-7C3DE1B673EF}"/>
            </c:ext>
          </c:extLst>
        </c:ser>
        <c:ser>
          <c:idx val="1"/>
          <c:order val="3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'100con'!$R$2:$R$11</c15:sqref>
                  </c15:fullRef>
                </c:ext>
              </c:extLst>
              <c:f>('100con'!$R$3:$R$4,'100con'!$R$6:$R$11)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'100con'!$P$30:$P$39</c15:sqref>
                  </c15:fullRef>
                </c:ext>
              </c:extLst>
              <c:f>('100con'!$P$31:$P$32,'100con'!$P$34:$P$39)</c:f>
              <c:numCache>
                <c:formatCode>General</c:formatCode>
                <c:ptCount val="8"/>
                <c:pt idx="0">
                  <c:v>-0.75038875000000083</c:v>
                </c:pt>
                <c:pt idx="1">
                  <c:v>-0.36883224999999875</c:v>
                </c:pt>
                <c:pt idx="2">
                  <c:v>-2.1598272500000011</c:v>
                </c:pt>
                <c:pt idx="3">
                  <c:v>0.85087324999999936</c:v>
                </c:pt>
                <c:pt idx="4">
                  <c:v>-0.17190300000000036</c:v>
                </c:pt>
                <c:pt idx="5">
                  <c:v>-1.4686440000000012</c:v>
                </c:pt>
                <c:pt idx="6">
                  <c:v>-1.0508347499999982</c:v>
                </c:pt>
                <c:pt idx="7">
                  <c:v>-2.412903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281-4A9F-8E3A-7C3DE1B67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'100con'!$R$2:$R$11</c15:sqref>
                        </c15:fullRef>
                        <c15:formulaRef>
                          <c15:sqref>('100con'!$R$3:$R$4,'100con'!$R$6:$R$11)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'100con'!$N$30:$N$39</c15:sqref>
                        </c15:fullRef>
                        <c15:formulaRef>
                          <c15:sqref>('100con'!$N$31:$N$32,'100con'!$N$34:$N$39)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-0.41765799999999942</c:v>
                      </c:pt>
                      <c:pt idx="1">
                        <c:v>-0.30866300000000102</c:v>
                      </c:pt>
                      <c:pt idx="2">
                        <c:v>-1.4934899999999995</c:v>
                      </c:pt>
                      <c:pt idx="3">
                        <c:v>-0.16019100000000108</c:v>
                      </c:pt>
                      <c:pt idx="4">
                        <c:v>-0.9318919999999995</c:v>
                      </c:pt>
                      <c:pt idx="5">
                        <c:v>-1.2936880000000013</c:v>
                      </c:pt>
                      <c:pt idx="6">
                        <c:v>-1.0437729999999998</c:v>
                      </c:pt>
                      <c:pt idx="7">
                        <c:v>-0.82010000000000005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281-4A9F-8E3A-7C3DE1B673EF}"/>
                  </c:ext>
                </c:extLst>
              </c15:ser>
            </c15:filteredBarSeries>
            <c15:filteredBarSeries>
              <c15:ser>
                <c:idx val="3"/>
                <c:order val="1"/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'100con'!$R$2:$R$11</c15:sqref>
                        </c15:fullRef>
                        <c15:formulaRef>
                          <c15:sqref>('100con'!$R$3:$R$4,'100con'!$R$6:$R$11)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'100con'!$O$30:$O$39</c15:sqref>
                        </c15:fullRef>
                        <c15:formulaRef>
                          <c15:sqref>('100con'!$O$31:$O$32,'100con'!$O$34:$O$39)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-0.75038875000000083</c:v>
                      </c:pt>
                      <c:pt idx="1">
                        <c:v>-0.36883224999999875</c:v>
                      </c:pt>
                      <c:pt idx="2">
                        <c:v>-2.1598272500000011</c:v>
                      </c:pt>
                      <c:pt idx="3">
                        <c:v>0.85087324999999936</c:v>
                      </c:pt>
                      <c:pt idx="4">
                        <c:v>-0.17190300000000036</c:v>
                      </c:pt>
                      <c:pt idx="5">
                        <c:v>-1.4686440000000012</c:v>
                      </c:pt>
                      <c:pt idx="6">
                        <c:v>-1.0508347499999982</c:v>
                      </c:pt>
                      <c:pt idx="7">
                        <c:v>-2.412903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81-4A9F-8E3A-7C3DE1B673EF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Change in Metabolic Power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0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Swing Natural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('100con'!$AW$4,'100con'!$AW$8)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plus>
            <c:minus>
              <c:numRef>
                <c:f>('100con'!$AW$4,'100con'!$AW$8)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('100con'!$AW$3,'100con'!$AW$7)</c:f>
              <c:numCache>
                <c:formatCode>0.000</c:formatCode>
                <c:ptCount val="2"/>
                <c:pt idx="0">
                  <c:v>2.8009620000000002</c:v>
                </c:pt>
                <c:pt idx="1">
                  <c:v>3.1688182500000002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D-45D7-865C-3B9A9BE71F63}"/>
            </c:ext>
          </c:extLst>
        </c:ser>
        <c:ser>
          <c:idx val="0"/>
          <c:order val="1"/>
          <c:tx>
            <c:v>Swing Exo</c:v>
          </c:tx>
          <c:spPr>
            <a:solidFill>
              <a:srgbClr val="2A1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('100con'!$AL$4,'100con'!$AL$8)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plus>
            <c:minus>
              <c:numRef>
                <c:f>('100con'!$AL$4,'100con'!$AL$8)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('100con'!$AL$3,'100con'!$AL$7)</c:f>
              <c:numCache>
                <c:formatCode>0.000</c:formatCode>
                <c:ptCount val="2"/>
                <c:pt idx="0">
                  <c:v>2.7496100000000006</c:v>
                </c:pt>
                <c:pt idx="1">
                  <c:v>3.2683840000000002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D-45D7-865C-3B9A9BE71F63}"/>
            </c:ext>
          </c:extLst>
        </c:ser>
        <c:ser>
          <c:idx val="1"/>
          <c:order val="2"/>
          <c:tx>
            <c:v>Stance Natural </c:v>
          </c:tx>
          <c:spPr>
            <a:solidFill>
              <a:srgbClr val="FF8B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('100con'!$BQ$4,'100con'!$BQ$8)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plus>
            <c:minus>
              <c:numRef>
                <c:f>('100con'!$BQ$4,'100con'!$BQ$8)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('100con'!$BQ$3,'100con'!$BQ$7)</c:f>
              <c:numCache>
                <c:formatCode>0.000</c:formatCode>
                <c:ptCount val="2"/>
                <c:pt idx="0">
                  <c:v>7.2173084999999997</c:v>
                </c:pt>
                <c:pt idx="1">
                  <c:v>7.5933057500000007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D-45D7-865C-3B9A9BE71F63}"/>
            </c:ext>
          </c:extLst>
        </c:ser>
        <c:ser>
          <c:idx val="3"/>
          <c:order val="3"/>
          <c:tx>
            <c:v>Stance Exo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('100con'!$BF$4,'100con'!$BF$8)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plus>
            <c:minus>
              <c:numRef>
                <c:f>('100con'!$BF$4,'100con'!$BF$8)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('100con'!$BF$3,'100con'!$BF$7)</c:f>
              <c:numCache>
                <c:formatCode>0.000</c:formatCode>
                <c:ptCount val="2"/>
                <c:pt idx="0">
                  <c:v>6.2705475000000002</c:v>
                </c:pt>
                <c:pt idx="1">
                  <c:v>6.6877407499999997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1D-45D7-865C-3B9A9BE71F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Metabolic Rate [W/kg]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6605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leg 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'100con'!$CC$28:$CC$35</c:f>
              <c:numCache>
                <c:formatCode>General</c:formatCode>
                <c:ptCount val="8"/>
                <c:pt idx="0">
                  <c:v>95.5</c:v>
                </c:pt>
                <c:pt idx="1">
                  <c:v>95</c:v>
                </c:pt>
                <c:pt idx="2">
                  <c:v>93</c:v>
                </c:pt>
                <c:pt idx="3">
                  <c:v>84</c:v>
                </c:pt>
                <c:pt idx="4">
                  <c:v>91</c:v>
                </c:pt>
                <c:pt idx="5">
                  <c:v>81.5</c:v>
                </c:pt>
                <c:pt idx="6">
                  <c:v>95</c:v>
                </c:pt>
                <c:pt idx="7">
                  <c:v>87.5</c:v>
                </c:pt>
              </c:numCache>
            </c:numRef>
          </c:xVal>
          <c:yVal>
            <c:numRef>
              <c:f>'100con'!$CH$28:$CH$35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8-402F-A308-0EDD3392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71071"/>
        <c:axId val="1420299455"/>
      </c:scatterChart>
      <c:valAx>
        <c:axId val="141977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Leg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99455"/>
        <c:crosses val="autoZero"/>
        <c:crossBetween val="midCat"/>
      </c:valAx>
      <c:valAx>
        <c:axId val="14202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 savings raw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7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'100con'!$CG$28:$CG$35</c:f>
              <c:numCache>
                <c:formatCode>General</c:formatCode>
                <c:ptCount val="8"/>
                <c:pt idx="0">
                  <c:v>66.83</c:v>
                </c:pt>
                <c:pt idx="1">
                  <c:v>64.7</c:v>
                </c:pt>
                <c:pt idx="2">
                  <c:v>73.48</c:v>
                </c:pt>
                <c:pt idx="3">
                  <c:v>57.2</c:v>
                </c:pt>
                <c:pt idx="4">
                  <c:v>68.34</c:v>
                </c:pt>
                <c:pt idx="5">
                  <c:v>53.37</c:v>
                </c:pt>
                <c:pt idx="6">
                  <c:v>59.2</c:v>
                </c:pt>
                <c:pt idx="7">
                  <c:v>57.61</c:v>
                </c:pt>
              </c:numCache>
            </c:numRef>
          </c:xVal>
          <c:yVal>
            <c:numRef>
              <c:f>'100con'!$CH$28:$CH$35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D-40E7-80C2-A472C7E59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623967"/>
        <c:axId val="1773300239"/>
      </c:scatterChart>
      <c:valAx>
        <c:axId val="1683623967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00239"/>
        <c:crosses val="autoZero"/>
        <c:crossBetween val="midCat"/>
      </c:valAx>
      <c:valAx>
        <c:axId val="177330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metabolic savings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6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'100con'!$CB$28:$CB$35</c:f>
              <c:numCache>
                <c:formatCode>General</c:formatCode>
                <c:ptCount val="8"/>
                <c:pt idx="0">
                  <c:v>176.5</c:v>
                </c:pt>
                <c:pt idx="1">
                  <c:v>176</c:v>
                </c:pt>
                <c:pt idx="2">
                  <c:v>177.8</c:v>
                </c:pt>
                <c:pt idx="3">
                  <c:v>160</c:v>
                </c:pt>
                <c:pt idx="4">
                  <c:v>178</c:v>
                </c:pt>
                <c:pt idx="5">
                  <c:v>157.5</c:v>
                </c:pt>
                <c:pt idx="6">
                  <c:v>172.7</c:v>
                </c:pt>
                <c:pt idx="7">
                  <c:v>165.1</c:v>
                </c:pt>
              </c:numCache>
            </c:numRef>
          </c:xVal>
          <c:yVal>
            <c:numRef>
              <c:f>'100con'!$CH$28:$CH$35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A-4A4A-A356-B9433499D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147535"/>
        <c:axId val="1737769119"/>
      </c:scatterChart>
      <c:valAx>
        <c:axId val="177914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769119"/>
        <c:crosses val="autoZero"/>
        <c:crossBetween val="midCat"/>
      </c:valAx>
      <c:valAx>
        <c:axId val="17377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14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leg length/ height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'100con'!$CI$28:$CI$35</c:f>
              <c:numCache>
                <c:formatCode>General</c:formatCode>
                <c:ptCount val="8"/>
                <c:pt idx="0">
                  <c:v>0.54107648725212465</c:v>
                </c:pt>
                <c:pt idx="1">
                  <c:v>0.53977272727272729</c:v>
                </c:pt>
                <c:pt idx="2">
                  <c:v>0.5230596175478065</c:v>
                </c:pt>
                <c:pt idx="3">
                  <c:v>0.52500000000000002</c:v>
                </c:pt>
                <c:pt idx="4">
                  <c:v>0.5112359550561798</c:v>
                </c:pt>
                <c:pt idx="5">
                  <c:v>0.51746031746031751</c:v>
                </c:pt>
                <c:pt idx="6">
                  <c:v>0.55008685581933991</c:v>
                </c:pt>
                <c:pt idx="7">
                  <c:v>0.5299818291944276</c:v>
                </c:pt>
              </c:numCache>
            </c:numRef>
          </c:xVal>
          <c:yVal>
            <c:numRef>
              <c:f>'100con'!$CH$28:$CH$35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C-497F-899A-C910EA966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742863"/>
        <c:axId val="1711606655"/>
      </c:scatterChart>
      <c:valAx>
        <c:axId val="176974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606655"/>
        <c:crosses val="autoZero"/>
        <c:crossBetween val="midCat"/>
      </c:valAx>
      <c:valAx>
        <c:axId val="171160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4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 w/basal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1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prescribe!$J$4:$J$5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prescribe!$I$4:$I$5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EC-4BAB-A8C9-FB8C3C27FFE2}"/>
            </c:ext>
          </c:extLst>
        </c:ser>
        <c:ser>
          <c:idx val="2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prescribe!$J$6:$J$7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prescribe!$I$6:$I$7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EC-4BAB-A8C9-FB8C3C27FFE2}"/>
            </c:ext>
          </c:extLst>
        </c:ser>
        <c:ser>
          <c:idx val="5"/>
          <c:order val="5"/>
          <c:tx>
            <c:v>Subject 05</c:v>
          </c:tx>
          <c:spPr>
            <a:ln w="19050">
              <a:noFill/>
            </a:ln>
          </c:spPr>
          <c:xVal>
            <c:numRef>
              <c:f>prescribe!$J$10:$J$11</c:f>
              <c:numCache>
                <c:formatCode>General</c:formatCode>
                <c:ptCount val="2"/>
                <c:pt idx="0">
                  <c:v>9.9407420000000002</c:v>
                </c:pt>
                <c:pt idx="1">
                  <c:v>11.340106249999998</c:v>
                </c:pt>
              </c:numCache>
            </c:numRef>
          </c:xVal>
          <c:yVal>
            <c:numRef>
              <c:f>prescribe!$I$10:$I$11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EC-4BAB-A8C9-FB8C3C27FFE2}"/>
            </c:ext>
          </c:extLst>
        </c:ser>
        <c:ser>
          <c:idx val="6"/>
          <c:order val="6"/>
          <c:tx>
            <c:v>Subject 07</c:v>
          </c:tx>
          <c:spPr>
            <a:ln w="19050">
              <a:noFill/>
            </a:ln>
          </c:spPr>
          <c:xVal>
            <c:numRef>
              <c:f>prescribe!$J$12:$J$13</c:f>
              <c:numCache>
                <c:formatCode>General</c:formatCode>
                <c:ptCount val="2"/>
                <c:pt idx="0">
                  <c:v>12.493262249999999</c:v>
                </c:pt>
                <c:pt idx="1">
                  <c:v>11.198341750000001</c:v>
                </c:pt>
              </c:numCache>
            </c:numRef>
          </c:xVal>
          <c:yVal>
            <c:numRef>
              <c:f>prescribe!$I$12:$I$13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EC-4BAB-A8C9-FB8C3C27FFE2}"/>
            </c:ext>
          </c:extLst>
        </c:ser>
        <c:ser>
          <c:idx val="7"/>
          <c:order val="7"/>
          <c:tx>
            <c:v>Subject 08</c:v>
          </c:tx>
          <c:spPr>
            <a:ln w="19050">
              <a:noFill/>
            </a:ln>
          </c:spPr>
          <c:xVal>
            <c:numRef>
              <c:f>prescribe!$J$14:$J$15</c:f>
              <c:numCache>
                <c:formatCode>General</c:formatCode>
                <c:ptCount val="2"/>
                <c:pt idx="0">
                  <c:v>10.411261999999999</c:v>
                </c:pt>
                <c:pt idx="1">
                  <c:v>10.901116</c:v>
                </c:pt>
              </c:numCache>
            </c:numRef>
          </c:xVal>
          <c:yVal>
            <c:numRef>
              <c:f>prescribe!$I$14:$I$15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EC-4BAB-A8C9-FB8C3C27FFE2}"/>
            </c:ext>
          </c:extLst>
        </c:ser>
        <c:ser>
          <c:idx val="8"/>
          <c:order val="8"/>
          <c:tx>
            <c:v>Subject 09</c:v>
          </c:tx>
          <c:spPr>
            <a:ln w="19050">
              <a:noFill/>
            </a:ln>
          </c:spPr>
          <c:xVal>
            <c:numRef>
              <c:f>prescribe!$J$16:$J$17</c:f>
              <c:numCache>
                <c:formatCode>General</c:formatCode>
                <c:ptCount val="2"/>
                <c:pt idx="0">
                  <c:v>10.442974750000001</c:v>
                </c:pt>
                <c:pt idx="1">
                  <c:v>11.73575525</c:v>
                </c:pt>
              </c:numCache>
            </c:numRef>
          </c:xVal>
          <c:yVal>
            <c:numRef>
              <c:f>prescribe!$I$16:$I$17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EC-4BAB-A8C9-FB8C3C27FFE2}"/>
            </c:ext>
          </c:extLst>
        </c:ser>
        <c:ser>
          <c:idx val="9"/>
          <c:order val="9"/>
          <c:tx>
            <c:v>Subject 10</c:v>
          </c:tx>
          <c:spPr>
            <a:ln w="19050">
              <a:noFill/>
            </a:ln>
          </c:spPr>
          <c:xVal>
            <c:numRef>
              <c:f>prescribe!$J$18:$J$19</c:f>
              <c:numCache>
                <c:formatCode>General</c:formatCode>
                <c:ptCount val="2"/>
                <c:pt idx="0">
                  <c:v>12.269553</c:v>
                </c:pt>
                <c:pt idx="1">
                  <c:v>12.140621750000001</c:v>
                </c:pt>
              </c:numCache>
            </c:numRef>
          </c:xVal>
          <c:yVal>
            <c:numRef>
              <c:f>prescribe!$I$18:$I$19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EC-4BAB-A8C9-FB8C3C27FFE2}"/>
            </c:ext>
          </c:extLst>
        </c:ser>
        <c:ser>
          <c:idx val="10"/>
          <c:order val="10"/>
          <c:tx>
            <c:v>Subject 13</c:v>
          </c:tx>
          <c:spPr>
            <a:ln w="19050">
              <a:noFill/>
            </a:ln>
          </c:spPr>
          <c:xVal>
            <c:numRef>
              <c:f>prescribe!$J$20:$J$21</c:f>
              <c:numCache>
                <c:formatCode>General</c:formatCode>
                <c:ptCount val="2"/>
                <c:pt idx="0">
                  <c:v>11.507214250000001</c:v>
                </c:pt>
                <c:pt idx="1">
                  <c:v>13.017941250000002</c:v>
                </c:pt>
              </c:numCache>
            </c:numRef>
          </c:xVal>
          <c:yVal>
            <c:numRef>
              <c:f>prescribe!$I$20:$I$21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EC-4BAB-A8C9-FB8C3C27FFE2}"/>
            </c:ext>
          </c:extLst>
        </c:ser>
        <c:ser>
          <c:idx val="11"/>
          <c:order val="11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0FEC-4BAB-A8C9-FB8C3C27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prescribe!$J$2:$J$3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prescribe!$H$2:$H$3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0FEC-4BAB-A8C9-FB8C3C27FFE2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FEC-4BAB-A8C9-FB8C3C27FFE2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prescribe!$J$8:$J$9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10.9877445</c:v>
                      </c:pt>
                      <c:pt idx="1">
                        <c:v>11.62901725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FEC-4BAB-A8C9-FB8C3C27FFE2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6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6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14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prescribe!$K$4:$K$5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prescribe!$I$4:$I$5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A-462B-A5B0-714165A840B2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14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prescribe!$K$6:$K$7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prescribe!$I$6:$I$7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AA-462B-A5B0-714165A840B2}"/>
            </c:ext>
          </c:extLst>
        </c:ser>
        <c:ser>
          <c:idx val="6"/>
          <c:order val="5"/>
          <c:tx>
            <c:v>Subject 05</c:v>
          </c:tx>
          <c:spPr>
            <a:ln w="19050">
              <a:noFill/>
            </a:ln>
          </c:spPr>
          <c:marker>
            <c:symbol val="plus"/>
            <c:size val="14"/>
          </c:marker>
          <c:xVal>
            <c:numRef>
              <c:f>prescribe!$K$10:$K$11</c:f>
              <c:numCache>
                <c:formatCode>General</c:formatCode>
                <c:ptCount val="2"/>
                <c:pt idx="0">
                  <c:v>8.7407420000000009</c:v>
                </c:pt>
                <c:pt idx="1">
                  <c:v>10.140106249999999</c:v>
                </c:pt>
              </c:numCache>
            </c:numRef>
          </c:xVal>
          <c:yVal>
            <c:numRef>
              <c:f>prescribe!$I$10:$I$11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AA-462B-A5B0-714165A840B2}"/>
            </c:ext>
          </c:extLst>
        </c:ser>
        <c:ser>
          <c:idx val="7"/>
          <c:order val="6"/>
          <c:tx>
            <c:v>Subject 07</c:v>
          </c:tx>
          <c:spPr>
            <a:ln w="19050">
              <a:noFill/>
            </a:ln>
          </c:spPr>
          <c:marker>
            <c:symbol val="dot"/>
            <c:size val="14"/>
          </c:marker>
          <c:xVal>
            <c:numRef>
              <c:f>prescribe!$K$12:$K$13</c:f>
              <c:numCache>
                <c:formatCode>General</c:formatCode>
                <c:ptCount val="2"/>
                <c:pt idx="0">
                  <c:v>11.29326225</c:v>
                </c:pt>
                <c:pt idx="1">
                  <c:v>9.9983417500000016</c:v>
                </c:pt>
              </c:numCache>
            </c:numRef>
          </c:xVal>
          <c:yVal>
            <c:numRef>
              <c:f>prescribe!$I$12:$I$13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AA-462B-A5B0-714165A840B2}"/>
            </c:ext>
          </c:extLst>
        </c:ser>
        <c:ser>
          <c:idx val="8"/>
          <c:order val="7"/>
          <c:tx>
            <c:v>Subject 08</c:v>
          </c:tx>
          <c:spPr>
            <a:ln w="19050">
              <a:noFill/>
            </a:ln>
          </c:spPr>
          <c:marker>
            <c:symbol val="dash"/>
            <c:size val="14"/>
          </c:marker>
          <c:xVal>
            <c:numRef>
              <c:f>prescribe!$K$14:$K$15</c:f>
              <c:numCache>
                <c:formatCode>General</c:formatCode>
                <c:ptCount val="2"/>
                <c:pt idx="0">
                  <c:v>9.2112619999999996</c:v>
                </c:pt>
                <c:pt idx="1">
                  <c:v>9.7011160000000007</c:v>
                </c:pt>
              </c:numCache>
            </c:numRef>
          </c:xVal>
          <c:yVal>
            <c:numRef>
              <c:f>prescribe!$I$14:$I$15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AA-462B-A5B0-714165A840B2}"/>
            </c:ext>
          </c:extLst>
        </c:ser>
        <c:ser>
          <c:idx val="9"/>
          <c:order val="8"/>
          <c:tx>
            <c:v>Subject 09</c:v>
          </c:tx>
          <c:spPr>
            <a:ln w="19050">
              <a:noFill/>
            </a:ln>
          </c:spPr>
          <c:marker>
            <c:symbol val="diamond"/>
            <c:size val="14"/>
          </c:marker>
          <c:xVal>
            <c:numRef>
              <c:f>prescribe!$K$16:$K$17</c:f>
              <c:numCache>
                <c:formatCode>General</c:formatCode>
                <c:ptCount val="2"/>
                <c:pt idx="0">
                  <c:v>9.2429747500000019</c:v>
                </c:pt>
                <c:pt idx="1">
                  <c:v>10.535755250000001</c:v>
                </c:pt>
              </c:numCache>
            </c:numRef>
          </c:xVal>
          <c:yVal>
            <c:numRef>
              <c:f>prescribe!$I$16:$I$17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AA-462B-A5B0-714165A840B2}"/>
            </c:ext>
          </c:extLst>
        </c:ser>
        <c:ser>
          <c:idx val="10"/>
          <c:order val="9"/>
          <c:tx>
            <c:v>Subject 10</c:v>
          </c:tx>
          <c:spPr>
            <a:ln w="19050">
              <a:noFill/>
            </a:ln>
          </c:spPr>
          <c:marker>
            <c:symbol val="square"/>
            <c:size val="14"/>
          </c:marker>
          <c:xVal>
            <c:numRef>
              <c:f>prescribe!$K$18:$K$19</c:f>
              <c:numCache>
                <c:formatCode>General</c:formatCode>
                <c:ptCount val="2"/>
                <c:pt idx="0">
                  <c:v>11.069553000000001</c:v>
                </c:pt>
                <c:pt idx="1">
                  <c:v>10.940621750000002</c:v>
                </c:pt>
              </c:numCache>
            </c:numRef>
          </c:xVal>
          <c:yVal>
            <c:numRef>
              <c:f>prescribe!$I$18:$I$19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AA-462B-A5B0-714165A840B2}"/>
            </c:ext>
          </c:extLst>
        </c:ser>
        <c:ser>
          <c:idx val="11"/>
          <c:order val="10"/>
          <c:tx>
            <c:v>Subject 13</c:v>
          </c:tx>
          <c:spPr>
            <a:ln w="19050">
              <a:noFill/>
            </a:ln>
          </c:spPr>
          <c:marker>
            <c:symbol val="triangle"/>
            <c:size val="14"/>
          </c:marker>
          <c:xVal>
            <c:numRef>
              <c:f>prescribe!$K$20:$K$21</c:f>
              <c:numCache>
                <c:formatCode>General</c:formatCode>
                <c:ptCount val="2"/>
                <c:pt idx="0">
                  <c:v>10.307214250000001</c:v>
                </c:pt>
                <c:pt idx="1">
                  <c:v>11.817941250000002</c:v>
                </c:pt>
              </c:numCache>
            </c:numRef>
          </c:xVal>
          <c:yVal>
            <c:numRef>
              <c:f>prescribe!$I$20:$I$21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AA-462B-A5B0-714165A840B2}"/>
            </c:ext>
          </c:extLst>
        </c:ser>
        <c:ser>
          <c:idx val="5"/>
          <c:order val="11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ADAA-462B-A5B0-714165A84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prescribe!$K$2:$K$3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prescribe!$H$2:$H$3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ADAA-462B-A5B0-714165A840B2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AA-462B-A5B0-714165A840B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prescribe!$K$8:$K$9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9.7877445000000005</c:v>
                      </c:pt>
                      <c:pt idx="1">
                        <c:v>10.429017250000001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prescribe!$I$8:$I$9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AA-462B-A5B0-714165A840B2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4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layout>
            <c:manualLayout>
              <c:xMode val="edge"/>
              <c:yMode val="edge"/>
              <c:x val="4.918492923421486E-3"/>
              <c:y val="0.1870286322142190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9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prescribe!$R$2:$R$11</c15:sqref>
                  </c15:fullRef>
                </c:ext>
              </c:extLst>
              <c:f>(prescribe!$R$3:$R$4,prescribe!$R$6:$R$11)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prescribe!$M$2:$M$12</c15:sqref>
                  </c15:fullRef>
                </c:ext>
              </c:extLst>
              <c:f>(prescribe!$M$3:$M$4,prescribe!$M$6:$M$11)</c:f>
              <c:numCache>
                <c:formatCode>General</c:formatCode>
                <c:ptCount val="8"/>
                <c:pt idx="0">
                  <c:v>-4.4476325130031995</c:v>
                </c:pt>
                <c:pt idx="1">
                  <c:v>-3.1402286791878598</c:v>
                </c:pt>
                <c:pt idx="2">
                  <c:v>-13.674275389023604</c:v>
                </c:pt>
                <c:pt idx="3">
                  <c:v>-1.6788012811168269</c:v>
                </c:pt>
                <c:pt idx="4">
                  <c:v>-9.058404806954389</c:v>
                </c:pt>
                <c:pt idx="5">
                  <c:v>-11.64474843707611</c:v>
                </c:pt>
                <c:pt idx="6">
                  <c:v>-8.4879916370220343</c:v>
                </c:pt>
                <c:pt idx="7">
                  <c:v>-7.4979090698643125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A-44D0-A60A-4E037140FB80}"/>
            </c:ext>
          </c:extLst>
        </c:ser>
        <c:ser>
          <c:idx val="3"/>
          <c:order val="1"/>
          <c:tx>
            <c:v>Simulated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prescribe!$R$2:$R$11</c15:sqref>
                  </c15:fullRef>
                </c:ext>
              </c:extLst>
              <c:f>(prescribe!$R$3:$R$4,prescribe!$R$6:$R$11)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prescribe!$Q$2:$Q$11</c15:sqref>
                  </c15:fullRef>
                </c:ext>
              </c:extLst>
              <c:f>(prescribe!$Q$3:$Q$4,prescribe!$Q$6:$Q$11)</c:f>
              <c:numCache>
                <c:formatCode>General</c:formatCode>
                <c:ptCount val="8"/>
                <c:pt idx="0">
                  <c:v>-8.0372380116609783</c:v>
                </c:pt>
                <c:pt idx="1">
                  <c:v>-3.7297543833232742</c:v>
                </c:pt>
                <c:pt idx="2">
                  <c:v>-13.800291786883378</c:v>
                </c:pt>
                <c:pt idx="3">
                  <c:v>12.951352658054502</c:v>
                </c:pt>
                <c:pt idx="4">
                  <c:v>-5.0494602888987314</c:v>
                </c:pt>
                <c:pt idx="5">
                  <c:v>-12.270411274028021</c:v>
                </c:pt>
                <c:pt idx="6">
                  <c:v>1.1784636462731108</c:v>
                </c:pt>
                <c:pt idx="7">
                  <c:v>-12.783334829998422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BA-44D0-A60A-4E037140F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prescribe!$R$2:$R$11</c15:sqref>
                        </c15:fullRef>
                        <c15:formulaRef>
                          <c15:sqref>(prescribe!$R$3:$R$4,prescribe!$R$6:$R$11)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prescribe!$M$3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FBA-44D0-A60A-4E037140FB80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prescribe!$R$2:$R$11</c15:sqref>
                        </c15:fullRef>
                        <c15:formulaRef>
                          <c15:sqref>(prescribe!$R$3:$R$4,prescribe!$R$6:$R$11)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prescribe!$S$5:$S$6</c15:sqref>
                        </c15:fullRef>
                        <c15:formulaRef>
                          <c15:sqref>prescribe!$S$6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A-44D0-A60A-4E037140FB80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prescribe!$O$2:$O$5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1-4F2D-9840-D58931CFBF41}"/>
            </c:ext>
          </c:extLst>
        </c:ser>
        <c:ser>
          <c:idx val="1"/>
          <c:order val="1"/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prescribe!$Q$2:$Q$12</c:f>
              <c:numCache>
                <c:formatCode>General</c:formatCode>
                <c:ptCount val="11"/>
                <c:pt idx="0">
                  <c:v>-10.753270260491925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-6.1489278867575043</c:v>
                </c:pt>
                <c:pt idx="4">
                  <c:v>-13.800291786883378</c:v>
                </c:pt>
                <c:pt idx="5">
                  <c:v>12.951352658054502</c:v>
                </c:pt>
                <c:pt idx="6">
                  <c:v>-5.0494602888987314</c:v>
                </c:pt>
                <c:pt idx="7">
                  <c:v>-12.270411274028021</c:v>
                </c:pt>
                <c:pt idx="8">
                  <c:v>1.1784636462731108</c:v>
                </c:pt>
                <c:pt idx="9">
                  <c:v>-12.783334829998422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61-4F2D-9840-D58931CFB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2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prescribe!$R$2:$R$11</c15:sqref>
                  </c15:fullRef>
                </c:ext>
              </c:extLst>
              <c:f>(prescribe!$R$3:$R$4,prescribe!$R$6:$R$11)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prescribe!$N$30:$N$39</c15:sqref>
                  </c15:fullRef>
                </c:ext>
              </c:extLst>
              <c:f>(prescribe!$N$31:$N$32,prescribe!$N$34:$N$39)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2E3-4B68-95AF-5635BD8CB3E5}"/>
            </c:ext>
          </c:extLst>
        </c:ser>
        <c:ser>
          <c:idx val="1"/>
          <c:order val="3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prescribe!$R$2:$R$11</c15:sqref>
                  </c15:fullRef>
                </c:ext>
              </c:extLst>
              <c:f>(prescribe!$R$3:$R$4,prescribe!$R$6:$R$11)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prescribe!$P$30:$P$39</c15:sqref>
                  </c15:fullRef>
                </c:ext>
              </c:extLst>
              <c:f>(prescribe!$P$31:$P$32,prescribe!$P$34:$P$39)</c:f>
              <c:numCache>
                <c:formatCode>General</c:formatCode>
                <c:ptCount val="8"/>
                <c:pt idx="0">
                  <c:v>-0.75038875000000083</c:v>
                </c:pt>
                <c:pt idx="1">
                  <c:v>-0.36883224999999875</c:v>
                </c:pt>
                <c:pt idx="2">
                  <c:v>-1.3993642499999979</c:v>
                </c:pt>
                <c:pt idx="3">
                  <c:v>1.2949204999999981</c:v>
                </c:pt>
                <c:pt idx="4">
                  <c:v>-0.48985400000000112</c:v>
                </c:pt>
                <c:pt idx="5">
                  <c:v>-1.2927804999999992</c:v>
                </c:pt>
                <c:pt idx="6">
                  <c:v>0.12893124999999905</c:v>
                </c:pt>
                <c:pt idx="7">
                  <c:v>-1.510727000000001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2E3-4B68-95AF-5635BD8C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prescribe!$R$2:$R$11</c15:sqref>
                        </c15:fullRef>
                        <c15:formulaRef>
                          <c15:sqref>(prescribe!$R$3:$R$4,prescribe!$R$6:$R$11)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prescribe!$N$30:$N$39</c15:sqref>
                        </c15:fullRef>
                        <c15:formulaRef>
                          <c15:sqref>(prescribe!$N$31:$N$32,prescribe!$N$34:$N$39)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-0.41765799999999942</c:v>
                      </c:pt>
                      <c:pt idx="1">
                        <c:v>-0.30866300000000102</c:v>
                      </c:pt>
                      <c:pt idx="2">
                        <c:v>-1.4934899999999995</c:v>
                      </c:pt>
                      <c:pt idx="3">
                        <c:v>-0.16019100000000108</c:v>
                      </c:pt>
                      <c:pt idx="4">
                        <c:v>-0.9318919999999995</c:v>
                      </c:pt>
                      <c:pt idx="5">
                        <c:v>-1.2936880000000013</c:v>
                      </c:pt>
                      <c:pt idx="6">
                        <c:v>-1.0437729999999998</c:v>
                      </c:pt>
                      <c:pt idx="7">
                        <c:v>-0.82010000000000005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2E3-4B68-95AF-5635BD8CB3E5}"/>
                  </c:ext>
                </c:extLst>
              </c15:ser>
            </c15:filteredBarSeries>
            <c15:filteredBarSeries>
              <c15:ser>
                <c:idx val="3"/>
                <c:order val="1"/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prescribe!$R$2:$R$11</c15:sqref>
                        </c15:fullRef>
                        <c15:formulaRef>
                          <c15:sqref>(prescribe!$R$3:$R$4,prescribe!$R$6:$R$11)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prescribe!$O$30:$O$39</c15:sqref>
                        </c15:fullRef>
                        <c15:formulaRef>
                          <c15:sqref>(prescribe!$O$31:$O$32,prescribe!$O$34:$O$39)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-0.75038875000000083</c:v>
                      </c:pt>
                      <c:pt idx="1">
                        <c:v>-0.36883224999999875</c:v>
                      </c:pt>
                      <c:pt idx="2">
                        <c:v>-1.3993642499999979</c:v>
                      </c:pt>
                      <c:pt idx="3">
                        <c:v>1.2949204999999981</c:v>
                      </c:pt>
                      <c:pt idx="4">
                        <c:v>-0.48985400000000112</c:v>
                      </c:pt>
                      <c:pt idx="5">
                        <c:v>-1.2927804999999992</c:v>
                      </c:pt>
                      <c:pt idx="6">
                        <c:v>0.12893124999999905</c:v>
                      </c:pt>
                      <c:pt idx="7">
                        <c:v>-1.510727000000001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2E3-4B68-95AF-5635BD8CB3E5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Change in Metabolic Power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0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Swing Natural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(prescribe!$AW$4,prescribe!$AW$8)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plus>
            <c:minus>
              <c:numRef>
                <c:f>(prescribe!$AW$4,prescribe!$AW$8)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(prescribe!$AW$3,prescribe!$AW$7)</c:f>
              <c:numCache>
                <c:formatCode>0.000</c:formatCode>
                <c:ptCount val="2"/>
                <c:pt idx="0">
                  <c:v>2.8009620000000002</c:v>
                </c:pt>
                <c:pt idx="1">
                  <c:v>3.1688182500000002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5-49BE-AA77-015CCE54DD8E}"/>
            </c:ext>
          </c:extLst>
        </c:ser>
        <c:ser>
          <c:idx val="0"/>
          <c:order val="1"/>
          <c:tx>
            <c:v>Swing Exo</c:v>
          </c:tx>
          <c:spPr>
            <a:solidFill>
              <a:srgbClr val="2A1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(prescribe!$AL$4,prescribe!$AL$8)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plus>
            <c:minus>
              <c:numRef>
                <c:f>(prescribe!$AL$4,prescribe!$AL$8)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(prescribe!$AL$3,prescribe!$AL$7)</c:f>
              <c:numCache>
                <c:formatCode>0.000</c:formatCode>
                <c:ptCount val="2"/>
                <c:pt idx="0">
                  <c:v>2.7496100000000006</c:v>
                </c:pt>
                <c:pt idx="1">
                  <c:v>3.2683840000000002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5-49BE-AA77-015CCE54DD8E}"/>
            </c:ext>
          </c:extLst>
        </c:ser>
        <c:ser>
          <c:idx val="1"/>
          <c:order val="2"/>
          <c:tx>
            <c:v>Stance Natural </c:v>
          </c:tx>
          <c:spPr>
            <a:solidFill>
              <a:srgbClr val="FF8B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(prescribe!$BQ$4,prescribe!$BQ$8)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plus>
            <c:minus>
              <c:numRef>
                <c:f>(prescribe!$BQ$4,prescribe!$BQ$8)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(prescribe!$BQ$3,prescribe!$BQ$7)</c:f>
              <c:numCache>
                <c:formatCode>0.000</c:formatCode>
                <c:ptCount val="2"/>
                <c:pt idx="0">
                  <c:v>7.2173084999999997</c:v>
                </c:pt>
                <c:pt idx="1">
                  <c:v>7.5933057500000007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E5-49BE-AA77-015CCE54DD8E}"/>
            </c:ext>
          </c:extLst>
        </c:ser>
        <c:ser>
          <c:idx val="3"/>
          <c:order val="3"/>
          <c:tx>
            <c:v>Stance Exo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(prescribe!$BF$4,prescribe!$BF$8)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plus>
            <c:minus>
              <c:numRef>
                <c:f>(prescribe!$BF$4,prescribe!$BF$8)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(prescribe!$BF$3,prescribe!$BF$7)</c:f>
              <c:numCache>
                <c:formatCode>0.000</c:formatCode>
                <c:ptCount val="2"/>
                <c:pt idx="0">
                  <c:v>6.2705475000000002</c:v>
                </c:pt>
                <c:pt idx="1">
                  <c:v>6.6877407499999997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E5-49BE-AA77-015CCE54DD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Metabolic Rate [W/kg]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6605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leg 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prescribe!$CC$28:$CC$35</c:f>
              <c:numCache>
                <c:formatCode>General</c:formatCode>
                <c:ptCount val="8"/>
                <c:pt idx="0">
                  <c:v>95.5</c:v>
                </c:pt>
                <c:pt idx="1">
                  <c:v>95</c:v>
                </c:pt>
                <c:pt idx="2">
                  <c:v>93</c:v>
                </c:pt>
                <c:pt idx="3">
                  <c:v>84</c:v>
                </c:pt>
                <c:pt idx="4">
                  <c:v>91</c:v>
                </c:pt>
                <c:pt idx="5">
                  <c:v>81.5</c:v>
                </c:pt>
                <c:pt idx="6">
                  <c:v>95</c:v>
                </c:pt>
                <c:pt idx="7">
                  <c:v>87.5</c:v>
                </c:pt>
              </c:numCache>
            </c:numRef>
          </c:xVal>
          <c:yVal>
            <c:numRef>
              <c:f>prescribe!$CH$28:$CH$35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A-4BCC-947A-22EC20E66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71071"/>
        <c:axId val="1420299455"/>
      </c:scatterChart>
      <c:valAx>
        <c:axId val="141977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Leg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99455"/>
        <c:crosses val="autoZero"/>
        <c:crossBetween val="midCat"/>
      </c:valAx>
      <c:valAx>
        <c:axId val="14202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 savings raw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7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prescribe!$CG$28:$CG$35</c:f>
              <c:numCache>
                <c:formatCode>General</c:formatCode>
                <c:ptCount val="8"/>
                <c:pt idx="0">
                  <c:v>66.83</c:v>
                </c:pt>
                <c:pt idx="1">
                  <c:v>64.7</c:v>
                </c:pt>
                <c:pt idx="2">
                  <c:v>73.48</c:v>
                </c:pt>
                <c:pt idx="3">
                  <c:v>57.2</c:v>
                </c:pt>
                <c:pt idx="4">
                  <c:v>68.34</c:v>
                </c:pt>
                <c:pt idx="5">
                  <c:v>53.37</c:v>
                </c:pt>
                <c:pt idx="6">
                  <c:v>59.2</c:v>
                </c:pt>
                <c:pt idx="7">
                  <c:v>57.61</c:v>
                </c:pt>
              </c:numCache>
            </c:numRef>
          </c:xVal>
          <c:yVal>
            <c:numRef>
              <c:f>prescribe!$CH$28:$CH$35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6D-4A4D-9ABB-8220D659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623967"/>
        <c:axId val="1773300239"/>
      </c:scatterChart>
      <c:valAx>
        <c:axId val="1683623967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00239"/>
        <c:crosses val="autoZero"/>
        <c:crossBetween val="midCat"/>
      </c:valAx>
      <c:valAx>
        <c:axId val="177330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metabolic savings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6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prescribe!$CB$28:$CB$35</c:f>
              <c:numCache>
                <c:formatCode>General</c:formatCode>
                <c:ptCount val="8"/>
                <c:pt idx="0">
                  <c:v>176.5</c:v>
                </c:pt>
                <c:pt idx="1">
                  <c:v>176</c:v>
                </c:pt>
                <c:pt idx="2">
                  <c:v>177.8</c:v>
                </c:pt>
                <c:pt idx="3">
                  <c:v>160</c:v>
                </c:pt>
                <c:pt idx="4">
                  <c:v>178</c:v>
                </c:pt>
                <c:pt idx="5">
                  <c:v>157.5</c:v>
                </c:pt>
                <c:pt idx="6">
                  <c:v>172.7</c:v>
                </c:pt>
                <c:pt idx="7">
                  <c:v>165.1</c:v>
                </c:pt>
              </c:numCache>
            </c:numRef>
          </c:xVal>
          <c:yVal>
            <c:numRef>
              <c:f>prescribe!$CH$28:$CH$35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A-45F6-981B-FE93168DF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147535"/>
        <c:axId val="1737769119"/>
      </c:scatterChart>
      <c:valAx>
        <c:axId val="177914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769119"/>
        <c:crosses val="autoZero"/>
        <c:crossBetween val="midCat"/>
      </c:valAx>
      <c:valAx>
        <c:axId val="17377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14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leg length/ height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prescribe!$CI$28:$CI$35</c:f>
              <c:numCache>
                <c:formatCode>General</c:formatCode>
                <c:ptCount val="8"/>
                <c:pt idx="0">
                  <c:v>0.54107648725212465</c:v>
                </c:pt>
                <c:pt idx="1">
                  <c:v>0.53977272727272729</c:v>
                </c:pt>
                <c:pt idx="2">
                  <c:v>0.5230596175478065</c:v>
                </c:pt>
                <c:pt idx="3">
                  <c:v>0.52500000000000002</c:v>
                </c:pt>
                <c:pt idx="4">
                  <c:v>0.5112359550561798</c:v>
                </c:pt>
                <c:pt idx="5">
                  <c:v>0.51746031746031751</c:v>
                </c:pt>
                <c:pt idx="6">
                  <c:v>0.55008685581933991</c:v>
                </c:pt>
                <c:pt idx="7">
                  <c:v>0.5299818291944276</c:v>
                </c:pt>
              </c:numCache>
            </c:numRef>
          </c:xVal>
          <c:yVal>
            <c:numRef>
              <c:f>prescribe!$CH$28:$CH$35</c:f>
              <c:numCache>
                <c:formatCode>General</c:formatCode>
                <c:ptCount val="8"/>
                <c:pt idx="0">
                  <c:v>-0.41765799999999942</c:v>
                </c:pt>
                <c:pt idx="1">
                  <c:v>-0.30866300000000102</c:v>
                </c:pt>
                <c:pt idx="2">
                  <c:v>-1.4934899999999995</c:v>
                </c:pt>
                <c:pt idx="3">
                  <c:v>-0.16019100000000108</c:v>
                </c:pt>
                <c:pt idx="4">
                  <c:v>-0.9318919999999995</c:v>
                </c:pt>
                <c:pt idx="5">
                  <c:v>-1.2936880000000013</c:v>
                </c:pt>
                <c:pt idx="6">
                  <c:v>-1.0437729999999998</c:v>
                </c:pt>
                <c:pt idx="7">
                  <c:v>-0.82010000000000005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8-4D90-AB0C-B6553E43D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742863"/>
        <c:axId val="1711606655"/>
      </c:scatterChart>
      <c:valAx>
        <c:axId val="176974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606655"/>
        <c:crosses val="autoZero"/>
        <c:crossBetween val="midCat"/>
      </c:valAx>
      <c:valAx>
        <c:axId val="171160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4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914061</xdr:colOff>
      <xdr:row>57</xdr:row>
      <xdr:rowOff>1816</xdr:rowOff>
    </xdr:from>
    <xdr:to>
      <xdr:col>16</xdr:col>
      <xdr:colOff>1944810</xdr:colOff>
      <xdr:row>90</xdr:row>
      <xdr:rowOff>112546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1686281</xdr:colOff>
      <xdr:row>51</xdr:row>
      <xdr:rowOff>186578</xdr:rowOff>
    </xdr:from>
    <xdr:to>
      <xdr:col>12</xdr:col>
      <xdr:colOff>1461961</xdr:colOff>
      <xdr:row>94</xdr:row>
      <xdr:rowOff>129517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391817</xdr:colOff>
      <xdr:row>21</xdr:row>
      <xdr:rowOff>76568</xdr:rowOff>
    </xdr:from>
    <xdr:to>
      <xdr:col>36</xdr:col>
      <xdr:colOff>1661125</xdr:colOff>
      <xdr:row>56</xdr:row>
      <xdr:rowOff>111635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22</xdr:col>
      <xdr:colOff>430176</xdr:colOff>
      <xdr:row>1</xdr:row>
      <xdr:rowOff>5526</xdr:rowOff>
    </xdr:from>
    <xdr:to>
      <xdr:col>30</xdr:col>
      <xdr:colOff>179411</xdr:colOff>
      <xdr:row>17</xdr:row>
      <xdr:rowOff>93649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38</xdr:col>
      <xdr:colOff>522276</xdr:colOff>
      <xdr:row>20</xdr:row>
      <xdr:rowOff>158882</xdr:rowOff>
    </xdr:from>
    <xdr:to>
      <xdr:col>49</xdr:col>
      <xdr:colOff>556722</xdr:colOff>
      <xdr:row>56</xdr:row>
      <xdr:rowOff>5801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116E992A-80BD-46DF-9205-791C42424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57</xdr:col>
      <xdr:colOff>495061</xdr:colOff>
      <xdr:row>20</xdr:row>
      <xdr:rowOff>158882</xdr:rowOff>
    </xdr:from>
    <xdr:to>
      <xdr:col>70</xdr:col>
      <xdr:colOff>311617</xdr:colOff>
      <xdr:row>56</xdr:row>
      <xdr:rowOff>5801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9E35F509-C703-44D1-B5D8-DDD15800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74</xdr:col>
      <xdr:colOff>27214</xdr:colOff>
      <xdr:row>36</xdr:row>
      <xdr:rowOff>77560</xdr:rowOff>
    </xdr:from>
    <xdr:to>
      <xdr:col>78</xdr:col>
      <xdr:colOff>2258786</xdr:colOff>
      <xdr:row>50</xdr:row>
      <xdr:rowOff>153760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EEAB7-2205-42E4-B9FE-DD0B7A803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79</xdr:col>
      <xdr:colOff>95249</xdr:colOff>
      <xdr:row>35</xdr:row>
      <xdr:rowOff>186418</xdr:rowOff>
    </xdr:from>
    <xdr:to>
      <xdr:col>86</xdr:col>
      <xdr:colOff>571499</xdr:colOff>
      <xdr:row>50</xdr:row>
      <xdr:rowOff>72118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0A67CC-04E0-48BB-827F-887B241B1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734786</xdr:colOff>
      <xdr:row>36</xdr:row>
      <xdr:rowOff>50347</xdr:rowOff>
    </xdr:from>
    <xdr:to>
      <xdr:col>97</xdr:col>
      <xdr:colOff>244929</xdr:colOff>
      <xdr:row>50</xdr:row>
      <xdr:rowOff>126547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656ED76-854F-4771-B50F-CB0930396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74</xdr:col>
      <xdr:colOff>95250</xdr:colOff>
      <xdr:row>51</xdr:row>
      <xdr:rowOff>50346</xdr:rowOff>
    </xdr:from>
    <xdr:to>
      <xdr:col>78</xdr:col>
      <xdr:colOff>2326822</xdr:colOff>
      <xdr:row>65</xdr:row>
      <xdr:rowOff>126546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CF2302-0FB8-451B-857C-C6CD609CC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914061</xdr:colOff>
      <xdr:row>57</xdr:row>
      <xdr:rowOff>1816</xdr:rowOff>
    </xdr:from>
    <xdr:to>
      <xdr:col>16</xdr:col>
      <xdr:colOff>1944810</xdr:colOff>
      <xdr:row>90</xdr:row>
      <xdr:rowOff>112546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E819E-3810-4F23-A438-DE6F573B1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1686281</xdr:colOff>
      <xdr:row>51</xdr:row>
      <xdr:rowOff>186578</xdr:rowOff>
    </xdr:from>
    <xdr:to>
      <xdr:col>12</xdr:col>
      <xdr:colOff>1461961</xdr:colOff>
      <xdr:row>94</xdr:row>
      <xdr:rowOff>129517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97C8C-0AAC-49B6-944A-C4EBE90DF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391817</xdr:colOff>
      <xdr:row>21</xdr:row>
      <xdr:rowOff>76568</xdr:rowOff>
    </xdr:from>
    <xdr:to>
      <xdr:col>36</xdr:col>
      <xdr:colOff>1661125</xdr:colOff>
      <xdr:row>56</xdr:row>
      <xdr:rowOff>111635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3FF34-A2EF-4ABA-8619-FF272BD72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22</xdr:col>
      <xdr:colOff>430176</xdr:colOff>
      <xdr:row>1</xdr:row>
      <xdr:rowOff>5526</xdr:rowOff>
    </xdr:from>
    <xdr:to>
      <xdr:col>30</xdr:col>
      <xdr:colOff>179411</xdr:colOff>
      <xdr:row>17</xdr:row>
      <xdr:rowOff>93649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97909-1DFA-4B79-B14B-A1AA6B12D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38</xdr:col>
      <xdr:colOff>522276</xdr:colOff>
      <xdr:row>20</xdr:row>
      <xdr:rowOff>158882</xdr:rowOff>
    </xdr:from>
    <xdr:to>
      <xdr:col>49</xdr:col>
      <xdr:colOff>556722</xdr:colOff>
      <xdr:row>56</xdr:row>
      <xdr:rowOff>5801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67DF597-4FB4-4201-AC38-DBD636CB5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57</xdr:col>
      <xdr:colOff>495061</xdr:colOff>
      <xdr:row>20</xdr:row>
      <xdr:rowOff>158882</xdr:rowOff>
    </xdr:from>
    <xdr:to>
      <xdr:col>70</xdr:col>
      <xdr:colOff>311617</xdr:colOff>
      <xdr:row>56</xdr:row>
      <xdr:rowOff>5801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16570625-D37C-4ED5-B3C7-B1B006968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74</xdr:col>
      <xdr:colOff>27214</xdr:colOff>
      <xdr:row>36</xdr:row>
      <xdr:rowOff>77560</xdr:rowOff>
    </xdr:from>
    <xdr:to>
      <xdr:col>78</xdr:col>
      <xdr:colOff>2258786</xdr:colOff>
      <xdr:row>50</xdr:row>
      <xdr:rowOff>153760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3DA5905-A8C7-4578-BF67-716D5C9C3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79</xdr:col>
      <xdr:colOff>95249</xdr:colOff>
      <xdr:row>35</xdr:row>
      <xdr:rowOff>186418</xdr:rowOff>
    </xdr:from>
    <xdr:to>
      <xdr:col>86</xdr:col>
      <xdr:colOff>571499</xdr:colOff>
      <xdr:row>50</xdr:row>
      <xdr:rowOff>72118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7AC3F1-8F06-49EF-B7B2-87E40D49D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734786</xdr:colOff>
      <xdr:row>36</xdr:row>
      <xdr:rowOff>50347</xdr:rowOff>
    </xdr:from>
    <xdr:to>
      <xdr:col>97</xdr:col>
      <xdr:colOff>244929</xdr:colOff>
      <xdr:row>50</xdr:row>
      <xdr:rowOff>126547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E22743-BCA6-4543-B750-0FF39D282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74</xdr:col>
      <xdr:colOff>95250</xdr:colOff>
      <xdr:row>51</xdr:row>
      <xdr:rowOff>50346</xdr:rowOff>
    </xdr:from>
    <xdr:to>
      <xdr:col>78</xdr:col>
      <xdr:colOff>2326822</xdr:colOff>
      <xdr:row>65</xdr:row>
      <xdr:rowOff>126546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0BD13A1-C05F-44E4-867E-2E23D3558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914061</xdr:colOff>
      <xdr:row>57</xdr:row>
      <xdr:rowOff>1816</xdr:rowOff>
    </xdr:from>
    <xdr:to>
      <xdr:col>16</xdr:col>
      <xdr:colOff>1944810</xdr:colOff>
      <xdr:row>90</xdr:row>
      <xdr:rowOff>112546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B3A79-A163-4B69-995F-77D88B478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1686281</xdr:colOff>
      <xdr:row>51</xdr:row>
      <xdr:rowOff>186578</xdr:rowOff>
    </xdr:from>
    <xdr:to>
      <xdr:col>12</xdr:col>
      <xdr:colOff>1461961</xdr:colOff>
      <xdr:row>94</xdr:row>
      <xdr:rowOff>129517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CFB6E9-413D-41BD-94A2-A582C6008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391817</xdr:colOff>
      <xdr:row>21</xdr:row>
      <xdr:rowOff>76568</xdr:rowOff>
    </xdr:from>
    <xdr:to>
      <xdr:col>36</xdr:col>
      <xdr:colOff>1661125</xdr:colOff>
      <xdr:row>56</xdr:row>
      <xdr:rowOff>111635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67CD82-7900-45DE-B734-569A736E8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22</xdr:col>
      <xdr:colOff>430176</xdr:colOff>
      <xdr:row>1</xdr:row>
      <xdr:rowOff>5526</xdr:rowOff>
    </xdr:from>
    <xdr:to>
      <xdr:col>30</xdr:col>
      <xdr:colOff>179411</xdr:colOff>
      <xdr:row>17</xdr:row>
      <xdr:rowOff>93649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8A2A8D-3CEE-4907-8F8E-2789BA65A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38</xdr:col>
      <xdr:colOff>522276</xdr:colOff>
      <xdr:row>20</xdr:row>
      <xdr:rowOff>158882</xdr:rowOff>
    </xdr:from>
    <xdr:to>
      <xdr:col>49</xdr:col>
      <xdr:colOff>556722</xdr:colOff>
      <xdr:row>56</xdr:row>
      <xdr:rowOff>5801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6CF16FDD-15D9-404C-802E-502DBF480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57</xdr:col>
      <xdr:colOff>495061</xdr:colOff>
      <xdr:row>20</xdr:row>
      <xdr:rowOff>158882</xdr:rowOff>
    </xdr:from>
    <xdr:to>
      <xdr:col>70</xdr:col>
      <xdr:colOff>311617</xdr:colOff>
      <xdr:row>56</xdr:row>
      <xdr:rowOff>5801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C74EA02B-5385-4B12-9B2F-0A4C04A09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74</xdr:col>
      <xdr:colOff>27214</xdr:colOff>
      <xdr:row>36</xdr:row>
      <xdr:rowOff>77560</xdr:rowOff>
    </xdr:from>
    <xdr:to>
      <xdr:col>78</xdr:col>
      <xdr:colOff>2258786</xdr:colOff>
      <xdr:row>50</xdr:row>
      <xdr:rowOff>153760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12ED92-39B7-4E7A-A6C3-2A8AC58FD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79</xdr:col>
      <xdr:colOff>95249</xdr:colOff>
      <xdr:row>35</xdr:row>
      <xdr:rowOff>186418</xdr:rowOff>
    </xdr:from>
    <xdr:to>
      <xdr:col>86</xdr:col>
      <xdr:colOff>571499</xdr:colOff>
      <xdr:row>50</xdr:row>
      <xdr:rowOff>72118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4C2E36-DE65-484E-AD35-C9739086B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734786</xdr:colOff>
      <xdr:row>36</xdr:row>
      <xdr:rowOff>50347</xdr:rowOff>
    </xdr:from>
    <xdr:to>
      <xdr:col>97</xdr:col>
      <xdr:colOff>244929</xdr:colOff>
      <xdr:row>50</xdr:row>
      <xdr:rowOff>126547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6BCCF1-E6C6-4159-8FA5-592F879B1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74</xdr:col>
      <xdr:colOff>95250</xdr:colOff>
      <xdr:row>51</xdr:row>
      <xdr:rowOff>50346</xdr:rowOff>
    </xdr:from>
    <xdr:to>
      <xdr:col>78</xdr:col>
      <xdr:colOff>2326822</xdr:colOff>
      <xdr:row>65</xdr:row>
      <xdr:rowOff>126546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D740086-DCA1-4B8F-A2D8-5A27AB2AB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real-statistics.com/statistics-tables/shapiro-wilk-table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zoomScale="80" zoomScaleNormal="80" workbookViewId="0">
      <selection activeCell="E18" sqref="E18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AF1" t="s">
        <v>29</v>
      </c>
      <c r="AG1">
        <v>3.77461059</v>
      </c>
      <c r="AI1">
        <v>3.7516286299999999</v>
      </c>
      <c r="AJ1" t="s">
        <v>29</v>
      </c>
      <c r="AL1" t="s">
        <v>30</v>
      </c>
      <c r="AM1">
        <v>6.9261488900000003</v>
      </c>
      <c r="AO1">
        <v>6.7013630500000003</v>
      </c>
      <c r="AP1" t="s">
        <v>31</v>
      </c>
    </row>
    <row r="2" spans="2:42" x14ac:dyDescent="0.25">
      <c r="B2" t="s">
        <v>32</v>
      </c>
      <c r="C2" t="s">
        <v>33</v>
      </c>
      <c r="D2" t="s">
        <v>34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35</v>
      </c>
      <c r="AG2">
        <v>4.2300951299999996</v>
      </c>
      <c r="AI2">
        <v>3.5749870600000002</v>
      </c>
      <c r="AJ2" t="s">
        <v>36</v>
      </c>
      <c r="AL2" t="s">
        <v>35</v>
      </c>
      <c r="AM2">
        <v>7.4632141599999997</v>
      </c>
      <c r="AO2">
        <v>6.74777776</v>
      </c>
      <c r="AP2" t="s">
        <v>36</v>
      </c>
    </row>
    <row r="3" spans="2:42" x14ac:dyDescent="0.25">
      <c r="B3" t="s">
        <v>32</v>
      </c>
      <c r="C3" t="s">
        <v>33</v>
      </c>
      <c r="D3" t="s">
        <v>37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32</v>
      </c>
      <c r="C4" t="s">
        <v>33</v>
      </c>
      <c r="D4" t="s">
        <v>38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32</v>
      </c>
      <c r="C5" t="s">
        <v>33</v>
      </c>
      <c r="D5" t="s">
        <v>39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32</v>
      </c>
      <c r="C6" t="s">
        <v>40</v>
      </c>
      <c r="D6" t="s">
        <v>34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32</v>
      </c>
      <c r="C7" t="s">
        <v>40</v>
      </c>
      <c r="D7" t="s">
        <v>37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32</v>
      </c>
      <c r="C8" t="s">
        <v>40</v>
      </c>
      <c r="D8" t="s">
        <v>38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41</v>
      </c>
      <c r="N8" t="s">
        <v>42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32</v>
      </c>
      <c r="C9" t="s">
        <v>40</v>
      </c>
      <c r="D9" t="s">
        <v>39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43</v>
      </c>
      <c r="C10" t="s">
        <v>33</v>
      </c>
      <c r="D10" t="s">
        <v>34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43</v>
      </c>
      <c r="C11" t="s">
        <v>33</v>
      </c>
      <c r="D11" t="s">
        <v>37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43</v>
      </c>
      <c r="C12" t="s">
        <v>33</v>
      </c>
      <c r="D12" t="s">
        <v>38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43</v>
      </c>
      <c r="C13" t="s">
        <v>33</v>
      </c>
      <c r="D13" t="s">
        <v>39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43</v>
      </c>
      <c r="C14" t="s">
        <v>40</v>
      </c>
      <c r="D14" t="s">
        <v>34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43</v>
      </c>
      <c r="C15" t="s">
        <v>40</v>
      </c>
      <c r="D15" t="s">
        <v>37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43</v>
      </c>
      <c r="C16" t="s">
        <v>40</v>
      </c>
      <c r="D16" t="s">
        <v>38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43</v>
      </c>
      <c r="C17" t="s">
        <v>40</v>
      </c>
      <c r="D17" t="s">
        <v>39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44</v>
      </c>
      <c r="C18" t="s">
        <v>33</v>
      </c>
      <c r="D18" t="s">
        <v>34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44</v>
      </c>
      <c r="C19" t="s">
        <v>33</v>
      </c>
      <c r="D19" t="s">
        <v>37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44</v>
      </c>
      <c r="C20" t="s">
        <v>33</v>
      </c>
      <c r="D20" t="s">
        <v>38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44</v>
      </c>
      <c r="C21" t="s">
        <v>33</v>
      </c>
      <c r="D21" t="s">
        <v>39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44</v>
      </c>
      <c r="C22" t="s">
        <v>40</v>
      </c>
      <c r="D22" t="s">
        <v>34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44</v>
      </c>
      <c r="C23" t="s">
        <v>40</v>
      </c>
      <c r="D23" t="s">
        <v>37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44</v>
      </c>
      <c r="C24" t="s">
        <v>40</v>
      </c>
      <c r="D24" t="s">
        <v>38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44</v>
      </c>
      <c r="C25" t="s">
        <v>40</v>
      </c>
      <c r="D25" t="s">
        <v>39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45</v>
      </c>
      <c r="C26" t="s">
        <v>33</v>
      </c>
      <c r="D26" t="s">
        <v>34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45</v>
      </c>
      <c r="C27" t="s">
        <v>33</v>
      </c>
      <c r="D27" t="s">
        <v>37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45</v>
      </c>
      <c r="C28" t="s">
        <v>33</v>
      </c>
      <c r="D28" t="s">
        <v>38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45</v>
      </c>
      <c r="C29" t="s">
        <v>33</v>
      </c>
      <c r="D29" t="s">
        <v>39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45</v>
      </c>
      <c r="C30" t="s">
        <v>40</v>
      </c>
      <c r="D30" t="s">
        <v>34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45</v>
      </c>
      <c r="C31" t="s">
        <v>40</v>
      </c>
      <c r="D31" t="s">
        <v>37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45</v>
      </c>
      <c r="C32" t="s">
        <v>40</v>
      </c>
      <c r="D32" t="s">
        <v>38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45</v>
      </c>
      <c r="C33" t="s">
        <v>40</v>
      </c>
      <c r="D33" t="s">
        <v>39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topLeftCell="B1" zoomScale="115" zoomScaleNormal="115" workbookViewId="0">
      <selection activeCell="K11" sqref="K11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7" max="7" width="34.140625" bestFit="1" customWidth="1"/>
    <col min="8" max="8" width="14" bestFit="1" customWidth="1"/>
    <col min="9" max="9" width="13.42578125" bestFit="1" customWidth="1"/>
    <col min="14" max="14" width="29.140625" customWidth="1"/>
  </cols>
  <sheetData>
    <row r="1" spans="1:9" x14ac:dyDescent="0.25">
      <c r="B1" t="s">
        <v>14</v>
      </c>
      <c r="C1" t="s">
        <v>15</v>
      </c>
      <c r="D1" t="s">
        <v>17</v>
      </c>
      <c r="E1" t="s">
        <v>19</v>
      </c>
      <c r="G1" t="s">
        <v>0</v>
      </c>
    </row>
    <row r="2" spans="1:9" ht="15.75" thickBot="1" x14ac:dyDescent="0.3">
      <c r="A2">
        <v>439</v>
      </c>
      <c r="B2" t="s">
        <v>43</v>
      </c>
      <c r="C2" t="s">
        <v>33</v>
      </c>
      <c r="D2">
        <v>9.7860119999999995</v>
      </c>
      <c r="E2">
        <v>8.9729109999999999</v>
      </c>
    </row>
    <row r="3" spans="1:9" x14ac:dyDescent="0.25">
      <c r="A3">
        <v>443</v>
      </c>
      <c r="B3" t="s">
        <v>43</v>
      </c>
      <c r="C3" t="s">
        <v>40</v>
      </c>
      <c r="D3">
        <v>10.536401</v>
      </c>
      <c r="E3">
        <v>9.3905689999999993</v>
      </c>
      <c r="G3" s="3"/>
      <c r="H3" s="3" t="s">
        <v>1</v>
      </c>
      <c r="I3" s="3" t="s">
        <v>2</v>
      </c>
    </row>
    <row r="4" spans="1:9" x14ac:dyDescent="0.25">
      <c r="A4">
        <v>447</v>
      </c>
      <c r="B4" t="s">
        <v>44</v>
      </c>
      <c r="C4" t="s">
        <v>33</v>
      </c>
      <c r="D4">
        <v>10.720083000000001</v>
      </c>
      <c r="E4">
        <v>9.5206529999999994</v>
      </c>
      <c r="G4" t="s">
        <v>3</v>
      </c>
      <c r="H4">
        <v>10.135128937500001</v>
      </c>
      <c r="I4">
        <v>12.083505312500002</v>
      </c>
    </row>
    <row r="5" spans="1:9" x14ac:dyDescent="0.25">
      <c r="A5">
        <v>451</v>
      </c>
      <c r="B5" t="s">
        <v>44</v>
      </c>
      <c r="C5" t="s">
        <v>40</v>
      </c>
      <c r="D5">
        <v>11.088915</v>
      </c>
      <c r="E5">
        <v>9.8293160000000004</v>
      </c>
      <c r="G5" t="s">
        <v>4</v>
      </c>
      <c r="H5">
        <v>0.84432873582659629</v>
      </c>
      <c r="I5">
        <v>2.5097404110403052</v>
      </c>
    </row>
    <row r="6" spans="1:9" x14ac:dyDescent="0.25">
      <c r="A6">
        <v>463</v>
      </c>
      <c r="B6" t="s">
        <v>100</v>
      </c>
      <c r="C6" t="s">
        <v>33</v>
      </c>
      <c r="D6">
        <v>10.340624999999999</v>
      </c>
      <c r="E6">
        <v>9.4284049999999997</v>
      </c>
      <c r="G6" t="s">
        <v>6</v>
      </c>
      <c r="H6">
        <v>16</v>
      </c>
      <c r="I6">
        <v>16</v>
      </c>
    </row>
    <row r="7" spans="1:9" x14ac:dyDescent="0.25">
      <c r="A7">
        <v>464</v>
      </c>
      <c r="B7" t="s">
        <v>100</v>
      </c>
      <c r="C7" t="s">
        <v>40</v>
      </c>
      <c r="D7">
        <v>11.978488</v>
      </c>
      <c r="E7">
        <v>10.921894999999999</v>
      </c>
      <c r="G7" t="s">
        <v>7</v>
      </c>
      <c r="H7">
        <v>0.79817405239519845</v>
      </c>
    </row>
    <row r="8" spans="1:9" x14ac:dyDescent="0.25">
      <c r="A8">
        <v>465</v>
      </c>
      <c r="B8" t="s">
        <v>101</v>
      </c>
      <c r="C8" t="s">
        <v>33</v>
      </c>
      <c r="D8">
        <v>12.853967000000001</v>
      </c>
      <c r="E8">
        <v>9.3817959999999996</v>
      </c>
      <c r="G8" t="s">
        <v>5</v>
      </c>
      <c r="H8">
        <v>0</v>
      </c>
    </row>
    <row r="9" spans="1:9" x14ac:dyDescent="0.25">
      <c r="A9">
        <v>466</v>
      </c>
      <c r="B9" t="s">
        <v>101</v>
      </c>
      <c r="C9" t="s">
        <v>40</v>
      </c>
      <c r="D9">
        <v>11.656751</v>
      </c>
      <c r="E9">
        <v>9.5419870000000007</v>
      </c>
      <c r="G9" t="s">
        <v>8</v>
      </c>
      <c r="H9">
        <v>15</v>
      </c>
    </row>
    <row r="10" spans="1:9" x14ac:dyDescent="0.25">
      <c r="A10">
        <v>467</v>
      </c>
      <c r="B10" t="s">
        <v>102</v>
      </c>
      <c r="C10" t="s">
        <v>33</v>
      </c>
      <c r="D10">
        <v>11.614836</v>
      </c>
      <c r="E10">
        <v>9.3557030000000001</v>
      </c>
      <c r="G10" t="s">
        <v>9</v>
      </c>
      <c r="H10">
        <v>-7.6781469027892246</v>
      </c>
    </row>
    <row r="11" spans="1:9" x14ac:dyDescent="0.25">
      <c r="A11">
        <v>468</v>
      </c>
      <c r="B11" t="s">
        <v>102</v>
      </c>
      <c r="C11" t="s">
        <v>40</v>
      </c>
      <c r="D11">
        <v>11.267816</v>
      </c>
      <c r="E11">
        <v>10.287595</v>
      </c>
      <c r="G11" t="s">
        <v>10</v>
      </c>
      <c r="H11">
        <v>7.1126479294086297E-7</v>
      </c>
    </row>
    <row r="12" spans="1:9" x14ac:dyDescent="0.25">
      <c r="A12">
        <v>469</v>
      </c>
      <c r="B12" t="s">
        <v>103</v>
      </c>
      <c r="C12" t="s">
        <v>33</v>
      </c>
      <c r="D12">
        <v>11.940607999999999</v>
      </c>
      <c r="E12">
        <v>9.8159379999999992</v>
      </c>
      <c r="G12" t="s">
        <v>11</v>
      </c>
      <c r="H12">
        <v>1.7530503556925723</v>
      </c>
    </row>
    <row r="13" spans="1:9" x14ac:dyDescent="0.25">
      <c r="A13">
        <v>470</v>
      </c>
      <c r="B13" t="s">
        <v>103</v>
      </c>
      <c r="C13" t="s">
        <v>40</v>
      </c>
      <c r="D13">
        <v>13.470148</v>
      </c>
      <c r="E13">
        <v>11.109626</v>
      </c>
      <c r="G13" t="s">
        <v>12</v>
      </c>
      <c r="H13">
        <v>1.4225295858817259E-6</v>
      </c>
    </row>
    <row r="14" spans="1:9" ht="15.75" thickBot="1" x14ac:dyDescent="0.3">
      <c r="A14">
        <v>471</v>
      </c>
      <c r="B14" t="s">
        <v>104</v>
      </c>
      <c r="C14" t="s">
        <v>33</v>
      </c>
      <c r="D14">
        <v>13.071561000000001</v>
      </c>
      <c r="E14">
        <v>11.253282</v>
      </c>
      <c r="G14" s="2" t="s">
        <v>13</v>
      </c>
      <c r="H14" s="2">
        <v>2.1314495455597742</v>
      </c>
      <c r="I14" s="2"/>
    </row>
    <row r="15" spans="1:9" x14ac:dyDescent="0.25">
      <c r="A15">
        <v>472</v>
      </c>
      <c r="B15" t="s">
        <v>104</v>
      </c>
      <c r="C15" t="s">
        <v>40</v>
      </c>
      <c r="D15">
        <v>14.989685</v>
      </c>
      <c r="E15">
        <v>12.297055</v>
      </c>
    </row>
    <row r="16" spans="1:9" x14ac:dyDescent="0.25">
      <c r="A16">
        <v>475</v>
      </c>
      <c r="B16" t="s">
        <v>105</v>
      </c>
      <c r="C16" t="s">
        <v>33</v>
      </c>
      <c r="D16">
        <v>12.663292</v>
      </c>
      <c r="E16">
        <v>10.117616</v>
      </c>
    </row>
    <row r="17" spans="1:5" x14ac:dyDescent="0.25">
      <c r="A17">
        <v>476</v>
      </c>
      <c r="B17" t="s">
        <v>105</v>
      </c>
      <c r="C17" t="s">
        <v>40</v>
      </c>
      <c r="D17">
        <v>15.356897</v>
      </c>
      <c r="E17">
        <v>10.937716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zoomScale="94" zoomScaleNormal="65" workbookViewId="0">
      <selection activeCell="B14" sqref="B14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  <col min="11" max="11" width="26.28515625" customWidth="1"/>
    <col min="12" max="12" width="13.140625" customWidth="1"/>
  </cols>
  <sheetData>
    <row r="1" spans="1:24" x14ac:dyDescent="0.25">
      <c r="A1" t="s">
        <v>75</v>
      </c>
      <c r="G1" t="s">
        <v>50</v>
      </c>
      <c r="K1" s="11" t="s">
        <v>153</v>
      </c>
      <c r="L1" s="11" t="s">
        <v>35</v>
      </c>
      <c r="U1">
        <v>0</v>
      </c>
      <c r="V1" t="s">
        <v>43</v>
      </c>
      <c r="W1" t="s">
        <v>33</v>
      </c>
      <c r="X1">
        <v>2.7496100000000001</v>
      </c>
    </row>
    <row r="2" spans="1:24" x14ac:dyDescent="0.25">
      <c r="A2" t="s">
        <v>0</v>
      </c>
      <c r="I2" t="s">
        <v>14</v>
      </c>
      <c r="J2" t="s">
        <v>15</v>
      </c>
      <c r="K2" t="s">
        <v>52</v>
      </c>
      <c r="U2">
        <v>2</v>
      </c>
      <c r="V2" t="s">
        <v>44</v>
      </c>
      <c r="W2" t="s">
        <v>33</v>
      </c>
      <c r="X2">
        <v>3.2683840000000002</v>
      </c>
    </row>
    <row r="3" spans="1:24" ht="15.75" thickBot="1" x14ac:dyDescent="0.3">
      <c r="E3" s="1"/>
      <c r="I3" t="s">
        <v>43</v>
      </c>
      <c r="J3" t="s">
        <v>33</v>
      </c>
      <c r="K3">
        <v>2.7496100000000001</v>
      </c>
      <c r="L3">
        <v>2.8009620000000002</v>
      </c>
      <c r="M3" t="s">
        <v>43</v>
      </c>
      <c r="N3" t="s">
        <v>40</v>
      </c>
      <c r="U3">
        <v>4</v>
      </c>
      <c r="V3" t="s">
        <v>100</v>
      </c>
      <c r="W3" t="s">
        <v>33</v>
      </c>
      <c r="X3">
        <v>3.5317780000000001</v>
      </c>
    </row>
    <row r="4" spans="1:24" x14ac:dyDescent="0.25">
      <c r="A4" s="3"/>
      <c r="B4" s="3" t="s">
        <v>1</v>
      </c>
      <c r="C4" s="3" t="s">
        <v>2</v>
      </c>
      <c r="I4" t="s">
        <v>44</v>
      </c>
      <c r="J4" t="s">
        <v>33</v>
      </c>
      <c r="K4">
        <v>3.2683840000000002</v>
      </c>
      <c r="L4">
        <v>3.1688179999999999</v>
      </c>
      <c r="M4" t="s">
        <v>44</v>
      </c>
      <c r="N4" t="s">
        <v>40</v>
      </c>
      <c r="U4">
        <v>6</v>
      </c>
      <c r="V4" t="s">
        <v>101</v>
      </c>
      <c r="W4" t="s">
        <v>33</v>
      </c>
      <c r="X4">
        <v>4.0088270000000001</v>
      </c>
    </row>
    <row r="5" spans="1:24" x14ac:dyDescent="0.25">
      <c r="A5" t="s">
        <v>3</v>
      </c>
      <c r="B5">
        <v>3.7072286249999995</v>
      </c>
      <c r="C5">
        <v>3.9348771249999999</v>
      </c>
      <c r="I5" t="s">
        <v>100</v>
      </c>
      <c r="J5" t="s">
        <v>33</v>
      </c>
      <c r="K5">
        <v>3.5317780000000001</v>
      </c>
      <c r="L5">
        <v>4.2196720000000001</v>
      </c>
      <c r="M5" t="s">
        <v>100</v>
      </c>
      <c r="N5" t="s">
        <v>40</v>
      </c>
      <c r="U5">
        <v>8</v>
      </c>
      <c r="V5" t="s">
        <v>102</v>
      </c>
      <c r="W5" t="s">
        <v>33</v>
      </c>
      <c r="X5">
        <v>3.498481</v>
      </c>
    </row>
    <row r="6" spans="1:24" x14ac:dyDescent="0.25">
      <c r="A6" t="s">
        <v>4</v>
      </c>
      <c r="B6">
        <v>0.31292182498569943</v>
      </c>
      <c r="C6">
        <v>0.7441520052858408</v>
      </c>
      <c r="F6" s="1"/>
      <c r="G6" s="1"/>
      <c r="I6" t="s">
        <v>101</v>
      </c>
      <c r="J6" t="s">
        <v>33</v>
      </c>
      <c r="K6">
        <v>4.0088270000000001</v>
      </c>
      <c r="L6">
        <v>3.4547819999999998</v>
      </c>
      <c r="M6" t="s">
        <v>101</v>
      </c>
      <c r="N6" t="s">
        <v>40</v>
      </c>
      <c r="U6">
        <v>10</v>
      </c>
      <c r="V6" t="s">
        <v>103</v>
      </c>
      <c r="W6" t="s">
        <v>33</v>
      </c>
      <c r="X6">
        <v>4.0972799999999996</v>
      </c>
    </row>
    <row r="7" spans="1:24" x14ac:dyDescent="0.25">
      <c r="A7" t="s">
        <v>6</v>
      </c>
      <c r="B7">
        <v>8</v>
      </c>
      <c r="C7">
        <v>8</v>
      </c>
      <c r="I7" t="s">
        <v>102</v>
      </c>
      <c r="J7" t="s">
        <v>33</v>
      </c>
      <c r="K7">
        <v>3.498481</v>
      </c>
      <c r="L7">
        <v>3.3290130000000002</v>
      </c>
      <c r="M7" t="s">
        <v>102</v>
      </c>
      <c r="N7" t="s">
        <v>40</v>
      </c>
      <c r="U7">
        <v>12</v>
      </c>
      <c r="V7" t="s">
        <v>104</v>
      </c>
      <c r="W7" t="s">
        <v>33</v>
      </c>
      <c r="X7">
        <v>3.9598429999999998</v>
      </c>
    </row>
    <row r="8" spans="1:24" x14ac:dyDescent="0.25">
      <c r="A8" t="s">
        <v>7</v>
      </c>
      <c r="B8">
        <v>0.85358384977500312</v>
      </c>
      <c r="I8" t="s">
        <v>103</v>
      </c>
      <c r="J8" t="s">
        <v>33</v>
      </c>
      <c r="K8">
        <v>4.0972799999999996</v>
      </c>
      <c r="L8">
        <v>4.6283289999999999</v>
      </c>
      <c r="M8" t="s">
        <v>103</v>
      </c>
      <c r="N8" t="s">
        <v>40</v>
      </c>
      <c r="U8">
        <v>14</v>
      </c>
      <c r="V8" t="s">
        <v>105</v>
      </c>
      <c r="W8" t="s">
        <v>33</v>
      </c>
      <c r="X8">
        <v>4.5436259999999997</v>
      </c>
    </row>
    <row r="9" spans="1:24" x14ac:dyDescent="0.25">
      <c r="A9" t="s">
        <v>5</v>
      </c>
      <c r="B9">
        <v>0</v>
      </c>
      <c r="I9" t="s">
        <v>104</v>
      </c>
      <c r="J9" t="s">
        <v>33</v>
      </c>
      <c r="K9">
        <v>3.9598429999999998</v>
      </c>
      <c r="L9">
        <v>4.6545509999999997</v>
      </c>
      <c r="M9" t="s">
        <v>104</v>
      </c>
      <c r="N9" t="s">
        <v>40</v>
      </c>
    </row>
    <row r="10" spans="1:24" x14ac:dyDescent="0.25">
      <c r="A10" t="s">
        <v>8</v>
      </c>
      <c r="B10">
        <v>7</v>
      </c>
      <c r="I10" t="s">
        <v>105</v>
      </c>
      <c r="J10" t="s">
        <v>33</v>
      </c>
      <c r="K10">
        <v>4.5436259999999997</v>
      </c>
      <c r="L10">
        <v>5.2228899999999996</v>
      </c>
      <c r="M10" t="s">
        <v>105</v>
      </c>
      <c r="N10" t="s">
        <v>40</v>
      </c>
    </row>
    <row r="11" spans="1:24" x14ac:dyDescent="0.25">
      <c r="A11" t="s">
        <v>9</v>
      </c>
      <c r="B11">
        <v>-1.3331602116373464</v>
      </c>
    </row>
    <row r="12" spans="1:24" x14ac:dyDescent="0.25">
      <c r="A12" t="s">
        <v>10</v>
      </c>
      <c r="B12">
        <v>0.11211467227717489</v>
      </c>
      <c r="K12" t="s">
        <v>76</v>
      </c>
      <c r="L12" t="s">
        <v>76</v>
      </c>
      <c r="M12" t="s">
        <v>77</v>
      </c>
    </row>
    <row r="13" spans="1:24" x14ac:dyDescent="0.25">
      <c r="A13" t="s">
        <v>11</v>
      </c>
      <c r="B13">
        <v>1.8945786050900073</v>
      </c>
      <c r="K13">
        <f>AVERAGE(K3:K10)</f>
        <v>3.7072286249999995</v>
      </c>
      <c r="L13">
        <f>AVERAGE(L3:L10)</f>
        <v>3.9348771249999999</v>
      </c>
      <c r="M13">
        <f>(K13-L13)/L13*100</f>
        <v>-5.7854030194144981</v>
      </c>
    </row>
    <row r="14" spans="1:24" x14ac:dyDescent="0.25">
      <c r="A14" t="s">
        <v>12</v>
      </c>
      <c r="B14">
        <v>0.22422934455434979</v>
      </c>
    </row>
    <row r="15" spans="1:24" ht="15.75" thickBot="1" x14ac:dyDescent="0.3">
      <c r="A15" s="2" t="s">
        <v>13</v>
      </c>
      <c r="B15" s="2">
        <v>2.3646242515927849</v>
      </c>
      <c r="C15" s="2"/>
    </row>
    <row r="16" spans="1:24" x14ac:dyDescent="0.25">
      <c r="I16" s="11" t="s">
        <v>128</v>
      </c>
      <c r="K16" t="s">
        <v>149</v>
      </c>
    </row>
    <row r="17" spans="1:17" x14ac:dyDescent="0.25">
      <c r="K17" t="s">
        <v>150</v>
      </c>
    </row>
    <row r="18" spans="1:17" x14ac:dyDescent="0.25">
      <c r="A18" t="s">
        <v>56</v>
      </c>
      <c r="I18" s="11" t="s">
        <v>36</v>
      </c>
      <c r="J18" s="11" t="s">
        <v>129</v>
      </c>
      <c r="L18" s="11" t="s">
        <v>130</v>
      </c>
      <c r="M18" s="16">
        <v>8</v>
      </c>
    </row>
    <row r="19" spans="1:17" x14ac:dyDescent="0.25">
      <c r="A19" t="s">
        <v>57</v>
      </c>
      <c r="I19">
        <v>2.8009620000000002</v>
      </c>
      <c r="J19">
        <v>2.8009620000000002</v>
      </c>
      <c r="P19" t="s">
        <v>142</v>
      </c>
      <c r="Q19" t="s">
        <v>143</v>
      </c>
    </row>
    <row r="20" spans="1:17" x14ac:dyDescent="0.25">
      <c r="I20">
        <v>3.1688179999999999</v>
      </c>
      <c r="J20">
        <v>3.1688179999999999</v>
      </c>
      <c r="L20" s="11" t="s">
        <v>131</v>
      </c>
      <c r="M20" s="17">
        <v>0.60519999999999996</v>
      </c>
      <c r="O20" t="s">
        <v>138</v>
      </c>
      <c r="P20" s="20">
        <f>J26-J19</f>
        <v>2.4219279999999994</v>
      </c>
      <c r="Q20" s="21">
        <f>P20*M20</f>
        <v>1.4657508255999996</v>
      </c>
    </row>
    <row r="21" spans="1:17" ht="15.75" thickBot="1" x14ac:dyDescent="0.3">
      <c r="A21" t="s">
        <v>58</v>
      </c>
      <c r="I21">
        <v>4.2196720000000001</v>
      </c>
      <c r="J21">
        <v>3.3290130000000002</v>
      </c>
      <c r="L21" s="11" t="s">
        <v>132</v>
      </c>
      <c r="M21" s="18">
        <v>0.31640000000000001</v>
      </c>
      <c r="O21" t="s">
        <v>140</v>
      </c>
      <c r="P21" s="22">
        <f>J25-J20</f>
        <v>1.4857329999999997</v>
      </c>
      <c r="Q21" s="23">
        <f t="shared" ref="Q21:Q23" si="0">P21*M21</f>
        <v>0.47008592119999992</v>
      </c>
    </row>
    <row r="22" spans="1:17" x14ac:dyDescent="0.25">
      <c r="A22" s="3" t="s">
        <v>59</v>
      </c>
      <c r="B22" s="3" t="s">
        <v>60</v>
      </c>
      <c r="C22" s="3" t="s">
        <v>61</v>
      </c>
      <c r="D22" s="3" t="s">
        <v>62</v>
      </c>
      <c r="E22" s="3" t="s">
        <v>4</v>
      </c>
      <c r="I22">
        <v>3.4547819999999998</v>
      </c>
      <c r="J22">
        <v>3.4547819999999998</v>
      </c>
      <c r="L22" s="11" t="s">
        <v>133</v>
      </c>
      <c r="M22" s="18">
        <v>0.17430000000000001</v>
      </c>
      <c r="O22" t="s">
        <v>139</v>
      </c>
      <c r="P22" s="22">
        <f>J24-J21</f>
        <v>1.2993159999999997</v>
      </c>
      <c r="Q22" s="23">
        <f t="shared" si="0"/>
        <v>0.22647077879999997</v>
      </c>
    </row>
    <row r="23" spans="1:17" x14ac:dyDescent="0.25">
      <c r="A23" t="s">
        <v>63</v>
      </c>
      <c r="B23">
        <v>8</v>
      </c>
      <c r="C23">
        <v>24.071976000000003</v>
      </c>
      <c r="D23">
        <v>3.0089970000000004</v>
      </c>
      <c r="E23">
        <v>9.7467034999999966E-2</v>
      </c>
      <c r="I23">
        <v>3.3290130000000002</v>
      </c>
      <c r="J23">
        <v>4.2196720000000001</v>
      </c>
      <c r="L23" s="11" t="s">
        <v>134</v>
      </c>
      <c r="M23" s="19">
        <v>5.6099999999999997E-2</v>
      </c>
      <c r="O23" t="s">
        <v>141</v>
      </c>
      <c r="P23" s="24">
        <f>J23-J22</f>
        <v>0.76489000000000029</v>
      </c>
      <c r="Q23" s="25">
        <f t="shared" si="0"/>
        <v>4.2910329000000011E-2</v>
      </c>
    </row>
    <row r="24" spans="1:17" ht="15.75" thickBot="1" x14ac:dyDescent="0.3">
      <c r="A24" s="2" t="s">
        <v>64</v>
      </c>
      <c r="B24" s="2">
        <v>8</v>
      </c>
      <c r="C24" s="2">
        <v>23.879120999999998</v>
      </c>
      <c r="D24" s="2">
        <v>2.9848901249999997</v>
      </c>
      <c r="E24" s="2">
        <v>6.4262108197267881E-2</v>
      </c>
      <c r="I24">
        <v>4.6283289999999999</v>
      </c>
      <c r="J24">
        <v>4.6283289999999999</v>
      </c>
      <c r="Q24">
        <f>SUM(Q20:Q23)</f>
        <v>2.2052178545999994</v>
      </c>
    </row>
    <row r="25" spans="1:17" x14ac:dyDescent="0.25">
      <c r="I25">
        <v>4.6545509999999997</v>
      </c>
      <c r="J25">
        <v>4.6545509999999997</v>
      </c>
    </row>
    <row r="26" spans="1:17" x14ac:dyDescent="0.25">
      <c r="I26">
        <v>5.2228899999999996</v>
      </c>
      <c r="J26">
        <v>5.2228899999999996</v>
      </c>
      <c r="L26" s="11" t="s">
        <v>67</v>
      </c>
      <c r="M26" s="17">
        <f>DEVSQ(J19:J26)</f>
        <v>5.2090640370008732</v>
      </c>
    </row>
    <row r="27" spans="1:17" ht="15.75" thickBot="1" x14ac:dyDescent="0.3">
      <c r="A27" t="s">
        <v>65</v>
      </c>
      <c r="L27" s="11" t="s">
        <v>135</v>
      </c>
      <c r="M27" s="18">
        <f>SUM(Q20:Q23)</f>
        <v>2.2052178545999994</v>
      </c>
    </row>
    <row r="28" spans="1:17" x14ac:dyDescent="0.25">
      <c r="A28" s="3" t="s">
        <v>66</v>
      </c>
      <c r="B28" s="3" t="s">
        <v>67</v>
      </c>
      <c r="C28" s="3" t="s">
        <v>8</v>
      </c>
      <c r="D28" s="3" t="s">
        <v>68</v>
      </c>
      <c r="E28" s="3" t="s">
        <v>69</v>
      </c>
      <c r="F28" s="3" t="s">
        <v>70</v>
      </c>
      <c r="G28" s="3" t="s">
        <v>71</v>
      </c>
      <c r="L28" s="11" t="s">
        <v>136</v>
      </c>
      <c r="M28" s="18">
        <f>(M27^2)/M26</f>
        <v>0.93356229673968383</v>
      </c>
    </row>
    <row r="29" spans="1:17" x14ac:dyDescent="0.25">
      <c r="A29" t="s">
        <v>72</v>
      </c>
      <c r="B29">
        <v>2.3245656890626964E-3</v>
      </c>
      <c r="C29">
        <v>1</v>
      </c>
      <c r="D29">
        <v>2.3245656890626964E-3</v>
      </c>
      <c r="E29">
        <v>2.8746404551557241E-2</v>
      </c>
      <c r="F29">
        <v>0.86779140093905838</v>
      </c>
      <c r="G29">
        <v>4.6001099366694227</v>
      </c>
      <c r="L29" s="26">
        <v>0.5</v>
      </c>
      <c r="M29" s="27">
        <v>0.93200000000000005</v>
      </c>
    </row>
    <row r="30" spans="1:17" x14ac:dyDescent="0.25">
      <c r="A30" t="s">
        <v>73</v>
      </c>
      <c r="B30">
        <v>1.1321040023808748</v>
      </c>
      <c r="C30">
        <v>14</v>
      </c>
      <c r="D30">
        <v>8.0864571598633916E-2</v>
      </c>
      <c r="L30" s="26">
        <v>0.9</v>
      </c>
      <c r="M30" s="27">
        <v>0.97799999999999998</v>
      </c>
    </row>
    <row r="31" spans="1:17" x14ac:dyDescent="0.25">
      <c r="L31" s="11" t="s">
        <v>137</v>
      </c>
      <c r="M31" s="28">
        <f>FORECAST(M28,L29:L30,M29:M30)</f>
        <v>0.51358518904072792</v>
      </c>
      <c r="N31" t="s">
        <v>151</v>
      </c>
    </row>
    <row r="32" spans="1:17" ht="15.75" thickBot="1" x14ac:dyDescent="0.3">
      <c r="A32" s="2" t="s">
        <v>74</v>
      </c>
      <c r="B32" s="2">
        <v>1.1344285680699375</v>
      </c>
      <c r="C32" s="2">
        <v>15</v>
      </c>
      <c r="D32" s="2"/>
      <c r="E32" s="2"/>
      <c r="F32" s="2"/>
      <c r="G32" s="2"/>
      <c r="L32" s="11" t="s">
        <v>146</v>
      </c>
      <c r="M32" s="18">
        <v>0.05</v>
      </c>
      <c r="N32" t="s">
        <v>144</v>
      </c>
    </row>
    <row r="33" spans="12:14" x14ac:dyDescent="0.25">
      <c r="L33" s="11" t="s">
        <v>147</v>
      </c>
      <c r="M33" s="19" t="s">
        <v>148</v>
      </c>
      <c r="N33" t="s">
        <v>145</v>
      </c>
    </row>
    <row r="36" spans="12:14" x14ac:dyDescent="0.25">
      <c r="L36" s="11" t="s">
        <v>154</v>
      </c>
      <c r="M36" t="s">
        <v>155</v>
      </c>
    </row>
  </sheetData>
  <sortState ref="J19:J26">
    <sortCondition ref="J19:J26"/>
  </sortState>
  <pageMargins left="0.7" right="0.7" top="0.75" bottom="0.75" header="0.51180555555555496" footer="0.51180555555555496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1C57-F672-4F0F-AF5A-E40E874EA6E6}">
  <dimension ref="A1:Y38"/>
  <sheetViews>
    <sheetView workbookViewId="0">
      <selection activeCell="I13" sqref="I13"/>
    </sheetView>
  </sheetViews>
  <sheetFormatPr defaultRowHeight="15" x14ac:dyDescent="0.25"/>
  <cols>
    <col min="1" max="1" width="34.140625" bestFit="1" customWidth="1"/>
    <col min="13" max="13" width="12" customWidth="1"/>
    <col min="14" max="14" width="28" bestFit="1" customWidth="1"/>
    <col min="15" max="15" width="12.7109375" bestFit="1" customWidth="1"/>
  </cols>
  <sheetData>
    <row r="1" spans="1:25" x14ac:dyDescent="0.25">
      <c r="A1" t="s">
        <v>55</v>
      </c>
      <c r="J1" s="4" t="s">
        <v>49</v>
      </c>
      <c r="K1" s="5" t="s">
        <v>35</v>
      </c>
      <c r="L1" s="5"/>
      <c r="M1" s="5"/>
      <c r="N1" s="6" t="s">
        <v>36</v>
      </c>
      <c r="O1" s="4" t="s">
        <v>35</v>
      </c>
      <c r="P1" s="5"/>
      <c r="Q1" s="5"/>
      <c r="R1" s="5"/>
      <c r="S1" s="6"/>
      <c r="V1">
        <v>0</v>
      </c>
      <c r="W1" t="s">
        <v>43</v>
      </c>
      <c r="X1" t="s">
        <v>33</v>
      </c>
      <c r="Y1">
        <v>6.2705469999999996</v>
      </c>
    </row>
    <row r="2" spans="1:25" x14ac:dyDescent="0.25">
      <c r="A2" t="s">
        <v>0</v>
      </c>
      <c r="J2" s="7"/>
      <c r="L2" t="s">
        <v>14</v>
      </c>
      <c r="M2" t="s">
        <v>15</v>
      </c>
      <c r="N2" t="s">
        <v>51</v>
      </c>
      <c r="O2" t="s">
        <v>51</v>
      </c>
      <c r="S2" s="8"/>
      <c r="V2">
        <v>2</v>
      </c>
      <c r="W2" t="s">
        <v>44</v>
      </c>
      <c r="X2" t="s">
        <v>33</v>
      </c>
      <c r="Y2">
        <v>6.6877409999999999</v>
      </c>
    </row>
    <row r="3" spans="1:25" ht="15.75" thickBot="1" x14ac:dyDescent="0.3">
      <c r="J3" s="7"/>
      <c r="L3" t="s">
        <v>43</v>
      </c>
      <c r="M3" t="s">
        <v>33</v>
      </c>
      <c r="N3">
        <v>6.2705469999999996</v>
      </c>
      <c r="O3">
        <v>7.2173090000000002</v>
      </c>
      <c r="P3" t="s">
        <v>43</v>
      </c>
      <c r="Q3" t="s">
        <v>40</v>
      </c>
      <c r="S3" s="8"/>
      <c r="V3">
        <v>4</v>
      </c>
      <c r="W3" t="s">
        <v>100</v>
      </c>
      <c r="X3" t="s">
        <v>33</v>
      </c>
      <c r="Y3">
        <v>6.168126</v>
      </c>
    </row>
    <row r="4" spans="1:25" x14ac:dyDescent="0.25">
      <c r="A4" s="3"/>
      <c r="B4" s="3" t="s">
        <v>1</v>
      </c>
      <c r="C4" s="3" t="s">
        <v>2</v>
      </c>
      <c r="J4" s="7"/>
      <c r="L4" t="s">
        <v>44</v>
      </c>
      <c r="M4" t="s">
        <v>33</v>
      </c>
      <c r="N4">
        <v>6.6877409999999999</v>
      </c>
      <c r="O4">
        <v>7.5933060000000001</v>
      </c>
      <c r="P4" t="s">
        <v>44</v>
      </c>
      <c r="Q4" t="s">
        <v>40</v>
      </c>
      <c r="S4" s="8"/>
      <c r="V4">
        <v>6</v>
      </c>
      <c r="W4" t="s">
        <v>101</v>
      </c>
      <c r="X4" t="s">
        <v>33</v>
      </c>
      <c r="Y4">
        <v>8.1457270000000008</v>
      </c>
    </row>
    <row r="5" spans="1:25" x14ac:dyDescent="0.25">
      <c r="A5" t="s">
        <v>3</v>
      </c>
      <c r="B5">
        <v>7.3695365000000006</v>
      </c>
      <c r="C5">
        <v>8.4386422500000009</v>
      </c>
      <c r="J5" s="7"/>
      <c r="L5" t="s">
        <v>100</v>
      </c>
      <c r="M5" t="s">
        <v>33</v>
      </c>
      <c r="N5">
        <v>6.168126</v>
      </c>
      <c r="O5">
        <v>7.2978170000000002</v>
      </c>
      <c r="P5" t="s">
        <v>100</v>
      </c>
      <c r="Q5" t="s">
        <v>40</v>
      </c>
      <c r="S5" s="8"/>
      <c r="V5">
        <v>8</v>
      </c>
      <c r="W5" t="s">
        <v>102</v>
      </c>
      <c r="X5" t="s">
        <v>33</v>
      </c>
      <c r="Y5">
        <v>7.2072390000000004</v>
      </c>
    </row>
    <row r="6" spans="1:25" x14ac:dyDescent="0.25">
      <c r="A6" t="s">
        <v>4</v>
      </c>
      <c r="B6">
        <v>1.2456607082731435</v>
      </c>
      <c r="C6">
        <v>2.1236101488321992</v>
      </c>
      <c r="J6" s="7"/>
      <c r="L6" t="s">
        <v>101</v>
      </c>
      <c r="M6" t="s">
        <v>33</v>
      </c>
      <c r="N6">
        <v>8.1457270000000008</v>
      </c>
      <c r="O6">
        <v>8.1350210000000001</v>
      </c>
      <c r="P6" t="s">
        <v>101</v>
      </c>
      <c r="Q6" t="s">
        <v>40</v>
      </c>
      <c r="S6" s="8"/>
      <c r="V6">
        <v>10</v>
      </c>
      <c r="W6" t="s">
        <v>103</v>
      </c>
      <c r="X6" t="s">
        <v>33</v>
      </c>
      <c r="Y6">
        <v>7.3473769999999998</v>
      </c>
    </row>
    <row r="7" spans="1:25" x14ac:dyDescent="0.25">
      <c r="A7" t="s">
        <v>6</v>
      </c>
      <c r="B7">
        <v>8</v>
      </c>
      <c r="C7">
        <v>8</v>
      </c>
      <c r="J7" s="7"/>
      <c r="L7" t="s">
        <v>102</v>
      </c>
      <c r="M7" t="s">
        <v>33</v>
      </c>
      <c r="N7">
        <v>7.2072390000000004</v>
      </c>
      <c r="O7">
        <v>7.4027130000000003</v>
      </c>
      <c r="P7" t="s">
        <v>102</v>
      </c>
      <c r="Q7" t="s">
        <v>40</v>
      </c>
      <c r="S7" s="8"/>
      <c r="V7">
        <v>12</v>
      </c>
      <c r="W7" t="s">
        <v>104</v>
      </c>
      <c r="X7" t="s">
        <v>33</v>
      </c>
      <c r="Y7">
        <v>9.5936400000000006</v>
      </c>
    </row>
    <row r="8" spans="1:25" x14ac:dyDescent="0.25">
      <c r="A8" t="s">
        <v>7</v>
      </c>
      <c r="B8">
        <v>0.84209584322506637</v>
      </c>
      <c r="J8" s="7"/>
      <c r="L8" t="s">
        <v>103</v>
      </c>
      <c r="M8" t="s">
        <v>33</v>
      </c>
      <c r="N8">
        <v>7.3473769999999998</v>
      </c>
      <c r="O8">
        <v>8.6188029999999998</v>
      </c>
      <c r="P8" t="s">
        <v>103</v>
      </c>
      <c r="Q8" t="s">
        <v>40</v>
      </c>
      <c r="S8" s="8"/>
      <c r="V8">
        <v>14</v>
      </c>
      <c r="W8" t="s">
        <v>105</v>
      </c>
      <c r="X8" t="s">
        <v>33</v>
      </c>
      <c r="Y8">
        <v>7.535895</v>
      </c>
    </row>
    <row r="9" spans="1:25" x14ac:dyDescent="0.25">
      <c r="A9" t="s">
        <v>5</v>
      </c>
      <c r="B9">
        <v>0</v>
      </c>
      <c r="J9" s="7"/>
      <c r="L9" t="s">
        <v>104</v>
      </c>
      <c r="M9" t="s">
        <v>33</v>
      </c>
      <c r="N9">
        <v>9.5936400000000006</v>
      </c>
      <c r="O9">
        <v>11.18106</v>
      </c>
      <c r="P9" t="s">
        <v>104</v>
      </c>
      <c r="Q9" t="s">
        <v>40</v>
      </c>
      <c r="S9" s="8"/>
    </row>
    <row r="10" spans="1:25" ht="15.75" thickBot="1" x14ac:dyDescent="0.3">
      <c r="A10" t="s">
        <v>8</v>
      </c>
      <c r="B10">
        <v>7</v>
      </c>
      <c r="J10" s="9"/>
      <c r="L10" t="s">
        <v>105</v>
      </c>
      <c r="M10" t="s">
        <v>33</v>
      </c>
      <c r="N10">
        <v>7.535895</v>
      </c>
      <c r="O10">
        <v>10.063109000000001</v>
      </c>
      <c r="P10" t="s">
        <v>105</v>
      </c>
      <c r="Q10" t="s">
        <v>40</v>
      </c>
      <c r="S10" s="10"/>
    </row>
    <row r="11" spans="1:25" x14ac:dyDescent="0.25">
      <c r="A11" t="s">
        <v>9</v>
      </c>
      <c r="B11">
        <v>-3.8096225748478023</v>
      </c>
    </row>
    <row r="12" spans="1:25" x14ac:dyDescent="0.25">
      <c r="A12" t="s">
        <v>10</v>
      </c>
      <c r="B12">
        <v>3.3155822932039686E-3</v>
      </c>
    </row>
    <row r="13" spans="1:25" x14ac:dyDescent="0.25">
      <c r="A13" t="s">
        <v>11</v>
      </c>
      <c r="B13">
        <v>1.8945786050900073</v>
      </c>
      <c r="N13" t="s">
        <v>78</v>
      </c>
      <c r="O13" t="s">
        <v>79</v>
      </c>
      <c r="P13" t="s">
        <v>77</v>
      </c>
    </row>
    <row r="14" spans="1:25" x14ac:dyDescent="0.25">
      <c r="A14" t="s">
        <v>12</v>
      </c>
      <c r="B14">
        <v>6.6311645864079371E-3</v>
      </c>
      <c r="N14">
        <f>AVERAGE(N3:N10)</f>
        <v>7.3695365000000006</v>
      </c>
      <c r="O14">
        <f>AVERAGE(O3:O10)</f>
        <v>8.4386422500000009</v>
      </c>
      <c r="P14">
        <f>(N14-O14)/O14*100</f>
        <v>-12.669167839174603</v>
      </c>
    </row>
    <row r="15" spans="1:25" ht="15.75" thickBot="1" x14ac:dyDescent="0.3">
      <c r="A15" s="2" t="s">
        <v>13</v>
      </c>
      <c r="B15" s="2">
        <v>2.3646242515927849</v>
      </c>
      <c r="C15" s="2"/>
    </row>
    <row r="18" spans="1:19" x14ac:dyDescent="0.25">
      <c r="A18" t="s">
        <v>56</v>
      </c>
      <c r="K18" s="11" t="s">
        <v>128</v>
      </c>
      <c r="M18" s="29" t="s">
        <v>149</v>
      </c>
    </row>
    <row r="19" spans="1:19" x14ac:dyDescent="0.25">
      <c r="A19" t="s">
        <v>57</v>
      </c>
      <c r="M19" t="s">
        <v>150</v>
      </c>
    </row>
    <row r="20" spans="1:19" x14ac:dyDescent="0.25">
      <c r="K20" s="11" t="s">
        <v>152</v>
      </c>
      <c r="L20" s="11" t="s">
        <v>129</v>
      </c>
      <c r="N20" s="11" t="s">
        <v>130</v>
      </c>
      <c r="O20" s="16">
        <v>8</v>
      </c>
    </row>
    <row r="21" spans="1:19" ht="15.75" thickBot="1" x14ac:dyDescent="0.3">
      <c r="A21" t="s">
        <v>58</v>
      </c>
      <c r="K21">
        <v>7.2173090000000002</v>
      </c>
      <c r="L21">
        <v>7.2173090000000002</v>
      </c>
      <c r="R21" t="s">
        <v>142</v>
      </c>
      <c r="S21" t="s">
        <v>143</v>
      </c>
    </row>
    <row r="22" spans="1:19" x14ac:dyDescent="0.25">
      <c r="A22" s="3" t="s">
        <v>59</v>
      </c>
      <c r="B22" s="3" t="s">
        <v>60</v>
      </c>
      <c r="C22" s="3" t="s">
        <v>61</v>
      </c>
      <c r="D22" s="3" t="s">
        <v>62</v>
      </c>
      <c r="E22" s="3" t="s">
        <v>4</v>
      </c>
      <c r="K22">
        <v>7.5933060000000001</v>
      </c>
      <c r="L22">
        <v>7.2978170000000002</v>
      </c>
      <c r="N22" s="11" t="s">
        <v>131</v>
      </c>
      <c r="O22" s="17">
        <v>0.60519999999999996</v>
      </c>
      <c r="Q22" t="s">
        <v>138</v>
      </c>
      <c r="R22" s="20">
        <f>L28-L21</f>
        <v>3.9637510000000002</v>
      </c>
      <c r="S22" s="21">
        <f>R22*O22</f>
        <v>2.3988621052000001</v>
      </c>
    </row>
    <row r="23" spans="1:19" x14ac:dyDescent="0.25">
      <c r="A23" t="s">
        <v>63</v>
      </c>
      <c r="B23">
        <v>8</v>
      </c>
      <c r="C23">
        <v>51.833153000000003</v>
      </c>
      <c r="D23">
        <v>6.4791441250000004</v>
      </c>
      <c r="E23">
        <v>0.16640886674869651</v>
      </c>
      <c r="K23">
        <v>7.2978170000000002</v>
      </c>
      <c r="L23">
        <v>7.4027130000000003</v>
      </c>
      <c r="N23" s="11" t="s">
        <v>132</v>
      </c>
      <c r="O23" s="18">
        <v>0.31640000000000001</v>
      </c>
      <c r="Q23" t="s">
        <v>140</v>
      </c>
      <c r="R23" s="22">
        <f>L27-L22</f>
        <v>2.7652920000000005</v>
      </c>
      <c r="S23" s="23">
        <f t="shared" ref="S23:S25" si="0">R23*O23</f>
        <v>0.87493838880000019</v>
      </c>
    </row>
    <row r="24" spans="1:19" ht="15.75" thickBot="1" x14ac:dyDescent="0.3">
      <c r="A24" s="2" t="s">
        <v>64</v>
      </c>
      <c r="B24" s="2">
        <v>8</v>
      </c>
      <c r="C24" s="2">
        <v>59.242457000000002</v>
      </c>
      <c r="D24" s="2">
        <v>7.4053071250000002</v>
      </c>
      <c r="E24" s="2">
        <v>0.12278253916469642</v>
      </c>
      <c r="K24">
        <v>8.1350210000000001</v>
      </c>
      <c r="L24">
        <v>7.5933060000000001</v>
      </c>
      <c r="N24" s="11" t="s">
        <v>133</v>
      </c>
      <c r="O24" s="18">
        <v>0.17430000000000001</v>
      </c>
      <c r="Q24" t="s">
        <v>139</v>
      </c>
      <c r="R24" s="22">
        <f>L26-L23</f>
        <v>1.2160899999999994</v>
      </c>
      <c r="S24" s="23">
        <f t="shared" si="0"/>
        <v>0.21196448699999992</v>
      </c>
    </row>
    <row r="25" spans="1:19" x14ac:dyDescent="0.25">
      <c r="K25">
        <v>7.4027130000000003</v>
      </c>
      <c r="L25">
        <v>8.1350210000000001</v>
      </c>
      <c r="N25" s="11" t="s">
        <v>134</v>
      </c>
      <c r="O25" s="19">
        <v>5.6099999999999997E-2</v>
      </c>
      <c r="Q25" t="s">
        <v>141</v>
      </c>
      <c r="R25" s="24">
        <f>L25-L24</f>
        <v>0.54171499999999995</v>
      </c>
      <c r="S25" s="25">
        <f t="shared" si="0"/>
        <v>3.0390211499999997E-2</v>
      </c>
    </row>
    <row r="26" spans="1:19" x14ac:dyDescent="0.25">
      <c r="K26">
        <v>8.6188029999999998</v>
      </c>
      <c r="L26">
        <v>8.6188029999999998</v>
      </c>
      <c r="S26">
        <f>SUM(S22:S25)</f>
        <v>3.5161551925000003</v>
      </c>
    </row>
    <row r="27" spans="1:19" ht="15.75" thickBot="1" x14ac:dyDescent="0.3">
      <c r="A27" t="s">
        <v>65</v>
      </c>
      <c r="K27">
        <v>11.18106</v>
      </c>
      <c r="L27">
        <v>10.063109000000001</v>
      </c>
    </row>
    <row r="28" spans="1:19" x14ac:dyDescent="0.25">
      <c r="A28" s="3" t="s">
        <v>66</v>
      </c>
      <c r="B28" s="3" t="s">
        <v>67</v>
      </c>
      <c r="C28" s="3" t="s">
        <v>8</v>
      </c>
      <c r="D28" s="3" t="s">
        <v>68</v>
      </c>
      <c r="E28" s="3" t="s">
        <v>69</v>
      </c>
      <c r="F28" s="3" t="s">
        <v>70</v>
      </c>
      <c r="G28" s="3" t="s">
        <v>71</v>
      </c>
      <c r="K28">
        <v>10.063109000000001</v>
      </c>
      <c r="L28">
        <v>11.18106</v>
      </c>
      <c r="N28" s="11" t="s">
        <v>67</v>
      </c>
      <c r="O28" s="17">
        <f>DEVSQ(L21:L28)</f>
        <v>14.865271041825503</v>
      </c>
    </row>
    <row r="29" spans="1:19" x14ac:dyDescent="0.25">
      <c r="A29" t="s">
        <v>72</v>
      </c>
      <c r="B29">
        <v>3.4311116102760018</v>
      </c>
      <c r="C29">
        <v>1</v>
      </c>
      <c r="D29">
        <v>3.4311116102760018</v>
      </c>
      <c r="E29">
        <v>23.729001209002398</v>
      </c>
      <c r="F29">
        <v>2.4723268614697236E-4</v>
      </c>
      <c r="G29">
        <v>4.6001099366694227</v>
      </c>
      <c r="N29" s="11" t="s">
        <v>135</v>
      </c>
      <c r="O29" s="18">
        <f>SUM(S22:S25)</f>
        <v>3.5161551925000003</v>
      </c>
    </row>
    <row r="30" spans="1:19" x14ac:dyDescent="0.25">
      <c r="A30" t="s">
        <v>73</v>
      </c>
      <c r="B30">
        <v>2.0243398413937506</v>
      </c>
      <c r="C30">
        <v>14</v>
      </c>
      <c r="D30">
        <v>0.14459570295669646</v>
      </c>
      <c r="N30" s="11" t="s">
        <v>136</v>
      </c>
      <c r="O30" s="18">
        <f>(O29^2)/O28</f>
        <v>0.83169336791496917</v>
      </c>
    </row>
    <row r="31" spans="1:19" x14ac:dyDescent="0.25">
      <c r="N31" s="11">
        <v>0.05</v>
      </c>
      <c r="O31" s="18">
        <v>0.81799999999999995</v>
      </c>
    </row>
    <row r="32" spans="1:19" ht="15.75" thickBot="1" x14ac:dyDescent="0.3">
      <c r="A32" s="2" t="s">
        <v>74</v>
      </c>
      <c r="B32" s="2">
        <v>5.4554514516697523</v>
      </c>
      <c r="C32" s="2">
        <v>15</v>
      </c>
      <c r="D32" s="2"/>
      <c r="E32" s="2"/>
      <c r="F32" s="2"/>
      <c r="G32" s="2"/>
      <c r="N32" s="11">
        <v>0.1</v>
      </c>
      <c r="O32" s="18">
        <v>0.85099999999999998</v>
      </c>
    </row>
    <row r="33" spans="14:16" x14ac:dyDescent="0.25">
      <c r="N33" s="11" t="s">
        <v>137</v>
      </c>
      <c r="O33" s="18">
        <f>FORECAST(O30,N31:N32,O31:O32)</f>
        <v>7.0747527143892652E-2</v>
      </c>
      <c r="P33" t="s">
        <v>151</v>
      </c>
    </row>
    <row r="34" spans="14:16" x14ac:dyDescent="0.25">
      <c r="N34" s="11" t="s">
        <v>146</v>
      </c>
      <c r="O34" s="18">
        <v>0.05</v>
      </c>
      <c r="P34" t="s">
        <v>144</v>
      </c>
    </row>
    <row r="35" spans="14:16" x14ac:dyDescent="0.25">
      <c r="N35" s="11" t="s">
        <v>147</v>
      </c>
      <c r="O35" s="19" t="s">
        <v>148</v>
      </c>
      <c r="P35" t="s">
        <v>145</v>
      </c>
    </row>
    <row r="38" spans="14:16" x14ac:dyDescent="0.25">
      <c r="N38" s="11" t="s">
        <v>156</v>
      </c>
      <c r="O38" t="s">
        <v>157</v>
      </c>
    </row>
  </sheetData>
  <sortState ref="L21:L28">
    <sortCondition ref="L21:L28"/>
  </sortState>
  <phoneticPr fontId="7" type="noConversion"/>
  <hyperlinks>
    <hyperlink ref="M18" r:id="rId1" xr:uid="{9C3E3305-7D7D-4D4B-AA1E-EFB67BA8CFD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P81"/>
  <sheetViews>
    <sheetView topLeftCell="A41" zoomScale="70" zoomScaleNormal="70" workbookViewId="0">
      <selection activeCell="G100" sqref="G100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14" bestFit="1" customWidth="1"/>
    <col min="6" max="6" width="16.28515625" customWidth="1"/>
    <col min="7" max="7" width="31.42578125" customWidth="1"/>
    <col min="8" max="8" width="37.140625" bestFit="1" customWidth="1"/>
    <col min="9" max="9" width="38.28515625" bestFit="1" customWidth="1"/>
    <col min="10" max="10" width="21.140625" customWidth="1"/>
    <col min="11" max="11" width="34" bestFit="1" customWidth="1"/>
    <col min="12" max="12" width="27.5703125" bestFit="1" customWidth="1"/>
    <col min="13" max="13" width="34.7109375" customWidth="1"/>
    <col min="14" max="14" width="38.140625" bestFit="1" customWidth="1"/>
    <col min="15" max="15" width="38.7109375" bestFit="1" customWidth="1"/>
    <col min="16" max="16" width="29.140625" customWidth="1"/>
    <col min="17" max="17" width="42.28515625" bestFit="1" customWidth="1"/>
    <col min="32" max="32" width="9.85546875" bestFit="1" customWidth="1"/>
    <col min="37" max="37" width="28.7109375" bestFit="1" customWidth="1"/>
    <col min="38" max="38" width="13.140625" customWidth="1"/>
    <col min="39" max="39" width="13.28515625" customWidth="1"/>
    <col min="40" max="40" width="21" bestFit="1" customWidth="1"/>
    <col min="41" max="42" width="21" customWidth="1"/>
    <col min="43" max="43" width="12.85546875" bestFit="1" customWidth="1"/>
    <col min="52" max="52" width="11.42578125" bestFit="1" customWidth="1"/>
    <col min="57" max="57" width="30.85546875" bestFit="1" customWidth="1"/>
    <col min="58" max="58" width="12.85546875" bestFit="1" customWidth="1"/>
    <col min="59" max="59" width="7" bestFit="1" customWidth="1"/>
    <col min="60" max="60" width="19.85546875" customWidth="1"/>
    <col min="61" max="61" width="24.140625" customWidth="1"/>
    <col min="62" max="62" width="13.5703125" customWidth="1"/>
    <col min="63" max="63" width="13.5703125" bestFit="1" customWidth="1"/>
    <col min="69" max="69" width="12.85546875" bestFit="1" customWidth="1"/>
    <col min="70" max="70" width="7" bestFit="1" customWidth="1"/>
    <col min="79" max="79" width="35" bestFit="1" customWidth="1"/>
    <col min="86" max="86" width="26.85546875" bestFit="1" customWidth="1"/>
    <col min="87" max="87" width="23.28515625" bestFit="1" customWidth="1"/>
    <col min="88" max="88" width="30.5703125" bestFit="1" customWidth="1"/>
    <col min="89" max="90" width="30.5703125" customWidth="1"/>
    <col min="91" max="91" width="31.42578125" bestFit="1" customWidth="1"/>
    <col min="92" max="93" width="31.42578125" customWidth="1"/>
  </cols>
  <sheetData>
    <row r="1" spans="2:84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23</v>
      </c>
      <c r="I1" t="s">
        <v>46</v>
      </c>
      <c r="J1" t="s">
        <v>47</v>
      </c>
      <c r="K1" t="s">
        <v>48</v>
      </c>
      <c r="L1" t="s">
        <v>23</v>
      </c>
      <c r="M1" t="s">
        <v>106</v>
      </c>
      <c r="N1" t="s">
        <v>107</v>
      </c>
      <c r="O1" s="13" t="s">
        <v>26</v>
      </c>
      <c r="P1" s="13" t="s">
        <v>27</v>
      </c>
      <c r="Q1" t="s">
        <v>108</v>
      </c>
      <c r="R1" t="s">
        <v>111</v>
      </c>
      <c r="AF1" t="s">
        <v>80</v>
      </c>
      <c r="AG1" t="s">
        <v>50</v>
      </c>
      <c r="AM1" t="s">
        <v>88</v>
      </c>
      <c r="AN1" t="s">
        <v>89</v>
      </c>
      <c r="AO1" t="s">
        <v>92</v>
      </c>
      <c r="AP1" t="s">
        <v>93</v>
      </c>
      <c r="AQ1" t="s">
        <v>81</v>
      </c>
      <c r="AZ1" t="s">
        <v>82</v>
      </c>
      <c r="BA1" t="s">
        <v>49</v>
      </c>
      <c r="BG1" t="s">
        <v>88</v>
      </c>
      <c r="BH1" t="s">
        <v>95</v>
      </c>
      <c r="BI1" t="s">
        <v>94</v>
      </c>
      <c r="BJ1" t="s">
        <v>93</v>
      </c>
      <c r="BK1" t="s">
        <v>83</v>
      </c>
      <c r="BZ1" t="s">
        <v>159</v>
      </c>
    </row>
    <row r="2" spans="2:84" ht="15.75" thickBot="1" x14ac:dyDescent="0.3">
      <c r="B2" t="s">
        <v>32</v>
      </c>
      <c r="C2" t="s">
        <v>33</v>
      </c>
      <c r="D2" t="s">
        <v>34</v>
      </c>
      <c r="F2">
        <v>10.656892499999998</v>
      </c>
      <c r="G2">
        <v>11.061007999999999</v>
      </c>
      <c r="H2">
        <v>1</v>
      </c>
      <c r="I2">
        <f>AVERAGE(G2:G5)</f>
        <v>11.061007999999999</v>
      </c>
      <c r="J2">
        <f>F2</f>
        <v>10.656892499999998</v>
      </c>
      <c r="K2">
        <f t="shared" ref="K2:K21" si="0">J2-1.2</f>
        <v>9.4568924999999986</v>
      </c>
      <c r="L2">
        <v>1</v>
      </c>
      <c r="M2">
        <f>(I2-I3)/(I3)*100</f>
        <v>-1.9071120174564617</v>
      </c>
      <c r="N2">
        <f>(J2-J3)/J2*100</f>
        <v>-10.692176448247006</v>
      </c>
      <c r="O2" s="13" t="e">
        <f>(I2-#REF!)/#REF!*100</f>
        <v>#REF!</v>
      </c>
      <c r="P2" s="13" t="e">
        <f>(J2-#REF!)/#REF!*100</f>
        <v>#REF!</v>
      </c>
      <c r="Q2">
        <f>(K2-K3)/K3*100</f>
        <v>-10.753270260491925</v>
      </c>
      <c r="R2">
        <v>1</v>
      </c>
      <c r="AH2" t="s">
        <v>14</v>
      </c>
      <c r="AI2" t="s">
        <v>15</v>
      </c>
      <c r="AJ2" t="s">
        <v>16</v>
      </c>
      <c r="AK2" t="s">
        <v>52</v>
      </c>
      <c r="AL2" t="s">
        <v>84</v>
      </c>
      <c r="AS2" t="s">
        <v>14</v>
      </c>
      <c r="AT2" t="s">
        <v>15</v>
      </c>
      <c r="AU2" t="s">
        <v>16</v>
      </c>
      <c r="AV2" t="s">
        <v>52</v>
      </c>
      <c r="BB2" t="s">
        <v>14</v>
      </c>
      <c r="BC2" t="s">
        <v>15</v>
      </c>
      <c r="BD2" t="s">
        <v>16</v>
      </c>
      <c r="BE2" t="s">
        <v>51</v>
      </c>
      <c r="BM2" t="s">
        <v>14</v>
      </c>
      <c r="BN2" t="s">
        <v>15</v>
      </c>
      <c r="BO2" t="s">
        <v>16</v>
      </c>
      <c r="BP2" t="s">
        <v>51</v>
      </c>
      <c r="BY2" t="s">
        <v>160</v>
      </c>
      <c r="BZ2" t="s">
        <v>23</v>
      </c>
      <c r="CA2" t="s">
        <v>46</v>
      </c>
      <c r="CC2" t="s">
        <v>111</v>
      </c>
      <c r="CD2" t="s">
        <v>163</v>
      </c>
      <c r="CE2" t="s">
        <v>164</v>
      </c>
      <c r="CF2" t="s">
        <v>168</v>
      </c>
    </row>
    <row r="3" spans="2:84" ht="16.5" thickTop="1" thickBot="1" x14ac:dyDescent="0.3">
      <c r="B3" t="s">
        <v>32</v>
      </c>
      <c r="C3" t="s">
        <v>33</v>
      </c>
      <c r="D3" t="s">
        <v>37</v>
      </c>
      <c r="G3">
        <v>11.061007999999999</v>
      </c>
      <c r="H3">
        <v>1</v>
      </c>
      <c r="I3">
        <f>AVERAGE(G6:G9)</f>
        <v>11.276054999999999</v>
      </c>
      <c r="J3">
        <f>F6</f>
        <v>11.796346249999999</v>
      </c>
      <c r="K3">
        <f t="shared" si="0"/>
        <v>10.59634625</v>
      </c>
      <c r="L3">
        <v>1</v>
      </c>
      <c r="M3">
        <f>(I4-I5)/(I5)*100</f>
        <v>-4.4476325130031995</v>
      </c>
      <c r="N3">
        <f>(J4-J5)/J4*100</f>
        <v>-7.6679729188968997</v>
      </c>
      <c r="O3" s="13" t="e">
        <f>(#REF!-#REF!)/(#REF!)*100</f>
        <v>#REF!</v>
      </c>
      <c r="P3" s="13" t="e">
        <f>(#REF!-#REF!)/(#REF!)*100</f>
        <v>#REF!</v>
      </c>
      <c r="Q3">
        <f>(K4-K5)/K5*100</f>
        <v>-8.0372380116609783</v>
      </c>
      <c r="R3">
        <v>2</v>
      </c>
      <c r="AG3">
        <v>0</v>
      </c>
      <c r="AH3" t="s">
        <v>43</v>
      </c>
      <c r="AI3" t="s">
        <v>33</v>
      </c>
      <c r="AJ3" t="s">
        <v>34</v>
      </c>
      <c r="AK3">
        <v>2.8224860000000001</v>
      </c>
      <c r="AL3" s="12">
        <f>AVERAGE(AK3:AK6)</f>
        <v>2.7496100000000006</v>
      </c>
      <c r="AM3" s="12">
        <f>AL3-AW3</f>
        <v>-5.135199999999962E-2</v>
      </c>
      <c r="AN3">
        <f>AM3/K5*100</f>
        <v>-0.55001923519617146</v>
      </c>
      <c r="AO3" s="12">
        <f>AVERAGE(AM3,AM7)</f>
        <v>2.4106875000000194E-2</v>
      </c>
      <c r="AP3">
        <f>_xlfn.STDEV.P(AM3,AM7)</f>
        <v>7.5458874999999814E-2</v>
      </c>
      <c r="AR3">
        <v>4</v>
      </c>
      <c r="AS3" t="s">
        <v>43</v>
      </c>
      <c r="AT3" t="s">
        <v>40</v>
      </c>
      <c r="AU3" t="s">
        <v>34</v>
      </c>
      <c r="AV3">
        <v>2.670731</v>
      </c>
      <c r="AW3" s="12">
        <f>AVERAGE(AV3:AV6)</f>
        <v>2.8009620000000002</v>
      </c>
      <c r="BA3">
        <v>0</v>
      </c>
      <c r="BB3" t="s">
        <v>43</v>
      </c>
      <c r="BC3" t="s">
        <v>33</v>
      </c>
      <c r="BD3" t="s">
        <v>34</v>
      </c>
      <c r="BE3">
        <v>6.6376109999999997</v>
      </c>
      <c r="BF3" s="12">
        <f>AVERAGE(BE3:BE6)</f>
        <v>6.2705475000000002</v>
      </c>
      <c r="BG3" s="12">
        <f>BF3-BQ3</f>
        <v>-0.94676099999999952</v>
      </c>
      <c r="BH3">
        <f>BG3/K5*100</f>
        <v>-10.140535152156996</v>
      </c>
      <c r="BI3" s="12">
        <f>AVERAGE(BG3,BG7)</f>
        <v>-0.92616300000000029</v>
      </c>
      <c r="BJ3">
        <f>_xlfn.STDEV.P(BG3,BG7)</f>
        <v>2.0597999999999228E-2</v>
      </c>
      <c r="BL3">
        <v>4</v>
      </c>
      <c r="BM3" t="s">
        <v>43</v>
      </c>
      <c r="BN3" t="s">
        <v>40</v>
      </c>
      <c r="BO3" t="s">
        <v>34</v>
      </c>
      <c r="BP3">
        <v>7.4643920000000001</v>
      </c>
      <c r="BQ3" s="12">
        <f>AVERAGE(BP3:BP6)</f>
        <v>7.2173084999999997</v>
      </c>
      <c r="BY3" s="30" t="s">
        <v>161</v>
      </c>
      <c r="BZ3" s="30">
        <v>1</v>
      </c>
      <c r="CA3" s="30">
        <v>11.061007999999999</v>
      </c>
      <c r="CC3">
        <v>1</v>
      </c>
      <c r="CD3">
        <f>CA3-CA4</f>
        <v>-0.21504700000000021</v>
      </c>
      <c r="CE3" t="s">
        <v>161</v>
      </c>
    </row>
    <row r="4" spans="2:84" ht="16.5" thickTop="1" thickBot="1" x14ac:dyDescent="0.3">
      <c r="B4" t="s">
        <v>32</v>
      </c>
      <c r="C4" t="s">
        <v>33</v>
      </c>
      <c r="D4" t="s">
        <v>38</v>
      </c>
      <c r="G4">
        <v>11.061007999999999</v>
      </c>
      <c r="H4">
        <v>2</v>
      </c>
      <c r="I4">
        <f>AVERAGE(G10:G13)</f>
        <v>8.9729109999999999</v>
      </c>
      <c r="J4">
        <f>F10</f>
        <v>9.7860119999999995</v>
      </c>
      <c r="K4">
        <f t="shared" si="0"/>
        <v>8.5860120000000002</v>
      </c>
      <c r="L4">
        <v>2</v>
      </c>
      <c r="M4">
        <f>(I6-I7)/(I7)*100</f>
        <v>-3.1402286791878598</v>
      </c>
      <c r="N4">
        <f>(J6-J7)/J6*100</f>
        <v>-3.4405727082523403</v>
      </c>
      <c r="O4" s="13" t="e">
        <f>(I3-#REF!)/#REF!*100</f>
        <v>#REF!</v>
      </c>
      <c r="P4" s="13" t="e">
        <f>(J3-#REF!)/#REF!*100</f>
        <v>#REF!</v>
      </c>
      <c r="Q4">
        <f>(K6-K7)/K7*100</f>
        <v>-3.7297543833232742</v>
      </c>
      <c r="R4">
        <v>3</v>
      </c>
      <c r="AG4">
        <v>1</v>
      </c>
      <c r="AH4" t="s">
        <v>43</v>
      </c>
      <c r="AI4" t="s">
        <v>33</v>
      </c>
      <c r="AJ4" t="s">
        <v>37</v>
      </c>
      <c r="AK4">
        <v>2.7806150000000001</v>
      </c>
      <c r="AL4">
        <f>AL5/SQRT(COUNT(AK3:AK6))</f>
        <v>5.7950131355545671E-2</v>
      </c>
      <c r="AM4" t="s">
        <v>54</v>
      </c>
      <c r="AO4" t="s">
        <v>97</v>
      </c>
      <c r="AR4">
        <v>5</v>
      </c>
      <c r="AS4" t="s">
        <v>43</v>
      </c>
      <c r="AT4" t="s">
        <v>40</v>
      </c>
      <c r="AU4" t="s">
        <v>37</v>
      </c>
      <c r="AV4">
        <v>3.1026220000000002</v>
      </c>
      <c r="AW4">
        <f>AW5/SQRT(COUNT(AV3:AV6))</f>
        <v>9.0008547311491521E-2</v>
      </c>
      <c r="AX4" t="s">
        <v>54</v>
      </c>
      <c r="BA4">
        <v>1</v>
      </c>
      <c r="BB4" t="s">
        <v>43</v>
      </c>
      <c r="BC4" t="s">
        <v>33</v>
      </c>
      <c r="BD4" t="s">
        <v>37</v>
      </c>
      <c r="BE4">
        <v>5.9639850000000001</v>
      </c>
      <c r="BF4">
        <f>BF5/SQRT(COUNT(BE3:BE6))</f>
        <v>0.18956143587419758</v>
      </c>
      <c r="BG4" t="s">
        <v>54</v>
      </c>
      <c r="BI4" t="s">
        <v>96</v>
      </c>
      <c r="BL4">
        <v>5</v>
      </c>
      <c r="BM4" t="s">
        <v>43</v>
      </c>
      <c r="BN4" t="s">
        <v>40</v>
      </c>
      <c r="BO4" t="s">
        <v>37</v>
      </c>
      <c r="BP4">
        <v>7.6236660000000001</v>
      </c>
      <c r="BQ4">
        <f>BQ5/SQRT(COUNT(BP3:BP6))</f>
        <v>0.16605101624406729</v>
      </c>
      <c r="BR4" t="s">
        <v>54</v>
      </c>
      <c r="BY4" s="30" t="s">
        <v>161</v>
      </c>
      <c r="BZ4" s="30">
        <v>1</v>
      </c>
      <c r="CA4" s="30">
        <v>11.276054999999999</v>
      </c>
      <c r="CC4">
        <v>2</v>
      </c>
      <c r="CD4">
        <f>CA5-CA6</f>
        <v>-0.41765799999999942</v>
      </c>
      <c r="CE4" t="s">
        <v>162</v>
      </c>
    </row>
    <row r="5" spans="2:84" ht="15.75" thickTop="1" x14ac:dyDescent="0.25">
      <c r="B5" t="s">
        <v>32</v>
      </c>
      <c r="C5" t="s">
        <v>33</v>
      </c>
      <c r="D5" t="s">
        <v>39</v>
      </c>
      <c r="G5">
        <v>11.061007999999999</v>
      </c>
      <c r="H5">
        <v>2</v>
      </c>
      <c r="I5">
        <f>AVERAGE(G14:G17)</f>
        <v>9.3905689999999993</v>
      </c>
      <c r="J5">
        <f>F14</f>
        <v>10.53640075</v>
      </c>
      <c r="K5">
        <f t="shared" si="0"/>
        <v>9.336400750000001</v>
      </c>
      <c r="L5">
        <v>2</v>
      </c>
      <c r="M5">
        <f>(I8-I9)/(I9)*100</f>
        <v>1.2885992899634173</v>
      </c>
      <c r="N5">
        <f>(J8-J9)/J8*100</f>
        <v>-5.8362546562672684</v>
      </c>
      <c r="O5" s="13" t="e">
        <f>(#REF!-#REF!)/#REF!*100</f>
        <v>#REF!</v>
      </c>
      <c r="P5" s="13" t="e">
        <f>(#REF!-#REF!)/#REF!*100</f>
        <v>#REF!</v>
      </c>
      <c r="Q5">
        <f>(K8-K9)/K9*100</f>
        <v>-6.1489278867575043</v>
      </c>
      <c r="R5">
        <v>4</v>
      </c>
      <c r="AG5">
        <v>2</v>
      </c>
      <c r="AH5" t="s">
        <v>43</v>
      </c>
      <c r="AI5" t="s">
        <v>33</v>
      </c>
      <c r="AJ5" t="s">
        <v>38</v>
      </c>
      <c r="AK5">
        <v>2.5526460000000002</v>
      </c>
      <c r="AL5">
        <f>_xlfn.STDEV.P(AK3:AK6)</f>
        <v>0.11590026271109134</v>
      </c>
      <c r="AM5" t="s">
        <v>90</v>
      </c>
      <c r="AO5">
        <f>AO3/(AVERAGE(AV3:AV10))*100</f>
        <v>0.80763023061025396</v>
      </c>
      <c r="AR5">
        <v>6</v>
      </c>
      <c r="AS5" t="s">
        <v>43</v>
      </c>
      <c r="AT5" t="s">
        <v>40</v>
      </c>
      <c r="AU5" t="s">
        <v>38</v>
      </c>
      <c r="AV5">
        <v>2.6562060000000001</v>
      </c>
      <c r="AW5">
        <f>_xlfn.STDEV.P(AV3:AV6)</f>
        <v>0.18001709462298304</v>
      </c>
      <c r="AX5" t="s">
        <v>90</v>
      </c>
      <c r="BA5">
        <v>2</v>
      </c>
      <c r="BB5" t="s">
        <v>43</v>
      </c>
      <c r="BC5" t="s">
        <v>33</v>
      </c>
      <c r="BD5" t="s">
        <v>38</v>
      </c>
      <c r="BE5">
        <v>6.6552610000000003</v>
      </c>
      <c r="BF5">
        <f>_xlfn.STDEV.P(BE3:BE6)</f>
        <v>0.37912287174839515</v>
      </c>
      <c r="BG5" t="s">
        <v>90</v>
      </c>
      <c r="BI5">
        <f>BI3/(AVERAGE(BP3:BP10))*100</f>
        <v>-12.506746639492015</v>
      </c>
      <c r="BL5">
        <v>6</v>
      </c>
      <c r="BM5" t="s">
        <v>43</v>
      </c>
      <c r="BN5" t="s">
        <v>40</v>
      </c>
      <c r="BO5" t="s">
        <v>38</v>
      </c>
      <c r="BP5">
        <v>6.9179539999999999</v>
      </c>
      <c r="BQ5">
        <f>_xlfn.STDEV.P(BP3:BP6)</f>
        <v>0.33210203248813458</v>
      </c>
      <c r="BR5" t="s">
        <v>90</v>
      </c>
      <c r="BY5" t="s">
        <v>162</v>
      </c>
      <c r="BZ5">
        <v>2</v>
      </c>
      <c r="CA5">
        <v>8.9729109999999999</v>
      </c>
      <c r="CC5">
        <v>3</v>
      </c>
      <c r="CD5">
        <f>CA7-CA8</f>
        <v>-0.30866300000000102</v>
      </c>
      <c r="CE5" t="s">
        <v>162</v>
      </c>
    </row>
    <row r="6" spans="2:84" x14ac:dyDescent="0.25">
      <c r="B6" t="s">
        <v>32</v>
      </c>
      <c r="C6" t="s">
        <v>40</v>
      </c>
      <c r="D6" t="s">
        <v>34</v>
      </c>
      <c r="F6">
        <v>11.796346249999999</v>
      </c>
      <c r="G6">
        <v>11.276054999999999</v>
      </c>
      <c r="H6">
        <v>3</v>
      </c>
      <c r="I6">
        <f>AVERAGE(G18:G21)</f>
        <v>9.5206529999999994</v>
      </c>
      <c r="J6">
        <f>F18</f>
        <v>10.720083000000001</v>
      </c>
      <c r="K6">
        <f t="shared" si="0"/>
        <v>9.5200830000000014</v>
      </c>
      <c r="L6">
        <v>3</v>
      </c>
      <c r="M6">
        <f>(I10-I11)/(I11)*100</f>
        <v>-13.674275389023604</v>
      </c>
      <c r="N6">
        <f>(J10-J11)/J10*100</f>
        <v>-11.578362832032797</v>
      </c>
      <c r="O6" s="13"/>
      <c r="P6" s="13"/>
      <c r="Q6">
        <f>(K10-K11)/K11*100</f>
        <v>-11.504282943748922</v>
      </c>
      <c r="R6">
        <v>5</v>
      </c>
      <c r="AG6">
        <v>3</v>
      </c>
      <c r="AH6" t="s">
        <v>43</v>
      </c>
      <c r="AI6" t="s">
        <v>33</v>
      </c>
      <c r="AJ6" t="s">
        <v>39</v>
      </c>
      <c r="AK6">
        <v>2.8426930000000001</v>
      </c>
      <c r="AO6" t="s">
        <v>98</v>
      </c>
      <c r="AR6">
        <v>7</v>
      </c>
      <c r="AS6" t="s">
        <v>43</v>
      </c>
      <c r="AT6" t="s">
        <v>40</v>
      </c>
      <c r="AU6" t="s">
        <v>39</v>
      </c>
      <c r="AV6">
        <v>2.774289</v>
      </c>
      <c r="BA6">
        <v>3</v>
      </c>
      <c r="BB6" t="s">
        <v>43</v>
      </c>
      <c r="BC6" t="s">
        <v>33</v>
      </c>
      <c r="BD6" t="s">
        <v>39</v>
      </c>
      <c r="BE6">
        <v>5.8253329999999997</v>
      </c>
      <c r="BI6" t="s">
        <v>99</v>
      </c>
      <c r="BL6">
        <v>7</v>
      </c>
      <c r="BM6" t="s">
        <v>43</v>
      </c>
      <c r="BN6" t="s">
        <v>40</v>
      </c>
      <c r="BO6" t="s">
        <v>39</v>
      </c>
      <c r="BP6">
        <v>6.8632220000000004</v>
      </c>
      <c r="BY6" t="s">
        <v>162</v>
      </c>
      <c r="BZ6">
        <v>2</v>
      </c>
      <c r="CA6">
        <v>9.3905689999999993</v>
      </c>
      <c r="CC6">
        <v>4</v>
      </c>
      <c r="CD6">
        <f>CA9-CA10</f>
        <v>0.11609499999999962</v>
      </c>
      <c r="CE6" t="s">
        <v>161</v>
      </c>
    </row>
    <row r="7" spans="2:84" x14ac:dyDescent="0.25">
      <c r="B7" t="s">
        <v>32</v>
      </c>
      <c r="C7" t="s">
        <v>40</v>
      </c>
      <c r="D7" t="s">
        <v>37</v>
      </c>
      <c r="G7">
        <v>11.276054999999999</v>
      </c>
      <c r="H7">
        <v>3</v>
      </c>
      <c r="I7">
        <f>AVERAGE(G22:G25)</f>
        <v>9.8293160000000004</v>
      </c>
      <c r="J7">
        <f>F22</f>
        <v>11.088915249999999</v>
      </c>
      <c r="K7">
        <f t="shared" si="0"/>
        <v>9.8889152500000002</v>
      </c>
      <c r="L7">
        <v>3</v>
      </c>
      <c r="M7">
        <f>(I12-I13)/(I13)*100</f>
        <v>-1.6788012811168269</v>
      </c>
      <c r="N7">
        <f>(J12-J13)/J12*100</f>
        <v>-1.2236768461507479</v>
      </c>
      <c r="O7" s="13"/>
      <c r="P7" s="13"/>
      <c r="Q7">
        <f>(K12-K13)/K13*100</f>
        <v>-1.3663149606389025</v>
      </c>
      <c r="R7">
        <v>7</v>
      </c>
      <c r="AG7">
        <v>8</v>
      </c>
      <c r="AH7" t="s">
        <v>44</v>
      </c>
      <c r="AI7" t="s">
        <v>33</v>
      </c>
      <c r="AJ7" t="s">
        <v>34</v>
      </c>
      <c r="AK7">
        <v>3.190118</v>
      </c>
      <c r="AL7" s="12">
        <f>AVERAGE(AK7:AK10)</f>
        <v>3.2683840000000002</v>
      </c>
      <c r="AM7" s="12">
        <f>AL7-AW7</f>
        <v>9.9565750000000008E-2</v>
      </c>
      <c r="AN7">
        <f>AM7/K7*100</f>
        <v>1.0068419789521406</v>
      </c>
      <c r="AO7">
        <f>AO3/AVERAGE(K5,K7)*100</f>
        <v>0.25078261392426726</v>
      </c>
      <c r="AR7">
        <v>12</v>
      </c>
      <c r="AS7" t="s">
        <v>44</v>
      </c>
      <c r="AT7" t="s">
        <v>40</v>
      </c>
      <c r="AU7" t="s">
        <v>34</v>
      </c>
      <c r="AV7">
        <v>3.3469850000000001</v>
      </c>
      <c r="AW7" s="12">
        <f>AVERAGE(AV7:AV10)</f>
        <v>3.1688182500000002</v>
      </c>
      <c r="BA7">
        <v>8</v>
      </c>
      <c r="BB7" t="s">
        <v>44</v>
      </c>
      <c r="BC7" t="s">
        <v>33</v>
      </c>
      <c r="BD7" t="s">
        <v>34</v>
      </c>
      <c r="BE7">
        <v>6.9033720000000001</v>
      </c>
      <c r="BF7" s="12">
        <f>AVERAGE(BE7:BE10)</f>
        <v>6.6877407499999997</v>
      </c>
      <c r="BG7" s="12">
        <f>BF7-BQ7</f>
        <v>-0.90556500000000106</v>
      </c>
      <c r="BH7">
        <f>BG7/K7*100</f>
        <v>-9.1573744653135858</v>
      </c>
      <c r="BI7">
        <f>BI3/AVERAGE(K5,K7)*100</f>
        <v>-9.6348273287159536</v>
      </c>
      <c r="BL7">
        <v>12</v>
      </c>
      <c r="BM7" t="s">
        <v>44</v>
      </c>
      <c r="BN7" t="s">
        <v>40</v>
      </c>
      <c r="BO7" t="s">
        <v>34</v>
      </c>
      <c r="BP7">
        <v>7.3225720000000001</v>
      </c>
      <c r="BQ7" s="12">
        <f>AVERAGE(BP7:BP10)</f>
        <v>7.5933057500000007</v>
      </c>
      <c r="BY7" t="s">
        <v>162</v>
      </c>
      <c r="BZ7">
        <v>3</v>
      </c>
      <c r="CA7">
        <v>9.5206529999999994</v>
      </c>
      <c r="CC7">
        <v>5</v>
      </c>
      <c r="CD7">
        <f>CA11-CA12</f>
        <v>-1.4934899999999995</v>
      </c>
      <c r="CE7" t="s">
        <v>161</v>
      </c>
    </row>
    <row r="8" spans="2:84" ht="15.75" thickBot="1" x14ac:dyDescent="0.3">
      <c r="B8" t="s">
        <v>32</v>
      </c>
      <c r="C8" t="s">
        <v>40</v>
      </c>
      <c r="D8" t="s">
        <v>38</v>
      </c>
      <c r="G8">
        <v>11.276054999999999</v>
      </c>
      <c r="H8">
        <v>4</v>
      </c>
      <c r="I8">
        <f>AVERAGE(G26:G29)</f>
        <v>9.1254899999999992</v>
      </c>
      <c r="J8">
        <f>F26</f>
        <v>10.9877445</v>
      </c>
      <c r="K8">
        <f t="shared" si="0"/>
        <v>9.7877445000000005</v>
      </c>
      <c r="L8">
        <v>4</v>
      </c>
      <c r="M8">
        <f>(I14-I15)/(I15)*100</f>
        <v>-9.058404806954389</v>
      </c>
      <c r="N8">
        <f>(J14-J15)/J14*100</f>
        <v>-9.3021632127270806</v>
      </c>
      <c r="O8" s="13"/>
      <c r="P8" s="13"/>
      <c r="Q8">
        <f>(K14-K15)/K15*100</f>
        <v>-9.5248835497192399</v>
      </c>
      <c r="R8">
        <v>8</v>
      </c>
      <c r="AG8">
        <v>9</v>
      </c>
      <c r="AH8" t="s">
        <v>44</v>
      </c>
      <c r="AI8" t="s">
        <v>33</v>
      </c>
      <c r="AJ8" t="s">
        <v>37</v>
      </c>
      <c r="AK8">
        <v>3.1468889999999998</v>
      </c>
      <c r="AL8">
        <f>AL9/SQRT(COUNT(AK7:AK10))</f>
        <v>7.5118587605698534E-2</v>
      </c>
      <c r="AM8" t="s">
        <v>54</v>
      </c>
      <c r="AR8">
        <v>13</v>
      </c>
      <c r="AS8" t="s">
        <v>44</v>
      </c>
      <c r="AT8" t="s">
        <v>40</v>
      </c>
      <c r="AU8" t="s">
        <v>37</v>
      </c>
      <c r="AV8">
        <v>3.0652469999999998</v>
      </c>
      <c r="AW8">
        <f>AW9/SQRT(COUNT(AV7:AV10))</f>
        <v>5.5662879589290733E-2</v>
      </c>
      <c r="AX8" t="s">
        <v>54</v>
      </c>
      <c r="BA8">
        <v>9</v>
      </c>
      <c r="BB8" t="s">
        <v>44</v>
      </c>
      <c r="BC8" t="s">
        <v>33</v>
      </c>
      <c r="BD8" t="s">
        <v>37</v>
      </c>
      <c r="BE8">
        <v>6.647322</v>
      </c>
      <c r="BF8">
        <f>BF9/SQRT(COUNT(BE7:BE10))</f>
        <v>0.12293927464879519</v>
      </c>
      <c r="BG8" t="s">
        <v>54</v>
      </c>
      <c r="BL8">
        <v>13</v>
      </c>
      <c r="BM8" t="s">
        <v>44</v>
      </c>
      <c r="BN8" t="s">
        <v>40</v>
      </c>
      <c r="BO8" t="s">
        <v>37</v>
      </c>
      <c r="BP8">
        <v>7.7138470000000003</v>
      </c>
      <c r="BQ8">
        <f>BQ9/SQRT(COUNT(BP7:BP10))</f>
        <v>9.2047158499987847E-2</v>
      </c>
      <c r="BR8" t="s">
        <v>54</v>
      </c>
      <c r="BY8" t="s">
        <v>162</v>
      </c>
      <c r="BZ8">
        <v>3</v>
      </c>
      <c r="CA8">
        <v>9.8293160000000004</v>
      </c>
      <c r="CC8">
        <v>7</v>
      </c>
      <c r="CD8">
        <f>CA13-CA14</f>
        <v>-0.16019100000000108</v>
      </c>
      <c r="CE8" t="s">
        <v>162</v>
      </c>
    </row>
    <row r="9" spans="2:84" ht="16.5" thickTop="1" thickBot="1" x14ac:dyDescent="0.3">
      <c r="B9" t="s">
        <v>32</v>
      </c>
      <c r="C9" t="s">
        <v>40</v>
      </c>
      <c r="D9" t="s">
        <v>39</v>
      </c>
      <c r="G9">
        <v>11.276054999999999</v>
      </c>
      <c r="H9">
        <v>4</v>
      </c>
      <c r="I9">
        <f>AVERAGE(G30:G33)</f>
        <v>9.0093949999999996</v>
      </c>
      <c r="J9">
        <f>F30</f>
        <v>11.62901725</v>
      </c>
      <c r="K9">
        <f t="shared" si="0"/>
        <v>10.429017250000001</v>
      </c>
      <c r="L9">
        <v>4</v>
      </c>
      <c r="M9">
        <f>(I16-I17)/(I17)*100</f>
        <v>-11.64474843707611</v>
      </c>
      <c r="N9">
        <f>(J16-J17)/J16*100</f>
        <v>-7.674602186923944</v>
      </c>
      <c r="O9" s="13"/>
      <c r="P9" s="13"/>
      <c r="Q9">
        <f>(K16-K17)/K17*100</f>
        <v>-7.8756045636920122</v>
      </c>
      <c r="R9">
        <v>9</v>
      </c>
      <c r="AG9">
        <v>10</v>
      </c>
      <c r="AH9" t="s">
        <v>44</v>
      </c>
      <c r="AI9" t="s">
        <v>33</v>
      </c>
      <c r="AJ9" t="s">
        <v>38</v>
      </c>
      <c r="AK9">
        <v>3.2110289999999999</v>
      </c>
      <c r="AL9">
        <f>_xlfn.STDEV.P(AK7:AK10)</f>
        <v>0.15023717521139707</v>
      </c>
      <c r="AM9" t="s">
        <v>90</v>
      </c>
      <c r="AR9">
        <v>14</v>
      </c>
      <c r="AS9" t="s">
        <v>44</v>
      </c>
      <c r="AT9" t="s">
        <v>40</v>
      </c>
      <c r="AU9" t="s">
        <v>38</v>
      </c>
      <c r="AV9">
        <v>3.0850390000000001</v>
      </c>
      <c r="AW9">
        <f>_xlfn.STDEV.P(AV7:AV10)</f>
        <v>0.11132575917858147</v>
      </c>
      <c r="AX9" t="s">
        <v>90</v>
      </c>
      <c r="BA9">
        <v>10</v>
      </c>
      <c r="BB9" t="s">
        <v>44</v>
      </c>
      <c r="BC9" t="s">
        <v>33</v>
      </c>
      <c r="BD9" t="s">
        <v>38</v>
      </c>
      <c r="BE9">
        <v>6.3015169999999996</v>
      </c>
      <c r="BF9">
        <f>_xlfn.STDEV.P(BE7:BE10)</f>
        <v>0.24587854929759037</v>
      </c>
      <c r="BG9" t="s">
        <v>90</v>
      </c>
      <c r="BL9">
        <v>14</v>
      </c>
      <c r="BM9" t="s">
        <v>44</v>
      </c>
      <c r="BN9" t="s">
        <v>40</v>
      </c>
      <c r="BO9" t="s">
        <v>38</v>
      </c>
      <c r="BP9">
        <v>7.5333889999999997</v>
      </c>
      <c r="BQ9">
        <f>_xlfn.STDEV.P(BP7:BP10)</f>
        <v>0.18409431699997569</v>
      </c>
      <c r="BR9" t="s">
        <v>90</v>
      </c>
      <c r="BY9" s="30" t="s">
        <v>161</v>
      </c>
      <c r="BZ9" s="30">
        <v>4</v>
      </c>
      <c r="CA9" s="30">
        <v>9.1254899999999992</v>
      </c>
      <c r="CC9">
        <v>8</v>
      </c>
      <c r="CD9">
        <f>CA15-CA16</f>
        <v>-0.9318919999999995</v>
      </c>
      <c r="CE9" t="s">
        <v>161</v>
      </c>
    </row>
    <row r="10" spans="2:84" ht="16.5" thickTop="1" thickBot="1" x14ac:dyDescent="0.3">
      <c r="B10" t="s">
        <v>43</v>
      </c>
      <c r="C10" t="s">
        <v>33</v>
      </c>
      <c r="D10" t="s">
        <v>34</v>
      </c>
      <c r="E10">
        <v>10.006568</v>
      </c>
      <c r="F10">
        <f>AVERAGE(E10:E13)</f>
        <v>9.7860119999999995</v>
      </c>
      <c r="G10">
        <v>8.9729109999999999</v>
      </c>
      <c r="H10">
        <v>5</v>
      </c>
      <c r="I10">
        <f>AVERAGE(G34:G37)</f>
        <v>9.4284049999999997</v>
      </c>
      <c r="J10">
        <f>F34</f>
        <v>10.974509249999999</v>
      </c>
      <c r="K10">
        <f t="shared" si="0"/>
        <v>9.7745092499999995</v>
      </c>
      <c r="L10">
        <v>5</v>
      </c>
      <c r="M10">
        <f>(I18-I19)/(I19)*100</f>
        <v>-8.4879916370220343</v>
      </c>
      <c r="N10">
        <f>(J18-J19)/J18*100</f>
        <v>-9.3888750470371658</v>
      </c>
      <c r="O10" s="13"/>
      <c r="P10" s="13"/>
      <c r="Q10">
        <f>(K18-K19)/K19*100</f>
        <v>-9.4257705625304062</v>
      </c>
      <c r="R10">
        <v>10</v>
      </c>
      <c r="AG10">
        <v>11</v>
      </c>
      <c r="AH10" t="s">
        <v>44</v>
      </c>
      <c r="AI10" t="s">
        <v>33</v>
      </c>
      <c r="AJ10" t="s">
        <v>39</v>
      </c>
      <c r="AK10">
        <v>3.5255000000000001</v>
      </c>
      <c r="AR10">
        <v>15</v>
      </c>
      <c r="AS10" t="s">
        <v>44</v>
      </c>
      <c r="AT10" t="s">
        <v>40</v>
      </c>
      <c r="AU10" t="s">
        <v>39</v>
      </c>
      <c r="AV10">
        <v>3.1780020000000002</v>
      </c>
      <c r="BA10">
        <v>11</v>
      </c>
      <c r="BB10" t="s">
        <v>44</v>
      </c>
      <c r="BC10" t="s">
        <v>33</v>
      </c>
      <c r="BD10" t="s">
        <v>39</v>
      </c>
      <c r="BE10">
        <v>6.898752</v>
      </c>
      <c r="BL10">
        <v>15</v>
      </c>
      <c r="BM10" t="s">
        <v>44</v>
      </c>
      <c r="BN10" t="s">
        <v>40</v>
      </c>
      <c r="BO10" t="s">
        <v>39</v>
      </c>
      <c r="BP10">
        <v>7.8034150000000002</v>
      </c>
      <c r="BY10" s="30" t="s">
        <v>161</v>
      </c>
      <c r="BZ10" s="30">
        <v>4</v>
      </c>
      <c r="CA10" s="30">
        <v>9.0093949999999996</v>
      </c>
      <c r="CC10">
        <v>9</v>
      </c>
      <c r="CD10">
        <f>CA17-CA18</f>
        <v>-1.2936880000000013</v>
      </c>
      <c r="CE10" t="s">
        <v>162</v>
      </c>
    </row>
    <row r="11" spans="2:84" ht="15.75" thickTop="1" x14ac:dyDescent="0.25">
      <c r="B11" t="s">
        <v>43</v>
      </c>
      <c r="C11" t="s">
        <v>33</v>
      </c>
      <c r="D11" t="s">
        <v>37</v>
      </c>
      <c r="E11">
        <v>9.5207770000000007</v>
      </c>
      <c r="G11">
        <v>8.9729109999999999</v>
      </c>
      <c r="H11">
        <v>5</v>
      </c>
      <c r="I11">
        <f>AVERAGE(G38:G41)</f>
        <v>10.921894999999999</v>
      </c>
      <c r="J11">
        <f>F38</f>
        <v>12.24517775</v>
      </c>
      <c r="K11">
        <f t="shared" si="0"/>
        <v>11.045177750000001</v>
      </c>
      <c r="L11">
        <v>5</v>
      </c>
      <c r="M11">
        <f>(I20-I21)/(I21)*100</f>
        <v>-7.4979090698643125</v>
      </c>
      <c r="N11">
        <f>(J20-J21)/J20*100</f>
        <v>-15.608774138933434</v>
      </c>
      <c r="O11" s="13"/>
      <c r="P11" s="13"/>
      <c r="Q11">
        <f>(K20-K21)/K21*100</f>
        <v>-14.984064993776991</v>
      </c>
      <c r="R11">
        <v>13</v>
      </c>
      <c r="BY11" t="s">
        <v>161</v>
      </c>
      <c r="BZ11">
        <v>5</v>
      </c>
      <c r="CA11">
        <v>9.4284049999999997</v>
      </c>
      <c r="CC11">
        <v>10</v>
      </c>
      <c r="CD11">
        <f>CA19-CA20</f>
        <v>-1.0437729999999998</v>
      </c>
      <c r="CE11" t="s">
        <v>161</v>
      </c>
    </row>
    <row r="12" spans="2:84" x14ac:dyDescent="0.25">
      <c r="B12" t="s">
        <v>43</v>
      </c>
      <c r="C12" t="s">
        <v>33</v>
      </c>
      <c r="D12" t="s">
        <v>38</v>
      </c>
      <c r="E12">
        <v>10.042546</v>
      </c>
      <c r="G12">
        <v>8.9729109999999999</v>
      </c>
      <c r="H12">
        <v>7</v>
      </c>
      <c r="I12">
        <f>AVERAGE(G42:G45)</f>
        <v>9.3817959999999996</v>
      </c>
      <c r="J12">
        <f>F42</f>
        <v>10.288684499999999</v>
      </c>
      <c r="K12">
        <f t="shared" si="0"/>
        <v>9.0886844999999994</v>
      </c>
      <c r="L12">
        <v>7</v>
      </c>
      <c r="O12" s="13"/>
      <c r="P12" s="13"/>
      <c r="AM12" t="s">
        <v>91</v>
      </c>
      <c r="BY12" t="s">
        <v>161</v>
      </c>
      <c r="BZ12">
        <v>5</v>
      </c>
      <c r="CA12">
        <v>10.921894999999999</v>
      </c>
      <c r="CC12">
        <v>13</v>
      </c>
      <c r="CD12">
        <f>CA21-CA22</f>
        <v>-0.82010000000000005</v>
      </c>
      <c r="CE12" t="s">
        <v>162</v>
      </c>
    </row>
    <row r="13" spans="2:84" x14ac:dyDescent="0.25">
      <c r="B13" t="s">
        <v>43</v>
      </c>
      <c r="C13" t="s">
        <v>33</v>
      </c>
      <c r="D13" t="s">
        <v>39</v>
      </c>
      <c r="E13">
        <v>9.5741569999999996</v>
      </c>
      <c r="G13">
        <v>8.9729109999999999</v>
      </c>
      <c r="H13">
        <v>7</v>
      </c>
      <c r="I13">
        <f>AVERAGE(G46:G49)</f>
        <v>9.5419870000000007</v>
      </c>
      <c r="J13">
        <f>F46</f>
        <v>10.41458475</v>
      </c>
      <c r="K13">
        <f t="shared" si="0"/>
        <v>9.2145847500000002</v>
      </c>
      <c r="L13">
        <v>7</v>
      </c>
      <c r="O13" s="13"/>
      <c r="P13" s="13"/>
      <c r="AU13">
        <f>AVERAGE(AV3:AV10)</f>
        <v>2.9848901249999997</v>
      </c>
      <c r="BY13" t="s">
        <v>162</v>
      </c>
      <c r="BZ13">
        <v>7</v>
      </c>
      <c r="CA13">
        <v>9.3817959999999996</v>
      </c>
    </row>
    <row r="14" spans="2:84" x14ac:dyDescent="0.25">
      <c r="B14" t="s">
        <v>43</v>
      </c>
      <c r="C14" t="s">
        <v>40</v>
      </c>
      <c r="D14" t="s">
        <v>34</v>
      </c>
      <c r="E14">
        <v>10.400014000000001</v>
      </c>
      <c r="F14">
        <f>AVERAGE(E14:E17)</f>
        <v>10.53640075</v>
      </c>
      <c r="G14">
        <v>9.3905689999999993</v>
      </c>
      <c r="H14">
        <v>8</v>
      </c>
      <c r="I14">
        <f>AVERAGE(G50:G53)</f>
        <v>9.3557030000000001</v>
      </c>
      <c r="J14">
        <f>F50</f>
        <v>10.30886825</v>
      </c>
      <c r="K14">
        <f t="shared" si="0"/>
        <v>9.1088682500000004</v>
      </c>
      <c r="L14">
        <v>8</v>
      </c>
      <c r="M14" t="s">
        <v>41</v>
      </c>
      <c r="O14" s="13"/>
      <c r="P14" s="13"/>
      <c r="Q14" t="e">
        <f>AVERAGE(S5:S6)</f>
        <v>#DIV/0!</v>
      </c>
      <c r="BY14" t="s">
        <v>162</v>
      </c>
      <c r="BZ14">
        <v>7</v>
      </c>
      <c r="CA14">
        <v>9.5419870000000007</v>
      </c>
      <c r="CC14" t="s">
        <v>165</v>
      </c>
    </row>
    <row r="15" spans="2:84" x14ac:dyDescent="0.25">
      <c r="B15" t="s">
        <v>43</v>
      </c>
      <c r="C15" t="s">
        <v>40</v>
      </c>
      <c r="D15" t="s">
        <v>37</v>
      </c>
      <c r="E15">
        <v>11.22617</v>
      </c>
      <c r="G15">
        <v>9.3905689999999993</v>
      </c>
      <c r="H15">
        <v>8</v>
      </c>
      <c r="I15">
        <f>AVERAGE(G54:G57)</f>
        <v>10.287595</v>
      </c>
      <c r="J15">
        <f>F54</f>
        <v>11.267816000000002</v>
      </c>
      <c r="K15">
        <f t="shared" si="0"/>
        <v>10.067816000000002</v>
      </c>
      <c r="L15">
        <v>8</v>
      </c>
      <c r="O15" s="13"/>
      <c r="P15" s="13"/>
      <c r="BY15" t="s">
        <v>161</v>
      </c>
      <c r="BZ15">
        <v>8</v>
      </c>
      <c r="CA15">
        <v>9.3557030000000001</v>
      </c>
      <c r="CC15">
        <f>AVERAGE(CD7,CD9,CD11)</f>
        <v>-1.1563849999999996</v>
      </c>
    </row>
    <row r="16" spans="2:84" x14ac:dyDescent="0.25">
      <c r="B16" t="s">
        <v>43</v>
      </c>
      <c r="C16" t="s">
        <v>40</v>
      </c>
      <c r="D16" t="s">
        <v>38</v>
      </c>
      <c r="E16">
        <v>10.226703000000001</v>
      </c>
      <c r="G16">
        <v>9.3905689999999993</v>
      </c>
      <c r="H16">
        <v>9</v>
      </c>
      <c r="I16">
        <f>AVERAGE(G58:G61)</f>
        <v>9.8159379999999992</v>
      </c>
      <c r="J16">
        <f>F58</f>
        <v>11.73385575</v>
      </c>
      <c r="K16">
        <f t="shared" si="0"/>
        <v>10.533855750000001</v>
      </c>
      <c r="L16">
        <v>9</v>
      </c>
      <c r="O16" s="13"/>
      <c r="P16" s="13"/>
      <c r="BY16" t="s">
        <v>161</v>
      </c>
      <c r="BZ16">
        <v>8</v>
      </c>
      <c r="CA16">
        <v>10.287595</v>
      </c>
      <c r="CC16" t="s">
        <v>166</v>
      </c>
    </row>
    <row r="17" spans="2:94" x14ac:dyDescent="0.25">
      <c r="B17" t="s">
        <v>43</v>
      </c>
      <c r="C17" t="s">
        <v>40</v>
      </c>
      <c r="D17" t="s">
        <v>39</v>
      </c>
      <c r="E17">
        <v>10.292716</v>
      </c>
      <c r="G17">
        <v>9.3905689999999993</v>
      </c>
      <c r="H17">
        <v>9</v>
      </c>
      <c r="I17">
        <f>AVERAGE(G62:G65)</f>
        <v>11.109626</v>
      </c>
      <c r="J17">
        <f>F62</f>
        <v>12.634382500000001</v>
      </c>
      <c r="K17">
        <f t="shared" si="0"/>
        <v>11.434382500000002</v>
      </c>
      <c r="L17">
        <v>9</v>
      </c>
      <c r="O17" s="13"/>
      <c r="P17" s="13"/>
      <c r="BY17" t="s">
        <v>162</v>
      </c>
      <c r="BZ17">
        <v>9</v>
      </c>
      <c r="CA17">
        <v>9.8159379999999992</v>
      </c>
      <c r="CC17">
        <f>AVERAGE(CD12,CD10,CD8,CD5,CD4)</f>
        <v>-0.60006000000000059</v>
      </c>
    </row>
    <row r="18" spans="2:94" x14ac:dyDescent="0.25">
      <c r="B18" t="s">
        <v>44</v>
      </c>
      <c r="C18" t="s">
        <v>33</v>
      </c>
      <c r="D18" t="s">
        <v>34</v>
      </c>
      <c r="E18">
        <v>10.827400000000001</v>
      </c>
      <c r="F18">
        <f>AVERAGE(E18:E21)</f>
        <v>10.720083000000001</v>
      </c>
      <c r="G18">
        <v>9.5206529999999994</v>
      </c>
      <c r="H18">
        <v>10</v>
      </c>
      <c r="I18">
        <f>AVERAGE(G66:G69)</f>
        <v>11.253282</v>
      </c>
      <c r="J18">
        <f>F66</f>
        <v>12.269553</v>
      </c>
      <c r="K18">
        <f t="shared" si="0"/>
        <v>11.069553000000001</v>
      </c>
      <c r="L18">
        <v>10</v>
      </c>
      <c r="O18" s="13"/>
      <c r="P18" s="13"/>
      <c r="BY18" t="s">
        <v>162</v>
      </c>
      <c r="BZ18">
        <v>9</v>
      </c>
      <c r="CA18">
        <v>11.109626</v>
      </c>
      <c r="CC18">
        <f>AVERAGE(CD12,CD10,CD4,CD5)</f>
        <v>-0.71002725000000044</v>
      </c>
      <c r="CD18" t="s">
        <v>167</v>
      </c>
    </row>
    <row r="19" spans="2:94" x14ac:dyDescent="0.25">
      <c r="B19" t="s">
        <v>44</v>
      </c>
      <c r="C19" t="s">
        <v>33</v>
      </c>
      <c r="D19" t="s">
        <v>37</v>
      </c>
      <c r="E19">
        <v>10.524960999999999</v>
      </c>
      <c r="G19">
        <v>9.5206529999999994</v>
      </c>
      <c r="H19">
        <v>10</v>
      </c>
      <c r="I19">
        <f>AVERAGE(G70:G73)</f>
        <v>12.297055</v>
      </c>
      <c r="J19">
        <f>F70</f>
        <v>13.421526</v>
      </c>
      <c r="K19">
        <f t="shared" si="0"/>
        <v>12.221526000000001</v>
      </c>
      <c r="L19">
        <v>10</v>
      </c>
      <c r="O19" s="13"/>
      <c r="P19" s="13"/>
      <c r="BY19" t="s">
        <v>161</v>
      </c>
      <c r="BZ19">
        <v>10</v>
      </c>
      <c r="CA19">
        <v>11.253282</v>
      </c>
    </row>
    <row r="20" spans="2:94" x14ac:dyDescent="0.25">
      <c r="B20" t="s">
        <v>44</v>
      </c>
      <c r="C20" t="s">
        <v>33</v>
      </c>
      <c r="D20" t="s">
        <v>38</v>
      </c>
      <c r="E20">
        <v>10.395058000000001</v>
      </c>
      <c r="G20">
        <v>9.5206529999999994</v>
      </c>
      <c r="H20">
        <v>13</v>
      </c>
      <c r="I20">
        <f>AVERAGE(G74:G77)</f>
        <v>10.117616</v>
      </c>
      <c r="J20">
        <f>F74</f>
        <v>10.489861250000001</v>
      </c>
      <c r="K20">
        <f t="shared" si="0"/>
        <v>9.2898612500000013</v>
      </c>
      <c r="L20">
        <v>13</v>
      </c>
      <c r="O20" s="13"/>
      <c r="P20" s="13"/>
      <c r="BY20" t="s">
        <v>161</v>
      </c>
      <c r="BZ20">
        <v>10</v>
      </c>
      <c r="CA20">
        <v>12.297055</v>
      </c>
    </row>
    <row r="21" spans="2:94" x14ac:dyDescent="0.25">
      <c r="B21" t="s">
        <v>44</v>
      </c>
      <c r="C21" t="s">
        <v>33</v>
      </c>
      <c r="D21" t="s">
        <v>39</v>
      </c>
      <c r="E21">
        <v>11.132913</v>
      </c>
      <c r="G21">
        <v>9.5206529999999994</v>
      </c>
      <c r="H21">
        <v>13</v>
      </c>
      <c r="I21">
        <f>AVERAGE(G78:G81)</f>
        <v>10.937716</v>
      </c>
      <c r="J21">
        <f>F78</f>
        <v>12.1272</v>
      </c>
      <c r="K21">
        <f t="shared" si="0"/>
        <v>10.927200000000001</v>
      </c>
      <c r="L21">
        <v>13</v>
      </c>
      <c r="O21" s="13"/>
      <c r="P21" s="13"/>
      <c r="BY21" t="s">
        <v>162</v>
      </c>
      <c r="BZ21">
        <v>13</v>
      </c>
      <c r="CA21">
        <v>10.117616</v>
      </c>
    </row>
    <row r="22" spans="2:94" x14ac:dyDescent="0.25">
      <c r="B22" t="s">
        <v>44</v>
      </c>
      <c r="C22" t="s">
        <v>40</v>
      </c>
      <c r="D22" t="s">
        <v>34</v>
      </c>
      <c r="E22">
        <v>11.04608</v>
      </c>
      <c r="F22">
        <f>AVERAGE(E22:E25)</f>
        <v>11.088915249999999</v>
      </c>
      <c r="G22">
        <v>9.8293160000000004</v>
      </c>
      <c r="O22" s="13"/>
      <c r="P22" s="13"/>
      <c r="BY22" t="s">
        <v>162</v>
      </c>
      <c r="BZ22">
        <v>13</v>
      </c>
      <c r="CA22">
        <v>10.937716</v>
      </c>
    </row>
    <row r="23" spans="2:94" x14ac:dyDescent="0.25">
      <c r="B23" t="s">
        <v>44</v>
      </c>
      <c r="C23" t="s">
        <v>40</v>
      </c>
      <c r="D23" t="s">
        <v>37</v>
      </c>
      <c r="E23">
        <v>11.047166000000001</v>
      </c>
      <c r="G23">
        <v>9.8293160000000004</v>
      </c>
      <c r="I23" t="s">
        <v>122</v>
      </c>
      <c r="J23" t="s">
        <v>124</v>
      </c>
      <c r="O23" s="13" t="s">
        <v>42</v>
      </c>
      <c r="P23" s="13"/>
    </row>
    <row r="24" spans="2:94" x14ac:dyDescent="0.25">
      <c r="B24" t="s">
        <v>44</v>
      </c>
      <c r="C24" t="s">
        <v>40</v>
      </c>
      <c r="D24" t="s">
        <v>38</v>
      </c>
      <c r="E24">
        <v>11.052873</v>
      </c>
      <c r="G24">
        <v>9.8293160000000004</v>
      </c>
      <c r="I24">
        <f>MAX(I4:I7,I10:I21)</f>
        <v>12.297055</v>
      </c>
      <c r="J24">
        <f>0.03*I24</f>
        <v>0.36891164999999998</v>
      </c>
      <c r="CJ24" t="s">
        <v>189</v>
      </c>
    </row>
    <row r="25" spans="2:94" x14ac:dyDescent="0.25">
      <c r="B25" t="s">
        <v>44</v>
      </c>
      <c r="C25" t="s">
        <v>40</v>
      </c>
      <c r="D25" t="s">
        <v>39</v>
      </c>
      <c r="E25">
        <v>11.209542000000001</v>
      </c>
      <c r="G25">
        <v>9.8293160000000004</v>
      </c>
      <c r="I25" t="s">
        <v>123</v>
      </c>
      <c r="J25" t="s">
        <v>125</v>
      </c>
      <c r="BY25" t="s">
        <v>169</v>
      </c>
      <c r="BZ25" t="s">
        <v>164</v>
      </c>
      <c r="CA25" t="s">
        <v>170</v>
      </c>
      <c r="CB25" t="s">
        <v>171</v>
      </c>
      <c r="CC25" t="s">
        <v>172</v>
      </c>
      <c r="CD25" t="s">
        <v>173</v>
      </c>
      <c r="CE25" t="s">
        <v>174</v>
      </c>
      <c r="CF25" t="s">
        <v>175</v>
      </c>
      <c r="CG25" t="s">
        <v>176</v>
      </c>
      <c r="CH25" t="s">
        <v>180</v>
      </c>
      <c r="CI25" t="s">
        <v>182</v>
      </c>
      <c r="CJ25" t="s">
        <v>187</v>
      </c>
      <c r="CM25" t="s">
        <v>188</v>
      </c>
      <c r="CP25" t="s">
        <v>183</v>
      </c>
    </row>
    <row r="26" spans="2:94" x14ac:dyDescent="0.25">
      <c r="B26" t="s">
        <v>45</v>
      </c>
      <c r="C26" t="s">
        <v>33</v>
      </c>
      <c r="D26" t="s">
        <v>34</v>
      </c>
      <c r="F26">
        <v>10.9877445</v>
      </c>
      <c r="G26">
        <v>9.1254899999999992</v>
      </c>
      <c r="I26">
        <f>MIN(I4:I7,I10:I21)</f>
        <v>8.9729109999999999</v>
      </c>
      <c r="J26">
        <f>0.03*I26</f>
        <v>0.26918733</v>
      </c>
      <c r="CA26" t="s">
        <v>177</v>
      </c>
      <c r="CB26" t="s">
        <v>178</v>
      </c>
      <c r="CC26" t="s">
        <v>178</v>
      </c>
      <c r="CD26" t="s">
        <v>179</v>
      </c>
      <c r="CE26" t="s">
        <v>179</v>
      </c>
      <c r="CF26" t="s">
        <v>179</v>
      </c>
      <c r="CG26" t="s">
        <v>179</v>
      </c>
      <c r="CH26" t="s">
        <v>181</v>
      </c>
      <c r="CJ26" t="s">
        <v>184</v>
      </c>
      <c r="CK26" t="s">
        <v>185</v>
      </c>
      <c r="CL26" t="s">
        <v>186</v>
      </c>
      <c r="CM26" t="s">
        <v>184</v>
      </c>
      <c r="CN26" t="s">
        <v>185</v>
      </c>
      <c r="CO26" t="s">
        <v>186</v>
      </c>
    </row>
    <row r="27" spans="2:94" x14ac:dyDescent="0.25">
      <c r="B27" t="s">
        <v>45</v>
      </c>
      <c r="C27" t="s">
        <v>33</v>
      </c>
      <c r="D27" t="s">
        <v>37</v>
      </c>
      <c r="G27">
        <v>9.1254899999999992</v>
      </c>
    </row>
    <row r="28" spans="2:94" x14ac:dyDescent="0.25">
      <c r="B28" t="s">
        <v>45</v>
      </c>
      <c r="C28" t="s">
        <v>33</v>
      </c>
      <c r="D28" t="s">
        <v>38</v>
      </c>
      <c r="G28">
        <v>9.1254899999999992</v>
      </c>
      <c r="BY28">
        <v>2</v>
      </c>
      <c r="BZ28" t="s">
        <v>162</v>
      </c>
      <c r="CA28">
        <v>25</v>
      </c>
      <c r="CB28">
        <v>176.5</v>
      </c>
      <c r="CC28">
        <v>95.5</v>
      </c>
      <c r="CD28">
        <v>66.7</v>
      </c>
      <c r="CE28">
        <v>66.8</v>
      </c>
      <c r="CF28">
        <v>67</v>
      </c>
      <c r="CG28">
        <v>66.83</v>
      </c>
      <c r="CH28">
        <v>-0.41765799999999942</v>
      </c>
      <c r="CI28">
        <f>CC28/CB28</f>
        <v>0.54107648725212465</v>
      </c>
      <c r="CJ28">
        <v>1.7741600000000001E-3</v>
      </c>
      <c r="CK28">
        <v>5.7779700000000003E-3</v>
      </c>
      <c r="CL28">
        <v>2.1351599999999998E-2</v>
      </c>
      <c r="CM28">
        <v>-5.6886599999999999E-3</v>
      </c>
      <c r="CN28">
        <v>1.5535200000000001E-2</v>
      </c>
      <c r="CO28">
        <v>2.1013400000000002E-2</v>
      </c>
      <c r="CP28">
        <f>SQRT((CJ28-CM28)^2 + (CK28-CN28)^2 + (CL28-CO28)^2)</f>
        <v>1.228867766951758E-2</v>
      </c>
    </row>
    <row r="29" spans="2:94" x14ac:dyDescent="0.25">
      <c r="B29" t="s">
        <v>45</v>
      </c>
      <c r="C29" t="s">
        <v>33</v>
      </c>
      <c r="D29" t="s">
        <v>39</v>
      </c>
      <c r="G29">
        <v>9.1254899999999992</v>
      </c>
      <c r="I29" s="15" t="s">
        <v>53</v>
      </c>
      <c r="J29" t="s">
        <v>115</v>
      </c>
      <c r="K29" t="s">
        <v>110</v>
      </c>
      <c r="L29" t="s">
        <v>109</v>
      </c>
      <c r="M29" t="s">
        <v>112</v>
      </c>
      <c r="N29" t="s">
        <v>85</v>
      </c>
      <c r="O29" t="s">
        <v>86</v>
      </c>
      <c r="P29" t="s">
        <v>87</v>
      </c>
      <c r="BY29">
        <v>3</v>
      </c>
      <c r="BZ29" t="s">
        <v>162</v>
      </c>
      <c r="CA29">
        <v>27</v>
      </c>
      <c r="CB29">
        <v>176</v>
      </c>
      <c r="CC29">
        <v>95</v>
      </c>
      <c r="CD29">
        <v>65</v>
      </c>
      <c r="CE29">
        <v>64.7</v>
      </c>
      <c r="CF29">
        <v>64.400000000000006</v>
      </c>
      <c r="CG29">
        <v>64.7</v>
      </c>
      <c r="CH29">
        <v>-0.30866300000000102</v>
      </c>
      <c r="CI29">
        <f t="shared" ref="CI29:CI35" si="1">CC29/CB29</f>
        <v>0.53977272727272729</v>
      </c>
      <c r="CJ29">
        <v>1.32601E-2</v>
      </c>
      <c r="CK29">
        <v>3.7420800000000001E-3</v>
      </c>
      <c r="CL29">
        <v>9.0381699999999999E-3</v>
      </c>
      <c r="CM29">
        <v>-4.26919E-3</v>
      </c>
      <c r="CN29">
        <v>1.64709E-2</v>
      </c>
      <c r="CO29">
        <v>1.0015100000000001E-2</v>
      </c>
      <c r="CP29">
        <f t="shared" ref="CP29:CP35" si="2">SQRT((CJ29-CM29)^2 + (CK29-CN29)^2 + (CL29-CO29)^2)</f>
        <v>2.1685323578895476E-2</v>
      </c>
    </row>
    <row r="30" spans="2:94" x14ac:dyDescent="0.25">
      <c r="B30" t="s">
        <v>45</v>
      </c>
      <c r="C30" t="s">
        <v>40</v>
      </c>
      <c r="D30" t="s">
        <v>34</v>
      </c>
      <c r="F30">
        <v>11.62901725</v>
      </c>
      <c r="G30">
        <v>9.0093949999999996</v>
      </c>
      <c r="I30">
        <f>AVERAGE(J30:J49)</f>
        <v>0.42818274999999983</v>
      </c>
      <c r="J30">
        <f>ABS(K2-I2)</f>
        <v>1.6041155000000007</v>
      </c>
      <c r="K30">
        <f>AVERAGE(L30:L49)</f>
        <v>0.37141110260430654</v>
      </c>
      <c r="L30">
        <f>(K2-I2)^2</f>
        <v>2.573186537340252</v>
      </c>
      <c r="M30">
        <f>SQRT(AVERAGE(L32:L35,L38:L49))</f>
        <v>0.34813100752931359</v>
      </c>
      <c r="N30" s="14">
        <f>I2-I3</f>
        <v>-0.21504700000000021</v>
      </c>
      <c r="O30">
        <f>J2-J3</f>
        <v>-1.1394537500000013</v>
      </c>
      <c r="P30">
        <f>K2-K3</f>
        <v>-1.1394537500000013</v>
      </c>
      <c r="BY30">
        <v>5</v>
      </c>
      <c r="BZ30" t="s">
        <v>161</v>
      </c>
      <c r="CA30">
        <v>27</v>
      </c>
      <c r="CB30">
        <v>177.8</v>
      </c>
      <c r="CC30">
        <v>93</v>
      </c>
      <c r="CD30">
        <v>73.48</v>
      </c>
      <c r="CE30">
        <v>73.48</v>
      </c>
      <c r="CF30">
        <v>73.48</v>
      </c>
      <c r="CG30">
        <v>73.48</v>
      </c>
      <c r="CH30">
        <v>-1.4934899999999995</v>
      </c>
      <c r="CI30">
        <f t="shared" si="1"/>
        <v>0.5230596175478065</v>
      </c>
      <c r="CP30">
        <f t="shared" si="2"/>
        <v>0</v>
      </c>
    </row>
    <row r="31" spans="2:94" x14ac:dyDescent="0.25">
      <c r="B31" t="s">
        <v>45</v>
      </c>
      <c r="C31" t="s">
        <v>40</v>
      </c>
      <c r="D31" t="s">
        <v>37</v>
      </c>
      <c r="G31">
        <v>9.0093949999999996</v>
      </c>
      <c r="J31">
        <f t="shared" ref="J31:J49" si="3">ABS(K3-I3)</f>
        <v>0.67970874999999964</v>
      </c>
      <c r="L31">
        <f t="shared" ref="L31:L49" si="4">(K3-I3)^2</f>
        <v>0.46200398482656202</v>
      </c>
      <c r="N31" s="14">
        <f>I4-I5</f>
        <v>-0.41765799999999942</v>
      </c>
      <c r="O31">
        <f>J4-J5</f>
        <v>-0.75038875000000083</v>
      </c>
      <c r="P31">
        <f>K4-K5</f>
        <v>-0.75038875000000083</v>
      </c>
      <c r="BY31">
        <v>7</v>
      </c>
      <c r="BZ31" t="s">
        <v>162</v>
      </c>
      <c r="CA31">
        <v>28</v>
      </c>
      <c r="CB31">
        <v>160</v>
      </c>
      <c r="CC31">
        <v>84</v>
      </c>
      <c r="CD31">
        <v>57.2</v>
      </c>
      <c r="CE31">
        <v>57.2</v>
      </c>
      <c r="CF31">
        <v>57.2</v>
      </c>
      <c r="CG31">
        <v>57.2</v>
      </c>
      <c r="CH31">
        <v>-0.16019100000000108</v>
      </c>
      <c r="CI31">
        <f t="shared" si="1"/>
        <v>0.52500000000000002</v>
      </c>
      <c r="CP31">
        <f t="shared" si="2"/>
        <v>0</v>
      </c>
    </row>
    <row r="32" spans="2:94" x14ac:dyDescent="0.25">
      <c r="B32" t="s">
        <v>45</v>
      </c>
      <c r="C32" t="s">
        <v>40</v>
      </c>
      <c r="D32" t="s">
        <v>38</v>
      </c>
      <c r="G32">
        <v>9.0093949999999996</v>
      </c>
      <c r="I32" t="s">
        <v>116</v>
      </c>
      <c r="J32">
        <f t="shared" si="3"/>
        <v>0.38689899999999966</v>
      </c>
      <c r="L32">
        <f t="shared" si="4"/>
        <v>0.14969083620099974</v>
      </c>
      <c r="M32" t="s">
        <v>114</v>
      </c>
      <c r="N32" s="14">
        <f>I6-I7</f>
        <v>-0.30866300000000102</v>
      </c>
      <c r="O32">
        <f>J6-J7</f>
        <v>-0.36883224999999875</v>
      </c>
      <c r="P32">
        <f>K6-K7</f>
        <v>-0.36883224999999875</v>
      </c>
      <c r="BY32">
        <v>8</v>
      </c>
      <c r="BZ32" t="s">
        <v>161</v>
      </c>
      <c r="CA32">
        <v>24</v>
      </c>
      <c r="CB32">
        <v>178</v>
      </c>
      <c r="CC32">
        <v>91</v>
      </c>
      <c r="CD32">
        <v>68.040000000000006</v>
      </c>
      <c r="CE32">
        <v>68.489999999999995</v>
      </c>
      <c r="CF32">
        <v>68.489999999999995</v>
      </c>
      <c r="CG32">
        <v>68.34</v>
      </c>
      <c r="CH32">
        <v>-0.9318919999999995</v>
      </c>
      <c r="CI32">
        <f t="shared" si="1"/>
        <v>0.5112359550561798</v>
      </c>
      <c r="CP32">
        <f t="shared" si="2"/>
        <v>0</v>
      </c>
    </row>
    <row r="33" spans="2:94" x14ac:dyDescent="0.25">
      <c r="B33" t="s">
        <v>45</v>
      </c>
      <c r="C33" t="s">
        <v>40</v>
      </c>
      <c r="D33" t="s">
        <v>39</v>
      </c>
      <c r="G33">
        <v>9.0093949999999996</v>
      </c>
      <c r="I33">
        <f>AVERAGE(I5,I7,I11,I13,I15,I17,I19,I21)</f>
        <v>10.539469874999998</v>
      </c>
      <c r="J33">
        <f t="shared" si="3"/>
        <v>5.4168249999998253E-2</v>
      </c>
      <c r="L33">
        <f t="shared" si="4"/>
        <v>2.9341993080623107E-3</v>
      </c>
      <c r="M33">
        <f>MAX(J32:J35,J38:J49)</f>
        <v>0.82775474999999865</v>
      </c>
      <c r="N33" s="14">
        <f>I8-I9</f>
        <v>0.11609499999999962</v>
      </c>
      <c r="O33">
        <f>J8-J9</f>
        <v>-0.64127275000000061</v>
      </c>
      <c r="P33">
        <f>K8-K9</f>
        <v>-0.64127275000000061</v>
      </c>
      <c r="BY33">
        <v>9</v>
      </c>
      <c r="BZ33" t="s">
        <v>162</v>
      </c>
      <c r="CA33">
        <v>26</v>
      </c>
      <c r="CB33">
        <v>157.5</v>
      </c>
      <c r="CC33">
        <v>81.5</v>
      </c>
      <c r="CD33">
        <v>52.16</v>
      </c>
      <c r="CE33">
        <v>53.98</v>
      </c>
      <c r="CF33">
        <v>53.98</v>
      </c>
      <c r="CG33">
        <v>53.37</v>
      </c>
      <c r="CH33">
        <v>-1.2936880000000013</v>
      </c>
      <c r="CI33">
        <f t="shared" si="1"/>
        <v>0.51746031746031751</v>
      </c>
      <c r="CP33">
        <f t="shared" si="2"/>
        <v>0</v>
      </c>
    </row>
    <row r="34" spans="2:94" x14ac:dyDescent="0.25">
      <c r="B34" t="s">
        <v>100</v>
      </c>
      <c r="C34" t="s">
        <v>33</v>
      </c>
      <c r="D34" t="s">
        <v>34</v>
      </c>
      <c r="E34">
        <v>10.861222</v>
      </c>
      <c r="F34">
        <f>AVERAGE(E34:E37)</f>
        <v>10.974509249999999</v>
      </c>
      <c r="G34">
        <v>9.4284049999999997</v>
      </c>
      <c r="I34" t="s">
        <v>117</v>
      </c>
      <c r="J34">
        <f t="shared" si="3"/>
        <v>5.6999999999796103E-4</v>
      </c>
      <c r="L34">
        <f t="shared" si="4"/>
        <v>3.2489999999767559E-7</v>
      </c>
      <c r="N34" s="14">
        <f>I10-I11</f>
        <v>-1.4934899999999995</v>
      </c>
      <c r="O34">
        <f>J10-J11</f>
        <v>-1.2706685000000011</v>
      </c>
      <c r="P34">
        <f>K10-K11</f>
        <v>-1.2706685000000011</v>
      </c>
      <c r="BY34">
        <v>10</v>
      </c>
      <c r="BZ34" t="s">
        <v>161</v>
      </c>
      <c r="CA34">
        <v>26</v>
      </c>
      <c r="CB34">
        <v>172.7</v>
      </c>
      <c r="CC34">
        <v>95</v>
      </c>
      <c r="CD34">
        <v>59.2</v>
      </c>
      <c r="CE34">
        <v>59.2</v>
      </c>
      <c r="CF34">
        <v>59.2</v>
      </c>
      <c r="CG34">
        <v>59.2</v>
      </c>
      <c r="CH34">
        <v>-1.0437729999999998</v>
      </c>
      <c r="CI34">
        <f t="shared" si="1"/>
        <v>0.55008685581933991</v>
      </c>
      <c r="CP34">
        <f t="shared" si="2"/>
        <v>0</v>
      </c>
    </row>
    <row r="35" spans="2:94" x14ac:dyDescent="0.25">
      <c r="B35" t="s">
        <v>100</v>
      </c>
      <c r="C35" t="s">
        <v>33</v>
      </c>
      <c r="D35" t="s">
        <v>37</v>
      </c>
      <c r="E35">
        <v>12.488841000000001</v>
      </c>
      <c r="G35">
        <v>9.4284049999999997</v>
      </c>
      <c r="I35">
        <f>AVERAGE(I20,I18,I16,I14,I12,I10,I6,I4)</f>
        <v>9.7307879999999987</v>
      </c>
      <c r="J35">
        <f t="shared" si="3"/>
        <v>5.959924999999977E-2</v>
      </c>
      <c r="L35">
        <f t="shared" si="4"/>
        <v>3.5520706005624726E-3</v>
      </c>
      <c r="M35" t="s">
        <v>158</v>
      </c>
      <c r="N35" s="14">
        <f>I12-I13</f>
        <v>-0.16019100000000108</v>
      </c>
      <c r="O35">
        <f>J12-J13</f>
        <v>-0.12590025000000082</v>
      </c>
      <c r="P35">
        <f>K12-K13</f>
        <v>-0.12590025000000082</v>
      </c>
      <c r="BY35">
        <v>13</v>
      </c>
      <c r="BZ35" t="s">
        <v>162</v>
      </c>
      <c r="CA35">
        <v>25</v>
      </c>
      <c r="CB35">
        <v>165.1</v>
      </c>
      <c r="CC35">
        <v>87.5</v>
      </c>
      <c r="CD35">
        <v>57.61</v>
      </c>
      <c r="CE35">
        <v>57.61</v>
      </c>
      <c r="CF35">
        <v>57.61</v>
      </c>
      <c r="CG35">
        <v>57.61</v>
      </c>
      <c r="CH35">
        <v>-0.82010000000000005</v>
      </c>
      <c r="CI35">
        <f t="shared" si="1"/>
        <v>0.5299818291944276</v>
      </c>
      <c r="CP35">
        <f t="shared" si="2"/>
        <v>0</v>
      </c>
    </row>
    <row r="36" spans="2:94" x14ac:dyDescent="0.25">
      <c r="B36" t="s">
        <v>100</v>
      </c>
      <c r="C36" t="s">
        <v>33</v>
      </c>
      <c r="D36" t="s">
        <v>38</v>
      </c>
      <c r="E36">
        <v>10.196954</v>
      </c>
      <c r="G36">
        <v>9.4284049999999997</v>
      </c>
      <c r="I36" t="s">
        <v>118</v>
      </c>
      <c r="J36">
        <f t="shared" si="3"/>
        <v>0.6622545000000013</v>
      </c>
      <c r="L36">
        <f t="shared" si="4"/>
        <v>0.43858102277025174</v>
      </c>
      <c r="M36">
        <f>SQRT(AVERAGE(L32:L35,L38:L39,L42:L49))</f>
        <v>0.35315077614816176</v>
      </c>
      <c r="N36" s="14">
        <f>I14-I15</f>
        <v>-0.9318919999999995</v>
      </c>
      <c r="O36">
        <f>J14-J15</f>
        <v>-0.95894775000000188</v>
      </c>
      <c r="P36">
        <f>K14-K15</f>
        <v>-0.95894775000000188</v>
      </c>
    </row>
    <row r="37" spans="2:94" x14ac:dyDescent="0.25">
      <c r="B37" t="s">
        <v>100</v>
      </c>
      <c r="C37" t="s">
        <v>33</v>
      </c>
      <c r="D37" t="s">
        <v>39</v>
      </c>
      <c r="E37">
        <v>10.35102</v>
      </c>
      <c r="G37">
        <v>9.4284049999999997</v>
      </c>
      <c r="I37">
        <f>AVERAGE(K5,K7,K11,K13,K15,K17,K19,K21)</f>
        <v>10.517000375</v>
      </c>
      <c r="J37">
        <f t="shared" si="3"/>
        <v>1.4196222500000015</v>
      </c>
      <c r="L37">
        <f t="shared" si="4"/>
        <v>2.0153273326950667</v>
      </c>
      <c r="N37" s="14">
        <f>I16-I17</f>
        <v>-1.2936880000000013</v>
      </c>
      <c r="O37">
        <f>J16-J17</f>
        <v>-0.90052675000000093</v>
      </c>
      <c r="P37">
        <f>K16-K17</f>
        <v>-0.90052675000000093</v>
      </c>
    </row>
    <row r="38" spans="2:94" x14ac:dyDescent="0.25">
      <c r="B38" t="s">
        <v>100</v>
      </c>
      <c r="C38" t="s">
        <v>40</v>
      </c>
      <c r="D38" t="s">
        <v>34</v>
      </c>
      <c r="E38">
        <v>13.179252999999999</v>
      </c>
      <c r="F38">
        <f>AVERAGE(E38:E41)</f>
        <v>12.24517775</v>
      </c>
      <c r="G38">
        <v>10.921894999999999</v>
      </c>
      <c r="I38" t="s">
        <v>119</v>
      </c>
      <c r="J38">
        <f t="shared" si="3"/>
        <v>0.34610424999999978</v>
      </c>
      <c r="L38">
        <f t="shared" si="4"/>
        <v>0.11978815186806235</v>
      </c>
      <c r="M38">
        <f>MAX(J32:J35,J38:J39,J42:J49)</f>
        <v>0.82775474999999865</v>
      </c>
      <c r="N38" s="14">
        <f>I18-I19</f>
        <v>-1.0437729999999998</v>
      </c>
      <c r="O38">
        <f>J18-J19</f>
        <v>-1.1519729999999999</v>
      </c>
      <c r="P38">
        <f>K18-K19</f>
        <v>-1.1519729999999999</v>
      </c>
    </row>
    <row r="39" spans="2:94" x14ac:dyDescent="0.25">
      <c r="B39" t="s">
        <v>100</v>
      </c>
      <c r="C39" t="s">
        <v>40</v>
      </c>
      <c r="D39" t="s">
        <v>37</v>
      </c>
      <c r="E39">
        <v>12.021886</v>
      </c>
      <c r="G39">
        <v>10.921894999999999</v>
      </c>
      <c r="I39">
        <f>AVERAGE(K4,K6,K10,K12,K14,K16,K18,K20)</f>
        <v>9.6214283750000007</v>
      </c>
      <c r="J39">
        <f t="shared" si="3"/>
        <v>0.12328275000000133</v>
      </c>
      <c r="L39">
        <f t="shared" si="4"/>
        <v>1.5198636447562827E-2</v>
      </c>
      <c r="N39" s="14">
        <f>I20-I21</f>
        <v>-0.82010000000000005</v>
      </c>
      <c r="O39">
        <f>J20-J21</f>
        <v>-1.6373387499999996</v>
      </c>
      <c r="P39">
        <f>K20-K21</f>
        <v>-1.6373387499999996</v>
      </c>
    </row>
    <row r="40" spans="2:94" x14ac:dyDescent="0.25">
      <c r="B40" t="s">
        <v>100</v>
      </c>
      <c r="C40" t="s">
        <v>40</v>
      </c>
      <c r="D40" t="s">
        <v>38</v>
      </c>
      <c r="E40">
        <v>11.344440000000001</v>
      </c>
      <c r="G40">
        <v>10.921894999999999</v>
      </c>
      <c r="J40">
        <f t="shared" si="3"/>
        <v>0.29311150000000019</v>
      </c>
      <c r="L40">
        <f t="shared" si="4"/>
        <v>8.5914351432250111E-2</v>
      </c>
    </row>
    <row r="41" spans="2:94" x14ac:dyDescent="0.25">
      <c r="B41" t="s">
        <v>100</v>
      </c>
      <c r="C41" t="s">
        <v>40</v>
      </c>
      <c r="D41" t="s">
        <v>39</v>
      </c>
      <c r="E41">
        <v>12.435131999999999</v>
      </c>
      <c r="G41">
        <v>10.921894999999999</v>
      </c>
      <c r="I41" t="s">
        <v>120</v>
      </c>
      <c r="J41">
        <f t="shared" si="3"/>
        <v>0.32740225000000045</v>
      </c>
      <c r="L41">
        <f t="shared" si="4"/>
        <v>0.10719223330506279</v>
      </c>
    </row>
    <row r="42" spans="2:94" x14ac:dyDescent="0.25">
      <c r="B42" t="s">
        <v>101</v>
      </c>
      <c r="C42" t="s">
        <v>33</v>
      </c>
      <c r="D42" t="s">
        <v>34</v>
      </c>
      <c r="E42">
        <v>9.9705340000000007</v>
      </c>
      <c r="F42">
        <f>AVERAGE(E42:E45)</f>
        <v>10.288684499999999</v>
      </c>
      <c r="G42">
        <v>9.3817959999999996</v>
      </c>
      <c r="I42">
        <f>I33-I35</f>
        <v>0.80868187499999955</v>
      </c>
      <c r="J42">
        <f t="shared" si="3"/>
        <v>0.24683474999999966</v>
      </c>
      <c r="L42">
        <f t="shared" si="4"/>
        <v>6.0927393807562333E-2</v>
      </c>
    </row>
    <row r="43" spans="2:94" x14ac:dyDescent="0.25">
      <c r="B43" t="s">
        <v>101</v>
      </c>
      <c r="C43" t="s">
        <v>33</v>
      </c>
      <c r="D43" t="s">
        <v>37</v>
      </c>
      <c r="E43">
        <v>10.656248</v>
      </c>
      <c r="G43">
        <v>9.3817959999999996</v>
      </c>
      <c r="I43" t="s">
        <v>121</v>
      </c>
      <c r="J43">
        <f t="shared" si="3"/>
        <v>0.21977899999999728</v>
      </c>
      <c r="L43">
        <f t="shared" si="4"/>
        <v>4.8302808840998808E-2</v>
      </c>
    </row>
    <row r="44" spans="2:94" x14ac:dyDescent="0.25">
      <c r="B44" t="s">
        <v>101</v>
      </c>
      <c r="C44" t="s">
        <v>33</v>
      </c>
      <c r="D44" t="s">
        <v>38</v>
      </c>
      <c r="E44">
        <v>10.401449</v>
      </c>
      <c r="G44">
        <v>9.3817959999999996</v>
      </c>
      <c r="I44">
        <f>I37-I39</f>
        <v>0.89557199999999959</v>
      </c>
      <c r="J44">
        <f t="shared" si="3"/>
        <v>0.71791775000000158</v>
      </c>
      <c r="L44">
        <f t="shared" si="4"/>
        <v>0.51540589576506479</v>
      </c>
    </row>
    <row r="45" spans="2:94" x14ac:dyDescent="0.25">
      <c r="B45" t="s">
        <v>101</v>
      </c>
      <c r="C45" t="s">
        <v>33</v>
      </c>
      <c r="D45" t="s">
        <v>39</v>
      </c>
      <c r="E45">
        <v>10.126507</v>
      </c>
      <c r="G45">
        <v>9.3817959999999996</v>
      </c>
      <c r="J45">
        <f t="shared" si="3"/>
        <v>0.32475650000000122</v>
      </c>
      <c r="L45">
        <f t="shared" si="4"/>
        <v>0.1054667842922508</v>
      </c>
    </row>
    <row r="46" spans="2:94" x14ac:dyDescent="0.25">
      <c r="B46" t="s">
        <v>101</v>
      </c>
      <c r="C46" t="s">
        <v>40</v>
      </c>
      <c r="D46" t="s">
        <v>34</v>
      </c>
      <c r="E46">
        <v>10.321052</v>
      </c>
      <c r="F46">
        <f>AVERAGE(E46:E49)</f>
        <v>10.41458475</v>
      </c>
      <c r="G46">
        <v>9.5419870000000007</v>
      </c>
      <c r="I46" t="s">
        <v>126</v>
      </c>
      <c r="J46">
        <f t="shared" si="3"/>
        <v>0.18372899999999959</v>
      </c>
      <c r="L46">
        <f t="shared" si="4"/>
        <v>3.3756345440999848E-2</v>
      </c>
    </row>
    <row r="47" spans="2:94" x14ac:dyDescent="0.25">
      <c r="B47" t="s">
        <v>101</v>
      </c>
      <c r="C47" t="s">
        <v>40</v>
      </c>
      <c r="D47" t="s">
        <v>37</v>
      </c>
      <c r="E47">
        <v>10.447647999999999</v>
      </c>
      <c r="G47">
        <v>9.5419870000000007</v>
      </c>
      <c r="I47">
        <f>(I35-I33)/I33*100</f>
        <v>-7.6728894772802754</v>
      </c>
      <c r="J47">
        <f>ABS(K19-I19)</f>
        <v>7.5528999999999513E-2</v>
      </c>
      <c r="L47">
        <f t="shared" si="4"/>
        <v>5.7046298409999261E-3</v>
      </c>
    </row>
    <row r="48" spans="2:94" x14ac:dyDescent="0.25">
      <c r="B48" t="s">
        <v>101</v>
      </c>
      <c r="C48" t="s">
        <v>40</v>
      </c>
      <c r="D48" t="s">
        <v>38</v>
      </c>
      <c r="E48">
        <v>10.373837</v>
      </c>
      <c r="G48">
        <v>9.5419870000000007</v>
      </c>
      <c r="I48" t="s">
        <v>127</v>
      </c>
      <c r="J48">
        <f t="shared" si="3"/>
        <v>0.82775474999999865</v>
      </c>
      <c r="L48">
        <f t="shared" si="4"/>
        <v>0.68517792614756023</v>
      </c>
    </row>
    <row r="49" spans="2:13" x14ac:dyDescent="0.25">
      <c r="B49" t="s">
        <v>101</v>
      </c>
      <c r="C49" t="s">
        <v>40</v>
      </c>
      <c r="D49" t="s">
        <v>39</v>
      </c>
      <c r="E49">
        <v>10.515802000000001</v>
      </c>
      <c r="G49">
        <v>9.5419870000000007</v>
      </c>
      <c r="I49">
        <f>(I39-I37)/I37*100</f>
        <v>-8.5154698874868071</v>
      </c>
      <c r="J49">
        <f t="shared" si="3"/>
        <v>1.0515999999999082E-2</v>
      </c>
      <c r="L49">
        <f t="shared" si="4"/>
        <v>1.1058625599998068E-4</v>
      </c>
    </row>
    <row r="50" spans="2:13" x14ac:dyDescent="0.25">
      <c r="B50" t="s">
        <v>102</v>
      </c>
      <c r="C50" t="s">
        <v>33</v>
      </c>
      <c r="D50" t="s">
        <v>34</v>
      </c>
      <c r="E50">
        <v>9.818009</v>
      </c>
      <c r="F50">
        <f>AVERAGE(E50:E53)</f>
        <v>10.30886825</v>
      </c>
      <c r="G50">
        <v>9.3557030000000001</v>
      </c>
    </row>
    <row r="51" spans="2:13" x14ac:dyDescent="0.25">
      <c r="B51" t="s">
        <v>102</v>
      </c>
      <c r="C51" t="s">
        <v>33</v>
      </c>
      <c r="D51" t="s">
        <v>37</v>
      </c>
      <c r="E51">
        <v>10.603289</v>
      </c>
      <c r="G51">
        <v>9.3557030000000001</v>
      </c>
      <c r="M51" t="s">
        <v>113</v>
      </c>
    </row>
    <row r="52" spans="2:13" x14ac:dyDescent="0.25">
      <c r="B52" t="s">
        <v>102</v>
      </c>
      <c r="C52" t="s">
        <v>33</v>
      </c>
      <c r="D52" t="s">
        <v>38</v>
      </c>
      <c r="E52">
        <v>10.458091</v>
      </c>
      <c r="G52">
        <v>9.3557030000000001</v>
      </c>
    </row>
    <row r="53" spans="2:13" x14ac:dyDescent="0.25">
      <c r="B53" t="s">
        <v>102</v>
      </c>
      <c r="C53" t="s">
        <v>33</v>
      </c>
      <c r="D53" t="s">
        <v>39</v>
      </c>
      <c r="E53">
        <v>10.356083999999999</v>
      </c>
      <c r="G53">
        <v>9.3557030000000001</v>
      </c>
    </row>
    <row r="54" spans="2:13" x14ac:dyDescent="0.25">
      <c r="B54" t="s">
        <v>102</v>
      </c>
      <c r="C54" t="s">
        <v>40</v>
      </c>
      <c r="D54" t="s">
        <v>34</v>
      </c>
      <c r="E54">
        <v>11.299422</v>
      </c>
      <c r="F54">
        <f>AVERAGE(E54:E57)</f>
        <v>11.267816000000002</v>
      </c>
      <c r="G54">
        <v>10.287595</v>
      </c>
    </row>
    <row r="55" spans="2:13" x14ac:dyDescent="0.25">
      <c r="B55" t="s">
        <v>102</v>
      </c>
      <c r="C55" t="s">
        <v>40</v>
      </c>
      <c r="D55" t="s">
        <v>37</v>
      </c>
      <c r="E55">
        <v>11.217283</v>
      </c>
      <c r="G55">
        <v>10.287595</v>
      </c>
    </row>
    <row r="56" spans="2:13" x14ac:dyDescent="0.25">
      <c r="B56" t="s">
        <v>102</v>
      </c>
      <c r="C56" t="s">
        <v>40</v>
      </c>
      <c r="D56" t="s">
        <v>38</v>
      </c>
      <c r="E56">
        <v>11.364924</v>
      </c>
      <c r="G56">
        <v>10.287595</v>
      </c>
    </row>
    <row r="57" spans="2:13" x14ac:dyDescent="0.25">
      <c r="B57" t="s">
        <v>102</v>
      </c>
      <c r="C57" t="s">
        <v>40</v>
      </c>
      <c r="D57" t="s">
        <v>39</v>
      </c>
      <c r="E57">
        <v>11.189635000000001</v>
      </c>
      <c r="G57">
        <v>10.287595</v>
      </c>
    </row>
    <row r="58" spans="2:13" x14ac:dyDescent="0.25">
      <c r="B58" t="s">
        <v>103</v>
      </c>
      <c r="C58" t="s">
        <v>33</v>
      </c>
      <c r="D58" t="s">
        <v>34</v>
      </c>
      <c r="E58">
        <v>12.143779</v>
      </c>
      <c r="F58">
        <f>AVERAGE(E58:E61)</f>
        <v>11.73385575</v>
      </c>
      <c r="G58">
        <v>9.8159379999999992</v>
      </c>
    </row>
    <row r="59" spans="2:13" x14ac:dyDescent="0.25">
      <c r="B59" t="s">
        <v>103</v>
      </c>
      <c r="C59" t="s">
        <v>33</v>
      </c>
      <c r="D59" t="s">
        <v>37</v>
      </c>
      <c r="E59">
        <v>11.643872999999999</v>
      </c>
      <c r="G59">
        <v>9.8159379999999992</v>
      </c>
    </row>
    <row r="60" spans="2:13" x14ac:dyDescent="0.25">
      <c r="B60" t="s">
        <v>103</v>
      </c>
      <c r="C60" t="s">
        <v>33</v>
      </c>
      <c r="D60" t="s">
        <v>38</v>
      </c>
      <c r="E60">
        <v>11.871452</v>
      </c>
      <c r="G60">
        <v>9.8159379999999992</v>
      </c>
    </row>
    <row r="61" spans="2:13" x14ac:dyDescent="0.25">
      <c r="B61" t="s">
        <v>103</v>
      </c>
      <c r="C61" t="s">
        <v>33</v>
      </c>
      <c r="D61" t="s">
        <v>39</v>
      </c>
      <c r="E61">
        <v>11.276319000000001</v>
      </c>
      <c r="G61">
        <v>9.8159379999999992</v>
      </c>
    </row>
    <row r="62" spans="2:13" x14ac:dyDescent="0.25">
      <c r="B62" t="s">
        <v>103</v>
      </c>
      <c r="C62" t="s">
        <v>40</v>
      </c>
      <c r="D62" t="s">
        <v>34</v>
      </c>
      <c r="E62">
        <v>13.406527000000001</v>
      </c>
      <c r="F62">
        <f>AVERAGE(E62:E65)</f>
        <v>12.634382500000001</v>
      </c>
      <c r="G62">
        <v>11.109626</v>
      </c>
    </row>
    <row r="63" spans="2:13" x14ac:dyDescent="0.25">
      <c r="B63" t="s">
        <v>103</v>
      </c>
      <c r="C63" t="s">
        <v>40</v>
      </c>
      <c r="D63" t="s">
        <v>37</v>
      </c>
      <c r="E63">
        <v>11.994056</v>
      </c>
      <c r="G63">
        <v>11.109626</v>
      </c>
    </row>
    <row r="64" spans="2:13" x14ac:dyDescent="0.25">
      <c r="B64" t="s">
        <v>103</v>
      </c>
      <c r="C64" t="s">
        <v>40</v>
      </c>
      <c r="D64" t="s">
        <v>38</v>
      </c>
      <c r="E64">
        <v>12.480349</v>
      </c>
      <c r="G64">
        <v>11.109626</v>
      </c>
    </row>
    <row r="65" spans="2:7" x14ac:dyDescent="0.25">
      <c r="B65" t="s">
        <v>103</v>
      </c>
      <c r="C65" t="s">
        <v>40</v>
      </c>
      <c r="D65" t="s">
        <v>39</v>
      </c>
      <c r="E65">
        <v>12.656598000000001</v>
      </c>
      <c r="G65">
        <v>11.109626</v>
      </c>
    </row>
    <row r="66" spans="2:7" x14ac:dyDescent="0.25">
      <c r="B66" t="s">
        <v>104</v>
      </c>
      <c r="C66" t="s">
        <v>33</v>
      </c>
      <c r="D66" t="s">
        <v>34</v>
      </c>
      <c r="E66">
        <v>12.174719</v>
      </c>
      <c r="F66">
        <f>AVERAGE(E66:E69)</f>
        <v>12.269553</v>
      </c>
      <c r="G66">
        <v>11.253282</v>
      </c>
    </row>
    <row r="67" spans="2:7" x14ac:dyDescent="0.25">
      <c r="B67" t="s">
        <v>104</v>
      </c>
      <c r="C67" t="s">
        <v>33</v>
      </c>
      <c r="D67" t="s">
        <v>37</v>
      </c>
      <c r="E67">
        <v>12.976435</v>
      </c>
      <c r="G67">
        <v>11.253282</v>
      </c>
    </row>
    <row r="68" spans="2:7" x14ac:dyDescent="0.25">
      <c r="B68" t="s">
        <v>104</v>
      </c>
      <c r="C68" t="s">
        <v>33</v>
      </c>
      <c r="D68" t="s">
        <v>38</v>
      </c>
      <c r="E68">
        <v>12.242449000000001</v>
      </c>
      <c r="G68">
        <v>11.253282</v>
      </c>
    </row>
    <row r="69" spans="2:7" x14ac:dyDescent="0.25">
      <c r="B69" t="s">
        <v>104</v>
      </c>
      <c r="C69" t="s">
        <v>33</v>
      </c>
      <c r="D69" t="s">
        <v>39</v>
      </c>
      <c r="E69">
        <v>11.684609</v>
      </c>
      <c r="G69">
        <v>11.253282</v>
      </c>
    </row>
    <row r="70" spans="2:7" x14ac:dyDescent="0.25">
      <c r="B70" t="s">
        <v>104</v>
      </c>
      <c r="C70" t="s">
        <v>40</v>
      </c>
      <c r="D70" t="s">
        <v>34</v>
      </c>
      <c r="E70">
        <v>13.210399000000001</v>
      </c>
      <c r="F70">
        <f>AVERAGE(E70:E73)</f>
        <v>13.421526</v>
      </c>
      <c r="G70">
        <v>12.297055</v>
      </c>
    </row>
    <row r="71" spans="2:7" x14ac:dyDescent="0.25">
      <c r="B71" t="s">
        <v>104</v>
      </c>
      <c r="C71" t="s">
        <v>40</v>
      </c>
      <c r="D71" t="s">
        <v>37</v>
      </c>
      <c r="E71">
        <v>13.775802000000001</v>
      </c>
      <c r="G71">
        <v>12.297055</v>
      </c>
    </row>
    <row r="72" spans="2:7" x14ac:dyDescent="0.25">
      <c r="B72" t="s">
        <v>104</v>
      </c>
      <c r="C72" t="s">
        <v>40</v>
      </c>
      <c r="D72" t="s">
        <v>38</v>
      </c>
      <c r="E72">
        <v>12.729668</v>
      </c>
      <c r="G72">
        <v>12.297055</v>
      </c>
    </row>
    <row r="73" spans="2:7" x14ac:dyDescent="0.25">
      <c r="B73" t="s">
        <v>104</v>
      </c>
      <c r="C73" t="s">
        <v>40</v>
      </c>
      <c r="D73" t="s">
        <v>39</v>
      </c>
      <c r="E73">
        <v>13.970235000000001</v>
      </c>
      <c r="G73">
        <v>12.297055</v>
      </c>
    </row>
    <row r="74" spans="2:7" x14ac:dyDescent="0.25">
      <c r="B74" t="s">
        <v>105</v>
      </c>
      <c r="C74" t="s">
        <v>33</v>
      </c>
      <c r="D74" t="s">
        <v>34</v>
      </c>
      <c r="E74">
        <v>10.459618000000001</v>
      </c>
      <c r="F74">
        <f>AVERAGE(E74:E77)</f>
        <v>10.489861250000001</v>
      </c>
      <c r="G74">
        <v>10.117616</v>
      </c>
    </row>
    <row r="75" spans="2:7" x14ac:dyDescent="0.25">
      <c r="B75" t="s">
        <v>105</v>
      </c>
      <c r="C75" t="s">
        <v>33</v>
      </c>
      <c r="D75" t="s">
        <v>37</v>
      </c>
      <c r="E75">
        <v>10.607231000000001</v>
      </c>
      <c r="G75">
        <v>10.117616</v>
      </c>
    </row>
    <row r="76" spans="2:7" x14ac:dyDescent="0.25">
      <c r="B76" t="s">
        <v>105</v>
      </c>
      <c r="C76" t="s">
        <v>33</v>
      </c>
      <c r="D76" t="s">
        <v>38</v>
      </c>
      <c r="E76">
        <v>10.240748</v>
      </c>
      <c r="G76">
        <v>10.117616</v>
      </c>
    </row>
    <row r="77" spans="2:7" x14ac:dyDescent="0.25">
      <c r="B77" t="s">
        <v>105</v>
      </c>
      <c r="C77" t="s">
        <v>33</v>
      </c>
      <c r="D77" t="s">
        <v>39</v>
      </c>
      <c r="E77">
        <v>10.651847999999999</v>
      </c>
      <c r="G77">
        <v>10.117616</v>
      </c>
    </row>
    <row r="78" spans="2:7" x14ac:dyDescent="0.25">
      <c r="B78" t="s">
        <v>105</v>
      </c>
      <c r="C78" t="s">
        <v>40</v>
      </c>
      <c r="D78" t="s">
        <v>34</v>
      </c>
      <c r="E78">
        <v>12.970439000000001</v>
      </c>
      <c r="F78">
        <f>AVERAGE(E78:E81)</f>
        <v>12.1272</v>
      </c>
      <c r="G78">
        <v>10.937716</v>
      </c>
    </row>
    <row r="79" spans="2:7" x14ac:dyDescent="0.25">
      <c r="B79" t="s">
        <v>105</v>
      </c>
      <c r="C79" t="s">
        <v>40</v>
      </c>
      <c r="D79" t="s">
        <v>37</v>
      </c>
      <c r="E79">
        <v>11.848886</v>
      </c>
      <c r="G79">
        <v>10.937716</v>
      </c>
    </row>
    <row r="80" spans="2:7" x14ac:dyDescent="0.25">
      <c r="B80" t="s">
        <v>105</v>
      </c>
      <c r="C80" t="s">
        <v>40</v>
      </c>
      <c r="D80" t="s">
        <v>38</v>
      </c>
      <c r="E80">
        <v>11.540476999999999</v>
      </c>
      <c r="G80">
        <v>10.937716</v>
      </c>
    </row>
    <row r="81" spans="2:7" x14ac:dyDescent="0.25">
      <c r="B81" t="s">
        <v>105</v>
      </c>
      <c r="C81" t="s">
        <v>40</v>
      </c>
      <c r="D81" t="s">
        <v>39</v>
      </c>
      <c r="E81">
        <v>12.148998000000001</v>
      </c>
      <c r="G81">
        <v>10.937716</v>
      </c>
    </row>
  </sheetData>
  <pageMargins left="0.7" right="0.7" top="0.75" bottom="0.75" header="0.51180555555555496" footer="0.51180555555555496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5357-C415-4759-9979-F8EEE4A7DBB7}">
  <dimension ref="A1:CP135"/>
  <sheetViews>
    <sheetView tabSelected="1" topLeftCell="A42" zoomScale="70" zoomScaleNormal="70" workbookViewId="0">
      <selection activeCell="F50" sqref="F50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14" bestFit="1" customWidth="1"/>
    <col min="6" max="6" width="16.28515625" customWidth="1"/>
    <col min="7" max="7" width="31.42578125" customWidth="1"/>
    <col min="8" max="8" width="37.140625" bestFit="1" customWidth="1"/>
    <col min="9" max="9" width="38.28515625" bestFit="1" customWidth="1"/>
    <col min="10" max="10" width="21.140625" customWidth="1"/>
    <col min="11" max="11" width="34" bestFit="1" customWidth="1"/>
    <col min="12" max="12" width="27.5703125" bestFit="1" customWidth="1"/>
    <col min="13" max="13" width="34.7109375" customWidth="1"/>
    <col min="14" max="14" width="38.140625" bestFit="1" customWidth="1"/>
    <col min="15" max="15" width="38.7109375" bestFit="1" customWidth="1"/>
    <col min="16" max="16" width="29.140625" customWidth="1"/>
    <col min="17" max="17" width="42.28515625" bestFit="1" customWidth="1"/>
    <col min="32" max="32" width="9.85546875" bestFit="1" customWidth="1"/>
    <col min="37" max="37" width="28.7109375" bestFit="1" customWidth="1"/>
    <col min="38" max="38" width="13.140625" customWidth="1"/>
    <col min="39" max="39" width="13.28515625" customWidth="1"/>
    <col min="40" max="40" width="21" bestFit="1" customWidth="1"/>
    <col min="41" max="42" width="21" customWidth="1"/>
    <col min="43" max="43" width="12.85546875" bestFit="1" customWidth="1"/>
    <col min="52" max="52" width="11.42578125" bestFit="1" customWidth="1"/>
    <col min="57" max="57" width="30.85546875" bestFit="1" customWidth="1"/>
    <col min="58" max="58" width="12.85546875" bestFit="1" customWidth="1"/>
    <col min="59" max="59" width="7" bestFit="1" customWidth="1"/>
    <col min="60" max="60" width="19.85546875" customWidth="1"/>
    <col min="61" max="61" width="24.140625" customWidth="1"/>
    <col min="62" max="62" width="13.5703125" customWidth="1"/>
    <col min="63" max="63" width="13.5703125" bestFit="1" customWidth="1"/>
    <col min="69" max="69" width="12.85546875" bestFit="1" customWidth="1"/>
    <col min="70" max="70" width="7" bestFit="1" customWidth="1"/>
    <col min="79" max="79" width="35" bestFit="1" customWidth="1"/>
    <col min="86" max="86" width="26.85546875" bestFit="1" customWidth="1"/>
    <col min="87" max="87" width="23.28515625" bestFit="1" customWidth="1"/>
    <col min="88" max="88" width="30.5703125" bestFit="1" customWidth="1"/>
    <col min="89" max="90" width="30.5703125" customWidth="1"/>
    <col min="91" max="91" width="31.42578125" bestFit="1" customWidth="1"/>
    <col min="92" max="93" width="31.42578125" customWidth="1"/>
  </cols>
  <sheetData>
    <row r="1" spans="2:84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23</v>
      </c>
      <c r="I1" t="s">
        <v>46</v>
      </c>
      <c r="J1" t="s">
        <v>47</v>
      </c>
      <c r="K1" t="s">
        <v>48</v>
      </c>
      <c r="L1" t="s">
        <v>23</v>
      </c>
      <c r="M1" t="s">
        <v>106</v>
      </c>
      <c r="N1" t="s">
        <v>107</v>
      </c>
      <c r="O1" s="13" t="s">
        <v>26</v>
      </c>
      <c r="P1" s="13" t="s">
        <v>27</v>
      </c>
      <c r="Q1" t="s">
        <v>108</v>
      </c>
      <c r="R1" t="s">
        <v>111</v>
      </c>
      <c r="AF1" t="s">
        <v>80</v>
      </c>
      <c r="AG1" t="s">
        <v>50</v>
      </c>
      <c r="AM1" t="s">
        <v>88</v>
      </c>
      <c r="AN1" t="s">
        <v>89</v>
      </c>
      <c r="AO1" t="s">
        <v>92</v>
      </c>
      <c r="AP1" t="s">
        <v>93</v>
      </c>
      <c r="AQ1" t="s">
        <v>81</v>
      </c>
      <c r="AZ1" t="s">
        <v>82</v>
      </c>
      <c r="BA1" t="s">
        <v>49</v>
      </c>
      <c r="BG1" t="s">
        <v>88</v>
      </c>
      <c r="BH1" t="s">
        <v>95</v>
      </c>
      <c r="BI1" t="s">
        <v>94</v>
      </c>
      <c r="BJ1" t="s">
        <v>93</v>
      </c>
      <c r="BK1" t="s">
        <v>83</v>
      </c>
      <c r="BZ1" t="s">
        <v>159</v>
      </c>
    </row>
    <row r="2" spans="2:84" ht="15.75" thickBot="1" x14ac:dyDescent="0.3">
      <c r="B2" t="s">
        <v>32</v>
      </c>
      <c r="C2" t="s">
        <v>33</v>
      </c>
      <c r="D2" t="s">
        <v>34</v>
      </c>
      <c r="F2">
        <v>10.656892499999998</v>
      </c>
      <c r="G2">
        <v>11.061007999999999</v>
      </c>
      <c r="H2">
        <v>1</v>
      </c>
      <c r="I2">
        <f>AVERAGE(G2:G5)</f>
        <v>11.061007999999999</v>
      </c>
      <c r="J2">
        <f>F2</f>
        <v>10.656892499999998</v>
      </c>
      <c r="K2">
        <f t="shared" ref="K2:K21" si="0">J2-1.2</f>
        <v>9.4568924999999986</v>
      </c>
      <c r="L2">
        <v>1</v>
      </c>
      <c r="M2">
        <f>(I2-I3)/(I3)*100</f>
        <v>-1.9071120174564617</v>
      </c>
      <c r="N2">
        <f>(J2-J3)/J2*100</f>
        <v>-10.692176448247006</v>
      </c>
      <c r="O2" s="13" t="e">
        <f>(I2-#REF!)/#REF!*100</f>
        <v>#REF!</v>
      </c>
      <c r="P2" s="13" t="e">
        <f>(J2-#REF!)/#REF!*100</f>
        <v>#REF!</v>
      </c>
      <c r="Q2">
        <f>(K2-K3)/K3*100</f>
        <v>-10.753270260491925</v>
      </c>
      <c r="R2">
        <v>1</v>
      </c>
      <c r="AH2" t="s">
        <v>14</v>
      </c>
      <c r="AI2" t="s">
        <v>15</v>
      </c>
      <c r="AJ2" t="s">
        <v>16</v>
      </c>
      <c r="AK2" t="s">
        <v>52</v>
      </c>
      <c r="AL2" t="s">
        <v>84</v>
      </c>
      <c r="AS2" t="s">
        <v>14</v>
      </c>
      <c r="AT2" t="s">
        <v>15</v>
      </c>
      <c r="AU2" t="s">
        <v>16</v>
      </c>
      <c r="AV2" t="s">
        <v>52</v>
      </c>
      <c r="BB2" t="s">
        <v>14</v>
      </c>
      <c r="BC2" t="s">
        <v>15</v>
      </c>
      <c r="BD2" t="s">
        <v>16</v>
      </c>
      <c r="BE2" t="s">
        <v>51</v>
      </c>
      <c r="BM2" t="s">
        <v>14</v>
      </c>
      <c r="BN2" t="s">
        <v>15</v>
      </c>
      <c r="BO2" t="s">
        <v>16</v>
      </c>
      <c r="BP2" t="s">
        <v>51</v>
      </c>
      <c r="BY2" t="s">
        <v>160</v>
      </c>
      <c r="BZ2" t="s">
        <v>23</v>
      </c>
      <c r="CA2" t="s">
        <v>46</v>
      </c>
      <c r="CC2" t="s">
        <v>111</v>
      </c>
      <c r="CD2" t="s">
        <v>163</v>
      </c>
      <c r="CE2" t="s">
        <v>164</v>
      </c>
      <c r="CF2" t="s">
        <v>168</v>
      </c>
    </row>
    <row r="3" spans="2:84" ht="16.5" thickTop="1" thickBot="1" x14ac:dyDescent="0.3">
      <c r="B3" t="s">
        <v>32</v>
      </c>
      <c r="C3" t="s">
        <v>33</v>
      </c>
      <c r="D3" t="s">
        <v>37</v>
      </c>
      <c r="G3">
        <v>11.061007999999999</v>
      </c>
      <c r="H3">
        <v>1</v>
      </c>
      <c r="I3">
        <f>AVERAGE(G6:G9)</f>
        <v>11.276054999999999</v>
      </c>
      <c r="J3">
        <f>F6</f>
        <v>11.796346249999999</v>
      </c>
      <c r="K3">
        <f t="shared" si="0"/>
        <v>10.59634625</v>
      </c>
      <c r="L3">
        <v>1</v>
      </c>
      <c r="M3">
        <f>(I4-I5)/(I5)*100</f>
        <v>-4.4476325130031995</v>
      </c>
      <c r="N3">
        <f>(J4-J5)/J4*100</f>
        <v>-7.6679729188968997</v>
      </c>
      <c r="O3" s="13" t="e">
        <f>(#REF!-#REF!)/(#REF!)*100</f>
        <v>#REF!</v>
      </c>
      <c r="P3" s="13" t="e">
        <f>(#REF!-#REF!)/(#REF!)*100</f>
        <v>#REF!</v>
      </c>
      <c r="Q3">
        <f>(K4-K5)/K5*100</f>
        <v>-8.0372380116609783</v>
      </c>
      <c r="R3">
        <v>2</v>
      </c>
      <c r="AG3">
        <v>0</v>
      </c>
      <c r="AH3" t="s">
        <v>43</v>
      </c>
      <c r="AI3" t="s">
        <v>33</v>
      </c>
      <c r="AJ3" t="s">
        <v>34</v>
      </c>
      <c r="AK3">
        <v>2.8224860000000001</v>
      </c>
      <c r="AL3" s="12">
        <f>AVERAGE(AK3:AK6)</f>
        <v>2.7496100000000006</v>
      </c>
      <c r="AM3" s="12">
        <f>AL3-AW3</f>
        <v>-5.135199999999962E-2</v>
      </c>
      <c r="AN3">
        <f>AM3/K5*100</f>
        <v>-0.55001923519617146</v>
      </c>
      <c r="AO3" s="12">
        <f>AVERAGE(AM3,AM7)</f>
        <v>2.4106875000000194E-2</v>
      </c>
      <c r="AP3">
        <f>_xlfn.STDEV.P(AM3,AM7)</f>
        <v>7.5458874999999814E-2</v>
      </c>
      <c r="AR3">
        <v>4</v>
      </c>
      <c r="AS3" t="s">
        <v>43</v>
      </c>
      <c r="AT3" t="s">
        <v>40</v>
      </c>
      <c r="AU3" t="s">
        <v>34</v>
      </c>
      <c r="AV3">
        <v>2.670731</v>
      </c>
      <c r="AW3" s="12">
        <f>AVERAGE(AV3:AV6)</f>
        <v>2.8009620000000002</v>
      </c>
      <c r="BA3">
        <v>0</v>
      </c>
      <c r="BB3" t="s">
        <v>43</v>
      </c>
      <c r="BC3" t="s">
        <v>33</v>
      </c>
      <c r="BD3" t="s">
        <v>34</v>
      </c>
      <c r="BE3">
        <v>6.6376109999999997</v>
      </c>
      <c r="BF3" s="12">
        <f>AVERAGE(BE3:BE6)</f>
        <v>6.2705475000000002</v>
      </c>
      <c r="BG3" s="12">
        <f>BF3-BQ3</f>
        <v>-0.94676099999999952</v>
      </c>
      <c r="BH3">
        <f>BG3/K5*100</f>
        <v>-10.140535152156996</v>
      </c>
      <c r="BI3" s="12">
        <f>AVERAGE(BG3,BG7)</f>
        <v>-0.92616300000000029</v>
      </c>
      <c r="BJ3">
        <f>_xlfn.STDEV.P(BG3,BG7)</f>
        <v>2.0597999999999228E-2</v>
      </c>
      <c r="BL3">
        <v>4</v>
      </c>
      <c r="BM3" t="s">
        <v>43</v>
      </c>
      <c r="BN3" t="s">
        <v>40</v>
      </c>
      <c r="BO3" t="s">
        <v>34</v>
      </c>
      <c r="BP3">
        <v>7.4643920000000001</v>
      </c>
      <c r="BQ3" s="12">
        <f>AVERAGE(BP3:BP6)</f>
        <v>7.2173084999999997</v>
      </c>
      <c r="BY3" s="30" t="s">
        <v>161</v>
      </c>
      <c r="BZ3" s="30">
        <v>1</v>
      </c>
      <c r="CA3" s="30">
        <v>11.061007999999999</v>
      </c>
      <c r="CC3">
        <v>1</v>
      </c>
      <c r="CD3">
        <f>CA3-CA4</f>
        <v>-0.21504700000000021</v>
      </c>
      <c r="CE3" t="s">
        <v>161</v>
      </c>
    </row>
    <row r="4" spans="2:84" ht="16.5" thickTop="1" thickBot="1" x14ac:dyDescent="0.3">
      <c r="B4" t="s">
        <v>32</v>
      </c>
      <c r="C4" t="s">
        <v>33</v>
      </c>
      <c r="D4" t="s">
        <v>38</v>
      </c>
      <c r="G4">
        <v>11.061007999999999</v>
      </c>
      <c r="H4">
        <v>2</v>
      </c>
      <c r="I4">
        <f>AVERAGE(G10:G13)</f>
        <v>8.9729109999999999</v>
      </c>
      <c r="J4">
        <f>F10</f>
        <v>9.7860119999999995</v>
      </c>
      <c r="K4">
        <f t="shared" si="0"/>
        <v>8.5860120000000002</v>
      </c>
      <c r="L4">
        <v>2</v>
      </c>
      <c r="M4">
        <f>(I6-I7)/(I7)*100</f>
        <v>-3.1402286791878598</v>
      </c>
      <c r="N4">
        <f>(J6-J7)/J6*100</f>
        <v>-3.4405727082523403</v>
      </c>
      <c r="O4" s="13" t="e">
        <f>(I3-#REF!)/#REF!*100</f>
        <v>#REF!</v>
      </c>
      <c r="P4" s="13" t="e">
        <f>(J3-#REF!)/#REF!*100</f>
        <v>#REF!</v>
      </c>
      <c r="Q4">
        <f>(K6-K7)/K7*100</f>
        <v>-3.7297543833232742</v>
      </c>
      <c r="R4">
        <v>3</v>
      </c>
      <c r="AG4">
        <v>1</v>
      </c>
      <c r="AH4" t="s">
        <v>43</v>
      </c>
      <c r="AI4" t="s">
        <v>33</v>
      </c>
      <c r="AJ4" t="s">
        <v>37</v>
      </c>
      <c r="AK4">
        <v>2.7806150000000001</v>
      </c>
      <c r="AL4">
        <f>AL5/SQRT(COUNT(AK3:AK6))</f>
        <v>5.7950131355545671E-2</v>
      </c>
      <c r="AM4" t="s">
        <v>54</v>
      </c>
      <c r="AO4" t="s">
        <v>97</v>
      </c>
      <c r="AR4">
        <v>5</v>
      </c>
      <c r="AS4" t="s">
        <v>43</v>
      </c>
      <c r="AT4" t="s">
        <v>40</v>
      </c>
      <c r="AU4" t="s">
        <v>37</v>
      </c>
      <c r="AV4">
        <v>3.1026220000000002</v>
      </c>
      <c r="AW4">
        <f>AW5/SQRT(COUNT(AV3:AV6))</f>
        <v>9.0008547311491521E-2</v>
      </c>
      <c r="AX4" t="s">
        <v>54</v>
      </c>
      <c r="BA4">
        <v>1</v>
      </c>
      <c r="BB4" t="s">
        <v>43</v>
      </c>
      <c r="BC4" t="s">
        <v>33</v>
      </c>
      <c r="BD4" t="s">
        <v>37</v>
      </c>
      <c r="BE4">
        <v>5.9639850000000001</v>
      </c>
      <c r="BF4">
        <f>BF5/SQRT(COUNT(BE3:BE6))</f>
        <v>0.18956143587419758</v>
      </c>
      <c r="BG4" t="s">
        <v>54</v>
      </c>
      <c r="BI4" t="s">
        <v>96</v>
      </c>
      <c r="BL4">
        <v>5</v>
      </c>
      <c r="BM4" t="s">
        <v>43</v>
      </c>
      <c r="BN4" t="s">
        <v>40</v>
      </c>
      <c r="BO4" t="s">
        <v>37</v>
      </c>
      <c r="BP4">
        <v>7.6236660000000001</v>
      </c>
      <c r="BQ4">
        <f>BQ5/SQRT(COUNT(BP3:BP6))</f>
        <v>0.16605101624406729</v>
      </c>
      <c r="BR4" t="s">
        <v>54</v>
      </c>
      <c r="BY4" s="30" t="s">
        <v>161</v>
      </c>
      <c r="BZ4" s="30">
        <v>1</v>
      </c>
      <c r="CA4" s="30">
        <v>11.276054999999999</v>
      </c>
      <c r="CC4">
        <v>2</v>
      </c>
      <c r="CD4">
        <f>CA5-CA6</f>
        <v>-0.41765799999999942</v>
      </c>
      <c r="CE4" t="s">
        <v>162</v>
      </c>
    </row>
    <row r="5" spans="2:84" ht="15.75" thickTop="1" x14ac:dyDescent="0.25">
      <c r="B5" t="s">
        <v>32</v>
      </c>
      <c r="C5" t="s">
        <v>33</v>
      </c>
      <c r="D5" t="s">
        <v>39</v>
      </c>
      <c r="G5">
        <v>11.061007999999999</v>
      </c>
      <c r="H5">
        <v>2</v>
      </c>
      <c r="I5">
        <f>AVERAGE(G14:G17)</f>
        <v>9.3905689999999993</v>
      </c>
      <c r="J5">
        <f>F14</f>
        <v>10.53640075</v>
      </c>
      <c r="K5">
        <f t="shared" si="0"/>
        <v>9.336400750000001</v>
      </c>
      <c r="L5">
        <v>2</v>
      </c>
      <c r="M5">
        <f>(I8-I9)/(I9)*100</f>
        <v>1.2885992899634173</v>
      </c>
      <c r="N5">
        <f>(J8-J9)/J8*100</f>
        <v>-5.8362546562672684</v>
      </c>
      <c r="O5" s="13" t="e">
        <f>(#REF!-#REF!)/#REF!*100</f>
        <v>#REF!</v>
      </c>
      <c r="P5" s="13" t="e">
        <f>(#REF!-#REF!)/#REF!*100</f>
        <v>#REF!</v>
      </c>
      <c r="Q5">
        <f>(K8-K9)/K9*100</f>
        <v>-6.1489278867575043</v>
      </c>
      <c r="R5">
        <v>4</v>
      </c>
      <c r="AG5">
        <v>2</v>
      </c>
      <c r="AH5" t="s">
        <v>43</v>
      </c>
      <c r="AI5" t="s">
        <v>33</v>
      </c>
      <c r="AJ5" t="s">
        <v>38</v>
      </c>
      <c r="AK5">
        <v>2.5526460000000002</v>
      </c>
      <c r="AL5">
        <f>_xlfn.STDEV.P(AK3:AK6)</f>
        <v>0.11590026271109134</v>
      </c>
      <c r="AM5" t="s">
        <v>90</v>
      </c>
      <c r="AO5">
        <f>AO3/(AVERAGE(AV3:AV10))*100</f>
        <v>0.80763023061025396</v>
      </c>
      <c r="AR5">
        <v>6</v>
      </c>
      <c r="AS5" t="s">
        <v>43</v>
      </c>
      <c r="AT5" t="s">
        <v>40</v>
      </c>
      <c r="AU5" t="s">
        <v>38</v>
      </c>
      <c r="AV5">
        <v>2.6562060000000001</v>
      </c>
      <c r="AW5">
        <f>_xlfn.STDEV.P(AV3:AV6)</f>
        <v>0.18001709462298304</v>
      </c>
      <c r="AX5" t="s">
        <v>90</v>
      </c>
      <c r="BA5">
        <v>2</v>
      </c>
      <c r="BB5" t="s">
        <v>43</v>
      </c>
      <c r="BC5" t="s">
        <v>33</v>
      </c>
      <c r="BD5" t="s">
        <v>38</v>
      </c>
      <c r="BE5">
        <v>6.6552610000000003</v>
      </c>
      <c r="BF5">
        <f>_xlfn.STDEV.P(BE3:BE6)</f>
        <v>0.37912287174839515</v>
      </c>
      <c r="BG5" t="s">
        <v>90</v>
      </c>
      <c r="BI5">
        <f>BI3/(AVERAGE(BP3:BP10))*100</f>
        <v>-12.506746639492015</v>
      </c>
      <c r="BL5">
        <v>6</v>
      </c>
      <c r="BM5" t="s">
        <v>43</v>
      </c>
      <c r="BN5" t="s">
        <v>40</v>
      </c>
      <c r="BO5" t="s">
        <v>38</v>
      </c>
      <c r="BP5">
        <v>6.9179539999999999</v>
      </c>
      <c r="BQ5">
        <f>_xlfn.STDEV.P(BP3:BP6)</f>
        <v>0.33210203248813458</v>
      </c>
      <c r="BR5" t="s">
        <v>90</v>
      </c>
      <c r="BY5" t="s">
        <v>162</v>
      </c>
      <c r="BZ5">
        <v>2</v>
      </c>
      <c r="CA5">
        <v>8.9729109999999999</v>
      </c>
      <c r="CC5">
        <v>3</v>
      </c>
      <c r="CD5">
        <f>CA7-CA8</f>
        <v>-0.30866300000000102</v>
      </c>
      <c r="CE5" t="s">
        <v>162</v>
      </c>
    </row>
    <row r="6" spans="2:84" x14ac:dyDescent="0.25">
      <c r="B6" t="s">
        <v>32</v>
      </c>
      <c r="C6" t="s">
        <v>40</v>
      </c>
      <c r="D6" t="s">
        <v>34</v>
      </c>
      <c r="F6">
        <v>11.796346249999999</v>
      </c>
      <c r="G6">
        <v>11.276054999999999</v>
      </c>
      <c r="H6">
        <v>3</v>
      </c>
      <c r="I6">
        <f>AVERAGE(G18:G21)</f>
        <v>9.5206529999999994</v>
      </c>
      <c r="J6">
        <f>F18</f>
        <v>10.720083000000001</v>
      </c>
      <c r="K6">
        <f t="shared" si="0"/>
        <v>9.5200830000000014</v>
      </c>
      <c r="L6">
        <v>3</v>
      </c>
      <c r="M6">
        <f>(I10-I11)/(I11)*100</f>
        <v>-13.674275389023604</v>
      </c>
      <c r="N6">
        <f>(J10-J11)/J10*100</f>
        <v>-21.592087986198564</v>
      </c>
      <c r="O6" s="13"/>
      <c r="P6" s="13"/>
      <c r="Q6">
        <f>(K10-K11)/K11*100</f>
        <v>-19.701614790491924</v>
      </c>
      <c r="R6">
        <v>5</v>
      </c>
      <c r="AG6">
        <v>3</v>
      </c>
      <c r="AH6" t="s">
        <v>43</v>
      </c>
      <c r="AI6" t="s">
        <v>33</v>
      </c>
      <c r="AJ6" t="s">
        <v>39</v>
      </c>
      <c r="AK6">
        <v>2.8426930000000001</v>
      </c>
      <c r="AO6" t="s">
        <v>98</v>
      </c>
      <c r="AR6">
        <v>7</v>
      </c>
      <c r="AS6" t="s">
        <v>43</v>
      </c>
      <c r="AT6" t="s">
        <v>40</v>
      </c>
      <c r="AU6" t="s">
        <v>39</v>
      </c>
      <c r="AV6">
        <v>2.774289</v>
      </c>
      <c r="BA6">
        <v>3</v>
      </c>
      <c r="BB6" t="s">
        <v>43</v>
      </c>
      <c r="BC6" t="s">
        <v>33</v>
      </c>
      <c r="BD6" t="s">
        <v>39</v>
      </c>
      <c r="BE6">
        <v>5.8253329999999997</v>
      </c>
      <c r="BI6" t="s">
        <v>99</v>
      </c>
      <c r="BL6">
        <v>7</v>
      </c>
      <c r="BM6" t="s">
        <v>43</v>
      </c>
      <c r="BN6" t="s">
        <v>40</v>
      </c>
      <c r="BO6" t="s">
        <v>39</v>
      </c>
      <c r="BP6">
        <v>6.8632220000000004</v>
      </c>
      <c r="BY6" t="s">
        <v>162</v>
      </c>
      <c r="BZ6">
        <v>2</v>
      </c>
      <c r="CA6">
        <v>9.3905689999999993</v>
      </c>
      <c r="CC6">
        <v>4</v>
      </c>
      <c r="CD6">
        <f>CA9-CA10</f>
        <v>0.11609499999999962</v>
      </c>
      <c r="CE6" t="s">
        <v>161</v>
      </c>
    </row>
    <row r="7" spans="2:84" x14ac:dyDescent="0.25">
      <c r="B7" t="s">
        <v>32</v>
      </c>
      <c r="C7" t="s">
        <v>40</v>
      </c>
      <c r="D7" t="s">
        <v>37</v>
      </c>
      <c r="G7">
        <v>11.276054999999999</v>
      </c>
      <c r="H7">
        <v>3</v>
      </c>
      <c r="I7">
        <f>AVERAGE(G22:G25)</f>
        <v>9.8293160000000004</v>
      </c>
      <c r="J7">
        <f>F22</f>
        <v>11.088915249999999</v>
      </c>
      <c r="K7">
        <f t="shared" si="0"/>
        <v>9.8889152500000002</v>
      </c>
      <c r="L7">
        <v>3</v>
      </c>
      <c r="M7">
        <f>(I12-I13)/(I13)*100</f>
        <v>-1.6788012811168269</v>
      </c>
      <c r="N7">
        <f>(J12-J13)/J12*100</f>
        <v>6.8862497647420726</v>
      </c>
      <c r="O7" s="13"/>
      <c r="P7" s="13"/>
      <c r="Q7">
        <f>(K12-K13)/K13*100</f>
        <v>8.2566998338346291</v>
      </c>
      <c r="R7">
        <v>7</v>
      </c>
      <c r="AG7">
        <v>8</v>
      </c>
      <c r="AH7" t="s">
        <v>44</v>
      </c>
      <c r="AI7" t="s">
        <v>33</v>
      </c>
      <c r="AJ7" t="s">
        <v>34</v>
      </c>
      <c r="AK7">
        <v>3.190118</v>
      </c>
      <c r="AL7" s="12">
        <f>AVERAGE(AK7:AK10)</f>
        <v>3.2683840000000002</v>
      </c>
      <c r="AM7" s="12">
        <f>AL7-AW7</f>
        <v>9.9565750000000008E-2</v>
      </c>
      <c r="AN7">
        <f>AM7/K7*100</f>
        <v>1.0068419789521406</v>
      </c>
      <c r="AO7">
        <f>AO3/AVERAGE(K5,K7)*100</f>
        <v>0.25078261392426726</v>
      </c>
      <c r="AR7">
        <v>12</v>
      </c>
      <c r="AS7" t="s">
        <v>44</v>
      </c>
      <c r="AT7" t="s">
        <v>40</v>
      </c>
      <c r="AU7" t="s">
        <v>34</v>
      </c>
      <c r="AV7">
        <v>3.3469850000000001</v>
      </c>
      <c r="AW7" s="12">
        <f>AVERAGE(AV7:AV10)</f>
        <v>3.1688182500000002</v>
      </c>
      <c r="BA7">
        <v>8</v>
      </c>
      <c r="BB7" t="s">
        <v>44</v>
      </c>
      <c r="BC7" t="s">
        <v>33</v>
      </c>
      <c r="BD7" t="s">
        <v>34</v>
      </c>
      <c r="BE7">
        <v>6.9033720000000001</v>
      </c>
      <c r="BF7" s="12">
        <f>AVERAGE(BE7:BE10)</f>
        <v>6.6877407499999997</v>
      </c>
      <c r="BG7" s="12">
        <f>BF7-BQ7</f>
        <v>-0.90556500000000106</v>
      </c>
      <c r="BH7">
        <f>BG7/K7*100</f>
        <v>-9.1573744653135858</v>
      </c>
      <c r="BI7">
        <f>BI3/AVERAGE(K5,K7)*100</f>
        <v>-9.6348273287159536</v>
      </c>
      <c r="BL7">
        <v>12</v>
      </c>
      <c r="BM7" t="s">
        <v>44</v>
      </c>
      <c r="BN7" t="s">
        <v>40</v>
      </c>
      <c r="BO7" t="s">
        <v>34</v>
      </c>
      <c r="BP7">
        <v>7.3225720000000001</v>
      </c>
      <c r="BQ7" s="12">
        <f>AVERAGE(BP7:BP10)</f>
        <v>7.5933057500000007</v>
      </c>
      <c r="BY7" t="s">
        <v>162</v>
      </c>
      <c r="BZ7">
        <v>3</v>
      </c>
      <c r="CA7">
        <v>9.5206529999999994</v>
      </c>
      <c r="CC7">
        <v>5</v>
      </c>
      <c r="CD7">
        <f>CA11-CA12</f>
        <v>-1.4934899999999995</v>
      </c>
      <c r="CE7" t="s">
        <v>161</v>
      </c>
    </row>
    <row r="8" spans="2:84" ht="15.75" thickBot="1" x14ac:dyDescent="0.3">
      <c r="B8" t="s">
        <v>32</v>
      </c>
      <c r="C8" t="s">
        <v>40</v>
      </c>
      <c r="D8" t="s">
        <v>38</v>
      </c>
      <c r="G8">
        <v>11.276054999999999</v>
      </c>
      <c r="H8">
        <v>4</v>
      </c>
      <c r="I8">
        <f>AVERAGE(G26:G29)</f>
        <v>9.1254899999999992</v>
      </c>
      <c r="J8">
        <f>F26</f>
        <v>10.9877445</v>
      </c>
      <c r="K8">
        <f t="shared" si="0"/>
        <v>9.7877445000000005</v>
      </c>
      <c r="L8">
        <v>4</v>
      </c>
      <c r="M8">
        <f>(I14-I15)/(I15)*100</f>
        <v>-9.058404806954389</v>
      </c>
      <c r="N8">
        <f>(J14-J15)/J14*100</f>
        <v>-1.5747539558590187</v>
      </c>
      <c r="O8" s="13"/>
      <c r="P8" s="13"/>
      <c r="Q8">
        <f>(K14-K15)/K15*100</f>
        <v>-1.7384863569885587</v>
      </c>
      <c r="R8">
        <v>8</v>
      </c>
      <c r="AG8">
        <v>9</v>
      </c>
      <c r="AH8" t="s">
        <v>44</v>
      </c>
      <c r="AI8" t="s">
        <v>33</v>
      </c>
      <c r="AJ8" t="s">
        <v>37</v>
      </c>
      <c r="AK8">
        <v>3.1468889999999998</v>
      </c>
      <c r="AL8">
        <f>AL9/SQRT(COUNT(AK7:AK10))</f>
        <v>7.5118587605698534E-2</v>
      </c>
      <c r="AM8" t="s">
        <v>54</v>
      </c>
      <c r="AR8">
        <v>13</v>
      </c>
      <c r="AS8" t="s">
        <v>44</v>
      </c>
      <c r="AT8" t="s">
        <v>40</v>
      </c>
      <c r="AU8" t="s">
        <v>37</v>
      </c>
      <c r="AV8">
        <v>3.0652469999999998</v>
      </c>
      <c r="AW8">
        <f>AW9/SQRT(COUNT(AV7:AV10))</f>
        <v>5.5662879589290733E-2</v>
      </c>
      <c r="AX8" t="s">
        <v>54</v>
      </c>
      <c r="BA8">
        <v>9</v>
      </c>
      <c r="BB8" t="s">
        <v>44</v>
      </c>
      <c r="BC8" t="s">
        <v>33</v>
      </c>
      <c r="BD8" t="s">
        <v>37</v>
      </c>
      <c r="BE8">
        <v>6.647322</v>
      </c>
      <c r="BF8">
        <f>BF9/SQRT(COUNT(BE7:BE10))</f>
        <v>0.12293927464879519</v>
      </c>
      <c r="BG8" t="s">
        <v>54</v>
      </c>
      <c r="BL8">
        <v>13</v>
      </c>
      <c r="BM8" t="s">
        <v>44</v>
      </c>
      <c r="BN8" t="s">
        <v>40</v>
      </c>
      <c r="BO8" t="s">
        <v>37</v>
      </c>
      <c r="BP8">
        <v>7.7138470000000003</v>
      </c>
      <c r="BQ8">
        <f>BQ9/SQRT(COUNT(BP7:BP10))</f>
        <v>9.2047158499987847E-2</v>
      </c>
      <c r="BR8" t="s">
        <v>54</v>
      </c>
      <c r="BY8" t="s">
        <v>162</v>
      </c>
      <c r="BZ8">
        <v>3</v>
      </c>
      <c r="CA8">
        <v>9.8293160000000004</v>
      </c>
      <c r="CC8">
        <v>7</v>
      </c>
      <c r="CD8">
        <f>CA13-CA14</f>
        <v>-0.16019100000000108</v>
      </c>
      <c r="CE8" t="s">
        <v>162</v>
      </c>
    </row>
    <row r="9" spans="2:84" ht="16.5" thickTop="1" thickBot="1" x14ac:dyDescent="0.3">
      <c r="B9" t="s">
        <v>32</v>
      </c>
      <c r="C9" t="s">
        <v>40</v>
      </c>
      <c r="D9" t="s">
        <v>39</v>
      </c>
      <c r="G9">
        <v>11.276054999999999</v>
      </c>
      <c r="H9">
        <v>4</v>
      </c>
      <c r="I9">
        <f>AVERAGE(G30:G33)</f>
        <v>9.0093949999999996</v>
      </c>
      <c r="J9">
        <f>F30</f>
        <v>11.62901725</v>
      </c>
      <c r="K9">
        <f t="shared" si="0"/>
        <v>10.429017250000001</v>
      </c>
      <c r="L9">
        <v>4</v>
      </c>
      <c r="M9">
        <f>(I16-I17)/(I17)*100</f>
        <v>-11.64474843707611</v>
      </c>
      <c r="N9">
        <f>(J16-J17)/J16*100</f>
        <v>-12.983505845563068</v>
      </c>
      <c r="O9" s="13"/>
      <c r="P9" s="13"/>
      <c r="Q9">
        <f>(K16-K17)/K17*100</f>
        <v>-12.682308661961972</v>
      </c>
      <c r="R9">
        <v>9</v>
      </c>
      <c r="AG9">
        <v>10</v>
      </c>
      <c r="AH9" t="s">
        <v>44</v>
      </c>
      <c r="AI9" t="s">
        <v>33</v>
      </c>
      <c r="AJ9" t="s">
        <v>38</v>
      </c>
      <c r="AK9">
        <v>3.2110289999999999</v>
      </c>
      <c r="AL9">
        <f>_xlfn.STDEV.P(AK7:AK10)</f>
        <v>0.15023717521139707</v>
      </c>
      <c r="AM9" t="s">
        <v>90</v>
      </c>
      <c r="AR9">
        <v>14</v>
      </c>
      <c r="AS9" t="s">
        <v>44</v>
      </c>
      <c r="AT9" t="s">
        <v>40</v>
      </c>
      <c r="AU9" t="s">
        <v>38</v>
      </c>
      <c r="AV9">
        <v>3.0850390000000001</v>
      </c>
      <c r="AW9">
        <f>_xlfn.STDEV.P(AV7:AV10)</f>
        <v>0.11132575917858147</v>
      </c>
      <c r="AX9" t="s">
        <v>90</v>
      </c>
      <c r="BA9">
        <v>10</v>
      </c>
      <c r="BB9" t="s">
        <v>44</v>
      </c>
      <c r="BC9" t="s">
        <v>33</v>
      </c>
      <c r="BD9" t="s">
        <v>38</v>
      </c>
      <c r="BE9">
        <v>6.3015169999999996</v>
      </c>
      <c r="BF9">
        <f>_xlfn.STDEV.P(BE7:BE10)</f>
        <v>0.24587854929759037</v>
      </c>
      <c r="BG9" t="s">
        <v>90</v>
      </c>
      <c r="BL9">
        <v>14</v>
      </c>
      <c r="BM9" t="s">
        <v>44</v>
      </c>
      <c r="BN9" t="s">
        <v>40</v>
      </c>
      <c r="BO9" t="s">
        <v>38</v>
      </c>
      <c r="BP9">
        <v>7.5333889999999997</v>
      </c>
      <c r="BQ9">
        <f>_xlfn.STDEV.P(BP7:BP10)</f>
        <v>0.18409431699997569</v>
      </c>
      <c r="BR9" t="s">
        <v>90</v>
      </c>
      <c r="BY9" s="30" t="s">
        <v>161</v>
      </c>
      <c r="BZ9" s="30">
        <v>4</v>
      </c>
      <c r="CA9" s="30">
        <v>9.1254899999999992</v>
      </c>
      <c r="CC9">
        <v>8</v>
      </c>
      <c r="CD9">
        <f>CA15-CA16</f>
        <v>-0.9318919999999995</v>
      </c>
      <c r="CE9" t="s">
        <v>161</v>
      </c>
    </row>
    <row r="10" spans="2:84" ht="16.5" thickTop="1" thickBot="1" x14ac:dyDescent="0.3">
      <c r="B10" t="s">
        <v>43</v>
      </c>
      <c r="C10" t="s">
        <v>33</v>
      </c>
      <c r="D10" t="s">
        <v>34</v>
      </c>
      <c r="E10">
        <v>10.006568</v>
      </c>
      <c r="F10">
        <f>AVERAGE(E10:E13)</f>
        <v>9.7860119999999995</v>
      </c>
      <c r="G10">
        <v>8.9729109999999999</v>
      </c>
      <c r="H10">
        <v>5</v>
      </c>
      <c r="I10">
        <f>AVERAGE(G34:G37)</f>
        <v>9.4284049999999997</v>
      </c>
      <c r="J10">
        <f>F34</f>
        <v>10.00286425</v>
      </c>
      <c r="K10">
        <f t="shared" si="0"/>
        <v>8.8028642500000007</v>
      </c>
      <c r="L10">
        <v>5</v>
      </c>
      <c r="M10">
        <f>(I18-I19)/(I19)*100</f>
        <v>-8.4879916370220343</v>
      </c>
      <c r="N10">
        <f>(J18-J19)/J18*100</f>
        <v>-8.372311002902828</v>
      </c>
      <c r="O10" s="13"/>
      <c r="P10" s="13"/>
      <c r="Q10">
        <f>(K18-K19)/K19*100</f>
        <v>-8.4730079257860496</v>
      </c>
      <c r="R10">
        <v>10</v>
      </c>
      <c r="AG10">
        <v>11</v>
      </c>
      <c r="AH10" t="s">
        <v>44</v>
      </c>
      <c r="AI10" t="s">
        <v>33</v>
      </c>
      <c r="AJ10" t="s">
        <v>39</v>
      </c>
      <c r="AK10">
        <v>3.5255000000000001</v>
      </c>
      <c r="AR10">
        <v>15</v>
      </c>
      <c r="AS10" t="s">
        <v>44</v>
      </c>
      <c r="AT10" t="s">
        <v>40</v>
      </c>
      <c r="AU10" t="s">
        <v>39</v>
      </c>
      <c r="AV10">
        <v>3.1780020000000002</v>
      </c>
      <c r="BA10">
        <v>11</v>
      </c>
      <c r="BB10" t="s">
        <v>44</v>
      </c>
      <c r="BC10" t="s">
        <v>33</v>
      </c>
      <c r="BD10" t="s">
        <v>39</v>
      </c>
      <c r="BE10">
        <v>6.898752</v>
      </c>
      <c r="BL10">
        <v>15</v>
      </c>
      <c r="BM10" t="s">
        <v>44</v>
      </c>
      <c r="BN10" t="s">
        <v>40</v>
      </c>
      <c r="BO10" t="s">
        <v>39</v>
      </c>
      <c r="BP10">
        <v>7.8034150000000002</v>
      </c>
      <c r="BY10" s="30" t="s">
        <v>161</v>
      </c>
      <c r="BZ10" s="30">
        <v>4</v>
      </c>
      <c r="CA10" s="30">
        <v>9.0093949999999996</v>
      </c>
      <c r="CC10">
        <v>9</v>
      </c>
      <c r="CD10">
        <f>CA17-CA18</f>
        <v>-1.2936880000000013</v>
      </c>
      <c r="CE10" t="s">
        <v>162</v>
      </c>
    </row>
    <row r="11" spans="2:84" ht="15.75" thickTop="1" x14ac:dyDescent="0.25">
      <c r="B11" t="s">
        <v>43</v>
      </c>
      <c r="C11" t="s">
        <v>33</v>
      </c>
      <c r="D11" t="s">
        <v>37</v>
      </c>
      <c r="E11">
        <v>9.5207770000000007</v>
      </c>
      <c r="G11">
        <v>8.9729109999999999</v>
      </c>
      <c r="H11">
        <v>5</v>
      </c>
      <c r="I11">
        <f>AVERAGE(G38:G41)</f>
        <v>10.921894999999999</v>
      </c>
      <c r="J11">
        <f>F38</f>
        <v>12.162691500000001</v>
      </c>
      <c r="K11">
        <f t="shared" si="0"/>
        <v>10.962691500000002</v>
      </c>
      <c r="L11">
        <v>5</v>
      </c>
      <c r="M11">
        <f>(I20-I21)/(I21)*100</f>
        <v>-7.4979090698643125</v>
      </c>
      <c r="N11">
        <f>(J20-J21)/J20*100</f>
        <v>-19.88477860987572</v>
      </c>
      <c r="O11" s="13"/>
      <c r="P11" s="13"/>
      <c r="Q11">
        <f>(K20-K21)/K21*100</f>
        <v>-18.07780176781112</v>
      </c>
      <c r="R11">
        <v>13</v>
      </c>
      <c r="BY11" t="s">
        <v>161</v>
      </c>
      <c r="BZ11">
        <v>5</v>
      </c>
      <c r="CA11">
        <v>9.4284049999999997</v>
      </c>
      <c r="CC11">
        <v>10</v>
      </c>
      <c r="CD11">
        <f>CA19-CA20</f>
        <v>-1.0437729999999998</v>
      </c>
      <c r="CE11" t="s">
        <v>161</v>
      </c>
    </row>
    <row r="12" spans="2:84" x14ac:dyDescent="0.25">
      <c r="B12" t="s">
        <v>43</v>
      </c>
      <c r="C12" t="s">
        <v>33</v>
      </c>
      <c r="D12" t="s">
        <v>38</v>
      </c>
      <c r="E12">
        <v>10.042546</v>
      </c>
      <c r="G12">
        <v>8.9729109999999999</v>
      </c>
      <c r="H12">
        <v>7</v>
      </c>
      <c r="I12">
        <f>AVERAGE(G42:G45)</f>
        <v>9.3817959999999996</v>
      </c>
      <c r="J12">
        <f>F42</f>
        <v>12.3561195</v>
      </c>
      <c r="K12">
        <f t="shared" si="0"/>
        <v>11.156119500000001</v>
      </c>
      <c r="L12">
        <v>7</v>
      </c>
      <c r="O12" s="13"/>
      <c r="P12" s="13"/>
      <c r="AM12" t="s">
        <v>91</v>
      </c>
      <c r="BY12" t="s">
        <v>161</v>
      </c>
      <c r="BZ12">
        <v>5</v>
      </c>
      <c r="CA12">
        <v>10.921894999999999</v>
      </c>
      <c r="CC12">
        <v>13</v>
      </c>
      <c r="CD12">
        <f>CA21-CA22</f>
        <v>-0.82010000000000005</v>
      </c>
      <c r="CE12" t="s">
        <v>162</v>
      </c>
    </row>
    <row r="13" spans="2:84" x14ac:dyDescent="0.25">
      <c r="B13" t="s">
        <v>43</v>
      </c>
      <c r="C13" t="s">
        <v>33</v>
      </c>
      <c r="D13" t="s">
        <v>39</v>
      </c>
      <c r="E13">
        <v>9.5741569999999996</v>
      </c>
      <c r="G13">
        <v>8.9729109999999999</v>
      </c>
      <c r="H13">
        <v>7</v>
      </c>
      <c r="I13">
        <f>AVERAGE(G46:G49)</f>
        <v>9.5419870000000007</v>
      </c>
      <c r="J13">
        <f>F46</f>
        <v>11.505246250000001</v>
      </c>
      <c r="K13">
        <f t="shared" si="0"/>
        <v>10.305246250000001</v>
      </c>
      <c r="L13">
        <v>7</v>
      </c>
      <c r="O13" s="13"/>
      <c r="P13" s="13"/>
      <c r="AU13">
        <f>AVERAGE(AV3:AV10)</f>
        <v>2.9848901249999997</v>
      </c>
      <c r="BY13" t="s">
        <v>162</v>
      </c>
      <c r="BZ13">
        <v>7</v>
      </c>
      <c r="CA13">
        <v>9.3817959999999996</v>
      </c>
    </row>
    <row r="14" spans="2:84" x14ac:dyDescent="0.25">
      <c r="B14" t="s">
        <v>43</v>
      </c>
      <c r="C14" t="s">
        <v>40</v>
      </c>
      <c r="D14" t="s">
        <v>34</v>
      </c>
      <c r="E14">
        <v>10.400014000000001</v>
      </c>
      <c r="F14">
        <f>AVERAGE(E14:E17)</f>
        <v>10.53640075</v>
      </c>
      <c r="G14">
        <v>9.3905689999999993</v>
      </c>
      <c r="H14">
        <v>8</v>
      </c>
      <c r="I14">
        <f>AVERAGE(G50:G53)</f>
        <v>9.3557030000000001</v>
      </c>
      <c r="J14">
        <f>F50</f>
        <v>10.9161815</v>
      </c>
      <c r="K14">
        <f t="shared" si="0"/>
        <v>9.7161815000000011</v>
      </c>
      <c r="L14">
        <v>8</v>
      </c>
      <c r="M14" t="s">
        <v>41</v>
      </c>
      <c r="O14" s="13"/>
      <c r="P14" s="13"/>
      <c r="Q14" t="e">
        <f>AVERAGE(S5:S6)</f>
        <v>#DIV/0!</v>
      </c>
      <c r="BY14" t="s">
        <v>162</v>
      </c>
      <c r="BZ14">
        <v>7</v>
      </c>
      <c r="CA14">
        <v>9.5419870000000007</v>
      </c>
      <c r="CC14" t="s">
        <v>165</v>
      </c>
    </row>
    <row r="15" spans="2:84" x14ac:dyDescent="0.25">
      <c r="B15" t="s">
        <v>43</v>
      </c>
      <c r="C15" t="s">
        <v>40</v>
      </c>
      <c r="D15" t="s">
        <v>37</v>
      </c>
      <c r="E15">
        <v>11.22617</v>
      </c>
      <c r="G15">
        <v>9.3905689999999993</v>
      </c>
      <c r="H15">
        <v>8</v>
      </c>
      <c r="I15">
        <f>AVERAGE(G54:G57)</f>
        <v>10.287595</v>
      </c>
      <c r="J15">
        <f>F54</f>
        <v>11.088084500000001</v>
      </c>
      <c r="K15">
        <f t="shared" si="0"/>
        <v>9.8880845000000015</v>
      </c>
      <c r="L15">
        <v>8</v>
      </c>
      <c r="O15" s="13"/>
      <c r="P15" s="13"/>
      <c r="BY15" t="s">
        <v>161</v>
      </c>
      <c r="BZ15">
        <v>8</v>
      </c>
      <c r="CA15">
        <v>9.3557030000000001</v>
      </c>
      <c r="CC15">
        <f>AVERAGE(CD7,CD9,CD11)</f>
        <v>-1.1563849999999996</v>
      </c>
    </row>
    <row r="16" spans="2:84" x14ac:dyDescent="0.25">
      <c r="B16" t="s">
        <v>43</v>
      </c>
      <c r="C16" t="s">
        <v>40</v>
      </c>
      <c r="D16" t="s">
        <v>38</v>
      </c>
      <c r="E16">
        <v>10.226703000000001</v>
      </c>
      <c r="G16">
        <v>9.3905689999999993</v>
      </c>
      <c r="H16">
        <v>9</v>
      </c>
      <c r="I16">
        <f>AVERAGE(G58:G61)</f>
        <v>9.8159379999999992</v>
      </c>
      <c r="J16">
        <f>F58</f>
        <v>11.3116135</v>
      </c>
      <c r="K16">
        <f t="shared" si="0"/>
        <v>10.111613500000001</v>
      </c>
      <c r="L16">
        <v>9</v>
      </c>
      <c r="O16" s="13"/>
      <c r="P16" s="13"/>
      <c r="BY16" t="s">
        <v>161</v>
      </c>
      <c r="BZ16">
        <v>8</v>
      </c>
      <c r="CA16">
        <v>10.287595</v>
      </c>
      <c r="CC16" t="s">
        <v>166</v>
      </c>
    </row>
    <row r="17" spans="2:94" x14ac:dyDescent="0.25">
      <c r="B17" t="s">
        <v>43</v>
      </c>
      <c r="C17" t="s">
        <v>40</v>
      </c>
      <c r="D17" t="s">
        <v>39</v>
      </c>
      <c r="E17">
        <v>10.292716</v>
      </c>
      <c r="G17">
        <v>9.3905689999999993</v>
      </c>
      <c r="H17">
        <v>9</v>
      </c>
      <c r="I17">
        <f>AVERAGE(G62:G65)</f>
        <v>11.109626</v>
      </c>
      <c r="J17">
        <f>F62</f>
        <v>12.780257500000001</v>
      </c>
      <c r="K17">
        <f t="shared" si="0"/>
        <v>11.580257500000002</v>
      </c>
      <c r="L17">
        <v>9</v>
      </c>
      <c r="O17" s="13"/>
      <c r="P17" s="13"/>
      <c r="BY17" t="s">
        <v>162</v>
      </c>
      <c r="BZ17">
        <v>9</v>
      </c>
      <c r="CA17">
        <v>9.8159379999999992</v>
      </c>
      <c r="CC17">
        <f>AVERAGE(CD12,CD10,CD8,CD5,CD4)</f>
        <v>-0.60006000000000059</v>
      </c>
    </row>
    <row r="18" spans="2:94" x14ac:dyDescent="0.25">
      <c r="B18" t="s">
        <v>44</v>
      </c>
      <c r="C18" t="s">
        <v>33</v>
      </c>
      <c r="D18" t="s">
        <v>34</v>
      </c>
      <c r="E18">
        <v>10.827400000000001</v>
      </c>
      <c r="F18">
        <f>AVERAGE(E18:E21)</f>
        <v>10.720083000000001</v>
      </c>
      <c r="G18">
        <v>9.5206529999999994</v>
      </c>
      <c r="H18">
        <v>10</v>
      </c>
      <c r="I18">
        <f>AVERAGE(G66:G69)</f>
        <v>11.253282</v>
      </c>
      <c r="J18">
        <f>F66</f>
        <v>12.551310500000001</v>
      </c>
      <c r="K18">
        <f t="shared" si="0"/>
        <v>11.351310500000002</v>
      </c>
      <c r="L18">
        <v>10</v>
      </c>
      <c r="O18" s="13"/>
      <c r="P18" s="13"/>
      <c r="BY18" t="s">
        <v>162</v>
      </c>
      <c r="BZ18">
        <v>9</v>
      </c>
      <c r="CA18">
        <v>11.109626</v>
      </c>
      <c r="CC18">
        <f>AVERAGE(CD12,CD10,CD4,CD5)</f>
        <v>-0.71002725000000044</v>
      </c>
      <c r="CD18" t="s">
        <v>167</v>
      </c>
    </row>
    <row r="19" spans="2:94" x14ac:dyDescent="0.25">
      <c r="B19" t="s">
        <v>44</v>
      </c>
      <c r="C19" t="s">
        <v>33</v>
      </c>
      <c r="D19" t="s">
        <v>37</v>
      </c>
      <c r="E19">
        <v>10.524960999999999</v>
      </c>
      <c r="G19">
        <v>9.5206529999999994</v>
      </c>
      <c r="H19">
        <v>10</v>
      </c>
      <c r="I19">
        <f>AVERAGE(G70:G73)</f>
        <v>12.297055</v>
      </c>
      <c r="J19">
        <f>F70</f>
        <v>13.60214525</v>
      </c>
      <c r="K19">
        <f t="shared" si="0"/>
        <v>12.40214525</v>
      </c>
      <c r="L19">
        <v>10</v>
      </c>
      <c r="O19" s="13"/>
      <c r="P19" s="13"/>
      <c r="BY19" t="s">
        <v>161</v>
      </c>
      <c r="BZ19">
        <v>10</v>
      </c>
      <c r="CA19">
        <v>11.253282</v>
      </c>
    </row>
    <row r="20" spans="2:94" x14ac:dyDescent="0.25">
      <c r="B20" t="s">
        <v>44</v>
      </c>
      <c r="C20" t="s">
        <v>33</v>
      </c>
      <c r="D20" t="s">
        <v>38</v>
      </c>
      <c r="E20">
        <v>10.395058000000001</v>
      </c>
      <c r="G20">
        <v>9.5206529999999994</v>
      </c>
      <c r="H20">
        <v>13</v>
      </c>
      <c r="I20">
        <f>AVERAGE(G74:G77)</f>
        <v>10.117616</v>
      </c>
      <c r="J20">
        <f>F74</f>
        <v>12.13442225</v>
      </c>
      <c r="K20">
        <f t="shared" si="0"/>
        <v>10.934422250000001</v>
      </c>
      <c r="L20">
        <v>13</v>
      </c>
      <c r="O20" s="13"/>
      <c r="P20" s="13"/>
      <c r="BY20" t="s">
        <v>161</v>
      </c>
      <c r="BZ20">
        <v>10</v>
      </c>
      <c r="CA20">
        <v>12.297055</v>
      </c>
    </row>
    <row r="21" spans="2:94" x14ac:dyDescent="0.25">
      <c r="B21" t="s">
        <v>44</v>
      </c>
      <c r="C21" t="s">
        <v>33</v>
      </c>
      <c r="D21" t="s">
        <v>39</v>
      </c>
      <c r="E21">
        <v>11.132913</v>
      </c>
      <c r="G21">
        <v>9.5206529999999994</v>
      </c>
      <c r="H21">
        <v>13</v>
      </c>
      <c r="I21">
        <f>AVERAGE(G78:G81)</f>
        <v>10.937716</v>
      </c>
      <c r="J21">
        <f>F78</f>
        <v>14.54732525</v>
      </c>
      <c r="K21">
        <f t="shared" si="0"/>
        <v>13.347325250000001</v>
      </c>
      <c r="L21">
        <v>13</v>
      </c>
      <c r="O21" s="13"/>
      <c r="P21" s="13"/>
      <c r="BY21" t="s">
        <v>162</v>
      </c>
      <c r="BZ21">
        <v>13</v>
      </c>
      <c r="CA21">
        <v>10.117616</v>
      </c>
    </row>
    <row r="22" spans="2:94" x14ac:dyDescent="0.25">
      <c r="B22" t="s">
        <v>44</v>
      </c>
      <c r="C22" t="s">
        <v>40</v>
      </c>
      <c r="D22" t="s">
        <v>34</v>
      </c>
      <c r="E22">
        <v>11.04608</v>
      </c>
      <c r="F22">
        <f>AVERAGE(E22:E25)</f>
        <v>11.088915249999999</v>
      </c>
      <c r="G22">
        <v>9.8293160000000004</v>
      </c>
      <c r="O22" s="13"/>
      <c r="P22" s="13"/>
      <c r="BY22" t="s">
        <v>162</v>
      </c>
      <c r="BZ22">
        <v>13</v>
      </c>
      <c r="CA22">
        <v>10.937716</v>
      </c>
    </row>
    <row r="23" spans="2:94" x14ac:dyDescent="0.25">
      <c r="B23" t="s">
        <v>44</v>
      </c>
      <c r="C23" t="s">
        <v>40</v>
      </c>
      <c r="D23" t="s">
        <v>37</v>
      </c>
      <c r="E23">
        <v>11.047166000000001</v>
      </c>
      <c r="G23">
        <v>9.8293160000000004</v>
      </c>
      <c r="I23" t="s">
        <v>122</v>
      </c>
      <c r="J23" t="s">
        <v>124</v>
      </c>
      <c r="O23" s="13" t="s">
        <v>42</v>
      </c>
      <c r="P23" s="13"/>
    </row>
    <row r="24" spans="2:94" x14ac:dyDescent="0.25">
      <c r="B24" t="s">
        <v>44</v>
      </c>
      <c r="C24" t="s">
        <v>40</v>
      </c>
      <c r="D24" t="s">
        <v>38</v>
      </c>
      <c r="E24">
        <v>11.052873</v>
      </c>
      <c r="G24">
        <v>9.8293160000000004</v>
      </c>
      <c r="I24">
        <f>MAX(I4:I7,I10:I21)</f>
        <v>12.297055</v>
      </c>
      <c r="J24">
        <f>0.03*I24</f>
        <v>0.36891164999999998</v>
      </c>
      <c r="CJ24" t="s">
        <v>189</v>
      </c>
    </row>
    <row r="25" spans="2:94" x14ac:dyDescent="0.25">
      <c r="B25" t="s">
        <v>44</v>
      </c>
      <c r="C25" t="s">
        <v>40</v>
      </c>
      <c r="D25" t="s">
        <v>39</v>
      </c>
      <c r="E25">
        <v>11.209542000000001</v>
      </c>
      <c r="G25">
        <v>9.8293160000000004</v>
      </c>
      <c r="I25" t="s">
        <v>123</v>
      </c>
      <c r="J25" t="s">
        <v>125</v>
      </c>
      <c r="BY25" t="s">
        <v>169</v>
      </c>
      <c r="BZ25" t="s">
        <v>164</v>
      </c>
      <c r="CA25" t="s">
        <v>170</v>
      </c>
      <c r="CB25" t="s">
        <v>171</v>
      </c>
      <c r="CC25" t="s">
        <v>172</v>
      </c>
      <c r="CD25" t="s">
        <v>173</v>
      </c>
      <c r="CE25" t="s">
        <v>174</v>
      </c>
      <c r="CF25" t="s">
        <v>175</v>
      </c>
      <c r="CG25" t="s">
        <v>176</v>
      </c>
      <c r="CH25" t="s">
        <v>180</v>
      </c>
      <c r="CI25" t="s">
        <v>182</v>
      </c>
      <c r="CJ25" t="s">
        <v>187</v>
      </c>
      <c r="CM25" t="s">
        <v>188</v>
      </c>
      <c r="CP25" t="s">
        <v>183</v>
      </c>
    </row>
    <row r="26" spans="2:94" x14ac:dyDescent="0.25">
      <c r="B26" t="s">
        <v>45</v>
      </c>
      <c r="C26" t="s">
        <v>33</v>
      </c>
      <c r="D26" t="s">
        <v>34</v>
      </c>
      <c r="F26">
        <v>10.9877445</v>
      </c>
      <c r="G26">
        <v>9.1254899999999992</v>
      </c>
      <c r="I26">
        <f>MIN(I4:I7,I10:I21)</f>
        <v>8.9729109999999999</v>
      </c>
      <c r="J26">
        <f>0.03*I26</f>
        <v>0.26918733</v>
      </c>
      <c r="CA26" t="s">
        <v>177</v>
      </c>
      <c r="CB26" t="s">
        <v>178</v>
      </c>
      <c r="CC26" t="s">
        <v>178</v>
      </c>
      <c r="CD26" t="s">
        <v>179</v>
      </c>
      <c r="CE26" t="s">
        <v>179</v>
      </c>
      <c r="CF26" t="s">
        <v>179</v>
      </c>
      <c r="CG26" t="s">
        <v>179</v>
      </c>
      <c r="CH26" t="s">
        <v>181</v>
      </c>
      <c r="CJ26" t="s">
        <v>184</v>
      </c>
      <c r="CK26" t="s">
        <v>185</v>
      </c>
      <c r="CL26" t="s">
        <v>186</v>
      </c>
      <c r="CM26" t="s">
        <v>184</v>
      </c>
      <c r="CN26" t="s">
        <v>185</v>
      </c>
      <c r="CO26" t="s">
        <v>186</v>
      </c>
    </row>
    <row r="27" spans="2:94" x14ac:dyDescent="0.25">
      <c r="B27" t="s">
        <v>45</v>
      </c>
      <c r="C27" t="s">
        <v>33</v>
      </c>
      <c r="D27" t="s">
        <v>37</v>
      </c>
      <c r="G27">
        <v>9.1254899999999992</v>
      </c>
    </row>
    <row r="28" spans="2:94" x14ac:dyDescent="0.25">
      <c r="B28" t="s">
        <v>45</v>
      </c>
      <c r="C28" t="s">
        <v>33</v>
      </c>
      <c r="D28" t="s">
        <v>38</v>
      </c>
      <c r="G28">
        <v>9.1254899999999992</v>
      </c>
      <c r="BY28">
        <v>2</v>
      </c>
      <c r="BZ28" t="s">
        <v>162</v>
      </c>
      <c r="CA28">
        <v>25</v>
      </c>
      <c r="CB28">
        <v>176.5</v>
      </c>
      <c r="CC28">
        <v>95.5</v>
      </c>
      <c r="CD28">
        <v>66.7</v>
      </c>
      <c r="CE28">
        <v>66.8</v>
      </c>
      <c r="CF28">
        <v>67</v>
      </c>
      <c r="CG28">
        <v>66.83</v>
      </c>
      <c r="CH28">
        <v>-0.41765799999999942</v>
      </c>
      <c r="CI28">
        <f>CC28/CB28</f>
        <v>0.54107648725212465</v>
      </c>
      <c r="CJ28">
        <v>1.7741600000000001E-3</v>
      </c>
      <c r="CK28">
        <v>5.7779700000000003E-3</v>
      </c>
      <c r="CL28">
        <v>2.1351599999999998E-2</v>
      </c>
      <c r="CM28">
        <v>-5.6886599999999999E-3</v>
      </c>
      <c r="CN28">
        <v>1.5535200000000001E-2</v>
      </c>
      <c r="CO28">
        <v>2.1013400000000002E-2</v>
      </c>
      <c r="CP28">
        <f>SQRT((CJ28-CM28)^2 + (CK28-CN28)^2 + (CL28-CO28)^2)</f>
        <v>1.228867766951758E-2</v>
      </c>
    </row>
    <row r="29" spans="2:94" x14ac:dyDescent="0.25">
      <c r="B29" t="s">
        <v>45</v>
      </c>
      <c r="C29" t="s">
        <v>33</v>
      </c>
      <c r="D29" t="s">
        <v>39</v>
      </c>
      <c r="G29">
        <v>9.1254899999999992</v>
      </c>
      <c r="I29" s="15" t="s">
        <v>53</v>
      </c>
      <c r="J29" t="s">
        <v>115</v>
      </c>
      <c r="K29" t="s">
        <v>110</v>
      </c>
      <c r="L29" t="s">
        <v>109</v>
      </c>
      <c r="M29" t="s">
        <v>112</v>
      </c>
      <c r="N29" t="s">
        <v>85</v>
      </c>
      <c r="O29" t="s">
        <v>86</v>
      </c>
      <c r="P29" t="s">
        <v>87</v>
      </c>
      <c r="BY29">
        <v>3</v>
      </c>
      <c r="BZ29" t="s">
        <v>162</v>
      </c>
      <c r="CA29">
        <v>27</v>
      </c>
      <c r="CB29">
        <v>176</v>
      </c>
      <c r="CC29">
        <v>95</v>
      </c>
      <c r="CD29">
        <v>65</v>
      </c>
      <c r="CE29">
        <v>64.7</v>
      </c>
      <c r="CF29">
        <v>64.400000000000006</v>
      </c>
      <c r="CG29">
        <v>64.7</v>
      </c>
      <c r="CH29">
        <v>-0.30866300000000102</v>
      </c>
      <c r="CI29">
        <f t="shared" ref="CI29:CI35" si="1">CC29/CB29</f>
        <v>0.53977272727272729</v>
      </c>
      <c r="CJ29">
        <v>1.32601E-2</v>
      </c>
      <c r="CK29">
        <v>3.7420800000000001E-3</v>
      </c>
      <c r="CL29">
        <v>9.0381699999999999E-3</v>
      </c>
      <c r="CM29">
        <v>-4.26919E-3</v>
      </c>
      <c r="CN29">
        <v>1.64709E-2</v>
      </c>
      <c r="CO29">
        <v>1.0015100000000001E-2</v>
      </c>
      <c r="CP29">
        <f t="shared" ref="CP29:CP35" si="2">SQRT((CJ29-CM29)^2 + (CK29-CN29)^2 + (CL29-CO29)^2)</f>
        <v>2.1685323578895476E-2</v>
      </c>
    </row>
    <row r="30" spans="2:94" x14ac:dyDescent="0.25">
      <c r="B30" t="s">
        <v>45</v>
      </c>
      <c r="C30" t="s">
        <v>40</v>
      </c>
      <c r="D30" t="s">
        <v>34</v>
      </c>
      <c r="F30">
        <v>11.62901725</v>
      </c>
      <c r="G30">
        <v>9.0093949999999996</v>
      </c>
      <c r="I30">
        <f>AVERAGE(J30:J49)</f>
        <v>0.65133438750000039</v>
      </c>
      <c r="J30">
        <f>ABS(K2-I2)</f>
        <v>1.6041155000000007</v>
      </c>
      <c r="K30">
        <f>AVERAGE(L30:L49)</f>
        <v>0.84307722960871645</v>
      </c>
      <c r="L30">
        <f>(K2-I2)^2</f>
        <v>2.573186537340252</v>
      </c>
      <c r="M30">
        <f>SQRT(AVERAGE(L32:L35,L38:L49))</f>
        <v>0.84307642426940599</v>
      </c>
      <c r="N30" s="14">
        <f>I2-I3</f>
        <v>-0.21504700000000021</v>
      </c>
      <c r="O30">
        <f>J2-J3</f>
        <v>-1.1394537500000013</v>
      </c>
      <c r="P30">
        <f>K2-K3</f>
        <v>-1.1394537500000013</v>
      </c>
      <c r="BY30">
        <v>5</v>
      </c>
      <c r="BZ30" t="s">
        <v>161</v>
      </c>
      <c r="CA30">
        <v>27</v>
      </c>
      <c r="CB30">
        <v>177.8</v>
      </c>
      <c r="CC30">
        <v>93</v>
      </c>
      <c r="CD30">
        <v>73.48</v>
      </c>
      <c r="CE30">
        <v>73.48</v>
      </c>
      <c r="CF30">
        <v>73.48</v>
      </c>
      <c r="CG30">
        <v>73.48</v>
      </c>
      <c r="CH30">
        <v>-1.4934899999999995</v>
      </c>
      <c r="CI30">
        <f t="shared" si="1"/>
        <v>0.5230596175478065</v>
      </c>
      <c r="CP30">
        <f t="shared" si="2"/>
        <v>0</v>
      </c>
    </row>
    <row r="31" spans="2:94" x14ac:dyDescent="0.25">
      <c r="B31" t="s">
        <v>45</v>
      </c>
      <c r="C31" t="s">
        <v>40</v>
      </c>
      <c r="D31" t="s">
        <v>37</v>
      </c>
      <c r="G31">
        <v>9.0093949999999996</v>
      </c>
      <c r="J31">
        <f t="shared" ref="J31:J49" si="3">ABS(K3-I3)</f>
        <v>0.67970874999999964</v>
      </c>
      <c r="L31">
        <f t="shared" ref="L31:L49" si="4">(K3-I3)^2</f>
        <v>0.46200398482656202</v>
      </c>
      <c r="N31" s="14">
        <f>I4-I5</f>
        <v>-0.41765799999999942</v>
      </c>
      <c r="O31">
        <f>J4-J5</f>
        <v>-0.75038875000000083</v>
      </c>
      <c r="P31">
        <f>K4-K5</f>
        <v>-0.75038875000000083</v>
      </c>
      <c r="BY31">
        <v>7</v>
      </c>
      <c r="BZ31" t="s">
        <v>162</v>
      </c>
      <c r="CA31">
        <v>28</v>
      </c>
      <c r="CB31">
        <v>160</v>
      </c>
      <c r="CC31">
        <v>84</v>
      </c>
      <c r="CD31">
        <v>57.2</v>
      </c>
      <c r="CE31">
        <v>57.2</v>
      </c>
      <c r="CF31">
        <v>57.2</v>
      </c>
      <c r="CG31">
        <v>57.2</v>
      </c>
      <c r="CH31">
        <v>-0.16019100000000108</v>
      </c>
      <c r="CI31">
        <f t="shared" si="1"/>
        <v>0.52500000000000002</v>
      </c>
      <c r="CP31">
        <f t="shared" si="2"/>
        <v>0</v>
      </c>
    </row>
    <row r="32" spans="2:94" x14ac:dyDescent="0.25">
      <c r="B32" t="s">
        <v>45</v>
      </c>
      <c r="C32" t="s">
        <v>40</v>
      </c>
      <c r="D32" t="s">
        <v>38</v>
      </c>
      <c r="G32">
        <v>9.0093949999999996</v>
      </c>
      <c r="I32" t="s">
        <v>116</v>
      </c>
      <c r="J32">
        <f t="shared" si="3"/>
        <v>0.38689899999999966</v>
      </c>
      <c r="L32">
        <f t="shared" si="4"/>
        <v>0.14969083620099974</v>
      </c>
      <c r="M32" t="s">
        <v>114</v>
      </c>
      <c r="N32" s="14">
        <f>I6-I7</f>
        <v>-0.30866300000000102</v>
      </c>
      <c r="O32">
        <f>J6-J7</f>
        <v>-0.36883224999999875</v>
      </c>
      <c r="P32">
        <f>K6-K7</f>
        <v>-0.36883224999999875</v>
      </c>
      <c r="BY32">
        <v>8</v>
      </c>
      <c r="BZ32" t="s">
        <v>161</v>
      </c>
      <c r="CA32">
        <v>24</v>
      </c>
      <c r="CB32">
        <v>178</v>
      </c>
      <c r="CC32">
        <v>91</v>
      </c>
      <c r="CD32">
        <v>68.040000000000006</v>
      </c>
      <c r="CE32">
        <v>68.489999999999995</v>
      </c>
      <c r="CF32">
        <v>68.489999999999995</v>
      </c>
      <c r="CG32">
        <v>68.34</v>
      </c>
      <c r="CH32">
        <v>-0.9318919999999995</v>
      </c>
      <c r="CI32">
        <f t="shared" si="1"/>
        <v>0.5112359550561798</v>
      </c>
      <c r="CP32">
        <f t="shared" si="2"/>
        <v>0</v>
      </c>
    </row>
    <row r="33" spans="2:94" x14ac:dyDescent="0.25">
      <c r="B33" t="s">
        <v>45</v>
      </c>
      <c r="C33" t="s">
        <v>40</v>
      </c>
      <c r="D33" t="s">
        <v>39</v>
      </c>
      <c r="G33">
        <v>9.0093949999999996</v>
      </c>
      <c r="I33">
        <f>AVERAGE(I5,I7,I11,I13,I15,I17,I19,I21)</f>
        <v>10.539469874999998</v>
      </c>
      <c r="J33">
        <f t="shared" si="3"/>
        <v>5.4168249999998253E-2</v>
      </c>
      <c r="L33">
        <f t="shared" si="4"/>
        <v>2.9341993080623107E-3</v>
      </c>
      <c r="M33">
        <f>MAX(J32:J35,J38:J49)</f>
        <v>2.4096092500000008</v>
      </c>
      <c r="N33" s="14">
        <f>I8-I9</f>
        <v>0.11609499999999962</v>
      </c>
      <c r="O33">
        <f>J8-J9</f>
        <v>-0.64127275000000061</v>
      </c>
      <c r="P33">
        <f>K8-K9</f>
        <v>-0.64127275000000061</v>
      </c>
      <c r="BY33">
        <v>9</v>
      </c>
      <c r="BZ33" t="s">
        <v>162</v>
      </c>
      <c r="CA33">
        <v>26</v>
      </c>
      <c r="CB33">
        <v>157.5</v>
      </c>
      <c r="CC33">
        <v>81.5</v>
      </c>
      <c r="CD33">
        <v>52.16</v>
      </c>
      <c r="CE33">
        <v>53.98</v>
      </c>
      <c r="CF33">
        <v>53.98</v>
      </c>
      <c r="CG33">
        <v>53.37</v>
      </c>
      <c r="CH33">
        <v>-1.2936880000000013</v>
      </c>
      <c r="CI33">
        <f t="shared" si="1"/>
        <v>0.51746031746031751</v>
      </c>
      <c r="CP33">
        <f t="shared" si="2"/>
        <v>0</v>
      </c>
    </row>
    <row r="34" spans="2:94" x14ac:dyDescent="0.25">
      <c r="B34" t="s">
        <v>100</v>
      </c>
      <c r="C34" t="s">
        <v>33</v>
      </c>
      <c r="D34" t="s">
        <v>34</v>
      </c>
      <c r="E34">
        <v>9.6146899999999995</v>
      </c>
      <c r="F34">
        <f>AVERAGE(E34:E37)</f>
        <v>10.00286425</v>
      </c>
      <c r="G34">
        <v>9.4284049999999997</v>
      </c>
      <c r="I34" t="s">
        <v>117</v>
      </c>
      <c r="J34">
        <f t="shared" si="3"/>
        <v>5.6999999999796103E-4</v>
      </c>
      <c r="L34">
        <f t="shared" si="4"/>
        <v>3.2489999999767559E-7</v>
      </c>
      <c r="N34" s="14">
        <f>I10-I11</f>
        <v>-1.4934899999999995</v>
      </c>
      <c r="O34">
        <f>J10-J11</f>
        <v>-2.1598272500000011</v>
      </c>
      <c r="P34">
        <f>K10-K11</f>
        <v>-2.1598272500000011</v>
      </c>
      <c r="BY34">
        <v>10</v>
      </c>
      <c r="BZ34" t="s">
        <v>161</v>
      </c>
      <c r="CA34">
        <v>26</v>
      </c>
      <c r="CB34">
        <v>172.7</v>
      </c>
      <c r="CC34">
        <v>95</v>
      </c>
      <c r="CD34">
        <v>59.2</v>
      </c>
      <c r="CE34">
        <v>59.2</v>
      </c>
      <c r="CF34">
        <v>59.2</v>
      </c>
      <c r="CG34">
        <v>59.2</v>
      </c>
      <c r="CH34">
        <v>-1.0437729999999998</v>
      </c>
      <c r="CI34">
        <f t="shared" si="1"/>
        <v>0.55008685581933991</v>
      </c>
      <c r="CP34">
        <f t="shared" si="2"/>
        <v>0</v>
      </c>
    </row>
    <row r="35" spans="2:94" x14ac:dyDescent="0.25">
      <c r="B35" t="s">
        <v>100</v>
      </c>
      <c r="C35" t="s">
        <v>33</v>
      </c>
      <c r="D35" t="s">
        <v>37</v>
      </c>
      <c r="E35">
        <v>9.2787299999999995</v>
      </c>
      <c r="G35">
        <v>9.4284049999999997</v>
      </c>
      <c r="I35">
        <f>AVERAGE(I20,I18,I16,I14,I12,I10,I6,I4)</f>
        <v>9.7307879999999987</v>
      </c>
      <c r="J35">
        <f t="shared" si="3"/>
        <v>5.959924999999977E-2</v>
      </c>
      <c r="L35">
        <f t="shared" si="4"/>
        <v>3.5520706005624726E-3</v>
      </c>
      <c r="M35" t="s">
        <v>158</v>
      </c>
      <c r="N35" s="14">
        <f>I12-I13</f>
        <v>-0.16019100000000108</v>
      </c>
      <c r="O35">
        <f>J12-J13</f>
        <v>0.85087324999999936</v>
      </c>
      <c r="P35">
        <f>K12-K13</f>
        <v>0.85087324999999936</v>
      </c>
      <c r="BY35">
        <v>13</v>
      </c>
      <c r="BZ35" t="s">
        <v>162</v>
      </c>
      <c r="CA35">
        <v>25</v>
      </c>
      <c r="CB35">
        <v>165.1</v>
      </c>
      <c r="CC35">
        <v>87.5</v>
      </c>
      <c r="CD35">
        <v>57.61</v>
      </c>
      <c r="CE35">
        <v>57.61</v>
      </c>
      <c r="CF35">
        <v>57.61</v>
      </c>
      <c r="CG35">
        <v>57.61</v>
      </c>
      <c r="CH35">
        <v>-0.82010000000000005</v>
      </c>
      <c r="CI35">
        <f t="shared" si="1"/>
        <v>0.5299818291944276</v>
      </c>
      <c r="CP35">
        <f t="shared" si="2"/>
        <v>0</v>
      </c>
    </row>
    <row r="36" spans="2:94" x14ac:dyDescent="0.25">
      <c r="B36" t="s">
        <v>100</v>
      </c>
      <c r="C36" t="s">
        <v>33</v>
      </c>
      <c r="D36" t="s">
        <v>38</v>
      </c>
      <c r="E36">
        <v>10.879346999999999</v>
      </c>
      <c r="G36">
        <v>9.4284049999999997</v>
      </c>
      <c r="I36" t="s">
        <v>118</v>
      </c>
      <c r="J36">
        <f t="shared" si="3"/>
        <v>0.6622545000000013</v>
      </c>
      <c r="L36">
        <f t="shared" si="4"/>
        <v>0.43858102277025174</v>
      </c>
      <c r="M36">
        <f>SQRT(AVERAGE(L32:L35,L38:L39,L42:L49))</f>
        <v>0.73880488189562799</v>
      </c>
      <c r="N36" s="14">
        <f>I14-I15</f>
        <v>-0.9318919999999995</v>
      </c>
      <c r="O36">
        <f>J14-J15</f>
        <v>-0.17190300000000036</v>
      </c>
      <c r="P36">
        <f>K14-K15</f>
        <v>-0.17190300000000036</v>
      </c>
    </row>
    <row r="37" spans="2:94" x14ac:dyDescent="0.25">
      <c r="B37" t="s">
        <v>100</v>
      </c>
      <c r="C37" t="s">
        <v>33</v>
      </c>
      <c r="D37" t="s">
        <v>39</v>
      </c>
      <c r="E37">
        <v>10.23869</v>
      </c>
      <c r="G37">
        <v>9.4284049999999997</v>
      </c>
      <c r="I37">
        <f>AVERAGE(K5,K7,K11,K13,K15,K17,K19,K21)</f>
        <v>10.96388328125</v>
      </c>
      <c r="J37">
        <f t="shared" si="3"/>
        <v>1.4196222500000015</v>
      </c>
      <c r="L37">
        <f t="shared" si="4"/>
        <v>2.0153273326950667</v>
      </c>
      <c r="N37" s="14">
        <f>I16-I17</f>
        <v>-1.2936880000000013</v>
      </c>
      <c r="O37">
        <f>J16-J17</f>
        <v>-1.4686440000000012</v>
      </c>
      <c r="P37">
        <f>K16-K17</f>
        <v>-1.4686440000000012</v>
      </c>
    </row>
    <row r="38" spans="2:94" x14ac:dyDescent="0.25">
      <c r="B38" t="s">
        <v>100</v>
      </c>
      <c r="C38" t="s">
        <v>40</v>
      </c>
      <c r="D38" t="s">
        <v>34</v>
      </c>
      <c r="E38">
        <v>13.449687000000001</v>
      </c>
      <c r="F38">
        <f>AVERAGE(E38:E41)</f>
        <v>12.162691500000001</v>
      </c>
      <c r="G38">
        <v>10.921894999999999</v>
      </c>
      <c r="I38" t="s">
        <v>119</v>
      </c>
      <c r="J38">
        <f t="shared" si="3"/>
        <v>0.62554074999999898</v>
      </c>
      <c r="L38">
        <f t="shared" si="4"/>
        <v>0.39130122991056121</v>
      </c>
      <c r="M38">
        <f>MAX(J32:J35,J38:J39,J42:J49)</f>
        <v>2.4096092500000008</v>
      </c>
      <c r="N38" s="14">
        <f>I18-I19</f>
        <v>-1.0437729999999998</v>
      </c>
      <c r="O38">
        <f>J18-J19</f>
        <v>-1.0508347499999982</v>
      </c>
      <c r="P38">
        <f>K18-K19</f>
        <v>-1.0508347499999982</v>
      </c>
    </row>
    <row r="39" spans="2:94" x14ac:dyDescent="0.25">
      <c r="B39" t="s">
        <v>100</v>
      </c>
      <c r="C39" t="s">
        <v>40</v>
      </c>
      <c r="D39" t="s">
        <v>37</v>
      </c>
      <c r="E39">
        <v>11.451435999999999</v>
      </c>
      <c r="G39">
        <v>10.921894999999999</v>
      </c>
      <c r="I39">
        <f>AVERAGE(K4,K6,K10,K12,K14,K16,K18,K20)</f>
        <v>10.0223258125</v>
      </c>
      <c r="J39">
        <f t="shared" si="3"/>
        <v>4.0796500000002567E-2</v>
      </c>
      <c r="L39">
        <f t="shared" si="4"/>
        <v>1.6643544122502095E-3</v>
      </c>
      <c r="N39" s="14">
        <f>I20-I21</f>
        <v>-0.82010000000000005</v>
      </c>
      <c r="O39">
        <f>J20-J21</f>
        <v>-2.412903</v>
      </c>
      <c r="P39">
        <f>K20-K21</f>
        <v>-2.412903</v>
      </c>
    </row>
    <row r="40" spans="2:94" x14ac:dyDescent="0.25">
      <c r="B40" t="s">
        <v>100</v>
      </c>
      <c r="C40" t="s">
        <v>40</v>
      </c>
      <c r="D40" t="s">
        <v>38</v>
      </c>
      <c r="E40">
        <v>11.657673000000001</v>
      </c>
      <c r="G40">
        <v>10.921894999999999</v>
      </c>
      <c r="J40">
        <f t="shared" si="3"/>
        <v>1.7743235000000013</v>
      </c>
      <c r="L40">
        <f t="shared" si="4"/>
        <v>3.1482238826522546</v>
      </c>
    </row>
    <row r="41" spans="2:94" x14ac:dyDescent="0.25">
      <c r="B41" t="s">
        <v>100</v>
      </c>
      <c r="C41" t="s">
        <v>40</v>
      </c>
      <c r="D41" t="s">
        <v>39</v>
      </c>
      <c r="E41">
        <v>12.09197</v>
      </c>
      <c r="G41">
        <v>10.921894999999999</v>
      </c>
      <c r="I41" t="s">
        <v>120</v>
      </c>
      <c r="J41">
        <f t="shared" si="3"/>
        <v>0.76325925000000083</v>
      </c>
      <c r="L41">
        <f t="shared" si="4"/>
        <v>0.58256468271056372</v>
      </c>
    </row>
    <row r="42" spans="2:94" x14ac:dyDescent="0.25">
      <c r="B42" t="s">
        <v>101</v>
      </c>
      <c r="C42" t="s">
        <v>33</v>
      </c>
      <c r="D42" t="s">
        <v>34</v>
      </c>
      <c r="E42">
        <v>11.498766</v>
      </c>
      <c r="F42">
        <f>AVERAGE(E42:E45)</f>
        <v>12.3561195</v>
      </c>
      <c r="G42">
        <v>9.3817959999999996</v>
      </c>
      <c r="I42">
        <f>I33-I35</f>
        <v>0.80868187499999955</v>
      </c>
      <c r="J42">
        <f t="shared" si="3"/>
        <v>0.36047850000000103</v>
      </c>
      <c r="L42">
        <f t="shared" si="4"/>
        <v>0.12994474896225075</v>
      </c>
    </row>
    <row r="43" spans="2:94" x14ac:dyDescent="0.25">
      <c r="B43" t="s">
        <v>101</v>
      </c>
      <c r="C43" t="s">
        <v>33</v>
      </c>
      <c r="D43" t="s">
        <v>37</v>
      </c>
      <c r="E43">
        <v>12.808130999999999</v>
      </c>
      <c r="G43">
        <v>9.3817959999999996</v>
      </c>
      <c r="I43" t="s">
        <v>121</v>
      </c>
      <c r="J43">
        <f t="shared" si="3"/>
        <v>0.3995104999999981</v>
      </c>
      <c r="L43">
        <f t="shared" si="4"/>
        <v>0.15960863961024849</v>
      </c>
    </row>
    <row r="44" spans="2:94" x14ac:dyDescent="0.25">
      <c r="B44" t="s">
        <v>101</v>
      </c>
      <c r="C44" t="s">
        <v>33</v>
      </c>
      <c r="D44" t="s">
        <v>38</v>
      </c>
      <c r="E44">
        <v>12.833558</v>
      </c>
      <c r="G44">
        <v>9.3817959999999996</v>
      </c>
      <c r="I44">
        <f>I37-I39</f>
        <v>0.94155746875000013</v>
      </c>
      <c r="J44">
        <f t="shared" si="3"/>
        <v>0.29567550000000153</v>
      </c>
      <c r="L44">
        <f t="shared" si="4"/>
        <v>8.7424001300250909E-2</v>
      </c>
    </row>
    <row r="45" spans="2:94" x14ac:dyDescent="0.25">
      <c r="B45" t="s">
        <v>101</v>
      </c>
      <c r="C45" t="s">
        <v>33</v>
      </c>
      <c r="D45" t="s">
        <v>39</v>
      </c>
      <c r="E45">
        <v>12.284022999999999</v>
      </c>
      <c r="G45">
        <v>9.3817959999999996</v>
      </c>
      <c r="J45">
        <f t="shared" si="3"/>
        <v>0.47063150000000142</v>
      </c>
      <c r="L45">
        <f t="shared" si="4"/>
        <v>0.22149400879225134</v>
      </c>
    </row>
    <row r="46" spans="2:94" x14ac:dyDescent="0.25">
      <c r="B46" t="s">
        <v>101</v>
      </c>
      <c r="C46" t="s">
        <v>40</v>
      </c>
      <c r="D46" t="s">
        <v>34</v>
      </c>
      <c r="E46">
        <v>11.507804999999999</v>
      </c>
      <c r="F46">
        <f>AVERAGE(E46:E49)</f>
        <v>11.505246250000001</v>
      </c>
      <c r="G46">
        <v>9.5419870000000007</v>
      </c>
      <c r="I46" t="s">
        <v>126</v>
      </c>
      <c r="J46">
        <f t="shared" si="3"/>
        <v>9.8028500000001628E-2</v>
      </c>
      <c r="L46">
        <f t="shared" si="4"/>
        <v>9.6095868122503189E-3</v>
      </c>
    </row>
    <row r="47" spans="2:94" x14ac:dyDescent="0.25">
      <c r="B47" t="s">
        <v>101</v>
      </c>
      <c r="C47" t="s">
        <v>40</v>
      </c>
      <c r="D47" t="s">
        <v>37</v>
      </c>
      <c r="E47">
        <v>11.694608000000001</v>
      </c>
      <c r="G47">
        <v>9.5419870000000007</v>
      </c>
      <c r="I47">
        <f>(I35-I33)/I33*100</f>
        <v>-7.6728894772802754</v>
      </c>
      <c r="J47">
        <f>ABS(K19-I19)</f>
        <v>0.10509024999999994</v>
      </c>
      <c r="L47">
        <f t="shared" si="4"/>
        <v>1.1043960645062488E-2</v>
      </c>
    </row>
    <row r="48" spans="2:94" x14ac:dyDescent="0.25">
      <c r="B48" t="s">
        <v>101</v>
      </c>
      <c r="C48" t="s">
        <v>40</v>
      </c>
      <c r="D48" t="s">
        <v>38</v>
      </c>
      <c r="E48">
        <v>11.626798000000001</v>
      </c>
      <c r="G48">
        <v>9.5419870000000007</v>
      </c>
      <c r="I48" t="s">
        <v>127</v>
      </c>
      <c r="J48">
        <f t="shared" si="3"/>
        <v>0.81680625000000084</v>
      </c>
      <c r="L48">
        <f t="shared" si="4"/>
        <v>0.66717245003906389</v>
      </c>
    </row>
    <row r="49" spans="2:13" x14ac:dyDescent="0.25">
      <c r="B49" t="s">
        <v>101</v>
      </c>
      <c r="C49" t="s">
        <v>40</v>
      </c>
      <c r="D49" t="s">
        <v>39</v>
      </c>
      <c r="E49">
        <v>11.191774000000001</v>
      </c>
      <c r="G49">
        <v>9.5419870000000007</v>
      </c>
      <c r="I49">
        <f>(I39-I37)/I37*100</f>
        <v>-8.587810035885866</v>
      </c>
      <c r="J49">
        <f t="shared" si="3"/>
        <v>2.4096092500000008</v>
      </c>
      <c r="L49">
        <f t="shared" si="4"/>
        <v>5.806216737685566</v>
      </c>
    </row>
    <row r="50" spans="2:13" x14ac:dyDescent="0.25">
      <c r="B50" t="s">
        <v>102</v>
      </c>
      <c r="C50" t="s">
        <v>33</v>
      </c>
      <c r="D50" t="s">
        <v>34</v>
      </c>
      <c r="E50">
        <v>10.994616000000001</v>
      </c>
      <c r="F50">
        <f>AVERAGE(E50:E53)</f>
        <v>10.9161815</v>
      </c>
      <c r="G50">
        <v>9.3557030000000001</v>
      </c>
    </row>
    <row r="51" spans="2:13" x14ac:dyDescent="0.25">
      <c r="B51" t="s">
        <v>102</v>
      </c>
      <c r="C51" t="s">
        <v>33</v>
      </c>
      <c r="D51" t="s">
        <v>37</v>
      </c>
      <c r="E51">
        <v>11.030097</v>
      </c>
      <c r="G51">
        <v>9.3557030000000001</v>
      </c>
      <c r="M51" t="s">
        <v>113</v>
      </c>
    </row>
    <row r="52" spans="2:13" x14ac:dyDescent="0.25">
      <c r="B52" t="s">
        <v>102</v>
      </c>
      <c r="C52" t="s">
        <v>33</v>
      </c>
      <c r="D52" t="s">
        <v>38</v>
      </c>
      <c r="E52">
        <v>10.963386</v>
      </c>
      <c r="G52">
        <v>9.3557030000000001</v>
      </c>
    </row>
    <row r="53" spans="2:13" x14ac:dyDescent="0.25">
      <c r="B53" t="s">
        <v>102</v>
      </c>
      <c r="C53" t="s">
        <v>33</v>
      </c>
      <c r="D53" t="s">
        <v>39</v>
      </c>
      <c r="E53">
        <v>10.676627</v>
      </c>
      <c r="G53">
        <v>9.3557030000000001</v>
      </c>
    </row>
    <row r="54" spans="2:13" x14ac:dyDescent="0.25">
      <c r="B54" t="s">
        <v>102</v>
      </c>
      <c r="C54" t="s">
        <v>40</v>
      </c>
      <c r="D54" t="s">
        <v>34</v>
      </c>
      <c r="E54">
        <v>11.388868</v>
      </c>
      <c r="F54">
        <f>AVERAGE(E54:E57)</f>
        <v>11.088084500000001</v>
      </c>
      <c r="G54">
        <v>10.287595</v>
      </c>
    </row>
    <row r="55" spans="2:13" x14ac:dyDescent="0.25">
      <c r="B55" t="s">
        <v>102</v>
      </c>
      <c r="C55" t="s">
        <v>40</v>
      </c>
      <c r="D55" t="s">
        <v>37</v>
      </c>
      <c r="E55">
        <v>11.04387</v>
      </c>
      <c r="G55">
        <v>10.287595</v>
      </c>
    </row>
    <row r="56" spans="2:13" x14ac:dyDescent="0.25">
      <c r="B56" t="s">
        <v>102</v>
      </c>
      <c r="C56" t="s">
        <v>40</v>
      </c>
      <c r="D56" t="s">
        <v>38</v>
      </c>
      <c r="E56">
        <v>11.145695999999999</v>
      </c>
      <c r="G56">
        <v>10.287595</v>
      </c>
    </row>
    <row r="57" spans="2:13" x14ac:dyDescent="0.25">
      <c r="B57" t="s">
        <v>102</v>
      </c>
      <c r="C57" t="s">
        <v>40</v>
      </c>
      <c r="D57" t="s">
        <v>39</v>
      </c>
      <c r="E57">
        <v>10.773904</v>
      </c>
      <c r="G57">
        <v>10.287595</v>
      </c>
    </row>
    <row r="58" spans="2:13" x14ac:dyDescent="0.25">
      <c r="B58" t="s">
        <v>103</v>
      </c>
      <c r="C58" t="s">
        <v>33</v>
      </c>
      <c r="D58" t="s">
        <v>34</v>
      </c>
      <c r="E58">
        <v>11.173054</v>
      </c>
      <c r="F58">
        <f>AVERAGE(E58:E61)</f>
        <v>11.3116135</v>
      </c>
      <c r="G58">
        <v>9.8159379999999992</v>
      </c>
    </row>
    <row r="59" spans="2:13" x14ac:dyDescent="0.25">
      <c r="B59" t="s">
        <v>103</v>
      </c>
      <c r="C59" t="s">
        <v>33</v>
      </c>
      <c r="D59" t="s">
        <v>37</v>
      </c>
      <c r="E59">
        <v>10.370537000000001</v>
      </c>
      <c r="G59">
        <v>9.8159379999999992</v>
      </c>
    </row>
    <row r="60" spans="2:13" x14ac:dyDescent="0.25">
      <c r="B60" t="s">
        <v>103</v>
      </c>
      <c r="C60" t="s">
        <v>33</v>
      </c>
      <c r="D60" t="s">
        <v>38</v>
      </c>
      <c r="E60">
        <v>11.833764</v>
      </c>
      <c r="G60">
        <v>9.8159379999999992</v>
      </c>
    </row>
    <row r="61" spans="2:13" x14ac:dyDescent="0.25">
      <c r="B61" t="s">
        <v>103</v>
      </c>
      <c r="C61" t="s">
        <v>33</v>
      </c>
      <c r="D61" t="s">
        <v>39</v>
      </c>
      <c r="E61">
        <v>11.869099</v>
      </c>
      <c r="G61">
        <v>9.8159379999999992</v>
      </c>
    </row>
    <row r="62" spans="2:13" x14ac:dyDescent="0.25">
      <c r="B62" t="s">
        <v>103</v>
      </c>
      <c r="C62" t="s">
        <v>40</v>
      </c>
      <c r="D62" t="s">
        <v>34</v>
      </c>
      <c r="E62">
        <v>13.186750999999999</v>
      </c>
      <c r="F62">
        <f>AVERAGE(E62:E65)</f>
        <v>12.780257500000001</v>
      </c>
      <c r="G62">
        <v>11.109626</v>
      </c>
    </row>
    <row r="63" spans="2:13" x14ac:dyDescent="0.25">
      <c r="B63" t="s">
        <v>103</v>
      </c>
      <c r="C63" t="s">
        <v>40</v>
      </c>
      <c r="D63" t="s">
        <v>37</v>
      </c>
      <c r="E63">
        <v>12.224347</v>
      </c>
      <c r="G63">
        <v>11.109626</v>
      </c>
    </row>
    <row r="64" spans="2:13" x14ac:dyDescent="0.25">
      <c r="B64" t="s">
        <v>103</v>
      </c>
      <c r="C64" t="s">
        <v>40</v>
      </c>
      <c r="D64" t="s">
        <v>38</v>
      </c>
      <c r="E64">
        <v>12.767359000000001</v>
      </c>
      <c r="G64">
        <v>11.109626</v>
      </c>
    </row>
    <row r="65" spans="2:7" x14ac:dyDescent="0.25">
      <c r="B65" t="s">
        <v>103</v>
      </c>
      <c r="C65" t="s">
        <v>40</v>
      </c>
      <c r="D65" t="s">
        <v>39</v>
      </c>
      <c r="E65">
        <v>12.942572999999999</v>
      </c>
      <c r="G65">
        <v>11.109626</v>
      </c>
    </row>
    <row r="66" spans="2:7" x14ac:dyDescent="0.25">
      <c r="B66" t="s">
        <v>104</v>
      </c>
      <c r="C66" t="s">
        <v>33</v>
      </c>
      <c r="D66" t="s">
        <v>34</v>
      </c>
      <c r="E66">
        <v>12.798927000000001</v>
      </c>
      <c r="F66">
        <f>AVERAGE(E66:E69)</f>
        <v>12.551310500000001</v>
      </c>
      <c r="G66">
        <v>11.253282</v>
      </c>
    </row>
    <row r="67" spans="2:7" x14ac:dyDescent="0.25">
      <c r="B67" t="s">
        <v>104</v>
      </c>
      <c r="C67" t="s">
        <v>33</v>
      </c>
      <c r="D67" t="s">
        <v>37</v>
      </c>
      <c r="E67">
        <v>13.038155</v>
      </c>
      <c r="G67">
        <v>11.253282</v>
      </c>
    </row>
    <row r="68" spans="2:7" x14ac:dyDescent="0.25">
      <c r="B68" t="s">
        <v>104</v>
      </c>
      <c r="C68" t="s">
        <v>33</v>
      </c>
      <c r="D68" t="s">
        <v>38</v>
      </c>
      <c r="E68">
        <v>12.480012</v>
      </c>
      <c r="G68">
        <v>11.253282</v>
      </c>
    </row>
    <row r="69" spans="2:7" x14ac:dyDescent="0.25">
      <c r="B69" t="s">
        <v>104</v>
      </c>
      <c r="C69" t="s">
        <v>33</v>
      </c>
      <c r="D69" t="s">
        <v>39</v>
      </c>
      <c r="E69">
        <v>11.888147999999999</v>
      </c>
      <c r="G69">
        <v>11.253282</v>
      </c>
    </row>
    <row r="70" spans="2:7" x14ac:dyDescent="0.25">
      <c r="B70" t="s">
        <v>104</v>
      </c>
      <c r="C70" t="s">
        <v>40</v>
      </c>
      <c r="D70" t="s">
        <v>34</v>
      </c>
      <c r="E70">
        <v>13.385241000000001</v>
      </c>
      <c r="F70">
        <f>AVERAGE(E70:E73)</f>
        <v>13.60214525</v>
      </c>
      <c r="G70">
        <v>12.297055</v>
      </c>
    </row>
    <row r="71" spans="2:7" x14ac:dyDescent="0.25">
      <c r="B71" t="s">
        <v>104</v>
      </c>
      <c r="C71" t="s">
        <v>40</v>
      </c>
      <c r="D71" t="s">
        <v>37</v>
      </c>
      <c r="E71">
        <v>14.091074000000001</v>
      </c>
      <c r="G71">
        <v>12.297055</v>
      </c>
    </row>
    <row r="72" spans="2:7" x14ac:dyDescent="0.25">
      <c r="B72" t="s">
        <v>104</v>
      </c>
      <c r="C72" t="s">
        <v>40</v>
      </c>
      <c r="D72" t="s">
        <v>38</v>
      </c>
      <c r="E72">
        <v>12.77351</v>
      </c>
      <c r="G72">
        <v>12.297055</v>
      </c>
    </row>
    <row r="73" spans="2:7" x14ac:dyDescent="0.25">
      <c r="B73" t="s">
        <v>104</v>
      </c>
      <c r="C73" t="s">
        <v>40</v>
      </c>
      <c r="D73" t="s">
        <v>39</v>
      </c>
      <c r="E73">
        <v>14.158756</v>
      </c>
      <c r="G73">
        <v>12.297055</v>
      </c>
    </row>
    <row r="74" spans="2:7" x14ac:dyDescent="0.25">
      <c r="B74" t="s">
        <v>105</v>
      </c>
      <c r="C74" t="s">
        <v>33</v>
      </c>
      <c r="D74" t="s">
        <v>34</v>
      </c>
      <c r="E74">
        <v>12.475568000000001</v>
      </c>
      <c r="F74">
        <f>AVERAGE(E74:E77)</f>
        <v>12.13442225</v>
      </c>
      <c r="G74">
        <v>10.117616</v>
      </c>
    </row>
    <row r="75" spans="2:7" x14ac:dyDescent="0.25">
      <c r="B75" t="s">
        <v>105</v>
      </c>
      <c r="C75" t="s">
        <v>33</v>
      </c>
      <c r="D75" t="s">
        <v>37</v>
      </c>
      <c r="E75">
        <v>12.258589000000001</v>
      </c>
      <c r="G75">
        <v>10.117616</v>
      </c>
    </row>
    <row r="76" spans="2:7" x14ac:dyDescent="0.25">
      <c r="B76" t="s">
        <v>105</v>
      </c>
      <c r="C76" t="s">
        <v>33</v>
      </c>
      <c r="D76" t="s">
        <v>38</v>
      </c>
      <c r="E76">
        <v>11.708562000000001</v>
      </c>
      <c r="G76">
        <v>10.117616</v>
      </c>
    </row>
    <row r="77" spans="2:7" x14ac:dyDescent="0.25">
      <c r="B77" t="s">
        <v>105</v>
      </c>
      <c r="C77" t="s">
        <v>33</v>
      </c>
      <c r="D77" t="s">
        <v>39</v>
      </c>
      <c r="E77">
        <v>12.09497</v>
      </c>
      <c r="G77">
        <v>10.117616</v>
      </c>
    </row>
    <row r="78" spans="2:7" x14ac:dyDescent="0.25">
      <c r="B78" t="s">
        <v>105</v>
      </c>
      <c r="C78" t="s">
        <v>40</v>
      </c>
      <c r="D78" t="s">
        <v>34</v>
      </c>
      <c r="E78">
        <v>15.960070999999999</v>
      </c>
      <c r="F78">
        <f>AVERAGE(E78:E81)</f>
        <v>14.54732525</v>
      </c>
      <c r="G78">
        <v>10.937716</v>
      </c>
    </row>
    <row r="79" spans="2:7" x14ac:dyDescent="0.25">
      <c r="B79" t="s">
        <v>105</v>
      </c>
      <c r="C79" t="s">
        <v>40</v>
      </c>
      <c r="D79" t="s">
        <v>37</v>
      </c>
      <c r="E79">
        <v>14.213537000000001</v>
      </c>
      <c r="G79">
        <v>10.937716</v>
      </c>
    </row>
    <row r="80" spans="2:7" x14ac:dyDescent="0.25">
      <c r="B80" t="s">
        <v>105</v>
      </c>
      <c r="C80" t="s">
        <v>40</v>
      </c>
      <c r="D80" t="s">
        <v>38</v>
      </c>
      <c r="E80">
        <v>13.435237000000001</v>
      </c>
      <c r="G80">
        <v>10.937716</v>
      </c>
    </row>
    <row r="81" spans="1:7" x14ac:dyDescent="0.25">
      <c r="B81" t="s">
        <v>105</v>
      </c>
      <c r="C81" t="s">
        <v>40</v>
      </c>
      <c r="D81" t="s">
        <v>39</v>
      </c>
      <c r="E81">
        <v>14.580456</v>
      </c>
      <c r="G81">
        <v>10.937716</v>
      </c>
    </row>
    <row r="88" spans="1:7" x14ac:dyDescent="0.25">
      <c r="A88">
        <v>609</v>
      </c>
      <c r="B88" t="s">
        <v>100</v>
      </c>
      <c r="C88" t="s">
        <v>33</v>
      </c>
      <c r="D88" t="s">
        <v>34</v>
      </c>
      <c r="E88">
        <v>9.6146899999999995</v>
      </c>
      <c r="F88">
        <v>9.4284049999999997</v>
      </c>
    </row>
    <row r="89" spans="1:7" x14ac:dyDescent="0.25">
      <c r="A89">
        <v>610</v>
      </c>
      <c r="B89" t="s">
        <v>100</v>
      </c>
      <c r="C89" t="s">
        <v>33</v>
      </c>
      <c r="D89" t="s">
        <v>37</v>
      </c>
      <c r="E89">
        <v>9.2787299999999995</v>
      </c>
      <c r="F89">
        <v>9.4284049999999997</v>
      </c>
    </row>
    <row r="90" spans="1:7" x14ac:dyDescent="0.25">
      <c r="A90">
        <v>611</v>
      </c>
      <c r="B90" t="s">
        <v>100</v>
      </c>
      <c r="C90" t="s">
        <v>33</v>
      </c>
      <c r="D90" t="s">
        <v>38</v>
      </c>
      <c r="E90">
        <v>10.879346999999999</v>
      </c>
      <c r="F90">
        <v>9.4284049999999997</v>
      </c>
    </row>
    <row r="91" spans="1:7" x14ac:dyDescent="0.25">
      <c r="A91">
        <v>612</v>
      </c>
      <c r="B91" t="s">
        <v>100</v>
      </c>
      <c r="C91" t="s">
        <v>33</v>
      </c>
      <c r="D91" t="s">
        <v>39</v>
      </c>
      <c r="E91">
        <v>10.23869</v>
      </c>
      <c r="F91">
        <v>9.4284049999999997</v>
      </c>
    </row>
    <row r="92" spans="1:7" x14ac:dyDescent="0.25">
      <c r="A92">
        <v>613</v>
      </c>
      <c r="B92" t="s">
        <v>100</v>
      </c>
      <c r="C92" t="s">
        <v>40</v>
      </c>
      <c r="D92" t="s">
        <v>34</v>
      </c>
      <c r="E92">
        <v>13.449687000000001</v>
      </c>
      <c r="F92">
        <v>10.921894999999999</v>
      </c>
    </row>
    <row r="93" spans="1:7" x14ac:dyDescent="0.25">
      <c r="A93">
        <v>614</v>
      </c>
      <c r="B93" t="s">
        <v>100</v>
      </c>
      <c r="C93" t="s">
        <v>40</v>
      </c>
      <c r="D93" t="s">
        <v>37</v>
      </c>
      <c r="E93">
        <v>11.451435999999999</v>
      </c>
      <c r="F93">
        <v>10.921894999999999</v>
      </c>
    </row>
    <row r="94" spans="1:7" x14ac:dyDescent="0.25">
      <c r="A94">
        <v>615</v>
      </c>
      <c r="B94" t="s">
        <v>100</v>
      </c>
      <c r="C94" t="s">
        <v>40</v>
      </c>
      <c r="D94" t="s">
        <v>38</v>
      </c>
      <c r="E94">
        <v>11.657673000000001</v>
      </c>
      <c r="F94">
        <v>10.921894999999999</v>
      </c>
    </row>
    <row r="95" spans="1:7" x14ac:dyDescent="0.25">
      <c r="A95">
        <v>616</v>
      </c>
      <c r="B95" t="s">
        <v>100</v>
      </c>
      <c r="C95" t="s">
        <v>40</v>
      </c>
      <c r="D95" t="s">
        <v>39</v>
      </c>
      <c r="E95">
        <v>12.09197</v>
      </c>
      <c r="F95">
        <v>10.921894999999999</v>
      </c>
    </row>
    <row r="96" spans="1:7" x14ac:dyDescent="0.25">
      <c r="A96">
        <v>617</v>
      </c>
      <c r="B96" t="s">
        <v>101</v>
      </c>
      <c r="C96" t="s">
        <v>33</v>
      </c>
      <c r="D96" t="s">
        <v>34</v>
      </c>
      <c r="E96">
        <v>11.498766</v>
      </c>
      <c r="F96">
        <v>9.3817959999999996</v>
      </c>
    </row>
    <row r="97" spans="1:6" x14ac:dyDescent="0.25">
      <c r="A97">
        <v>618</v>
      </c>
      <c r="B97" t="s">
        <v>101</v>
      </c>
      <c r="C97" t="s">
        <v>33</v>
      </c>
      <c r="D97" t="s">
        <v>37</v>
      </c>
      <c r="E97">
        <v>12.808130999999999</v>
      </c>
      <c r="F97">
        <v>9.3817959999999996</v>
      </c>
    </row>
    <row r="98" spans="1:6" x14ac:dyDescent="0.25">
      <c r="A98">
        <v>619</v>
      </c>
      <c r="B98" t="s">
        <v>101</v>
      </c>
      <c r="C98" t="s">
        <v>33</v>
      </c>
      <c r="D98" t="s">
        <v>38</v>
      </c>
      <c r="E98">
        <v>12.833558</v>
      </c>
      <c r="F98">
        <v>9.3817959999999996</v>
      </c>
    </row>
    <row r="99" spans="1:6" x14ac:dyDescent="0.25">
      <c r="A99">
        <v>620</v>
      </c>
      <c r="B99" t="s">
        <v>101</v>
      </c>
      <c r="C99" t="s">
        <v>33</v>
      </c>
      <c r="D99" t="s">
        <v>39</v>
      </c>
      <c r="E99">
        <v>12.284022999999999</v>
      </c>
      <c r="F99">
        <v>9.3817959999999996</v>
      </c>
    </row>
    <row r="100" spans="1:6" x14ac:dyDescent="0.25">
      <c r="A100">
        <v>621</v>
      </c>
      <c r="B100" t="s">
        <v>101</v>
      </c>
      <c r="C100" t="s">
        <v>40</v>
      </c>
      <c r="D100" t="s">
        <v>34</v>
      </c>
      <c r="E100">
        <v>11.507804999999999</v>
      </c>
      <c r="F100">
        <v>9.5419870000000007</v>
      </c>
    </row>
    <row r="101" spans="1:6" x14ac:dyDescent="0.25">
      <c r="A101">
        <v>622</v>
      </c>
      <c r="B101" t="s">
        <v>101</v>
      </c>
      <c r="C101" t="s">
        <v>40</v>
      </c>
      <c r="D101" t="s">
        <v>37</v>
      </c>
      <c r="E101">
        <v>11.694608000000001</v>
      </c>
      <c r="F101">
        <v>9.5419870000000007</v>
      </c>
    </row>
    <row r="102" spans="1:6" x14ac:dyDescent="0.25">
      <c r="A102">
        <v>623</v>
      </c>
      <c r="B102" t="s">
        <v>101</v>
      </c>
      <c r="C102" t="s">
        <v>40</v>
      </c>
      <c r="D102" t="s">
        <v>38</v>
      </c>
      <c r="E102">
        <v>11.626798000000001</v>
      </c>
      <c r="F102">
        <v>9.5419870000000007</v>
      </c>
    </row>
    <row r="103" spans="1:6" x14ac:dyDescent="0.25">
      <c r="A103">
        <v>624</v>
      </c>
      <c r="B103" t="s">
        <v>101</v>
      </c>
      <c r="C103" t="s">
        <v>40</v>
      </c>
      <c r="D103" t="s">
        <v>39</v>
      </c>
      <c r="E103">
        <v>11.191774000000001</v>
      </c>
      <c r="F103">
        <v>9.5419870000000007</v>
      </c>
    </row>
    <row r="104" spans="1:6" x14ac:dyDescent="0.25">
      <c r="A104">
        <v>625</v>
      </c>
      <c r="B104" t="s">
        <v>102</v>
      </c>
      <c r="C104" t="s">
        <v>33</v>
      </c>
      <c r="D104" t="s">
        <v>34</v>
      </c>
      <c r="E104">
        <v>10.994616000000001</v>
      </c>
      <c r="F104">
        <v>9.3557030000000001</v>
      </c>
    </row>
    <row r="105" spans="1:6" x14ac:dyDescent="0.25">
      <c r="A105">
        <v>626</v>
      </c>
      <c r="B105" t="s">
        <v>102</v>
      </c>
      <c r="C105" t="s">
        <v>33</v>
      </c>
      <c r="D105" t="s">
        <v>37</v>
      </c>
      <c r="E105">
        <v>11.030097</v>
      </c>
      <c r="F105">
        <v>9.3557030000000001</v>
      </c>
    </row>
    <row r="106" spans="1:6" x14ac:dyDescent="0.25">
      <c r="A106">
        <v>627</v>
      </c>
      <c r="B106" t="s">
        <v>102</v>
      </c>
      <c r="C106" t="s">
        <v>33</v>
      </c>
      <c r="D106" t="s">
        <v>38</v>
      </c>
      <c r="E106">
        <v>10.963386</v>
      </c>
      <c r="F106">
        <v>9.3557030000000001</v>
      </c>
    </row>
    <row r="107" spans="1:6" x14ac:dyDescent="0.25">
      <c r="A107">
        <v>628</v>
      </c>
      <c r="B107" t="s">
        <v>102</v>
      </c>
      <c r="C107" t="s">
        <v>33</v>
      </c>
      <c r="D107" t="s">
        <v>39</v>
      </c>
      <c r="E107">
        <v>10.676627</v>
      </c>
      <c r="F107">
        <v>9.3557030000000001</v>
      </c>
    </row>
    <row r="108" spans="1:6" x14ac:dyDescent="0.25">
      <c r="A108">
        <v>629</v>
      </c>
      <c r="B108" t="s">
        <v>102</v>
      </c>
      <c r="C108" t="s">
        <v>40</v>
      </c>
      <c r="D108" t="s">
        <v>34</v>
      </c>
      <c r="E108">
        <v>11.388868</v>
      </c>
      <c r="F108">
        <v>10.287595</v>
      </c>
    </row>
    <row r="109" spans="1:6" x14ac:dyDescent="0.25">
      <c r="A109">
        <v>630</v>
      </c>
      <c r="B109" t="s">
        <v>102</v>
      </c>
      <c r="C109" t="s">
        <v>40</v>
      </c>
      <c r="D109" t="s">
        <v>37</v>
      </c>
      <c r="E109">
        <v>11.04387</v>
      </c>
      <c r="F109">
        <v>10.287595</v>
      </c>
    </row>
    <row r="110" spans="1:6" x14ac:dyDescent="0.25">
      <c r="A110">
        <v>631</v>
      </c>
      <c r="B110" t="s">
        <v>102</v>
      </c>
      <c r="C110" t="s">
        <v>40</v>
      </c>
      <c r="D110" t="s">
        <v>38</v>
      </c>
      <c r="E110">
        <v>11.145695999999999</v>
      </c>
      <c r="F110">
        <v>10.287595</v>
      </c>
    </row>
    <row r="111" spans="1:6" x14ac:dyDescent="0.25">
      <c r="A111">
        <v>632</v>
      </c>
      <c r="B111" t="s">
        <v>102</v>
      </c>
      <c r="C111" t="s">
        <v>40</v>
      </c>
      <c r="D111" t="s">
        <v>39</v>
      </c>
      <c r="E111">
        <v>10.773904</v>
      </c>
      <c r="F111">
        <v>10.287595</v>
      </c>
    </row>
    <row r="112" spans="1:6" x14ac:dyDescent="0.25">
      <c r="A112">
        <v>633</v>
      </c>
      <c r="B112" t="s">
        <v>103</v>
      </c>
      <c r="C112" t="s">
        <v>33</v>
      </c>
      <c r="D112" t="s">
        <v>34</v>
      </c>
      <c r="E112">
        <v>11.173054</v>
      </c>
      <c r="F112">
        <v>9.8159379999999992</v>
      </c>
    </row>
    <row r="113" spans="1:6" x14ac:dyDescent="0.25">
      <c r="A113">
        <v>634</v>
      </c>
      <c r="B113" t="s">
        <v>103</v>
      </c>
      <c r="C113" t="s">
        <v>33</v>
      </c>
      <c r="D113" t="s">
        <v>37</v>
      </c>
      <c r="E113">
        <v>10.370537000000001</v>
      </c>
      <c r="F113">
        <v>9.8159379999999992</v>
      </c>
    </row>
    <row r="114" spans="1:6" x14ac:dyDescent="0.25">
      <c r="A114">
        <v>635</v>
      </c>
      <c r="B114" t="s">
        <v>103</v>
      </c>
      <c r="C114" t="s">
        <v>33</v>
      </c>
      <c r="D114" t="s">
        <v>38</v>
      </c>
      <c r="E114">
        <v>11.833764</v>
      </c>
      <c r="F114">
        <v>9.8159379999999992</v>
      </c>
    </row>
    <row r="115" spans="1:6" x14ac:dyDescent="0.25">
      <c r="A115">
        <v>636</v>
      </c>
      <c r="B115" t="s">
        <v>103</v>
      </c>
      <c r="C115" t="s">
        <v>33</v>
      </c>
      <c r="D115" t="s">
        <v>39</v>
      </c>
      <c r="E115">
        <v>11.869099</v>
      </c>
      <c r="F115">
        <v>9.8159379999999992</v>
      </c>
    </row>
    <row r="116" spans="1:6" x14ac:dyDescent="0.25">
      <c r="A116">
        <v>637</v>
      </c>
      <c r="B116" t="s">
        <v>103</v>
      </c>
      <c r="C116" t="s">
        <v>40</v>
      </c>
      <c r="D116" t="s">
        <v>34</v>
      </c>
      <c r="E116">
        <v>13.186750999999999</v>
      </c>
      <c r="F116">
        <v>11.109626</v>
      </c>
    </row>
    <row r="117" spans="1:6" x14ac:dyDescent="0.25">
      <c r="A117">
        <v>638</v>
      </c>
      <c r="B117" t="s">
        <v>103</v>
      </c>
      <c r="C117" t="s">
        <v>40</v>
      </c>
      <c r="D117" t="s">
        <v>37</v>
      </c>
      <c r="E117">
        <v>12.224347</v>
      </c>
      <c r="F117">
        <v>11.109626</v>
      </c>
    </row>
    <row r="118" spans="1:6" x14ac:dyDescent="0.25">
      <c r="A118">
        <v>639</v>
      </c>
      <c r="B118" t="s">
        <v>103</v>
      </c>
      <c r="C118" t="s">
        <v>40</v>
      </c>
      <c r="D118" t="s">
        <v>38</v>
      </c>
      <c r="E118">
        <v>12.767359000000001</v>
      </c>
      <c r="F118">
        <v>11.109626</v>
      </c>
    </row>
    <row r="119" spans="1:6" x14ac:dyDescent="0.25">
      <c r="A119">
        <v>640</v>
      </c>
      <c r="B119" t="s">
        <v>103</v>
      </c>
      <c r="C119" t="s">
        <v>40</v>
      </c>
      <c r="D119" t="s">
        <v>39</v>
      </c>
      <c r="E119">
        <v>12.942572999999999</v>
      </c>
      <c r="F119">
        <v>11.109626</v>
      </c>
    </row>
    <row r="120" spans="1:6" x14ac:dyDescent="0.25">
      <c r="A120">
        <v>641</v>
      </c>
      <c r="B120" t="s">
        <v>104</v>
      </c>
      <c r="C120" t="s">
        <v>33</v>
      </c>
      <c r="D120" t="s">
        <v>34</v>
      </c>
      <c r="E120">
        <v>12.798927000000001</v>
      </c>
      <c r="F120">
        <v>11.253282</v>
      </c>
    </row>
    <row r="121" spans="1:6" x14ac:dyDescent="0.25">
      <c r="A121">
        <v>642</v>
      </c>
      <c r="B121" t="s">
        <v>104</v>
      </c>
      <c r="C121" t="s">
        <v>33</v>
      </c>
      <c r="D121" t="s">
        <v>37</v>
      </c>
      <c r="E121">
        <v>13.038155</v>
      </c>
      <c r="F121">
        <v>11.253282</v>
      </c>
    </row>
    <row r="122" spans="1:6" x14ac:dyDescent="0.25">
      <c r="A122">
        <v>643</v>
      </c>
      <c r="B122" t="s">
        <v>104</v>
      </c>
      <c r="C122" t="s">
        <v>33</v>
      </c>
      <c r="D122" t="s">
        <v>38</v>
      </c>
      <c r="E122">
        <v>12.480012</v>
      </c>
      <c r="F122">
        <v>11.253282</v>
      </c>
    </row>
    <row r="123" spans="1:6" x14ac:dyDescent="0.25">
      <c r="A123">
        <v>644</v>
      </c>
      <c r="B123" t="s">
        <v>104</v>
      </c>
      <c r="C123" t="s">
        <v>33</v>
      </c>
      <c r="D123" t="s">
        <v>39</v>
      </c>
      <c r="E123">
        <v>11.888147999999999</v>
      </c>
      <c r="F123">
        <v>11.253282</v>
      </c>
    </row>
    <row r="124" spans="1:6" x14ac:dyDescent="0.25">
      <c r="A124">
        <v>645</v>
      </c>
      <c r="B124" t="s">
        <v>104</v>
      </c>
      <c r="C124" t="s">
        <v>40</v>
      </c>
      <c r="D124" t="s">
        <v>34</v>
      </c>
      <c r="E124">
        <v>13.385241000000001</v>
      </c>
      <c r="F124">
        <v>12.297055</v>
      </c>
    </row>
    <row r="125" spans="1:6" x14ac:dyDescent="0.25">
      <c r="A125">
        <v>646</v>
      </c>
      <c r="B125" t="s">
        <v>104</v>
      </c>
      <c r="C125" t="s">
        <v>40</v>
      </c>
      <c r="D125" t="s">
        <v>37</v>
      </c>
      <c r="E125">
        <v>14.091074000000001</v>
      </c>
      <c r="F125">
        <v>12.297055</v>
      </c>
    </row>
    <row r="126" spans="1:6" x14ac:dyDescent="0.25">
      <c r="A126">
        <v>647</v>
      </c>
      <c r="B126" t="s">
        <v>104</v>
      </c>
      <c r="C126" t="s">
        <v>40</v>
      </c>
      <c r="D126" t="s">
        <v>38</v>
      </c>
      <c r="E126">
        <v>12.77351</v>
      </c>
      <c r="F126">
        <v>12.297055</v>
      </c>
    </row>
    <row r="127" spans="1:6" x14ac:dyDescent="0.25">
      <c r="A127">
        <v>648</v>
      </c>
      <c r="B127" t="s">
        <v>104</v>
      </c>
      <c r="C127" t="s">
        <v>40</v>
      </c>
      <c r="D127" t="s">
        <v>39</v>
      </c>
      <c r="E127">
        <v>14.158756</v>
      </c>
      <c r="F127">
        <v>12.297055</v>
      </c>
    </row>
    <row r="128" spans="1:6" x14ac:dyDescent="0.25">
      <c r="A128">
        <v>657</v>
      </c>
      <c r="B128" t="s">
        <v>105</v>
      </c>
      <c r="C128" t="s">
        <v>33</v>
      </c>
      <c r="D128" t="s">
        <v>34</v>
      </c>
      <c r="E128">
        <v>12.475568000000001</v>
      </c>
      <c r="F128">
        <v>10.117616</v>
      </c>
    </row>
    <row r="129" spans="1:6" x14ac:dyDescent="0.25">
      <c r="A129">
        <v>658</v>
      </c>
      <c r="B129" t="s">
        <v>105</v>
      </c>
      <c r="C129" t="s">
        <v>33</v>
      </c>
      <c r="D129" t="s">
        <v>37</v>
      </c>
      <c r="E129">
        <v>12.258589000000001</v>
      </c>
      <c r="F129">
        <v>10.117616</v>
      </c>
    </row>
    <row r="130" spans="1:6" x14ac:dyDescent="0.25">
      <c r="A130">
        <v>659</v>
      </c>
      <c r="B130" t="s">
        <v>105</v>
      </c>
      <c r="C130" t="s">
        <v>33</v>
      </c>
      <c r="D130" t="s">
        <v>38</v>
      </c>
      <c r="E130">
        <v>11.708562000000001</v>
      </c>
      <c r="F130">
        <v>10.117616</v>
      </c>
    </row>
    <row r="131" spans="1:6" x14ac:dyDescent="0.25">
      <c r="A131">
        <v>660</v>
      </c>
      <c r="B131" t="s">
        <v>105</v>
      </c>
      <c r="C131" t="s">
        <v>33</v>
      </c>
      <c r="D131" t="s">
        <v>39</v>
      </c>
      <c r="E131">
        <v>12.09497</v>
      </c>
      <c r="F131">
        <v>10.117616</v>
      </c>
    </row>
    <row r="132" spans="1:6" x14ac:dyDescent="0.25">
      <c r="A132">
        <v>661</v>
      </c>
      <c r="B132" t="s">
        <v>105</v>
      </c>
      <c r="C132" t="s">
        <v>40</v>
      </c>
      <c r="D132" t="s">
        <v>34</v>
      </c>
      <c r="E132">
        <v>15.960070999999999</v>
      </c>
      <c r="F132">
        <v>10.937716</v>
      </c>
    </row>
    <row r="133" spans="1:6" x14ac:dyDescent="0.25">
      <c r="A133">
        <v>662</v>
      </c>
      <c r="B133" t="s">
        <v>105</v>
      </c>
      <c r="C133" t="s">
        <v>40</v>
      </c>
      <c r="D133" t="s">
        <v>37</v>
      </c>
      <c r="E133">
        <v>14.213537000000001</v>
      </c>
      <c r="F133">
        <v>10.937716</v>
      </c>
    </row>
    <row r="134" spans="1:6" x14ac:dyDescent="0.25">
      <c r="A134">
        <v>663</v>
      </c>
      <c r="B134" t="s">
        <v>105</v>
      </c>
      <c r="C134" t="s">
        <v>40</v>
      </c>
      <c r="D134" t="s">
        <v>38</v>
      </c>
      <c r="E134">
        <v>13.435237000000001</v>
      </c>
      <c r="F134">
        <v>10.937716</v>
      </c>
    </row>
    <row r="135" spans="1:6" x14ac:dyDescent="0.25">
      <c r="A135">
        <v>664</v>
      </c>
      <c r="B135" t="s">
        <v>105</v>
      </c>
      <c r="C135" t="s">
        <v>40</v>
      </c>
      <c r="D135" t="s">
        <v>39</v>
      </c>
      <c r="E135">
        <v>14.580456</v>
      </c>
      <c r="F135">
        <v>10.937716</v>
      </c>
    </row>
  </sheetData>
  <pageMargins left="0.7" right="0.7" top="0.75" bottom="0.75" header="0.51180555555555496" footer="0.51180555555555496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0259-1071-44FE-9F53-D1E7FFCE66FE}">
  <dimension ref="A1:CP149"/>
  <sheetViews>
    <sheetView topLeftCell="A49" zoomScale="70" zoomScaleNormal="70" workbookViewId="0">
      <selection activeCell="E78" sqref="E78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14" bestFit="1" customWidth="1"/>
    <col min="6" max="6" width="16.28515625" customWidth="1"/>
    <col min="7" max="7" width="31.42578125" customWidth="1"/>
    <col min="8" max="8" width="37.140625" bestFit="1" customWidth="1"/>
    <col min="9" max="9" width="38.28515625" bestFit="1" customWidth="1"/>
    <col min="10" max="10" width="21.140625" customWidth="1"/>
    <col min="11" max="11" width="34" bestFit="1" customWidth="1"/>
    <col min="12" max="12" width="27.5703125" bestFit="1" customWidth="1"/>
    <col min="13" max="13" width="34.7109375" customWidth="1"/>
    <col min="14" max="14" width="38.140625" bestFit="1" customWidth="1"/>
    <col min="15" max="15" width="38.7109375" bestFit="1" customWidth="1"/>
    <col min="16" max="16" width="29.140625" customWidth="1"/>
    <col min="17" max="17" width="42.28515625" bestFit="1" customWidth="1"/>
    <col min="32" max="32" width="9.85546875" bestFit="1" customWidth="1"/>
    <col min="37" max="37" width="28.7109375" bestFit="1" customWidth="1"/>
    <col min="38" max="38" width="13.140625" customWidth="1"/>
    <col min="39" max="39" width="13.28515625" customWidth="1"/>
    <col min="40" max="40" width="21" bestFit="1" customWidth="1"/>
    <col min="41" max="42" width="21" customWidth="1"/>
    <col min="43" max="43" width="12.85546875" bestFit="1" customWidth="1"/>
    <col min="52" max="52" width="11.42578125" bestFit="1" customWidth="1"/>
    <col min="57" max="57" width="30.85546875" bestFit="1" customWidth="1"/>
    <col min="58" max="58" width="12.85546875" bestFit="1" customWidth="1"/>
    <col min="59" max="59" width="7" bestFit="1" customWidth="1"/>
    <col min="60" max="60" width="19.85546875" customWidth="1"/>
    <col min="61" max="61" width="24.140625" customWidth="1"/>
    <col min="62" max="62" width="13.5703125" customWidth="1"/>
    <col min="63" max="63" width="13.5703125" bestFit="1" customWidth="1"/>
    <col min="69" max="69" width="12.85546875" bestFit="1" customWidth="1"/>
    <col min="70" max="70" width="7" bestFit="1" customWidth="1"/>
    <col min="79" max="79" width="35" bestFit="1" customWidth="1"/>
    <col min="86" max="86" width="26.85546875" bestFit="1" customWidth="1"/>
    <col min="87" max="87" width="23.28515625" bestFit="1" customWidth="1"/>
    <col min="88" max="88" width="30.5703125" bestFit="1" customWidth="1"/>
    <col min="89" max="90" width="30.5703125" customWidth="1"/>
    <col min="91" max="91" width="31.42578125" bestFit="1" customWidth="1"/>
    <col min="92" max="93" width="31.42578125" customWidth="1"/>
  </cols>
  <sheetData>
    <row r="1" spans="2:84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23</v>
      </c>
      <c r="I1" t="s">
        <v>46</v>
      </c>
      <c r="J1" t="s">
        <v>47</v>
      </c>
      <c r="K1" t="s">
        <v>48</v>
      </c>
      <c r="L1" t="s">
        <v>23</v>
      </c>
      <c r="M1" t="s">
        <v>106</v>
      </c>
      <c r="N1" t="s">
        <v>107</v>
      </c>
      <c r="O1" s="13" t="s">
        <v>26</v>
      </c>
      <c r="P1" s="13" t="s">
        <v>27</v>
      </c>
      <c r="Q1" t="s">
        <v>108</v>
      </c>
      <c r="R1" t="s">
        <v>111</v>
      </c>
      <c r="AF1" t="s">
        <v>80</v>
      </c>
      <c r="AG1" t="s">
        <v>50</v>
      </c>
      <c r="AM1" t="s">
        <v>88</v>
      </c>
      <c r="AN1" t="s">
        <v>89</v>
      </c>
      <c r="AO1" t="s">
        <v>92</v>
      </c>
      <c r="AP1" t="s">
        <v>93</v>
      </c>
      <c r="AQ1" t="s">
        <v>81</v>
      </c>
      <c r="AZ1" t="s">
        <v>82</v>
      </c>
      <c r="BA1" t="s">
        <v>49</v>
      </c>
      <c r="BG1" t="s">
        <v>88</v>
      </c>
      <c r="BH1" t="s">
        <v>95</v>
      </c>
      <c r="BI1" t="s">
        <v>94</v>
      </c>
      <c r="BJ1" t="s">
        <v>93</v>
      </c>
      <c r="BK1" t="s">
        <v>83</v>
      </c>
      <c r="BZ1" t="s">
        <v>159</v>
      </c>
    </row>
    <row r="2" spans="2:84" ht="15.75" thickBot="1" x14ac:dyDescent="0.3">
      <c r="B2" t="s">
        <v>32</v>
      </c>
      <c r="C2" t="s">
        <v>33</v>
      </c>
      <c r="D2" t="s">
        <v>34</v>
      </c>
      <c r="F2">
        <v>10.656892499999998</v>
      </c>
      <c r="G2">
        <v>11.061007999999999</v>
      </c>
      <c r="H2">
        <v>1</v>
      </c>
      <c r="I2">
        <f>AVERAGE(G2:G5)</f>
        <v>11.061007999999999</v>
      </c>
      <c r="J2">
        <f>F2</f>
        <v>10.656892499999998</v>
      </c>
      <c r="K2">
        <f t="shared" ref="K2:K21" si="0">J2-1.2</f>
        <v>9.4568924999999986</v>
      </c>
      <c r="L2">
        <v>1</v>
      </c>
      <c r="M2">
        <f>(I2-I3)/(I3)*100</f>
        <v>-1.9071120174564617</v>
      </c>
      <c r="N2">
        <f>(J2-J3)/J2*100</f>
        <v>-10.692176448247006</v>
      </c>
      <c r="O2" s="13" t="e">
        <f>(I2-#REF!)/#REF!*100</f>
        <v>#REF!</v>
      </c>
      <c r="P2" s="13" t="e">
        <f>(J2-#REF!)/#REF!*100</f>
        <v>#REF!</v>
      </c>
      <c r="Q2">
        <f>(K2-K3)/K3*100</f>
        <v>-10.753270260491925</v>
      </c>
      <c r="R2">
        <v>1</v>
      </c>
      <c r="AH2" t="s">
        <v>14</v>
      </c>
      <c r="AI2" t="s">
        <v>15</v>
      </c>
      <c r="AJ2" t="s">
        <v>16</v>
      </c>
      <c r="AK2" t="s">
        <v>52</v>
      </c>
      <c r="AL2" t="s">
        <v>84</v>
      </c>
      <c r="AS2" t="s">
        <v>14</v>
      </c>
      <c r="AT2" t="s">
        <v>15</v>
      </c>
      <c r="AU2" t="s">
        <v>16</v>
      </c>
      <c r="AV2" t="s">
        <v>52</v>
      </c>
      <c r="BB2" t="s">
        <v>14</v>
      </c>
      <c r="BC2" t="s">
        <v>15</v>
      </c>
      <c r="BD2" t="s">
        <v>16</v>
      </c>
      <c r="BE2" t="s">
        <v>51</v>
      </c>
      <c r="BM2" t="s">
        <v>14</v>
      </c>
      <c r="BN2" t="s">
        <v>15</v>
      </c>
      <c r="BO2" t="s">
        <v>16</v>
      </c>
      <c r="BP2" t="s">
        <v>51</v>
      </c>
      <c r="BY2" t="s">
        <v>160</v>
      </c>
      <c r="BZ2" t="s">
        <v>23</v>
      </c>
      <c r="CA2" t="s">
        <v>46</v>
      </c>
      <c r="CC2" t="s">
        <v>111</v>
      </c>
      <c r="CD2" t="s">
        <v>163</v>
      </c>
      <c r="CE2" t="s">
        <v>164</v>
      </c>
      <c r="CF2" t="s">
        <v>168</v>
      </c>
    </row>
    <row r="3" spans="2:84" ht="16.5" thickTop="1" thickBot="1" x14ac:dyDescent="0.3">
      <c r="B3" t="s">
        <v>32</v>
      </c>
      <c r="C3" t="s">
        <v>33</v>
      </c>
      <c r="D3" t="s">
        <v>37</v>
      </c>
      <c r="G3">
        <v>11.061007999999999</v>
      </c>
      <c r="H3">
        <v>1</v>
      </c>
      <c r="I3">
        <f>AVERAGE(G6:G9)</f>
        <v>11.276054999999999</v>
      </c>
      <c r="J3">
        <f>F6</f>
        <v>11.796346249999999</v>
      </c>
      <c r="K3">
        <f t="shared" si="0"/>
        <v>10.59634625</v>
      </c>
      <c r="L3">
        <v>1</v>
      </c>
      <c r="M3">
        <f>(I4-I5)/(I5)*100</f>
        <v>-4.4476325130031995</v>
      </c>
      <c r="N3">
        <f>(J4-J5)/J4*100</f>
        <v>-7.6679729188968997</v>
      </c>
      <c r="O3" s="13" t="e">
        <f>(#REF!-#REF!)/(#REF!)*100</f>
        <v>#REF!</v>
      </c>
      <c r="P3" s="13" t="e">
        <f>(#REF!-#REF!)/(#REF!)*100</f>
        <v>#REF!</v>
      </c>
      <c r="Q3">
        <f>(K4-K5)/K5*100</f>
        <v>-8.0372380116609783</v>
      </c>
      <c r="R3">
        <v>2</v>
      </c>
      <c r="AG3">
        <v>0</v>
      </c>
      <c r="AH3" t="s">
        <v>43</v>
      </c>
      <c r="AI3" t="s">
        <v>33</v>
      </c>
      <c r="AJ3" t="s">
        <v>34</v>
      </c>
      <c r="AK3">
        <v>2.8224860000000001</v>
      </c>
      <c r="AL3" s="12">
        <f>AVERAGE(AK3:AK6)</f>
        <v>2.7496100000000006</v>
      </c>
      <c r="AM3" s="12">
        <f>AL3-AW3</f>
        <v>-5.135199999999962E-2</v>
      </c>
      <c r="AN3">
        <f>AM3/K5*100</f>
        <v>-0.55001923519617146</v>
      </c>
      <c r="AO3" s="12">
        <f>AVERAGE(AM3,AM7)</f>
        <v>2.4106875000000194E-2</v>
      </c>
      <c r="AP3">
        <f>_xlfn.STDEV.P(AM3,AM7)</f>
        <v>7.5458874999999814E-2</v>
      </c>
      <c r="AR3">
        <v>4</v>
      </c>
      <c r="AS3" t="s">
        <v>43</v>
      </c>
      <c r="AT3" t="s">
        <v>40</v>
      </c>
      <c r="AU3" t="s">
        <v>34</v>
      </c>
      <c r="AV3">
        <v>2.670731</v>
      </c>
      <c r="AW3" s="12">
        <f>AVERAGE(AV3:AV6)</f>
        <v>2.8009620000000002</v>
      </c>
      <c r="BA3">
        <v>0</v>
      </c>
      <c r="BB3" t="s">
        <v>43</v>
      </c>
      <c r="BC3" t="s">
        <v>33</v>
      </c>
      <c r="BD3" t="s">
        <v>34</v>
      </c>
      <c r="BE3">
        <v>6.6376109999999997</v>
      </c>
      <c r="BF3" s="12">
        <f>AVERAGE(BE3:BE6)</f>
        <v>6.2705475000000002</v>
      </c>
      <c r="BG3" s="12">
        <f>BF3-BQ3</f>
        <v>-0.94676099999999952</v>
      </c>
      <c r="BH3">
        <f>BG3/K5*100</f>
        <v>-10.140535152156996</v>
      </c>
      <c r="BI3" s="12">
        <f>AVERAGE(BG3,BG7)</f>
        <v>-0.92616300000000029</v>
      </c>
      <c r="BJ3">
        <f>_xlfn.STDEV.P(BG3,BG7)</f>
        <v>2.0597999999999228E-2</v>
      </c>
      <c r="BL3">
        <v>4</v>
      </c>
      <c r="BM3" t="s">
        <v>43</v>
      </c>
      <c r="BN3" t="s">
        <v>40</v>
      </c>
      <c r="BO3" t="s">
        <v>34</v>
      </c>
      <c r="BP3">
        <v>7.4643920000000001</v>
      </c>
      <c r="BQ3" s="12">
        <f>AVERAGE(BP3:BP6)</f>
        <v>7.2173084999999997</v>
      </c>
      <c r="BY3" s="30" t="s">
        <v>161</v>
      </c>
      <c r="BZ3" s="30">
        <v>1</v>
      </c>
      <c r="CA3" s="30">
        <v>11.061007999999999</v>
      </c>
      <c r="CC3">
        <v>1</v>
      </c>
      <c r="CD3">
        <f>CA3-CA4</f>
        <v>-0.21504700000000021</v>
      </c>
      <c r="CE3" t="s">
        <v>161</v>
      </c>
    </row>
    <row r="4" spans="2:84" ht="16.5" thickTop="1" thickBot="1" x14ac:dyDescent="0.3">
      <c r="B4" t="s">
        <v>32</v>
      </c>
      <c r="C4" t="s">
        <v>33</v>
      </c>
      <c r="D4" t="s">
        <v>38</v>
      </c>
      <c r="G4">
        <v>11.061007999999999</v>
      </c>
      <c r="H4">
        <v>2</v>
      </c>
      <c r="I4">
        <f>AVERAGE(G10:G13)</f>
        <v>8.9729109999999999</v>
      </c>
      <c r="J4">
        <f>F10</f>
        <v>9.7860119999999995</v>
      </c>
      <c r="K4">
        <f t="shared" si="0"/>
        <v>8.5860120000000002</v>
      </c>
      <c r="L4">
        <v>2</v>
      </c>
      <c r="M4">
        <f>(I6-I7)/(I7)*100</f>
        <v>-3.1402286791878598</v>
      </c>
      <c r="N4">
        <f>(J6-J7)/J6*100</f>
        <v>-3.4405727082523403</v>
      </c>
      <c r="O4" s="13" t="e">
        <f>(I3-#REF!)/#REF!*100</f>
        <v>#REF!</v>
      </c>
      <c r="P4" s="13" t="e">
        <f>(J3-#REF!)/#REF!*100</f>
        <v>#REF!</v>
      </c>
      <c r="Q4">
        <f>(K6-K7)/K7*100</f>
        <v>-3.7297543833232742</v>
      </c>
      <c r="R4">
        <v>3</v>
      </c>
      <c r="AG4">
        <v>1</v>
      </c>
      <c r="AH4" t="s">
        <v>43</v>
      </c>
      <c r="AI4" t="s">
        <v>33</v>
      </c>
      <c r="AJ4" t="s">
        <v>37</v>
      </c>
      <c r="AK4">
        <v>2.7806150000000001</v>
      </c>
      <c r="AL4">
        <f>AL5/SQRT(COUNT(AK3:AK6))</f>
        <v>5.7950131355545671E-2</v>
      </c>
      <c r="AM4" t="s">
        <v>54</v>
      </c>
      <c r="AO4" t="s">
        <v>97</v>
      </c>
      <c r="AR4">
        <v>5</v>
      </c>
      <c r="AS4" t="s">
        <v>43</v>
      </c>
      <c r="AT4" t="s">
        <v>40</v>
      </c>
      <c r="AU4" t="s">
        <v>37</v>
      </c>
      <c r="AV4">
        <v>3.1026220000000002</v>
      </c>
      <c r="AW4">
        <f>AW5/SQRT(COUNT(AV3:AV6))</f>
        <v>9.0008547311491521E-2</v>
      </c>
      <c r="AX4" t="s">
        <v>54</v>
      </c>
      <c r="BA4">
        <v>1</v>
      </c>
      <c r="BB4" t="s">
        <v>43</v>
      </c>
      <c r="BC4" t="s">
        <v>33</v>
      </c>
      <c r="BD4" t="s">
        <v>37</v>
      </c>
      <c r="BE4">
        <v>5.9639850000000001</v>
      </c>
      <c r="BF4">
        <f>BF5/SQRT(COUNT(BE3:BE6))</f>
        <v>0.18956143587419758</v>
      </c>
      <c r="BG4" t="s">
        <v>54</v>
      </c>
      <c r="BI4" t="s">
        <v>96</v>
      </c>
      <c r="BL4">
        <v>5</v>
      </c>
      <c r="BM4" t="s">
        <v>43</v>
      </c>
      <c r="BN4" t="s">
        <v>40</v>
      </c>
      <c r="BO4" t="s">
        <v>37</v>
      </c>
      <c r="BP4">
        <v>7.6236660000000001</v>
      </c>
      <c r="BQ4">
        <f>BQ5/SQRT(COUNT(BP3:BP6))</f>
        <v>0.16605101624406729</v>
      </c>
      <c r="BR4" t="s">
        <v>54</v>
      </c>
      <c r="BY4" s="30" t="s">
        <v>161</v>
      </c>
      <c r="BZ4" s="30">
        <v>1</v>
      </c>
      <c r="CA4" s="30">
        <v>11.276054999999999</v>
      </c>
      <c r="CC4">
        <v>2</v>
      </c>
      <c r="CD4">
        <f>CA5-CA6</f>
        <v>-0.41765799999999942</v>
      </c>
      <c r="CE4" t="s">
        <v>162</v>
      </c>
    </row>
    <row r="5" spans="2:84" ht="15.75" thickTop="1" x14ac:dyDescent="0.25">
      <c r="B5" t="s">
        <v>32</v>
      </c>
      <c r="C5" t="s">
        <v>33</v>
      </c>
      <c r="D5" t="s">
        <v>39</v>
      </c>
      <c r="G5">
        <v>11.061007999999999</v>
      </c>
      <c r="H5">
        <v>2</v>
      </c>
      <c r="I5">
        <f>AVERAGE(G14:G17)</f>
        <v>9.3905689999999993</v>
      </c>
      <c r="J5">
        <f>F14</f>
        <v>10.53640075</v>
      </c>
      <c r="K5">
        <f t="shared" si="0"/>
        <v>9.336400750000001</v>
      </c>
      <c r="L5">
        <v>2</v>
      </c>
      <c r="M5">
        <f>(I8-I9)/(I9)*100</f>
        <v>1.2885992899634173</v>
      </c>
      <c r="N5">
        <f>(J8-J9)/J8*100</f>
        <v>-5.8362546562672684</v>
      </c>
      <c r="O5" s="13" t="e">
        <f>(#REF!-#REF!)/#REF!*100</f>
        <v>#REF!</v>
      </c>
      <c r="P5" s="13" t="e">
        <f>(#REF!-#REF!)/#REF!*100</f>
        <v>#REF!</v>
      </c>
      <c r="Q5">
        <f>(K8-K9)/K9*100</f>
        <v>-6.1489278867575043</v>
      </c>
      <c r="R5">
        <v>4</v>
      </c>
      <c r="AG5">
        <v>2</v>
      </c>
      <c r="AH5" t="s">
        <v>43</v>
      </c>
      <c r="AI5" t="s">
        <v>33</v>
      </c>
      <c r="AJ5" t="s">
        <v>38</v>
      </c>
      <c r="AK5">
        <v>2.5526460000000002</v>
      </c>
      <c r="AL5">
        <f>_xlfn.STDEV.P(AK3:AK6)</f>
        <v>0.11590026271109134</v>
      </c>
      <c r="AM5" t="s">
        <v>90</v>
      </c>
      <c r="AO5">
        <f>AO3/(AVERAGE(AV3:AV10))*100</f>
        <v>0.80763023061025396</v>
      </c>
      <c r="AR5">
        <v>6</v>
      </c>
      <c r="AS5" t="s">
        <v>43</v>
      </c>
      <c r="AT5" t="s">
        <v>40</v>
      </c>
      <c r="AU5" t="s">
        <v>38</v>
      </c>
      <c r="AV5">
        <v>2.6562060000000001</v>
      </c>
      <c r="AW5">
        <f>_xlfn.STDEV.P(AV3:AV6)</f>
        <v>0.18001709462298304</v>
      </c>
      <c r="AX5" t="s">
        <v>90</v>
      </c>
      <c r="BA5">
        <v>2</v>
      </c>
      <c r="BB5" t="s">
        <v>43</v>
      </c>
      <c r="BC5" t="s">
        <v>33</v>
      </c>
      <c r="BD5" t="s">
        <v>38</v>
      </c>
      <c r="BE5">
        <v>6.6552610000000003</v>
      </c>
      <c r="BF5">
        <f>_xlfn.STDEV.P(BE3:BE6)</f>
        <v>0.37912287174839515</v>
      </c>
      <c r="BG5" t="s">
        <v>90</v>
      </c>
      <c r="BI5">
        <f>BI3/(AVERAGE(BP3:BP10))*100</f>
        <v>-12.506746639492015</v>
      </c>
      <c r="BL5">
        <v>6</v>
      </c>
      <c r="BM5" t="s">
        <v>43</v>
      </c>
      <c r="BN5" t="s">
        <v>40</v>
      </c>
      <c r="BO5" t="s">
        <v>38</v>
      </c>
      <c r="BP5">
        <v>6.9179539999999999</v>
      </c>
      <c r="BQ5">
        <f>_xlfn.STDEV.P(BP3:BP6)</f>
        <v>0.33210203248813458</v>
      </c>
      <c r="BR5" t="s">
        <v>90</v>
      </c>
      <c r="BY5" t="s">
        <v>162</v>
      </c>
      <c r="BZ5">
        <v>2</v>
      </c>
      <c r="CA5">
        <v>8.9729109999999999</v>
      </c>
      <c r="CC5">
        <v>3</v>
      </c>
      <c r="CD5">
        <f>CA7-CA8</f>
        <v>-0.30866300000000102</v>
      </c>
      <c r="CE5" t="s">
        <v>162</v>
      </c>
    </row>
    <row r="6" spans="2:84" x14ac:dyDescent="0.25">
      <c r="B6" t="s">
        <v>32</v>
      </c>
      <c r="C6" t="s">
        <v>40</v>
      </c>
      <c r="D6" t="s">
        <v>34</v>
      </c>
      <c r="F6">
        <v>11.796346249999999</v>
      </c>
      <c r="G6">
        <v>11.276054999999999</v>
      </c>
      <c r="H6">
        <v>3</v>
      </c>
      <c r="I6">
        <f>AVERAGE(G18:G21)</f>
        <v>9.5206529999999994</v>
      </c>
      <c r="J6">
        <f>F18</f>
        <v>10.720083000000001</v>
      </c>
      <c r="K6">
        <f t="shared" si="0"/>
        <v>9.5200830000000014</v>
      </c>
      <c r="L6">
        <v>3</v>
      </c>
      <c r="M6">
        <f>(I10-I11)/(I11)*100</f>
        <v>-13.674275389023604</v>
      </c>
      <c r="N6">
        <f>(J10-J11)/J10*100</f>
        <v>-14.077060344187565</v>
      </c>
      <c r="O6" s="13"/>
      <c r="P6" s="13"/>
      <c r="Q6">
        <f>(K10-K11)/K11*100</f>
        <v>-13.800291786883378</v>
      </c>
      <c r="R6">
        <v>5</v>
      </c>
      <c r="AG6">
        <v>3</v>
      </c>
      <c r="AH6" t="s">
        <v>43</v>
      </c>
      <c r="AI6" t="s">
        <v>33</v>
      </c>
      <c r="AJ6" t="s">
        <v>39</v>
      </c>
      <c r="AK6">
        <v>2.8426930000000001</v>
      </c>
      <c r="AO6" t="s">
        <v>98</v>
      </c>
      <c r="AR6">
        <v>7</v>
      </c>
      <c r="AS6" t="s">
        <v>43</v>
      </c>
      <c r="AT6" t="s">
        <v>40</v>
      </c>
      <c r="AU6" t="s">
        <v>39</v>
      </c>
      <c r="AV6">
        <v>2.774289</v>
      </c>
      <c r="BA6">
        <v>3</v>
      </c>
      <c r="BB6" t="s">
        <v>43</v>
      </c>
      <c r="BC6" t="s">
        <v>33</v>
      </c>
      <c r="BD6" t="s">
        <v>39</v>
      </c>
      <c r="BE6">
        <v>5.8253329999999997</v>
      </c>
      <c r="BI6" t="s">
        <v>99</v>
      </c>
      <c r="BL6">
        <v>7</v>
      </c>
      <c r="BM6" t="s">
        <v>43</v>
      </c>
      <c r="BN6" t="s">
        <v>40</v>
      </c>
      <c r="BO6" t="s">
        <v>39</v>
      </c>
      <c r="BP6">
        <v>6.8632220000000004</v>
      </c>
      <c r="BY6" t="s">
        <v>162</v>
      </c>
      <c r="BZ6">
        <v>2</v>
      </c>
      <c r="CA6">
        <v>9.3905689999999993</v>
      </c>
      <c r="CC6">
        <v>4</v>
      </c>
      <c r="CD6">
        <f>CA9-CA10</f>
        <v>0.11609499999999962</v>
      </c>
      <c r="CE6" t="s">
        <v>161</v>
      </c>
    </row>
    <row r="7" spans="2:84" x14ac:dyDescent="0.25">
      <c r="B7" t="s">
        <v>32</v>
      </c>
      <c r="C7" t="s">
        <v>40</v>
      </c>
      <c r="D7" t="s">
        <v>37</v>
      </c>
      <c r="G7">
        <v>11.276054999999999</v>
      </c>
      <c r="H7">
        <v>3</v>
      </c>
      <c r="I7">
        <f>AVERAGE(G22:G25)</f>
        <v>9.8293160000000004</v>
      </c>
      <c r="J7">
        <f>F22</f>
        <v>11.088915249999999</v>
      </c>
      <c r="K7">
        <f t="shared" si="0"/>
        <v>9.8889152500000002</v>
      </c>
      <c r="L7">
        <v>3</v>
      </c>
      <c r="M7">
        <f>(I12-I13)/(I13)*100</f>
        <v>-1.6788012811168269</v>
      </c>
      <c r="N7">
        <f>(J12-J13)/J12*100</f>
        <v>10.364950915842645</v>
      </c>
      <c r="O7" s="13"/>
      <c r="P7" s="13"/>
      <c r="Q7">
        <f>(K12-K13)/K13*100</f>
        <v>12.951352658054502</v>
      </c>
      <c r="R7">
        <v>7</v>
      </c>
      <c r="AG7">
        <v>8</v>
      </c>
      <c r="AH7" t="s">
        <v>44</v>
      </c>
      <c r="AI7" t="s">
        <v>33</v>
      </c>
      <c r="AJ7" t="s">
        <v>34</v>
      </c>
      <c r="AK7">
        <v>3.190118</v>
      </c>
      <c r="AL7" s="12">
        <f>AVERAGE(AK7:AK10)</f>
        <v>3.2683840000000002</v>
      </c>
      <c r="AM7" s="12">
        <f>AL7-AW7</f>
        <v>9.9565750000000008E-2</v>
      </c>
      <c r="AN7">
        <f>AM7/K7*100</f>
        <v>1.0068419789521406</v>
      </c>
      <c r="AO7">
        <f>AO3/AVERAGE(K5,K7)*100</f>
        <v>0.25078261392426726</v>
      </c>
      <c r="AR7">
        <v>12</v>
      </c>
      <c r="AS7" t="s">
        <v>44</v>
      </c>
      <c r="AT7" t="s">
        <v>40</v>
      </c>
      <c r="AU7" t="s">
        <v>34</v>
      </c>
      <c r="AV7">
        <v>3.3469850000000001</v>
      </c>
      <c r="AW7" s="12">
        <f>AVERAGE(AV7:AV10)</f>
        <v>3.1688182500000002</v>
      </c>
      <c r="BA7">
        <v>8</v>
      </c>
      <c r="BB7" t="s">
        <v>44</v>
      </c>
      <c r="BC7" t="s">
        <v>33</v>
      </c>
      <c r="BD7" t="s">
        <v>34</v>
      </c>
      <c r="BE7">
        <v>6.9033720000000001</v>
      </c>
      <c r="BF7" s="12">
        <f>AVERAGE(BE7:BE10)</f>
        <v>6.6877407499999997</v>
      </c>
      <c r="BG7" s="12">
        <f>BF7-BQ7</f>
        <v>-0.90556500000000106</v>
      </c>
      <c r="BH7">
        <f>BG7/K7*100</f>
        <v>-9.1573744653135858</v>
      </c>
      <c r="BI7">
        <f>BI3/AVERAGE(K5,K7)*100</f>
        <v>-9.6348273287159536</v>
      </c>
      <c r="BL7">
        <v>12</v>
      </c>
      <c r="BM7" t="s">
        <v>44</v>
      </c>
      <c r="BN7" t="s">
        <v>40</v>
      </c>
      <c r="BO7" t="s">
        <v>34</v>
      </c>
      <c r="BP7">
        <v>7.3225720000000001</v>
      </c>
      <c r="BQ7" s="12">
        <f>AVERAGE(BP7:BP10)</f>
        <v>7.5933057500000007</v>
      </c>
      <c r="BY7" t="s">
        <v>162</v>
      </c>
      <c r="BZ7">
        <v>3</v>
      </c>
      <c r="CA7">
        <v>9.5206529999999994</v>
      </c>
      <c r="CC7">
        <v>5</v>
      </c>
      <c r="CD7">
        <f>CA11-CA12</f>
        <v>-1.4934899999999995</v>
      </c>
      <c r="CE7" t="s">
        <v>161</v>
      </c>
    </row>
    <row r="8" spans="2:84" ht="15.75" thickBot="1" x14ac:dyDescent="0.3">
      <c r="B8" t="s">
        <v>32</v>
      </c>
      <c r="C8" t="s">
        <v>40</v>
      </c>
      <c r="D8" t="s">
        <v>38</v>
      </c>
      <c r="G8">
        <v>11.276054999999999</v>
      </c>
      <c r="H8">
        <v>4</v>
      </c>
      <c r="I8">
        <f>AVERAGE(G26:G29)</f>
        <v>9.1254899999999992</v>
      </c>
      <c r="J8">
        <f>F26</f>
        <v>10.9877445</v>
      </c>
      <c r="K8">
        <f t="shared" si="0"/>
        <v>9.7877445000000005</v>
      </c>
      <c r="L8">
        <v>4</v>
      </c>
      <c r="M8">
        <f>(I14-I15)/(I15)*100</f>
        <v>-9.058404806954389</v>
      </c>
      <c r="N8">
        <f>(J14-J15)/J14*100</f>
        <v>-4.7050396003865931</v>
      </c>
      <c r="O8" s="13"/>
      <c r="P8" s="13"/>
      <c r="Q8">
        <f>(K14-K15)/K15*100</f>
        <v>-5.0494602888987314</v>
      </c>
      <c r="R8">
        <v>8</v>
      </c>
      <c r="AG8">
        <v>9</v>
      </c>
      <c r="AH8" t="s">
        <v>44</v>
      </c>
      <c r="AI8" t="s">
        <v>33</v>
      </c>
      <c r="AJ8" t="s">
        <v>37</v>
      </c>
      <c r="AK8">
        <v>3.1468889999999998</v>
      </c>
      <c r="AL8">
        <f>AL9/SQRT(COUNT(AK7:AK10))</f>
        <v>7.5118587605698534E-2</v>
      </c>
      <c r="AM8" t="s">
        <v>54</v>
      </c>
      <c r="AR8">
        <v>13</v>
      </c>
      <c r="AS8" t="s">
        <v>44</v>
      </c>
      <c r="AT8" t="s">
        <v>40</v>
      </c>
      <c r="AU8" t="s">
        <v>37</v>
      </c>
      <c r="AV8">
        <v>3.0652469999999998</v>
      </c>
      <c r="AW8">
        <f>AW9/SQRT(COUNT(AV7:AV10))</f>
        <v>5.5662879589290733E-2</v>
      </c>
      <c r="AX8" t="s">
        <v>54</v>
      </c>
      <c r="BA8">
        <v>9</v>
      </c>
      <c r="BB8" t="s">
        <v>44</v>
      </c>
      <c r="BC8" t="s">
        <v>33</v>
      </c>
      <c r="BD8" t="s">
        <v>37</v>
      </c>
      <c r="BE8">
        <v>6.647322</v>
      </c>
      <c r="BF8">
        <f>BF9/SQRT(COUNT(BE7:BE10))</f>
        <v>0.12293927464879519</v>
      </c>
      <c r="BG8" t="s">
        <v>54</v>
      </c>
      <c r="BL8">
        <v>13</v>
      </c>
      <c r="BM8" t="s">
        <v>44</v>
      </c>
      <c r="BN8" t="s">
        <v>40</v>
      </c>
      <c r="BO8" t="s">
        <v>37</v>
      </c>
      <c r="BP8">
        <v>7.7138470000000003</v>
      </c>
      <c r="BQ8">
        <f>BQ9/SQRT(COUNT(BP7:BP10))</f>
        <v>9.2047158499987847E-2</v>
      </c>
      <c r="BR8" t="s">
        <v>54</v>
      </c>
      <c r="BY8" t="s">
        <v>162</v>
      </c>
      <c r="BZ8">
        <v>3</v>
      </c>
      <c r="CA8">
        <v>9.8293160000000004</v>
      </c>
      <c r="CC8">
        <v>7</v>
      </c>
      <c r="CD8">
        <f>CA13-CA14</f>
        <v>-0.16019100000000108</v>
      </c>
      <c r="CE8" t="s">
        <v>162</v>
      </c>
    </row>
    <row r="9" spans="2:84" ht="16.5" thickTop="1" thickBot="1" x14ac:dyDescent="0.3">
      <c r="B9" t="s">
        <v>32</v>
      </c>
      <c r="C9" t="s">
        <v>40</v>
      </c>
      <c r="D9" t="s">
        <v>39</v>
      </c>
      <c r="G9">
        <v>11.276054999999999</v>
      </c>
      <c r="H9">
        <v>4</v>
      </c>
      <c r="I9">
        <f>AVERAGE(G30:G33)</f>
        <v>9.0093949999999996</v>
      </c>
      <c r="J9">
        <f>F30</f>
        <v>11.62901725</v>
      </c>
      <c r="K9">
        <f t="shared" si="0"/>
        <v>10.429017250000001</v>
      </c>
      <c r="L9">
        <v>4</v>
      </c>
      <c r="M9">
        <f>(I16-I17)/(I17)*100</f>
        <v>-11.64474843707611</v>
      </c>
      <c r="N9">
        <f>(J16-J17)/J16*100</f>
        <v>-12.379427614722511</v>
      </c>
      <c r="O9" s="13"/>
      <c r="P9" s="13"/>
      <c r="Q9">
        <f>(K16-K17)/K17*100</f>
        <v>-12.270411274028021</v>
      </c>
      <c r="R9">
        <v>9</v>
      </c>
      <c r="AG9">
        <v>10</v>
      </c>
      <c r="AH9" t="s">
        <v>44</v>
      </c>
      <c r="AI9" t="s">
        <v>33</v>
      </c>
      <c r="AJ9" t="s">
        <v>38</v>
      </c>
      <c r="AK9">
        <v>3.2110289999999999</v>
      </c>
      <c r="AL9">
        <f>_xlfn.STDEV.P(AK7:AK10)</f>
        <v>0.15023717521139707</v>
      </c>
      <c r="AM9" t="s">
        <v>90</v>
      </c>
      <c r="AR9">
        <v>14</v>
      </c>
      <c r="AS9" t="s">
        <v>44</v>
      </c>
      <c r="AT9" t="s">
        <v>40</v>
      </c>
      <c r="AU9" t="s">
        <v>38</v>
      </c>
      <c r="AV9">
        <v>3.0850390000000001</v>
      </c>
      <c r="AW9">
        <f>_xlfn.STDEV.P(AV7:AV10)</f>
        <v>0.11132575917858147</v>
      </c>
      <c r="AX9" t="s">
        <v>90</v>
      </c>
      <c r="BA9">
        <v>10</v>
      </c>
      <c r="BB9" t="s">
        <v>44</v>
      </c>
      <c r="BC9" t="s">
        <v>33</v>
      </c>
      <c r="BD9" t="s">
        <v>38</v>
      </c>
      <c r="BE9">
        <v>6.3015169999999996</v>
      </c>
      <c r="BF9">
        <f>_xlfn.STDEV.P(BE7:BE10)</f>
        <v>0.24587854929759037</v>
      </c>
      <c r="BG9" t="s">
        <v>90</v>
      </c>
      <c r="BL9">
        <v>14</v>
      </c>
      <c r="BM9" t="s">
        <v>44</v>
      </c>
      <c r="BN9" t="s">
        <v>40</v>
      </c>
      <c r="BO9" t="s">
        <v>38</v>
      </c>
      <c r="BP9">
        <v>7.5333889999999997</v>
      </c>
      <c r="BQ9">
        <f>_xlfn.STDEV.P(BP7:BP10)</f>
        <v>0.18409431699997569</v>
      </c>
      <c r="BR9" t="s">
        <v>90</v>
      </c>
      <c r="BY9" s="30" t="s">
        <v>161</v>
      </c>
      <c r="BZ9" s="30">
        <v>4</v>
      </c>
      <c r="CA9" s="30">
        <v>9.1254899999999992</v>
      </c>
      <c r="CC9">
        <v>8</v>
      </c>
      <c r="CD9">
        <f>CA15-CA16</f>
        <v>-0.9318919999999995</v>
      </c>
      <c r="CE9" t="s">
        <v>161</v>
      </c>
    </row>
    <row r="10" spans="2:84" ht="16.5" thickTop="1" thickBot="1" x14ac:dyDescent="0.3">
      <c r="B10" t="s">
        <v>43</v>
      </c>
      <c r="C10" t="s">
        <v>33</v>
      </c>
      <c r="D10" t="s">
        <v>34</v>
      </c>
      <c r="E10">
        <v>10.006568</v>
      </c>
      <c r="F10">
        <f>AVERAGE(E10:E13)</f>
        <v>9.7860119999999995</v>
      </c>
      <c r="G10">
        <v>8.9729109999999999</v>
      </c>
      <c r="H10">
        <v>5</v>
      </c>
      <c r="I10">
        <f>AVERAGE(G34:G37)</f>
        <v>9.4284049999999997</v>
      </c>
      <c r="J10">
        <f>F34</f>
        <v>9.9407420000000002</v>
      </c>
      <c r="K10">
        <f t="shared" si="0"/>
        <v>8.7407420000000009</v>
      </c>
      <c r="L10">
        <v>5</v>
      </c>
      <c r="M10">
        <f>(I18-I19)/(I19)*100</f>
        <v>-8.4879916370220343</v>
      </c>
      <c r="N10">
        <f>(J18-J19)/J18*100</f>
        <v>1.050822715383348</v>
      </c>
      <c r="O10" s="13"/>
      <c r="P10" s="13"/>
      <c r="Q10">
        <f>(K18-K19)/K19*100</f>
        <v>1.1784636462731108</v>
      </c>
      <c r="R10">
        <v>10</v>
      </c>
      <c r="AG10">
        <v>11</v>
      </c>
      <c r="AH10" t="s">
        <v>44</v>
      </c>
      <c r="AI10" t="s">
        <v>33</v>
      </c>
      <c r="AJ10" t="s">
        <v>39</v>
      </c>
      <c r="AK10">
        <v>3.5255000000000001</v>
      </c>
      <c r="AR10">
        <v>15</v>
      </c>
      <c r="AS10" t="s">
        <v>44</v>
      </c>
      <c r="AT10" t="s">
        <v>40</v>
      </c>
      <c r="AU10" t="s">
        <v>39</v>
      </c>
      <c r="AV10">
        <v>3.1780020000000002</v>
      </c>
      <c r="BA10">
        <v>11</v>
      </c>
      <c r="BB10" t="s">
        <v>44</v>
      </c>
      <c r="BC10" t="s">
        <v>33</v>
      </c>
      <c r="BD10" t="s">
        <v>39</v>
      </c>
      <c r="BE10">
        <v>6.898752</v>
      </c>
      <c r="BL10">
        <v>15</v>
      </c>
      <c r="BM10" t="s">
        <v>44</v>
      </c>
      <c r="BN10" t="s">
        <v>40</v>
      </c>
      <c r="BO10" t="s">
        <v>39</v>
      </c>
      <c r="BP10">
        <v>7.8034150000000002</v>
      </c>
      <c r="BY10" s="30" t="s">
        <v>161</v>
      </c>
      <c r="BZ10" s="30">
        <v>4</v>
      </c>
      <c r="CA10" s="30">
        <v>9.0093949999999996</v>
      </c>
      <c r="CC10">
        <v>9</v>
      </c>
      <c r="CD10">
        <f>CA17-CA18</f>
        <v>-1.2936880000000013</v>
      </c>
      <c r="CE10" t="s">
        <v>162</v>
      </c>
    </row>
    <row r="11" spans="2:84" ht="15.75" thickTop="1" x14ac:dyDescent="0.25">
      <c r="B11" t="s">
        <v>43</v>
      </c>
      <c r="C11" t="s">
        <v>33</v>
      </c>
      <c r="D11" t="s">
        <v>37</v>
      </c>
      <c r="E11">
        <v>9.5207770000000007</v>
      </c>
      <c r="G11">
        <v>8.9729109999999999</v>
      </c>
      <c r="H11">
        <v>5</v>
      </c>
      <c r="I11">
        <f>AVERAGE(G38:G41)</f>
        <v>10.921894999999999</v>
      </c>
      <c r="J11">
        <f>F38</f>
        <v>11.340106249999998</v>
      </c>
      <c r="K11">
        <f t="shared" si="0"/>
        <v>10.140106249999999</v>
      </c>
      <c r="L11">
        <v>5</v>
      </c>
      <c r="M11">
        <f>(I20-I21)/(I21)*100</f>
        <v>-7.4979090698643125</v>
      </c>
      <c r="N11">
        <f>(J20-J21)/J20*100</f>
        <v>-13.128520658247073</v>
      </c>
      <c r="O11" s="13"/>
      <c r="P11" s="13"/>
      <c r="Q11">
        <f>(K20-K21)/K21*100</f>
        <v>-12.783334829998422</v>
      </c>
      <c r="R11">
        <v>13</v>
      </c>
      <c r="BY11" t="s">
        <v>161</v>
      </c>
      <c r="BZ11">
        <v>5</v>
      </c>
      <c r="CA11">
        <v>9.4284049999999997</v>
      </c>
      <c r="CC11">
        <v>10</v>
      </c>
      <c r="CD11">
        <f>CA19-CA20</f>
        <v>-1.0437729999999998</v>
      </c>
      <c r="CE11" t="s">
        <v>161</v>
      </c>
    </row>
    <row r="12" spans="2:84" x14ac:dyDescent="0.25">
      <c r="B12" t="s">
        <v>43</v>
      </c>
      <c r="C12" t="s">
        <v>33</v>
      </c>
      <c r="D12" t="s">
        <v>38</v>
      </c>
      <c r="E12">
        <v>10.042546</v>
      </c>
      <c r="G12">
        <v>8.9729109999999999</v>
      </c>
      <c r="H12">
        <v>7</v>
      </c>
      <c r="I12">
        <f>AVERAGE(G42:G45)</f>
        <v>9.3817959999999996</v>
      </c>
      <c r="J12">
        <f>F42</f>
        <v>12.493262249999999</v>
      </c>
      <c r="K12">
        <f t="shared" si="0"/>
        <v>11.29326225</v>
      </c>
      <c r="L12">
        <v>7</v>
      </c>
      <c r="O12" s="13"/>
      <c r="P12" s="13"/>
      <c r="AM12" t="s">
        <v>91</v>
      </c>
      <c r="BY12" t="s">
        <v>161</v>
      </c>
      <c r="BZ12">
        <v>5</v>
      </c>
      <c r="CA12">
        <v>10.921894999999999</v>
      </c>
      <c r="CC12">
        <v>13</v>
      </c>
      <c r="CD12">
        <f>CA21-CA22</f>
        <v>-0.82010000000000005</v>
      </c>
      <c r="CE12" t="s">
        <v>162</v>
      </c>
    </row>
    <row r="13" spans="2:84" x14ac:dyDescent="0.25">
      <c r="B13" t="s">
        <v>43</v>
      </c>
      <c r="C13" t="s">
        <v>33</v>
      </c>
      <c r="D13" t="s">
        <v>39</v>
      </c>
      <c r="E13">
        <v>9.5741569999999996</v>
      </c>
      <c r="G13">
        <v>8.9729109999999999</v>
      </c>
      <c r="H13">
        <v>7</v>
      </c>
      <c r="I13">
        <f>AVERAGE(G46:G49)</f>
        <v>9.5419870000000007</v>
      </c>
      <c r="J13">
        <f>F46</f>
        <v>11.198341750000001</v>
      </c>
      <c r="K13">
        <f t="shared" si="0"/>
        <v>9.9983417500000016</v>
      </c>
      <c r="L13">
        <v>7</v>
      </c>
      <c r="O13" s="13"/>
      <c r="P13" s="13"/>
      <c r="AU13">
        <f>AVERAGE(AV3:AV10)</f>
        <v>2.9848901249999997</v>
      </c>
      <c r="BY13" t="s">
        <v>162</v>
      </c>
      <c r="BZ13">
        <v>7</v>
      </c>
      <c r="CA13">
        <v>9.3817959999999996</v>
      </c>
    </row>
    <row r="14" spans="2:84" x14ac:dyDescent="0.25">
      <c r="B14" t="s">
        <v>43</v>
      </c>
      <c r="C14" t="s">
        <v>40</v>
      </c>
      <c r="D14" t="s">
        <v>34</v>
      </c>
      <c r="E14">
        <v>10.400014000000001</v>
      </c>
      <c r="F14">
        <f>AVERAGE(E14:E17)</f>
        <v>10.53640075</v>
      </c>
      <c r="G14">
        <v>9.3905689999999993</v>
      </c>
      <c r="H14">
        <v>8</v>
      </c>
      <c r="I14">
        <f>AVERAGE(G50:G53)</f>
        <v>9.3557030000000001</v>
      </c>
      <c r="J14">
        <f>F50</f>
        <v>10.411261999999999</v>
      </c>
      <c r="K14">
        <f t="shared" si="0"/>
        <v>9.2112619999999996</v>
      </c>
      <c r="L14">
        <v>8</v>
      </c>
      <c r="M14" t="s">
        <v>41</v>
      </c>
      <c r="O14" s="13"/>
      <c r="P14" s="13"/>
      <c r="Q14" t="e">
        <f>AVERAGE(S5:S6)</f>
        <v>#DIV/0!</v>
      </c>
      <c r="BY14" t="s">
        <v>162</v>
      </c>
      <c r="BZ14">
        <v>7</v>
      </c>
      <c r="CA14">
        <v>9.5419870000000007</v>
      </c>
      <c r="CC14" t="s">
        <v>165</v>
      </c>
    </row>
    <row r="15" spans="2:84" x14ac:dyDescent="0.25">
      <c r="B15" t="s">
        <v>43</v>
      </c>
      <c r="C15" t="s">
        <v>40</v>
      </c>
      <c r="D15" t="s">
        <v>37</v>
      </c>
      <c r="E15">
        <v>11.22617</v>
      </c>
      <c r="G15">
        <v>9.3905689999999993</v>
      </c>
      <c r="H15">
        <v>8</v>
      </c>
      <c r="I15">
        <f>AVERAGE(G54:G57)</f>
        <v>10.287595</v>
      </c>
      <c r="J15">
        <f>F54</f>
        <v>10.901116</v>
      </c>
      <c r="K15">
        <f t="shared" si="0"/>
        <v>9.7011160000000007</v>
      </c>
      <c r="L15">
        <v>8</v>
      </c>
      <c r="O15" s="13"/>
      <c r="P15" s="13"/>
      <c r="BY15" t="s">
        <v>161</v>
      </c>
      <c r="BZ15">
        <v>8</v>
      </c>
      <c r="CA15">
        <v>9.3557030000000001</v>
      </c>
      <c r="CC15">
        <f>AVERAGE(CD7,CD9,CD11)</f>
        <v>-1.1563849999999996</v>
      </c>
    </row>
    <row r="16" spans="2:84" x14ac:dyDescent="0.25">
      <c r="B16" t="s">
        <v>43</v>
      </c>
      <c r="C16" t="s">
        <v>40</v>
      </c>
      <c r="D16" t="s">
        <v>38</v>
      </c>
      <c r="E16">
        <v>10.226703000000001</v>
      </c>
      <c r="G16">
        <v>9.3905689999999993</v>
      </c>
      <c r="H16">
        <v>9</v>
      </c>
      <c r="I16">
        <f>AVERAGE(G58:G61)</f>
        <v>9.8159379999999992</v>
      </c>
      <c r="J16">
        <f>F58</f>
        <v>10.442974750000001</v>
      </c>
      <c r="K16">
        <f t="shared" si="0"/>
        <v>9.2429747500000019</v>
      </c>
      <c r="L16">
        <v>9</v>
      </c>
      <c r="O16" s="13"/>
      <c r="P16" s="13"/>
      <c r="BY16" t="s">
        <v>161</v>
      </c>
      <c r="BZ16">
        <v>8</v>
      </c>
      <c r="CA16">
        <v>10.287595</v>
      </c>
      <c r="CC16" t="s">
        <v>166</v>
      </c>
    </row>
    <row r="17" spans="2:94" x14ac:dyDescent="0.25">
      <c r="B17" t="s">
        <v>43</v>
      </c>
      <c r="C17" t="s">
        <v>40</v>
      </c>
      <c r="D17" t="s">
        <v>39</v>
      </c>
      <c r="E17">
        <v>10.292716</v>
      </c>
      <c r="G17">
        <v>9.3905689999999993</v>
      </c>
      <c r="H17">
        <v>9</v>
      </c>
      <c r="I17">
        <f>AVERAGE(G62:G65)</f>
        <v>11.109626</v>
      </c>
      <c r="J17">
        <f>F62</f>
        <v>11.73575525</v>
      </c>
      <c r="K17">
        <f t="shared" si="0"/>
        <v>10.535755250000001</v>
      </c>
      <c r="L17">
        <v>9</v>
      </c>
      <c r="O17" s="13"/>
      <c r="P17" s="13"/>
      <c r="BY17" t="s">
        <v>162</v>
      </c>
      <c r="BZ17">
        <v>9</v>
      </c>
      <c r="CA17">
        <v>9.8159379999999992</v>
      </c>
      <c r="CC17">
        <f>AVERAGE(CD12,CD10,CD8,CD5,CD4)</f>
        <v>-0.60006000000000059</v>
      </c>
    </row>
    <row r="18" spans="2:94" x14ac:dyDescent="0.25">
      <c r="B18" t="s">
        <v>44</v>
      </c>
      <c r="C18" t="s">
        <v>33</v>
      </c>
      <c r="D18" t="s">
        <v>34</v>
      </c>
      <c r="E18">
        <v>10.827400000000001</v>
      </c>
      <c r="F18">
        <f>AVERAGE(E18:E21)</f>
        <v>10.720083000000001</v>
      </c>
      <c r="G18">
        <v>9.5206529999999994</v>
      </c>
      <c r="H18">
        <v>10</v>
      </c>
      <c r="I18">
        <f>AVERAGE(G66:G69)</f>
        <v>11.253282</v>
      </c>
      <c r="J18">
        <f>F66</f>
        <v>12.269553</v>
      </c>
      <c r="K18">
        <f t="shared" si="0"/>
        <v>11.069553000000001</v>
      </c>
      <c r="L18">
        <v>10</v>
      </c>
      <c r="O18" s="13"/>
      <c r="P18" s="13"/>
      <c r="BY18" t="s">
        <v>162</v>
      </c>
      <c r="BZ18">
        <v>9</v>
      </c>
      <c r="CA18">
        <v>11.109626</v>
      </c>
      <c r="CC18">
        <f>AVERAGE(CD12,CD10,CD4,CD5)</f>
        <v>-0.71002725000000044</v>
      </c>
      <c r="CD18" t="s">
        <v>167</v>
      </c>
    </row>
    <row r="19" spans="2:94" x14ac:dyDescent="0.25">
      <c r="B19" t="s">
        <v>44</v>
      </c>
      <c r="C19" t="s">
        <v>33</v>
      </c>
      <c r="D19" t="s">
        <v>37</v>
      </c>
      <c r="E19">
        <v>10.524960999999999</v>
      </c>
      <c r="G19">
        <v>9.5206529999999994</v>
      </c>
      <c r="H19">
        <v>10</v>
      </c>
      <c r="I19">
        <f>AVERAGE(G70:G73)</f>
        <v>12.297055</v>
      </c>
      <c r="J19">
        <f>F70</f>
        <v>12.140621750000001</v>
      </c>
      <c r="K19">
        <f t="shared" si="0"/>
        <v>10.940621750000002</v>
      </c>
      <c r="L19">
        <v>10</v>
      </c>
      <c r="O19" s="13"/>
      <c r="P19" s="13"/>
      <c r="BY19" t="s">
        <v>161</v>
      </c>
      <c r="BZ19">
        <v>10</v>
      </c>
      <c r="CA19">
        <v>11.253282</v>
      </c>
    </row>
    <row r="20" spans="2:94" x14ac:dyDescent="0.25">
      <c r="B20" t="s">
        <v>44</v>
      </c>
      <c r="C20" t="s">
        <v>33</v>
      </c>
      <c r="D20" t="s">
        <v>38</v>
      </c>
      <c r="E20">
        <v>10.395058000000001</v>
      </c>
      <c r="G20">
        <v>9.5206529999999994</v>
      </c>
      <c r="H20">
        <v>13</v>
      </c>
      <c r="I20">
        <f>AVERAGE(G74:G77)</f>
        <v>10.117616</v>
      </c>
      <c r="J20">
        <f>F74</f>
        <v>11.507214250000001</v>
      </c>
      <c r="K20">
        <f t="shared" si="0"/>
        <v>10.307214250000001</v>
      </c>
      <c r="L20">
        <v>13</v>
      </c>
      <c r="O20" s="13"/>
      <c r="P20" s="13"/>
      <c r="BY20" t="s">
        <v>161</v>
      </c>
      <c r="BZ20">
        <v>10</v>
      </c>
      <c r="CA20">
        <v>12.297055</v>
      </c>
    </row>
    <row r="21" spans="2:94" x14ac:dyDescent="0.25">
      <c r="B21" t="s">
        <v>44</v>
      </c>
      <c r="C21" t="s">
        <v>33</v>
      </c>
      <c r="D21" t="s">
        <v>39</v>
      </c>
      <c r="E21">
        <v>11.132913</v>
      </c>
      <c r="G21">
        <v>9.5206529999999994</v>
      </c>
      <c r="H21">
        <v>13</v>
      </c>
      <c r="I21">
        <f>AVERAGE(G78:G81)</f>
        <v>10.937716</v>
      </c>
      <c r="J21">
        <f>F78</f>
        <v>13.017941250000002</v>
      </c>
      <c r="K21">
        <f t="shared" si="0"/>
        <v>11.817941250000002</v>
      </c>
      <c r="L21">
        <v>13</v>
      </c>
      <c r="O21" s="13"/>
      <c r="P21" s="13"/>
      <c r="BY21" t="s">
        <v>162</v>
      </c>
      <c r="BZ21">
        <v>13</v>
      </c>
      <c r="CA21">
        <v>10.117616</v>
      </c>
    </row>
    <row r="22" spans="2:94" x14ac:dyDescent="0.25">
      <c r="B22" t="s">
        <v>44</v>
      </c>
      <c r="C22" t="s">
        <v>40</v>
      </c>
      <c r="D22" t="s">
        <v>34</v>
      </c>
      <c r="E22">
        <v>11.04608</v>
      </c>
      <c r="F22">
        <f>AVERAGE(E22:E25)</f>
        <v>11.088915249999999</v>
      </c>
      <c r="G22">
        <v>9.8293160000000004</v>
      </c>
      <c r="O22" s="13"/>
      <c r="P22" s="13"/>
      <c r="BY22" t="s">
        <v>162</v>
      </c>
      <c r="BZ22">
        <v>13</v>
      </c>
      <c r="CA22">
        <v>10.937716</v>
      </c>
    </row>
    <row r="23" spans="2:94" x14ac:dyDescent="0.25">
      <c r="B23" t="s">
        <v>44</v>
      </c>
      <c r="C23" t="s">
        <v>40</v>
      </c>
      <c r="D23" t="s">
        <v>37</v>
      </c>
      <c r="E23">
        <v>11.047166000000001</v>
      </c>
      <c r="G23">
        <v>9.8293160000000004</v>
      </c>
      <c r="I23" t="s">
        <v>122</v>
      </c>
      <c r="J23" t="s">
        <v>124</v>
      </c>
      <c r="O23" s="13" t="s">
        <v>42</v>
      </c>
      <c r="P23" s="13"/>
    </row>
    <row r="24" spans="2:94" x14ac:dyDescent="0.25">
      <c r="B24" t="s">
        <v>44</v>
      </c>
      <c r="C24" t="s">
        <v>40</v>
      </c>
      <c r="D24" t="s">
        <v>38</v>
      </c>
      <c r="E24">
        <v>11.052873</v>
      </c>
      <c r="G24">
        <v>9.8293160000000004</v>
      </c>
      <c r="I24">
        <f>MAX(I4:I7,I10:I21)</f>
        <v>12.297055</v>
      </c>
      <c r="J24">
        <f>0.03*I24</f>
        <v>0.36891164999999998</v>
      </c>
      <c r="CJ24" t="s">
        <v>189</v>
      </c>
    </row>
    <row r="25" spans="2:94" x14ac:dyDescent="0.25">
      <c r="B25" t="s">
        <v>44</v>
      </c>
      <c r="C25" t="s">
        <v>40</v>
      </c>
      <c r="D25" t="s">
        <v>39</v>
      </c>
      <c r="E25">
        <v>11.209542000000001</v>
      </c>
      <c r="G25">
        <v>9.8293160000000004</v>
      </c>
      <c r="I25" t="s">
        <v>123</v>
      </c>
      <c r="J25" t="s">
        <v>125</v>
      </c>
      <c r="BY25" t="s">
        <v>169</v>
      </c>
      <c r="BZ25" t="s">
        <v>164</v>
      </c>
      <c r="CA25" t="s">
        <v>170</v>
      </c>
      <c r="CB25" t="s">
        <v>171</v>
      </c>
      <c r="CC25" t="s">
        <v>172</v>
      </c>
      <c r="CD25" t="s">
        <v>173</v>
      </c>
      <c r="CE25" t="s">
        <v>174</v>
      </c>
      <c r="CF25" t="s">
        <v>175</v>
      </c>
      <c r="CG25" t="s">
        <v>176</v>
      </c>
      <c r="CH25" t="s">
        <v>180</v>
      </c>
      <c r="CI25" t="s">
        <v>182</v>
      </c>
      <c r="CJ25" t="s">
        <v>187</v>
      </c>
      <c r="CM25" t="s">
        <v>188</v>
      </c>
      <c r="CP25" t="s">
        <v>183</v>
      </c>
    </row>
    <row r="26" spans="2:94" x14ac:dyDescent="0.25">
      <c r="B26" t="s">
        <v>45</v>
      </c>
      <c r="C26" t="s">
        <v>33</v>
      </c>
      <c r="D26" t="s">
        <v>34</v>
      </c>
      <c r="F26">
        <v>10.9877445</v>
      </c>
      <c r="G26">
        <v>9.1254899999999992</v>
      </c>
      <c r="I26">
        <f>MIN(I4:I7,I10:I21)</f>
        <v>8.9729109999999999</v>
      </c>
      <c r="J26">
        <f>0.03*I26</f>
        <v>0.26918733</v>
      </c>
      <c r="CA26" t="s">
        <v>177</v>
      </c>
      <c r="CB26" t="s">
        <v>178</v>
      </c>
      <c r="CC26" t="s">
        <v>178</v>
      </c>
      <c r="CD26" t="s">
        <v>179</v>
      </c>
      <c r="CE26" t="s">
        <v>179</v>
      </c>
      <c r="CF26" t="s">
        <v>179</v>
      </c>
      <c r="CG26" t="s">
        <v>179</v>
      </c>
      <c r="CH26" t="s">
        <v>181</v>
      </c>
      <c r="CJ26" t="s">
        <v>184</v>
      </c>
      <c r="CK26" t="s">
        <v>185</v>
      </c>
      <c r="CL26" t="s">
        <v>186</v>
      </c>
      <c r="CM26" t="s">
        <v>184</v>
      </c>
      <c r="CN26" t="s">
        <v>185</v>
      </c>
      <c r="CO26" t="s">
        <v>186</v>
      </c>
    </row>
    <row r="27" spans="2:94" x14ac:dyDescent="0.25">
      <c r="B27" t="s">
        <v>45</v>
      </c>
      <c r="C27" t="s">
        <v>33</v>
      </c>
      <c r="D27" t="s">
        <v>37</v>
      </c>
      <c r="G27">
        <v>9.1254899999999992</v>
      </c>
    </row>
    <row r="28" spans="2:94" x14ac:dyDescent="0.25">
      <c r="B28" t="s">
        <v>45</v>
      </c>
      <c r="C28" t="s">
        <v>33</v>
      </c>
      <c r="D28" t="s">
        <v>38</v>
      </c>
      <c r="G28">
        <v>9.1254899999999992</v>
      </c>
      <c r="BY28">
        <v>2</v>
      </c>
      <c r="BZ28" t="s">
        <v>162</v>
      </c>
      <c r="CA28">
        <v>25</v>
      </c>
      <c r="CB28">
        <v>176.5</v>
      </c>
      <c r="CC28">
        <v>95.5</v>
      </c>
      <c r="CD28">
        <v>66.7</v>
      </c>
      <c r="CE28">
        <v>66.8</v>
      </c>
      <c r="CF28">
        <v>67</v>
      </c>
      <c r="CG28">
        <v>66.83</v>
      </c>
      <c r="CH28">
        <v>-0.41765799999999942</v>
      </c>
      <c r="CI28">
        <f>CC28/CB28</f>
        <v>0.54107648725212465</v>
      </c>
      <c r="CJ28">
        <v>1.7741600000000001E-3</v>
      </c>
      <c r="CK28">
        <v>5.7779700000000003E-3</v>
      </c>
      <c r="CL28">
        <v>2.1351599999999998E-2</v>
      </c>
      <c r="CM28">
        <v>-5.6886599999999999E-3</v>
      </c>
      <c r="CN28">
        <v>1.5535200000000001E-2</v>
      </c>
      <c r="CO28">
        <v>2.1013400000000002E-2</v>
      </c>
      <c r="CP28">
        <f>SQRT((CJ28-CM28)^2 + (CK28-CN28)^2 + (CL28-CO28)^2)</f>
        <v>1.228867766951758E-2</v>
      </c>
    </row>
    <row r="29" spans="2:94" x14ac:dyDescent="0.25">
      <c r="B29" t="s">
        <v>45</v>
      </c>
      <c r="C29" t="s">
        <v>33</v>
      </c>
      <c r="D29" t="s">
        <v>39</v>
      </c>
      <c r="G29">
        <v>9.1254899999999992</v>
      </c>
      <c r="I29" s="15" t="s">
        <v>53</v>
      </c>
      <c r="J29" t="s">
        <v>115</v>
      </c>
      <c r="K29" t="s">
        <v>110</v>
      </c>
      <c r="L29" t="s">
        <v>109</v>
      </c>
      <c r="M29" t="s">
        <v>112</v>
      </c>
      <c r="N29" t="s">
        <v>85</v>
      </c>
      <c r="O29" t="s">
        <v>86</v>
      </c>
      <c r="P29" t="s">
        <v>87</v>
      </c>
      <c r="BY29">
        <v>3</v>
      </c>
      <c r="BZ29" t="s">
        <v>162</v>
      </c>
      <c r="CA29">
        <v>27</v>
      </c>
      <c r="CB29">
        <v>176</v>
      </c>
      <c r="CC29">
        <v>95</v>
      </c>
      <c r="CD29">
        <v>65</v>
      </c>
      <c r="CE29">
        <v>64.7</v>
      </c>
      <c r="CF29">
        <v>64.400000000000006</v>
      </c>
      <c r="CG29">
        <v>64.7</v>
      </c>
      <c r="CH29">
        <v>-0.30866300000000102</v>
      </c>
      <c r="CI29">
        <f t="shared" ref="CI29:CI35" si="1">CC29/CB29</f>
        <v>0.53977272727272729</v>
      </c>
      <c r="CJ29">
        <v>1.32601E-2</v>
      </c>
      <c r="CK29">
        <v>3.7420800000000001E-3</v>
      </c>
      <c r="CL29">
        <v>9.0381699999999999E-3</v>
      </c>
      <c r="CM29">
        <v>-4.26919E-3</v>
      </c>
      <c r="CN29">
        <v>1.64709E-2</v>
      </c>
      <c r="CO29">
        <v>1.0015100000000001E-2</v>
      </c>
      <c r="CP29">
        <f t="shared" ref="CP29:CP35" si="2">SQRT((CJ29-CM29)^2 + (CK29-CN29)^2 + (CL29-CO29)^2)</f>
        <v>2.1685323578895476E-2</v>
      </c>
    </row>
    <row r="30" spans="2:94" x14ac:dyDescent="0.25">
      <c r="B30" t="s">
        <v>45</v>
      </c>
      <c r="C30" t="s">
        <v>40</v>
      </c>
      <c r="D30" t="s">
        <v>34</v>
      </c>
      <c r="F30">
        <v>11.62901725</v>
      </c>
      <c r="G30">
        <v>9.0093949999999996</v>
      </c>
      <c r="I30">
        <f>AVERAGE(J30:J49)</f>
        <v>0.65959749999999984</v>
      </c>
      <c r="J30">
        <f>ABS(K2-I2)</f>
        <v>1.6041155000000007</v>
      </c>
      <c r="K30">
        <f>AVERAGE(L30:L49)</f>
        <v>0.71490800401696264</v>
      </c>
      <c r="L30">
        <f>(K2-I2)^2</f>
        <v>2.573186537340252</v>
      </c>
      <c r="M30">
        <f>SQRT(AVERAGE(L32:L35,L38:L49))</f>
        <v>0.7420015668239488</v>
      </c>
      <c r="N30" s="14">
        <f>I2-I3</f>
        <v>-0.21504700000000021</v>
      </c>
      <c r="O30">
        <f>J2-J3</f>
        <v>-1.1394537500000013</v>
      </c>
      <c r="P30">
        <f>K2-K3</f>
        <v>-1.1394537500000013</v>
      </c>
      <c r="BY30">
        <v>5</v>
      </c>
      <c r="BZ30" t="s">
        <v>161</v>
      </c>
      <c r="CA30">
        <v>27</v>
      </c>
      <c r="CB30">
        <v>177.8</v>
      </c>
      <c r="CC30">
        <v>93</v>
      </c>
      <c r="CD30">
        <v>73.48</v>
      </c>
      <c r="CE30">
        <v>73.48</v>
      </c>
      <c r="CF30">
        <v>73.48</v>
      </c>
      <c r="CG30">
        <v>73.48</v>
      </c>
      <c r="CH30">
        <v>-1.4934899999999995</v>
      </c>
      <c r="CI30">
        <f t="shared" si="1"/>
        <v>0.5230596175478065</v>
      </c>
      <c r="CP30">
        <f t="shared" si="2"/>
        <v>0</v>
      </c>
    </row>
    <row r="31" spans="2:94" x14ac:dyDescent="0.25">
      <c r="B31" t="s">
        <v>45</v>
      </c>
      <c r="C31" t="s">
        <v>40</v>
      </c>
      <c r="D31" t="s">
        <v>37</v>
      </c>
      <c r="G31">
        <v>9.0093949999999996</v>
      </c>
      <c r="J31">
        <f t="shared" ref="J31:J49" si="3">ABS(K3-I3)</f>
        <v>0.67970874999999964</v>
      </c>
      <c r="L31">
        <f t="shared" ref="L31:L49" si="4">(K3-I3)^2</f>
        <v>0.46200398482656202</v>
      </c>
      <c r="N31" s="14">
        <f>I4-I5</f>
        <v>-0.41765799999999942</v>
      </c>
      <c r="O31">
        <f>J4-J5</f>
        <v>-0.75038875000000083</v>
      </c>
      <c r="P31">
        <f>K4-K5</f>
        <v>-0.75038875000000083</v>
      </c>
      <c r="BY31">
        <v>7</v>
      </c>
      <c r="BZ31" t="s">
        <v>162</v>
      </c>
      <c r="CA31">
        <v>28</v>
      </c>
      <c r="CB31">
        <v>160</v>
      </c>
      <c r="CC31">
        <v>84</v>
      </c>
      <c r="CD31">
        <v>57.2</v>
      </c>
      <c r="CE31">
        <v>57.2</v>
      </c>
      <c r="CF31">
        <v>57.2</v>
      </c>
      <c r="CG31">
        <v>57.2</v>
      </c>
      <c r="CH31">
        <v>-0.16019100000000108</v>
      </c>
      <c r="CI31">
        <f t="shared" si="1"/>
        <v>0.52500000000000002</v>
      </c>
      <c r="CP31">
        <f t="shared" si="2"/>
        <v>0</v>
      </c>
    </row>
    <row r="32" spans="2:94" x14ac:dyDescent="0.25">
      <c r="B32" t="s">
        <v>45</v>
      </c>
      <c r="C32" t="s">
        <v>40</v>
      </c>
      <c r="D32" t="s">
        <v>38</v>
      </c>
      <c r="G32">
        <v>9.0093949999999996</v>
      </c>
      <c r="I32" t="s">
        <v>116</v>
      </c>
      <c r="J32">
        <f t="shared" si="3"/>
        <v>0.38689899999999966</v>
      </c>
      <c r="L32">
        <f t="shared" si="4"/>
        <v>0.14969083620099974</v>
      </c>
      <c r="M32" t="s">
        <v>114</v>
      </c>
      <c r="N32" s="14">
        <f>I6-I7</f>
        <v>-0.30866300000000102</v>
      </c>
      <c r="O32">
        <f>J6-J7</f>
        <v>-0.36883224999999875</v>
      </c>
      <c r="P32">
        <f>K6-K7</f>
        <v>-0.36883224999999875</v>
      </c>
      <c r="BY32">
        <v>8</v>
      </c>
      <c r="BZ32" t="s">
        <v>161</v>
      </c>
      <c r="CA32">
        <v>24</v>
      </c>
      <c r="CB32">
        <v>178</v>
      </c>
      <c r="CC32">
        <v>91</v>
      </c>
      <c r="CD32">
        <v>68.040000000000006</v>
      </c>
      <c r="CE32">
        <v>68.489999999999995</v>
      </c>
      <c r="CF32">
        <v>68.489999999999995</v>
      </c>
      <c r="CG32">
        <v>68.34</v>
      </c>
      <c r="CH32">
        <v>-0.9318919999999995</v>
      </c>
      <c r="CI32">
        <f t="shared" si="1"/>
        <v>0.5112359550561798</v>
      </c>
      <c r="CP32">
        <f t="shared" si="2"/>
        <v>0</v>
      </c>
    </row>
    <row r="33" spans="2:94" x14ac:dyDescent="0.25">
      <c r="B33" t="s">
        <v>45</v>
      </c>
      <c r="C33" t="s">
        <v>40</v>
      </c>
      <c r="D33" t="s">
        <v>39</v>
      </c>
      <c r="G33">
        <v>9.0093949999999996</v>
      </c>
      <c r="I33">
        <f>AVERAGE(I5,I7,I11,I13,I15,I17,I19,I21)</f>
        <v>10.539469874999998</v>
      </c>
      <c r="J33">
        <f t="shared" si="3"/>
        <v>5.4168249999998253E-2</v>
      </c>
      <c r="L33">
        <f t="shared" si="4"/>
        <v>2.9341993080623107E-3</v>
      </c>
      <c r="M33">
        <f>MAX(J32:J35,J38:J49)</f>
        <v>1.9114662500000001</v>
      </c>
      <c r="N33" s="14">
        <f>I8-I9</f>
        <v>0.11609499999999962</v>
      </c>
      <c r="O33">
        <f>J8-J9</f>
        <v>-0.64127275000000061</v>
      </c>
      <c r="P33">
        <f>K8-K9</f>
        <v>-0.64127275000000061</v>
      </c>
      <c r="BY33">
        <v>9</v>
      </c>
      <c r="BZ33" t="s">
        <v>162</v>
      </c>
      <c r="CA33">
        <v>26</v>
      </c>
      <c r="CB33">
        <v>157.5</v>
      </c>
      <c r="CC33">
        <v>81.5</v>
      </c>
      <c r="CD33">
        <v>52.16</v>
      </c>
      <c r="CE33">
        <v>53.98</v>
      </c>
      <c r="CF33">
        <v>53.98</v>
      </c>
      <c r="CG33">
        <v>53.37</v>
      </c>
      <c r="CH33">
        <v>-1.2936880000000013</v>
      </c>
      <c r="CI33">
        <f t="shared" si="1"/>
        <v>0.51746031746031751</v>
      </c>
      <c r="CP33">
        <f t="shared" si="2"/>
        <v>0</v>
      </c>
    </row>
    <row r="34" spans="2:94" x14ac:dyDescent="0.25">
      <c r="B34" t="s">
        <v>100</v>
      </c>
      <c r="C34" t="s">
        <v>33</v>
      </c>
      <c r="D34" t="s">
        <v>34</v>
      </c>
      <c r="E34">
        <v>9.7181440000000006</v>
      </c>
      <c r="F34">
        <f>AVERAGE(E34:E37)</f>
        <v>9.9407420000000002</v>
      </c>
      <c r="G34">
        <v>9.4284049999999997</v>
      </c>
      <c r="I34" t="s">
        <v>117</v>
      </c>
      <c r="J34">
        <f t="shared" si="3"/>
        <v>5.6999999999796103E-4</v>
      </c>
      <c r="L34">
        <f t="shared" si="4"/>
        <v>3.2489999999767559E-7</v>
      </c>
      <c r="N34" s="14">
        <f>I10-I11</f>
        <v>-1.4934899999999995</v>
      </c>
      <c r="O34">
        <f>J10-J11</f>
        <v>-1.3993642499999979</v>
      </c>
      <c r="P34">
        <f>K10-K11</f>
        <v>-1.3993642499999979</v>
      </c>
      <c r="BY34">
        <v>10</v>
      </c>
      <c r="BZ34" t="s">
        <v>161</v>
      </c>
      <c r="CA34">
        <v>26</v>
      </c>
      <c r="CB34">
        <v>172.7</v>
      </c>
      <c r="CC34">
        <v>95</v>
      </c>
      <c r="CD34">
        <v>59.2</v>
      </c>
      <c r="CE34">
        <v>59.2</v>
      </c>
      <c r="CF34">
        <v>59.2</v>
      </c>
      <c r="CG34">
        <v>59.2</v>
      </c>
      <c r="CH34">
        <v>-1.0437729999999998</v>
      </c>
      <c r="CI34">
        <f t="shared" si="1"/>
        <v>0.55008685581933991</v>
      </c>
      <c r="CP34">
        <f t="shared" si="2"/>
        <v>0</v>
      </c>
    </row>
    <row r="35" spans="2:94" x14ac:dyDescent="0.25">
      <c r="B35" t="s">
        <v>100</v>
      </c>
      <c r="C35" t="s">
        <v>33</v>
      </c>
      <c r="D35" t="s">
        <v>37</v>
      </c>
      <c r="E35">
        <v>9.7003730000000008</v>
      </c>
      <c r="G35">
        <v>9.4284049999999997</v>
      </c>
      <c r="I35">
        <f>AVERAGE(I20,I18,I16,I14,I12,I10,I6,I4)</f>
        <v>9.7307879999999987</v>
      </c>
      <c r="J35">
        <f t="shared" si="3"/>
        <v>5.959924999999977E-2</v>
      </c>
      <c r="L35">
        <f t="shared" si="4"/>
        <v>3.5520706005624726E-3</v>
      </c>
      <c r="M35" t="s">
        <v>158</v>
      </c>
      <c r="N35" s="14">
        <f>I12-I13</f>
        <v>-0.16019100000000108</v>
      </c>
      <c r="O35">
        <f>J12-J13</f>
        <v>1.2949204999999981</v>
      </c>
      <c r="P35">
        <f>K12-K13</f>
        <v>1.2949204999999981</v>
      </c>
      <c r="BY35">
        <v>13</v>
      </c>
      <c r="BZ35" t="s">
        <v>162</v>
      </c>
      <c r="CA35">
        <v>25</v>
      </c>
      <c r="CB35">
        <v>165.1</v>
      </c>
      <c r="CC35">
        <v>87.5</v>
      </c>
      <c r="CD35">
        <v>57.61</v>
      </c>
      <c r="CE35">
        <v>57.61</v>
      </c>
      <c r="CF35">
        <v>57.61</v>
      </c>
      <c r="CG35">
        <v>57.61</v>
      </c>
      <c r="CH35">
        <v>-0.82010000000000005</v>
      </c>
      <c r="CI35">
        <f t="shared" si="1"/>
        <v>0.5299818291944276</v>
      </c>
      <c r="CP35">
        <f t="shared" si="2"/>
        <v>0</v>
      </c>
    </row>
    <row r="36" spans="2:94" x14ac:dyDescent="0.25">
      <c r="B36" t="s">
        <v>100</v>
      </c>
      <c r="C36" t="s">
        <v>33</v>
      </c>
      <c r="D36" t="s">
        <v>38</v>
      </c>
      <c r="E36">
        <v>10.118931</v>
      </c>
      <c r="G36">
        <v>9.4284049999999997</v>
      </c>
      <c r="I36" t="s">
        <v>118</v>
      </c>
      <c r="J36">
        <f t="shared" si="3"/>
        <v>0.6622545000000013</v>
      </c>
      <c r="L36">
        <f t="shared" si="4"/>
        <v>0.43858102277025174</v>
      </c>
      <c r="M36">
        <f>SQRT(AVERAGE(L32:L35,L38:L39,L42:L49))</f>
        <v>0.59444441768106304</v>
      </c>
      <c r="N36" s="14">
        <f>I14-I15</f>
        <v>-0.9318919999999995</v>
      </c>
      <c r="O36">
        <f>J14-J15</f>
        <v>-0.48985400000000112</v>
      </c>
      <c r="P36">
        <f>K14-K15</f>
        <v>-0.48985400000000112</v>
      </c>
    </row>
    <row r="37" spans="2:94" x14ac:dyDescent="0.25">
      <c r="B37" t="s">
        <v>100</v>
      </c>
      <c r="C37" t="s">
        <v>33</v>
      </c>
      <c r="D37" t="s">
        <v>39</v>
      </c>
      <c r="E37">
        <v>10.225519999999999</v>
      </c>
      <c r="G37">
        <v>9.4284049999999997</v>
      </c>
      <c r="I37">
        <f>AVERAGE(K5,K7,K11,K13,K15,K17,K19,K21)</f>
        <v>10.294899781250001</v>
      </c>
      <c r="J37">
        <f t="shared" si="3"/>
        <v>1.4196222500000015</v>
      </c>
      <c r="L37">
        <f t="shared" si="4"/>
        <v>2.0153273326950667</v>
      </c>
      <c r="N37" s="14">
        <f>I16-I17</f>
        <v>-1.2936880000000013</v>
      </c>
      <c r="O37">
        <f>J16-J17</f>
        <v>-1.2927804999999992</v>
      </c>
      <c r="P37">
        <f>K16-K17</f>
        <v>-1.2927804999999992</v>
      </c>
    </row>
    <row r="38" spans="2:94" x14ac:dyDescent="0.25">
      <c r="B38" t="s">
        <v>100</v>
      </c>
      <c r="C38" t="s">
        <v>40</v>
      </c>
      <c r="D38" t="s">
        <v>34</v>
      </c>
      <c r="E38">
        <v>11.057202</v>
      </c>
      <c r="F38">
        <f>AVERAGE(E38:E41)</f>
        <v>11.340106249999998</v>
      </c>
      <c r="G38">
        <v>10.921894999999999</v>
      </c>
      <c r="I38" t="s">
        <v>119</v>
      </c>
      <c r="J38">
        <f t="shared" si="3"/>
        <v>0.6876629999999988</v>
      </c>
      <c r="L38">
        <f t="shared" si="4"/>
        <v>0.47288040156899835</v>
      </c>
      <c r="M38">
        <f>MAX(J32:J35,J38:J39,J42:J49)</f>
        <v>1.3564332499999985</v>
      </c>
      <c r="N38" s="14">
        <f>I18-I19</f>
        <v>-1.0437729999999998</v>
      </c>
      <c r="O38">
        <f>J18-J19</f>
        <v>0.12893124999999905</v>
      </c>
      <c r="P38">
        <f>K18-K19</f>
        <v>0.12893124999999905</v>
      </c>
    </row>
    <row r="39" spans="2:94" x14ac:dyDescent="0.25">
      <c r="B39" t="s">
        <v>100</v>
      </c>
      <c r="C39" t="s">
        <v>40</v>
      </c>
      <c r="D39" t="s">
        <v>37</v>
      </c>
      <c r="E39">
        <v>10.943826</v>
      </c>
      <c r="G39">
        <v>10.921894999999999</v>
      </c>
      <c r="I39">
        <f>AVERAGE(K4,K6,K10,K12,K14,K16,K18,K20)</f>
        <v>9.7463879062500016</v>
      </c>
      <c r="J39">
        <f t="shared" si="3"/>
        <v>0.78178875000000048</v>
      </c>
      <c r="L39">
        <f t="shared" si="4"/>
        <v>0.6111936496265632</v>
      </c>
      <c r="N39" s="14">
        <f>I20-I21</f>
        <v>-0.82010000000000005</v>
      </c>
      <c r="O39">
        <f>J20-J21</f>
        <v>-1.510727000000001</v>
      </c>
      <c r="P39">
        <f>K20-K21</f>
        <v>-1.510727000000001</v>
      </c>
    </row>
    <row r="40" spans="2:94" x14ac:dyDescent="0.25">
      <c r="B40" t="s">
        <v>100</v>
      </c>
      <c r="C40" t="s">
        <v>40</v>
      </c>
      <c r="D40" t="s">
        <v>38</v>
      </c>
      <c r="E40">
        <v>10.924265</v>
      </c>
      <c r="G40">
        <v>10.921894999999999</v>
      </c>
      <c r="J40">
        <f t="shared" si="3"/>
        <v>1.9114662500000001</v>
      </c>
      <c r="L40">
        <f t="shared" si="4"/>
        <v>3.6537032248890631</v>
      </c>
    </row>
    <row r="41" spans="2:94" x14ac:dyDescent="0.25">
      <c r="B41" t="s">
        <v>100</v>
      </c>
      <c r="C41" t="s">
        <v>40</v>
      </c>
      <c r="D41" t="s">
        <v>39</v>
      </c>
      <c r="E41">
        <v>12.435131999999999</v>
      </c>
      <c r="G41">
        <v>10.921894999999999</v>
      </c>
      <c r="I41" t="s">
        <v>120</v>
      </c>
      <c r="J41">
        <f t="shared" si="3"/>
        <v>0.45635475000000092</v>
      </c>
      <c r="L41">
        <f t="shared" si="4"/>
        <v>0.20825965784756334</v>
      </c>
    </row>
    <row r="42" spans="2:94" x14ac:dyDescent="0.25">
      <c r="B42" t="s">
        <v>101</v>
      </c>
      <c r="C42" t="s">
        <v>33</v>
      </c>
      <c r="D42" t="s">
        <v>34</v>
      </c>
      <c r="E42">
        <v>13.374275000000001</v>
      </c>
      <c r="F42">
        <f>AVERAGE(E42:E45)</f>
        <v>12.493262249999999</v>
      </c>
      <c r="G42">
        <v>9.3817959999999996</v>
      </c>
      <c r="I42">
        <f>I33-I35</f>
        <v>0.80868187499999955</v>
      </c>
      <c r="J42">
        <f t="shared" si="3"/>
        <v>0.14444100000000049</v>
      </c>
      <c r="L42">
        <f t="shared" si="4"/>
        <v>2.086320248100014E-2</v>
      </c>
    </row>
    <row r="43" spans="2:94" x14ac:dyDescent="0.25">
      <c r="B43" t="s">
        <v>101</v>
      </c>
      <c r="C43" t="s">
        <v>33</v>
      </c>
      <c r="D43" t="s">
        <v>37</v>
      </c>
      <c r="E43">
        <v>12.822445999999999</v>
      </c>
      <c r="G43">
        <v>9.3817959999999996</v>
      </c>
      <c r="I43" t="s">
        <v>121</v>
      </c>
      <c r="J43">
        <f t="shared" si="3"/>
        <v>0.58647899999999886</v>
      </c>
      <c r="L43">
        <f t="shared" si="4"/>
        <v>0.34395761744099868</v>
      </c>
    </row>
    <row r="44" spans="2:94" x14ac:dyDescent="0.25">
      <c r="B44" t="s">
        <v>101</v>
      </c>
      <c r="C44" t="s">
        <v>33</v>
      </c>
      <c r="D44" t="s">
        <v>38</v>
      </c>
      <c r="E44">
        <v>10.401449</v>
      </c>
      <c r="G44">
        <v>9.3817959999999996</v>
      </c>
      <c r="I44">
        <f>I37-I39</f>
        <v>0.54851187499999909</v>
      </c>
      <c r="J44">
        <f t="shared" si="3"/>
        <v>0.57296324999999726</v>
      </c>
      <c r="L44">
        <f t="shared" si="4"/>
        <v>0.32828688585055937</v>
      </c>
    </row>
    <row r="45" spans="2:94" x14ac:dyDescent="0.25">
      <c r="B45" t="s">
        <v>101</v>
      </c>
      <c r="C45" t="s">
        <v>33</v>
      </c>
      <c r="D45" t="s">
        <v>39</v>
      </c>
      <c r="E45">
        <v>13.374879</v>
      </c>
      <c r="G45">
        <v>9.3817959999999996</v>
      </c>
      <c r="J45">
        <f t="shared" si="3"/>
        <v>0.57387074999999932</v>
      </c>
      <c r="L45">
        <f t="shared" si="4"/>
        <v>0.32932763770556173</v>
      </c>
    </row>
    <row r="46" spans="2:94" x14ac:dyDescent="0.25">
      <c r="B46" t="s">
        <v>101</v>
      </c>
      <c r="C46" t="s">
        <v>40</v>
      </c>
      <c r="D46" t="s">
        <v>34</v>
      </c>
      <c r="E46">
        <v>11.032106000000001</v>
      </c>
      <c r="F46">
        <f>AVERAGE(E46:E49)</f>
        <v>11.198341750000001</v>
      </c>
      <c r="G46">
        <v>9.5419870000000007</v>
      </c>
      <c r="I46" t="s">
        <v>126</v>
      </c>
      <c r="J46">
        <f t="shared" si="3"/>
        <v>0.18372899999999959</v>
      </c>
      <c r="L46">
        <f t="shared" si="4"/>
        <v>3.3756345440999848E-2</v>
      </c>
    </row>
    <row r="47" spans="2:94" x14ac:dyDescent="0.25">
      <c r="B47" t="s">
        <v>101</v>
      </c>
      <c r="C47" t="s">
        <v>40</v>
      </c>
      <c r="D47" t="s">
        <v>37</v>
      </c>
      <c r="E47">
        <v>11.677521</v>
      </c>
      <c r="G47">
        <v>9.5419870000000007</v>
      </c>
      <c r="I47">
        <f>(I35-I33)/I33*100</f>
        <v>-7.6728894772802754</v>
      </c>
      <c r="J47">
        <f>ABS(K19-I19)</f>
        <v>1.3564332499999985</v>
      </c>
      <c r="L47">
        <f t="shared" si="4"/>
        <v>1.8399111617055584</v>
      </c>
    </row>
    <row r="48" spans="2:94" x14ac:dyDescent="0.25">
      <c r="B48" t="s">
        <v>101</v>
      </c>
      <c r="C48" t="s">
        <v>40</v>
      </c>
      <c r="D48" t="s">
        <v>38</v>
      </c>
      <c r="E48">
        <v>11.567938</v>
      </c>
      <c r="G48">
        <v>9.5419870000000007</v>
      </c>
      <c r="I48" t="s">
        <v>127</v>
      </c>
      <c r="J48">
        <f t="shared" si="3"/>
        <v>0.1895982500000013</v>
      </c>
      <c r="L48">
        <f t="shared" si="4"/>
        <v>3.5947496403062995E-2</v>
      </c>
    </row>
    <row r="49" spans="2:13" x14ac:dyDescent="0.25">
      <c r="B49" t="s">
        <v>101</v>
      </c>
      <c r="C49" t="s">
        <v>40</v>
      </c>
      <c r="D49" t="s">
        <v>39</v>
      </c>
      <c r="E49">
        <v>10.515802000000001</v>
      </c>
      <c r="G49">
        <v>9.5419870000000007</v>
      </c>
      <c r="I49">
        <f>(I39-I37)/I37*100</f>
        <v>-5.3279962569329555</v>
      </c>
      <c r="J49">
        <f t="shared" si="3"/>
        <v>0.88022525000000229</v>
      </c>
      <c r="L49">
        <f t="shared" si="4"/>
        <v>0.77479649073756651</v>
      </c>
    </row>
    <row r="50" spans="2:13" x14ac:dyDescent="0.25">
      <c r="B50" t="s">
        <v>102</v>
      </c>
      <c r="C50" t="s">
        <v>33</v>
      </c>
      <c r="D50" t="s">
        <v>34</v>
      </c>
      <c r="E50">
        <v>10.055641</v>
      </c>
      <c r="F50">
        <f>AVERAGE(E50:E53)</f>
        <v>10.411261999999999</v>
      </c>
      <c r="G50">
        <v>9.3557030000000001</v>
      </c>
    </row>
    <row r="51" spans="2:13" x14ac:dyDescent="0.25">
      <c r="B51" t="s">
        <v>102</v>
      </c>
      <c r="C51" t="s">
        <v>33</v>
      </c>
      <c r="D51" t="s">
        <v>37</v>
      </c>
      <c r="E51">
        <v>10.634556999999999</v>
      </c>
      <c r="G51">
        <v>9.3557030000000001</v>
      </c>
      <c r="M51" t="s">
        <v>113</v>
      </c>
    </row>
    <row r="52" spans="2:13" x14ac:dyDescent="0.25">
      <c r="B52" t="s">
        <v>102</v>
      </c>
      <c r="C52" t="s">
        <v>33</v>
      </c>
      <c r="D52" t="s">
        <v>38</v>
      </c>
      <c r="E52">
        <v>10.528701999999999</v>
      </c>
      <c r="G52">
        <v>9.3557030000000001</v>
      </c>
    </row>
    <row r="53" spans="2:13" x14ac:dyDescent="0.25">
      <c r="B53" t="s">
        <v>102</v>
      </c>
      <c r="C53" t="s">
        <v>33</v>
      </c>
      <c r="D53" t="s">
        <v>39</v>
      </c>
      <c r="E53">
        <v>10.426148</v>
      </c>
      <c r="G53">
        <v>9.3557030000000001</v>
      </c>
    </row>
    <row r="54" spans="2:13" x14ac:dyDescent="0.25">
      <c r="B54" t="s">
        <v>102</v>
      </c>
      <c r="C54" t="s">
        <v>40</v>
      </c>
      <c r="D54" t="s">
        <v>34</v>
      </c>
      <c r="E54">
        <v>10.783626</v>
      </c>
      <c r="F54">
        <f>AVERAGE(E54:E57)</f>
        <v>10.901116</v>
      </c>
      <c r="G54">
        <v>10.287595</v>
      </c>
    </row>
    <row r="55" spans="2:13" x14ac:dyDescent="0.25">
      <c r="B55" t="s">
        <v>102</v>
      </c>
      <c r="C55" t="s">
        <v>40</v>
      </c>
      <c r="D55" t="s">
        <v>37</v>
      </c>
      <c r="E55">
        <v>11.217283</v>
      </c>
      <c r="G55">
        <v>10.287595</v>
      </c>
    </row>
    <row r="56" spans="2:13" x14ac:dyDescent="0.25">
      <c r="B56" t="s">
        <v>102</v>
      </c>
      <c r="C56" t="s">
        <v>40</v>
      </c>
      <c r="D56" t="s">
        <v>38</v>
      </c>
      <c r="E56">
        <v>11.058059</v>
      </c>
      <c r="G56">
        <v>10.287595</v>
      </c>
    </row>
    <row r="57" spans="2:13" x14ac:dyDescent="0.25">
      <c r="B57" t="s">
        <v>102</v>
      </c>
      <c r="C57" t="s">
        <v>40</v>
      </c>
      <c r="D57" t="s">
        <v>39</v>
      </c>
      <c r="E57">
        <v>10.545496</v>
      </c>
      <c r="G57">
        <v>10.287595</v>
      </c>
    </row>
    <row r="58" spans="2:13" x14ac:dyDescent="0.25">
      <c r="B58" t="s">
        <v>103</v>
      </c>
      <c r="C58" t="s">
        <v>33</v>
      </c>
      <c r="D58" t="s">
        <v>34</v>
      </c>
      <c r="E58">
        <v>10.729263</v>
      </c>
      <c r="F58">
        <f>AVERAGE(E58:E61)</f>
        <v>10.442974750000001</v>
      </c>
      <c r="G58">
        <v>9.8159379999999992</v>
      </c>
    </row>
    <row r="59" spans="2:13" x14ac:dyDescent="0.25">
      <c r="B59" t="s">
        <v>103</v>
      </c>
      <c r="C59" t="s">
        <v>33</v>
      </c>
      <c r="D59" t="s">
        <v>37</v>
      </c>
      <c r="E59">
        <v>10.290338</v>
      </c>
      <c r="G59">
        <v>9.8159379999999992</v>
      </c>
    </row>
    <row r="60" spans="2:13" x14ac:dyDescent="0.25">
      <c r="B60" t="s">
        <v>103</v>
      </c>
      <c r="C60" t="s">
        <v>33</v>
      </c>
      <c r="D60" t="s">
        <v>38</v>
      </c>
      <c r="E60">
        <v>10.085303</v>
      </c>
      <c r="G60">
        <v>9.8159379999999992</v>
      </c>
    </row>
    <row r="61" spans="2:13" x14ac:dyDescent="0.25">
      <c r="B61" t="s">
        <v>103</v>
      </c>
      <c r="C61" t="s">
        <v>33</v>
      </c>
      <c r="D61" t="s">
        <v>39</v>
      </c>
      <c r="E61">
        <v>10.666995</v>
      </c>
      <c r="G61">
        <v>9.8159379999999992</v>
      </c>
    </row>
    <row r="62" spans="2:13" x14ac:dyDescent="0.25">
      <c r="B62" t="s">
        <v>103</v>
      </c>
      <c r="C62" t="s">
        <v>40</v>
      </c>
      <c r="D62" t="s">
        <v>34</v>
      </c>
      <c r="E62">
        <v>11.852907999999999</v>
      </c>
      <c r="F62">
        <f>AVERAGE(E62:E65)</f>
        <v>11.73575525</v>
      </c>
      <c r="G62">
        <v>11.109626</v>
      </c>
    </row>
    <row r="63" spans="2:13" x14ac:dyDescent="0.25">
      <c r="B63" t="s">
        <v>103</v>
      </c>
      <c r="C63" t="s">
        <v>40</v>
      </c>
      <c r="D63" t="s">
        <v>37</v>
      </c>
      <c r="E63">
        <v>11.994056</v>
      </c>
      <c r="G63">
        <v>11.109626</v>
      </c>
    </row>
    <row r="64" spans="2:13" x14ac:dyDescent="0.25">
      <c r="B64" t="s">
        <v>103</v>
      </c>
      <c r="C64" t="s">
        <v>40</v>
      </c>
      <c r="D64" t="s">
        <v>38</v>
      </c>
      <c r="E64">
        <v>11.552655</v>
      </c>
      <c r="G64">
        <v>11.109626</v>
      </c>
    </row>
    <row r="65" spans="2:7" x14ac:dyDescent="0.25">
      <c r="B65" t="s">
        <v>103</v>
      </c>
      <c r="C65" t="s">
        <v>40</v>
      </c>
      <c r="D65" t="s">
        <v>39</v>
      </c>
      <c r="E65">
        <v>11.543402</v>
      </c>
      <c r="G65">
        <v>11.109626</v>
      </c>
    </row>
    <row r="66" spans="2:7" x14ac:dyDescent="0.25">
      <c r="B66" t="s">
        <v>104</v>
      </c>
      <c r="C66" t="s">
        <v>33</v>
      </c>
      <c r="D66" t="s">
        <v>34</v>
      </c>
      <c r="E66">
        <v>12.174719</v>
      </c>
      <c r="F66">
        <f>AVERAGE(E66:E69)</f>
        <v>12.269553</v>
      </c>
      <c r="G66">
        <v>11.253282</v>
      </c>
    </row>
    <row r="67" spans="2:7" x14ac:dyDescent="0.25">
      <c r="B67" t="s">
        <v>104</v>
      </c>
      <c r="C67" t="s">
        <v>33</v>
      </c>
      <c r="D67" t="s">
        <v>37</v>
      </c>
      <c r="E67">
        <v>12.976435</v>
      </c>
      <c r="G67">
        <v>11.253282</v>
      </c>
    </row>
    <row r="68" spans="2:7" x14ac:dyDescent="0.25">
      <c r="B68" t="s">
        <v>104</v>
      </c>
      <c r="C68" t="s">
        <v>33</v>
      </c>
      <c r="D68" t="s">
        <v>38</v>
      </c>
      <c r="E68">
        <v>12.242449000000001</v>
      </c>
      <c r="G68">
        <v>11.253282</v>
      </c>
    </row>
    <row r="69" spans="2:7" x14ac:dyDescent="0.25">
      <c r="B69" t="s">
        <v>104</v>
      </c>
      <c r="C69" t="s">
        <v>33</v>
      </c>
      <c r="D69" t="s">
        <v>39</v>
      </c>
      <c r="E69">
        <v>11.684609</v>
      </c>
      <c r="G69">
        <v>11.253282</v>
      </c>
    </row>
    <row r="70" spans="2:7" x14ac:dyDescent="0.25">
      <c r="B70" t="s">
        <v>104</v>
      </c>
      <c r="C70" t="s">
        <v>40</v>
      </c>
      <c r="D70" t="s">
        <v>34</v>
      </c>
      <c r="E70">
        <v>12.103319000000001</v>
      </c>
      <c r="F70">
        <f>AVERAGE(E70:E73)</f>
        <v>12.140621750000001</v>
      </c>
      <c r="G70">
        <v>12.297055</v>
      </c>
    </row>
    <row r="71" spans="2:7" x14ac:dyDescent="0.25">
      <c r="B71" t="s">
        <v>104</v>
      </c>
      <c r="C71" t="s">
        <v>40</v>
      </c>
      <c r="D71" t="s">
        <v>37</v>
      </c>
      <c r="E71">
        <v>11.673894000000001</v>
      </c>
      <c r="G71">
        <v>12.297055</v>
      </c>
    </row>
    <row r="72" spans="2:7" x14ac:dyDescent="0.25">
      <c r="B72" t="s">
        <v>104</v>
      </c>
      <c r="C72" t="s">
        <v>40</v>
      </c>
      <c r="D72" t="s">
        <v>38</v>
      </c>
      <c r="E72">
        <v>12.428983000000001</v>
      </c>
      <c r="G72">
        <v>12.297055</v>
      </c>
    </row>
    <row r="73" spans="2:7" x14ac:dyDescent="0.25">
      <c r="B73" t="s">
        <v>104</v>
      </c>
      <c r="C73" t="s">
        <v>40</v>
      </c>
      <c r="D73" t="s">
        <v>39</v>
      </c>
      <c r="E73">
        <v>12.356291000000001</v>
      </c>
      <c r="G73">
        <v>12.297055</v>
      </c>
    </row>
    <row r="74" spans="2:7" x14ac:dyDescent="0.25">
      <c r="B74" t="s">
        <v>105</v>
      </c>
      <c r="C74" t="s">
        <v>33</v>
      </c>
      <c r="D74" t="s">
        <v>34</v>
      </c>
      <c r="E74">
        <v>11.589969</v>
      </c>
      <c r="F74">
        <f>AVERAGE(E74:E77)</f>
        <v>11.507214250000001</v>
      </c>
      <c r="G74">
        <v>10.117616</v>
      </c>
    </row>
    <row r="75" spans="2:7" x14ac:dyDescent="0.25">
      <c r="B75" t="s">
        <v>105</v>
      </c>
      <c r="C75" t="s">
        <v>33</v>
      </c>
      <c r="D75" t="s">
        <v>37</v>
      </c>
      <c r="E75">
        <v>11.70552</v>
      </c>
      <c r="G75">
        <v>10.117616</v>
      </c>
    </row>
    <row r="76" spans="2:7" x14ac:dyDescent="0.25">
      <c r="B76" t="s">
        <v>105</v>
      </c>
      <c r="C76" t="s">
        <v>33</v>
      </c>
      <c r="D76" t="s">
        <v>38</v>
      </c>
      <c r="E76">
        <v>11.39451</v>
      </c>
      <c r="G76">
        <v>10.117616</v>
      </c>
    </row>
    <row r="77" spans="2:7" x14ac:dyDescent="0.25">
      <c r="B77" t="s">
        <v>105</v>
      </c>
      <c r="C77" t="s">
        <v>33</v>
      </c>
      <c r="D77" t="s">
        <v>39</v>
      </c>
      <c r="E77">
        <v>11.338858</v>
      </c>
      <c r="G77">
        <v>10.117616</v>
      </c>
    </row>
    <row r="78" spans="2:7" x14ac:dyDescent="0.25">
      <c r="B78" t="s">
        <v>105</v>
      </c>
      <c r="C78" t="s">
        <v>40</v>
      </c>
      <c r="D78" t="s">
        <v>34</v>
      </c>
      <c r="E78">
        <v>13.654363999999999</v>
      </c>
      <c r="F78">
        <f>AVERAGE(E78:E81)</f>
        <v>13.017941250000002</v>
      </c>
      <c r="G78">
        <v>10.937716</v>
      </c>
    </row>
    <row r="79" spans="2:7" x14ac:dyDescent="0.25">
      <c r="B79" t="s">
        <v>105</v>
      </c>
      <c r="C79" t="s">
        <v>40</v>
      </c>
      <c r="D79" t="s">
        <v>37</v>
      </c>
      <c r="E79">
        <v>11.848886</v>
      </c>
      <c r="G79">
        <v>10.937716</v>
      </c>
    </row>
    <row r="80" spans="2:7" x14ac:dyDescent="0.25">
      <c r="B80" t="s">
        <v>105</v>
      </c>
      <c r="C80" t="s">
        <v>40</v>
      </c>
      <c r="D80" t="s">
        <v>38</v>
      </c>
      <c r="E80">
        <v>13.535456</v>
      </c>
      <c r="G80">
        <v>10.937716</v>
      </c>
    </row>
    <row r="81" spans="1:7" x14ac:dyDescent="0.25">
      <c r="B81" t="s">
        <v>105</v>
      </c>
      <c r="C81" t="s">
        <v>40</v>
      </c>
      <c r="D81" t="s">
        <v>39</v>
      </c>
      <c r="E81">
        <v>13.033059</v>
      </c>
      <c r="G81">
        <v>10.937716</v>
      </c>
    </row>
    <row r="86" spans="1:7" x14ac:dyDescent="0.25">
      <c r="A86">
        <v>513</v>
      </c>
      <c r="B86" t="s">
        <v>43</v>
      </c>
      <c r="C86" t="s">
        <v>33</v>
      </c>
      <c r="D86" t="s">
        <v>34</v>
      </c>
      <c r="E86">
        <v>10.006568</v>
      </c>
      <c r="F86">
        <v>8.9729109999999999</v>
      </c>
    </row>
    <row r="87" spans="1:7" x14ac:dyDescent="0.25">
      <c r="A87">
        <v>514</v>
      </c>
      <c r="B87" t="s">
        <v>43</v>
      </c>
      <c r="C87" t="s">
        <v>33</v>
      </c>
      <c r="D87" t="s">
        <v>37</v>
      </c>
      <c r="E87">
        <v>9.5207770000000007</v>
      </c>
      <c r="F87">
        <v>8.9729109999999999</v>
      </c>
    </row>
    <row r="88" spans="1:7" x14ac:dyDescent="0.25">
      <c r="A88">
        <v>515</v>
      </c>
      <c r="B88" t="s">
        <v>43</v>
      </c>
      <c r="C88" t="s">
        <v>33</v>
      </c>
      <c r="D88" t="s">
        <v>38</v>
      </c>
      <c r="E88">
        <v>10.042546</v>
      </c>
      <c r="F88">
        <v>8.9729109999999999</v>
      </c>
    </row>
    <row r="89" spans="1:7" x14ac:dyDescent="0.25">
      <c r="A89">
        <v>516</v>
      </c>
      <c r="B89" t="s">
        <v>43</v>
      </c>
      <c r="C89" t="s">
        <v>33</v>
      </c>
      <c r="D89" t="s">
        <v>39</v>
      </c>
      <c r="E89">
        <v>9.5741569999999996</v>
      </c>
      <c r="F89">
        <v>8.9729109999999999</v>
      </c>
    </row>
    <row r="90" spans="1:7" x14ac:dyDescent="0.25">
      <c r="A90">
        <v>529</v>
      </c>
      <c r="B90" t="s">
        <v>43</v>
      </c>
      <c r="C90" t="s">
        <v>40</v>
      </c>
      <c r="D90" t="s">
        <v>34</v>
      </c>
      <c r="E90">
        <v>10.400014000000001</v>
      </c>
      <c r="F90">
        <v>9.3905689999999993</v>
      </c>
    </row>
    <row r="91" spans="1:7" x14ac:dyDescent="0.25">
      <c r="A91">
        <v>530</v>
      </c>
      <c r="B91" t="s">
        <v>43</v>
      </c>
      <c r="C91" t="s">
        <v>40</v>
      </c>
      <c r="D91" t="s">
        <v>37</v>
      </c>
      <c r="E91">
        <v>11.22617</v>
      </c>
      <c r="F91">
        <v>9.3905689999999993</v>
      </c>
    </row>
    <row r="92" spans="1:7" x14ac:dyDescent="0.25">
      <c r="A92">
        <v>531</v>
      </c>
      <c r="B92" t="s">
        <v>43</v>
      </c>
      <c r="C92" t="s">
        <v>40</v>
      </c>
      <c r="D92" t="s">
        <v>38</v>
      </c>
      <c r="E92">
        <v>10.226703000000001</v>
      </c>
      <c r="F92">
        <v>9.3905689999999993</v>
      </c>
    </row>
    <row r="93" spans="1:7" x14ac:dyDescent="0.25">
      <c r="A93">
        <v>532</v>
      </c>
      <c r="B93" t="s">
        <v>43</v>
      </c>
      <c r="C93" t="s">
        <v>40</v>
      </c>
      <c r="D93" t="s">
        <v>39</v>
      </c>
      <c r="E93">
        <v>10.292716</v>
      </c>
      <c r="F93">
        <v>9.3905689999999993</v>
      </c>
    </row>
    <row r="94" spans="1:7" x14ac:dyDescent="0.25">
      <c r="A94">
        <v>545</v>
      </c>
      <c r="B94" t="s">
        <v>44</v>
      </c>
      <c r="C94" t="s">
        <v>33</v>
      </c>
      <c r="D94" t="s">
        <v>34</v>
      </c>
      <c r="E94">
        <v>10.827400000000001</v>
      </c>
      <c r="F94">
        <v>9.5206529999999994</v>
      </c>
    </row>
    <row r="95" spans="1:7" x14ac:dyDescent="0.25">
      <c r="A95">
        <v>546</v>
      </c>
      <c r="B95" t="s">
        <v>44</v>
      </c>
      <c r="C95" t="s">
        <v>33</v>
      </c>
      <c r="D95" t="s">
        <v>37</v>
      </c>
      <c r="E95">
        <v>10.524960999999999</v>
      </c>
      <c r="F95">
        <v>9.5206529999999994</v>
      </c>
    </row>
    <row r="96" spans="1:7" x14ac:dyDescent="0.25">
      <c r="A96">
        <v>547</v>
      </c>
      <c r="B96" t="s">
        <v>44</v>
      </c>
      <c r="C96" t="s">
        <v>33</v>
      </c>
      <c r="D96" t="s">
        <v>38</v>
      </c>
      <c r="E96">
        <v>10.395058000000001</v>
      </c>
      <c r="F96">
        <v>9.5206529999999994</v>
      </c>
    </row>
    <row r="97" spans="1:6" x14ac:dyDescent="0.25">
      <c r="A97">
        <v>548</v>
      </c>
      <c r="B97" t="s">
        <v>44</v>
      </c>
      <c r="C97" t="s">
        <v>33</v>
      </c>
      <c r="D97" t="s">
        <v>39</v>
      </c>
      <c r="E97">
        <v>11.132913</v>
      </c>
      <c r="F97">
        <v>9.5206529999999994</v>
      </c>
    </row>
    <row r="98" spans="1:6" x14ac:dyDescent="0.25">
      <c r="A98">
        <v>561</v>
      </c>
      <c r="B98" t="s">
        <v>44</v>
      </c>
      <c r="C98" t="s">
        <v>40</v>
      </c>
      <c r="D98" t="s">
        <v>34</v>
      </c>
      <c r="E98">
        <v>11.04608</v>
      </c>
      <c r="F98">
        <v>9.8293160000000004</v>
      </c>
    </row>
    <row r="99" spans="1:6" x14ac:dyDescent="0.25">
      <c r="A99">
        <v>562</v>
      </c>
      <c r="B99" t="s">
        <v>44</v>
      </c>
      <c r="C99" t="s">
        <v>40</v>
      </c>
      <c r="D99" t="s">
        <v>37</v>
      </c>
      <c r="E99">
        <v>11.047166000000001</v>
      </c>
      <c r="F99">
        <v>9.8293160000000004</v>
      </c>
    </row>
    <row r="100" spans="1:6" x14ac:dyDescent="0.25">
      <c r="A100">
        <v>563</v>
      </c>
      <c r="B100" t="s">
        <v>44</v>
      </c>
      <c r="C100" t="s">
        <v>40</v>
      </c>
      <c r="D100" t="s">
        <v>38</v>
      </c>
      <c r="E100">
        <v>11.052873</v>
      </c>
      <c r="F100">
        <v>9.8293160000000004</v>
      </c>
    </row>
    <row r="101" spans="1:6" x14ac:dyDescent="0.25">
      <c r="A101">
        <v>564</v>
      </c>
      <c r="B101" t="s">
        <v>44</v>
      </c>
      <c r="C101" t="s">
        <v>40</v>
      </c>
      <c r="D101" t="s">
        <v>39</v>
      </c>
      <c r="E101">
        <v>11.209542000000001</v>
      </c>
      <c r="F101">
        <v>9.8293160000000004</v>
      </c>
    </row>
    <row r="102" spans="1:6" x14ac:dyDescent="0.25">
      <c r="A102">
        <v>609</v>
      </c>
      <c r="B102" t="s">
        <v>100</v>
      </c>
      <c r="C102" t="s">
        <v>33</v>
      </c>
      <c r="D102" t="s">
        <v>34</v>
      </c>
      <c r="E102">
        <v>9.7181440000000006</v>
      </c>
      <c r="F102">
        <v>9.4284049999999997</v>
      </c>
    </row>
    <row r="103" spans="1:6" x14ac:dyDescent="0.25">
      <c r="A103">
        <v>610</v>
      </c>
      <c r="B103" t="s">
        <v>100</v>
      </c>
      <c r="C103" t="s">
        <v>33</v>
      </c>
      <c r="D103" t="s">
        <v>37</v>
      </c>
      <c r="E103">
        <v>9.7003730000000008</v>
      </c>
      <c r="F103">
        <v>9.4284049999999997</v>
      </c>
    </row>
    <row r="104" spans="1:6" x14ac:dyDescent="0.25">
      <c r="A104">
        <v>611</v>
      </c>
      <c r="B104" t="s">
        <v>100</v>
      </c>
      <c r="C104" t="s">
        <v>33</v>
      </c>
      <c r="D104" t="s">
        <v>38</v>
      </c>
      <c r="E104">
        <v>10.118931</v>
      </c>
      <c r="F104">
        <v>9.4284049999999997</v>
      </c>
    </row>
    <row r="105" spans="1:6" x14ac:dyDescent="0.25">
      <c r="A105">
        <v>612</v>
      </c>
      <c r="B105" t="s">
        <v>100</v>
      </c>
      <c r="C105" t="s">
        <v>33</v>
      </c>
      <c r="D105" t="s">
        <v>39</v>
      </c>
      <c r="E105">
        <v>10.225519999999999</v>
      </c>
      <c r="F105">
        <v>9.4284049999999997</v>
      </c>
    </row>
    <row r="106" spans="1:6" x14ac:dyDescent="0.25">
      <c r="A106">
        <v>613</v>
      </c>
      <c r="B106" t="s">
        <v>100</v>
      </c>
      <c r="C106" t="s">
        <v>40</v>
      </c>
      <c r="D106" t="s">
        <v>34</v>
      </c>
      <c r="E106">
        <v>11.057202</v>
      </c>
      <c r="F106">
        <v>10.921894999999999</v>
      </c>
    </row>
    <row r="107" spans="1:6" x14ac:dyDescent="0.25">
      <c r="A107">
        <v>614</v>
      </c>
      <c r="B107" t="s">
        <v>100</v>
      </c>
      <c r="C107" t="s">
        <v>40</v>
      </c>
      <c r="D107" t="s">
        <v>37</v>
      </c>
      <c r="E107">
        <v>10.943826</v>
      </c>
      <c r="F107">
        <v>10.921894999999999</v>
      </c>
    </row>
    <row r="108" spans="1:6" x14ac:dyDescent="0.25">
      <c r="A108">
        <v>615</v>
      </c>
      <c r="B108" t="s">
        <v>100</v>
      </c>
      <c r="C108" t="s">
        <v>40</v>
      </c>
      <c r="D108" t="s">
        <v>38</v>
      </c>
      <c r="E108">
        <v>10.924265</v>
      </c>
      <c r="F108">
        <v>10.921894999999999</v>
      </c>
    </row>
    <row r="109" spans="1:6" x14ac:dyDescent="0.25">
      <c r="A109">
        <v>616</v>
      </c>
      <c r="B109" t="s">
        <v>100</v>
      </c>
      <c r="C109" t="s">
        <v>40</v>
      </c>
      <c r="D109" t="s">
        <v>39</v>
      </c>
      <c r="E109">
        <v>12.435131999999999</v>
      </c>
      <c r="F109">
        <v>10.921894999999999</v>
      </c>
    </row>
    <row r="110" spans="1:6" x14ac:dyDescent="0.25">
      <c r="A110">
        <v>617</v>
      </c>
      <c r="B110" t="s">
        <v>101</v>
      </c>
      <c r="C110" t="s">
        <v>33</v>
      </c>
      <c r="D110" t="s">
        <v>34</v>
      </c>
      <c r="E110">
        <v>13.374275000000001</v>
      </c>
      <c r="F110">
        <v>9.3817959999999996</v>
      </c>
    </row>
    <row r="111" spans="1:6" x14ac:dyDescent="0.25">
      <c r="A111">
        <v>618</v>
      </c>
      <c r="B111" t="s">
        <v>101</v>
      </c>
      <c r="C111" t="s">
        <v>33</v>
      </c>
      <c r="D111" t="s">
        <v>37</v>
      </c>
      <c r="E111">
        <v>12.822445999999999</v>
      </c>
      <c r="F111">
        <v>9.3817959999999996</v>
      </c>
    </row>
    <row r="112" spans="1:6" x14ac:dyDescent="0.25">
      <c r="A112">
        <v>619</v>
      </c>
      <c r="B112" t="s">
        <v>101</v>
      </c>
      <c r="C112" t="s">
        <v>33</v>
      </c>
      <c r="D112" t="s">
        <v>38</v>
      </c>
      <c r="E112">
        <v>10.401449</v>
      </c>
      <c r="F112">
        <v>9.3817959999999996</v>
      </c>
    </row>
    <row r="113" spans="1:6" x14ac:dyDescent="0.25">
      <c r="A113">
        <v>620</v>
      </c>
      <c r="B113" t="s">
        <v>101</v>
      </c>
      <c r="C113" t="s">
        <v>33</v>
      </c>
      <c r="D113" t="s">
        <v>39</v>
      </c>
      <c r="E113">
        <v>13.374879</v>
      </c>
      <c r="F113">
        <v>9.3817959999999996</v>
      </c>
    </row>
    <row r="114" spans="1:6" x14ac:dyDescent="0.25">
      <c r="A114">
        <v>621</v>
      </c>
      <c r="B114" t="s">
        <v>101</v>
      </c>
      <c r="C114" t="s">
        <v>40</v>
      </c>
      <c r="D114" t="s">
        <v>34</v>
      </c>
      <c r="E114">
        <v>11.032106000000001</v>
      </c>
      <c r="F114">
        <v>9.5419870000000007</v>
      </c>
    </row>
    <row r="115" spans="1:6" x14ac:dyDescent="0.25">
      <c r="A115">
        <v>622</v>
      </c>
      <c r="B115" t="s">
        <v>101</v>
      </c>
      <c r="C115" t="s">
        <v>40</v>
      </c>
      <c r="D115" t="s">
        <v>37</v>
      </c>
      <c r="E115">
        <v>11.677521</v>
      </c>
      <c r="F115">
        <v>9.5419870000000007</v>
      </c>
    </row>
    <row r="116" spans="1:6" x14ac:dyDescent="0.25">
      <c r="A116">
        <v>623</v>
      </c>
      <c r="B116" t="s">
        <v>101</v>
      </c>
      <c r="C116" t="s">
        <v>40</v>
      </c>
      <c r="D116" t="s">
        <v>38</v>
      </c>
      <c r="E116">
        <v>11.567938</v>
      </c>
      <c r="F116">
        <v>9.5419870000000007</v>
      </c>
    </row>
    <row r="117" spans="1:6" x14ac:dyDescent="0.25">
      <c r="A117">
        <v>624</v>
      </c>
      <c r="B117" t="s">
        <v>101</v>
      </c>
      <c r="C117" t="s">
        <v>40</v>
      </c>
      <c r="D117" t="s">
        <v>39</v>
      </c>
      <c r="E117">
        <v>10.515802000000001</v>
      </c>
      <c r="F117">
        <v>9.5419870000000007</v>
      </c>
    </row>
    <row r="118" spans="1:6" x14ac:dyDescent="0.25">
      <c r="A118">
        <v>625</v>
      </c>
      <c r="B118" t="s">
        <v>102</v>
      </c>
      <c r="C118" t="s">
        <v>33</v>
      </c>
      <c r="D118" t="s">
        <v>34</v>
      </c>
      <c r="E118">
        <v>10.055641</v>
      </c>
      <c r="F118">
        <v>9.3557030000000001</v>
      </c>
    </row>
    <row r="119" spans="1:6" x14ac:dyDescent="0.25">
      <c r="A119">
        <v>626</v>
      </c>
      <c r="B119" t="s">
        <v>102</v>
      </c>
      <c r="C119" t="s">
        <v>33</v>
      </c>
      <c r="D119" t="s">
        <v>37</v>
      </c>
      <c r="E119">
        <v>10.634556999999999</v>
      </c>
      <c r="F119">
        <v>9.3557030000000001</v>
      </c>
    </row>
    <row r="120" spans="1:6" x14ac:dyDescent="0.25">
      <c r="A120">
        <v>627</v>
      </c>
      <c r="B120" t="s">
        <v>102</v>
      </c>
      <c r="C120" t="s">
        <v>33</v>
      </c>
      <c r="D120" t="s">
        <v>38</v>
      </c>
      <c r="E120">
        <v>10.528701999999999</v>
      </c>
      <c r="F120">
        <v>9.3557030000000001</v>
      </c>
    </row>
    <row r="121" spans="1:6" x14ac:dyDescent="0.25">
      <c r="A121">
        <v>628</v>
      </c>
      <c r="B121" t="s">
        <v>102</v>
      </c>
      <c r="C121" t="s">
        <v>33</v>
      </c>
      <c r="D121" t="s">
        <v>39</v>
      </c>
      <c r="E121">
        <v>10.426148</v>
      </c>
      <c r="F121">
        <v>9.3557030000000001</v>
      </c>
    </row>
    <row r="122" spans="1:6" x14ac:dyDescent="0.25">
      <c r="A122">
        <v>629</v>
      </c>
      <c r="B122" t="s">
        <v>102</v>
      </c>
      <c r="C122" t="s">
        <v>40</v>
      </c>
      <c r="D122" t="s">
        <v>34</v>
      </c>
      <c r="E122">
        <v>10.783626</v>
      </c>
      <c r="F122">
        <v>10.287595</v>
      </c>
    </row>
    <row r="123" spans="1:6" x14ac:dyDescent="0.25">
      <c r="A123">
        <v>630</v>
      </c>
      <c r="B123" t="s">
        <v>102</v>
      </c>
      <c r="C123" t="s">
        <v>40</v>
      </c>
      <c r="D123" t="s">
        <v>37</v>
      </c>
      <c r="E123">
        <v>11.217283</v>
      </c>
      <c r="F123">
        <v>10.287595</v>
      </c>
    </row>
    <row r="124" spans="1:6" x14ac:dyDescent="0.25">
      <c r="A124">
        <v>631</v>
      </c>
      <c r="B124" t="s">
        <v>102</v>
      </c>
      <c r="C124" t="s">
        <v>40</v>
      </c>
      <c r="D124" t="s">
        <v>38</v>
      </c>
      <c r="E124">
        <v>11.058059</v>
      </c>
      <c r="F124">
        <v>10.287595</v>
      </c>
    </row>
    <row r="125" spans="1:6" x14ac:dyDescent="0.25">
      <c r="A125">
        <v>632</v>
      </c>
      <c r="B125" t="s">
        <v>102</v>
      </c>
      <c r="C125" t="s">
        <v>40</v>
      </c>
      <c r="D125" t="s">
        <v>39</v>
      </c>
      <c r="E125">
        <v>10.545496</v>
      </c>
      <c r="F125">
        <v>10.287595</v>
      </c>
    </row>
    <row r="126" spans="1:6" x14ac:dyDescent="0.25">
      <c r="A126">
        <v>633</v>
      </c>
      <c r="B126" t="s">
        <v>103</v>
      </c>
      <c r="C126" t="s">
        <v>33</v>
      </c>
      <c r="D126" t="s">
        <v>34</v>
      </c>
      <c r="E126">
        <v>10.729263</v>
      </c>
      <c r="F126">
        <v>9.8159379999999992</v>
      </c>
    </row>
    <row r="127" spans="1:6" x14ac:dyDescent="0.25">
      <c r="A127">
        <v>634</v>
      </c>
      <c r="B127" t="s">
        <v>103</v>
      </c>
      <c r="C127" t="s">
        <v>33</v>
      </c>
      <c r="D127" t="s">
        <v>37</v>
      </c>
      <c r="E127">
        <v>10.290338</v>
      </c>
      <c r="F127">
        <v>9.8159379999999992</v>
      </c>
    </row>
    <row r="128" spans="1:6" x14ac:dyDescent="0.25">
      <c r="A128">
        <v>635</v>
      </c>
      <c r="B128" t="s">
        <v>103</v>
      </c>
      <c r="C128" t="s">
        <v>33</v>
      </c>
      <c r="D128" t="s">
        <v>38</v>
      </c>
      <c r="E128">
        <v>10.085303</v>
      </c>
      <c r="F128">
        <v>9.8159379999999992</v>
      </c>
    </row>
    <row r="129" spans="1:6" x14ac:dyDescent="0.25">
      <c r="A129">
        <v>636</v>
      </c>
      <c r="B129" t="s">
        <v>103</v>
      </c>
      <c r="C129" t="s">
        <v>33</v>
      </c>
      <c r="D129" t="s">
        <v>39</v>
      </c>
      <c r="E129">
        <v>10.666995</v>
      </c>
      <c r="F129">
        <v>9.8159379999999992</v>
      </c>
    </row>
    <row r="130" spans="1:6" x14ac:dyDescent="0.25">
      <c r="A130">
        <v>637</v>
      </c>
      <c r="B130" t="s">
        <v>103</v>
      </c>
      <c r="C130" t="s">
        <v>40</v>
      </c>
      <c r="D130" t="s">
        <v>34</v>
      </c>
      <c r="E130">
        <v>11.852907999999999</v>
      </c>
      <c r="F130">
        <v>11.109626</v>
      </c>
    </row>
    <row r="131" spans="1:6" x14ac:dyDescent="0.25">
      <c r="A131">
        <v>638</v>
      </c>
      <c r="B131" t="s">
        <v>103</v>
      </c>
      <c r="C131" t="s">
        <v>40</v>
      </c>
      <c r="D131" t="s">
        <v>37</v>
      </c>
      <c r="E131">
        <v>11.994056</v>
      </c>
      <c r="F131">
        <v>11.109626</v>
      </c>
    </row>
    <row r="132" spans="1:6" x14ac:dyDescent="0.25">
      <c r="A132">
        <v>639</v>
      </c>
      <c r="B132" t="s">
        <v>103</v>
      </c>
      <c r="C132" t="s">
        <v>40</v>
      </c>
      <c r="D132" t="s">
        <v>38</v>
      </c>
      <c r="E132">
        <v>11.552655</v>
      </c>
      <c r="F132">
        <v>11.109626</v>
      </c>
    </row>
    <row r="133" spans="1:6" x14ac:dyDescent="0.25">
      <c r="A133">
        <v>640</v>
      </c>
      <c r="B133" t="s">
        <v>103</v>
      </c>
      <c r="C133" t="s">
        <v>40</v>
      </c>
      <c r="D133" t="s">
        <v>39</v>
      </c>
      <c r="E133">
        <v>11.543402</v>
      </c>
      <c r="F133">
        <v>11.109626</v>
      </c>
    </row>
    <row r="134" spans="1:6" x14ac:dyDescent="0.25">
      <c r="A134">
        <v>641</v>
      </c>
      <c r="B134" t="s">
        <v>104</v>
      </c>
      <c r="C134" t="s">
        <v>33</v>
      </c>
      <c r="D134" t="s">
        <v>34</v>
      </c>
      <c r="E134">
        <v>12.174719</v>
      </c>
      <c r="F134">
        <v>11.253282</v>
      </c>
    </row>
    <row r="135" spans="1:6" x14ac:dyDescent="0.25">
      <c r="A135">
        <v>642</v>
      </c>
      <c r="B135" t="s">
        <v>104</v>
      </c>
      <c r="C135" t="s">
        <v>33</v>
      </c>
      <c r="D135" t="s">
        <v>37</v>
      </c>
      <c r="E135">
        <v>12.976435</v>
      </c>
      <c r="F135">
        <v>11.253282</v>
      </c>
    </row>
    <row r="136" spans="1:6" x14ac:dyDescent="0.25">
      <c r="A136">
        <v>643</v>
      </c>
      <c r="B136" t="s">
        <v>104</v>
      </c>
      <c r="C136" t="s">
        <v>33</v>
      </c>
      <c r="D136" t="s">
        <v>38</v>
      </c>
      <c r="E136">
        <v>12.242449000000001</v>
      </c>
      <c r="F136">
        <v>11.253282</v>
      </c>
    </row>
    <row r="137" spans="1:6" x14ac:dyDescent="0.25">
      <c r="A137">
        <v>644</v>
      </c>
      <c r="B137" t="s">
        <v>104</v>
      </c>
      <c r="C137" t="s">
        <v>33</v>
      </c>
      <c r="D137" t="s">
        <v>39</v>
      </c>
      <c r="E137">
        <v>11.684609</v>
      </c>
      <c r="F137">
        <v>11.253282</v>
      </c>
    </row>
    <row r="138" spans="1:6" x14ac:dyDescent="0.25">
      <c r="A138">
        <v>645</v>
      </c>
      <c r="B138" t="s">
        <v>104</v>
      </c>
      <c r="C138" t="s">
        <v>40</v>
      </c>
      <c r="D138" t="s">
        <v>34</v>
      </c>
      <c r="E138">
        <v>12.103319000000001</v>
      </c>
      <c r="F138">
        <v>12.297055</v>
      </c>
    </row>
    <row r="139" spans="1:6" x14ac:dyDescent="0.25">
      <c r="A139">
        <v>646</v>
      </c>
      <c r="B139" t="s">
        <v>104</v>
      </c>
      <c r="C139" t="s">
        <v>40</v>
      </c>
      <c r="D139" t="s">
        <v>37</v>
      </c>
      <c r="E139">
        <v>11.673894000000001</v>
      </c>
      <c r="F139">
        <v>12.297055</v>
      </c>
    </row>
    <row r="140" spans="1:6" x14ac:dyDescent="0.25">
      <c r="A140">
        <v>647</v>
      </c>
      <c r="B140" t="s">
        <v>104</v>
      </c>
      <c r="C140" t="s">
        <v>40</v>
      </c>
      <c r="D140" t="s">
        <v>38</v>
      </c>
      <c r="E140">
        <v>12.428983000000001</v>
      </c>
      <c r="F140">
        <v>12.297055</v>
      </c>
    </row>
    <row r="141" spans="1:6" x14ac:dyDescent="0.25">
      <c r="A141">
        <v>648</v>
      </c>
      <c r="B141" t="s">
        <v>104</v>
      </c>
      <c r="C141" t="s">
        <v>40</v>
      </c>
      <c r="D141" t="s">
        <v>39</v>
      </c>
      <c r="E141">
        <v>12.356291000000001</v>
      </c>
      <c r="F141">
        <v>12.297055</v>
      </c>
    </row>
    <row r="142" spans="1:6" x14ac:dyDescent="0.25">
      <c r="A142">
        <v>657</v>
      </c>
      <c r="B142" t="s">
        <v>105</v>
      </c>
      <c r="C142" t="s">
        <v>33</v>
      </c>
      <c r="D142" t="s">
        <v>34</v>
      </c>
      <c r="E142">
        <v>11.589969</v>
      </c>
      <c r="F142">
        <v>10.117616</v>
      </c>
    </row>
    <row r="143" spans="1:6" x14ac:dyDescent="0.25">
      <c r="A143">
        <v>658</v>
      </c>
      <c r="B143" t="s">
        <v>105</v>
      </c>
      <c r="C143" t="s">
        <v>33</v>
      </c>
      <c r="D143" t="s">
        <v>37</v>
      </c>
      <c r="E143">
        <v>11.70552</v>
      </c>
      <c r="F143">
        <v>10.117616</v>
      </c>
    </row>
    <row r="144" spans="1:6" x14ac:dyDescent="0.25">
      <c r="A144">
        <v>659</v>
      </c>
      <c r="B144" t="s">
        <v>105</v>
      </c>
      <c r="C144" t="s">
        <v>33</v>
      </c>
      <c r="D144" t="s">
        <v>38</v>
      </c>
      <c r="E144">
        <v>11.39451</v>
      </c>
      <c r="F144">
        <v>10.117616</v>
      </c>
    </row>
    <row r="145" spans="1:6" x14ac:dyDescent="0.25">
      <c r="A145">
        <v>660</v>
      </c>
      <c r="B145" t="s">
        <v>105</v>
      </c>
      <c r="C145" t="s">
        <v>33</v>
      </c>
      <c r="D145" t="s">
        <v>39</v>
      </c>
      <c r="E145">
        <v>11.338858</v>
      </c>
      <c r="F145">
        <v>10.117616</v>
      </c>
    </row>
    <row r="146" spans="1:6" x14ac:dyDescent="0.25">
      <c r="A146">
        <v>661</v>
      </c>
      <c r="B146" t="s">
        <v>105</v>
      </c>
      <c r="C146" t="s">
        <v>40</v>
      </c>
      <c r="D146" t="s">
        <v>34</v>
      </c>
      <c r="E146">
        <v>13.654363999999999</v>
      </c>
      <c r="F146">
        <v>10.937716</v>
      </c>
    </row>
    <row r="147" spans="1:6" x14ac:dyDescent="0.25">
      <c r="A147">
        <v>662</v>
      </c>
      <c r="B147" t="s">
        <v>105</v>
      </c>
      <c r="C147" t="s">
        <v>40</v>
      </c>
      <c r="D147" t="s">
        <v>37</v>
      </c>
      <c r="E147">
        <v>11.848886</v>
      </c>
      <c r="F147">
        <v>10.937716</v>
      </c>
    </row>
    <row r="148" spans="1:6" x14ac:dyDescent="0.25">
      <c r="A148">
        <v>663</v>
      </c>
      <c r="B148" t="s">
        <v>105</v>
      </c>
      <c r="C148" t="s">
        <v>40</v>
      </c>
      <c r="D148" t="s">
        <v>38</v>
      </c>
      <c r="E148">
        <v>13.535456</v>
      </c>
      <c r="F148">
        <v>10.937716</v>
      </c>
    </row>
    <row r="149" spans="1:6" x14ac:dyDescent="0.25">
      <c r="A149">
        <v>664</v>
      </c>
      <c r="B149" t="s">
        <v>105</v>
      </c>
      <c r="C149" t="s">
        <v>40</v>
      </c>
      <c r="D149" t="s">
        <v>39</v>
      </c>
      <c r="E149">
        <v>13.033059</v>
      </c>
      <c r="F149">
        <v>10.937716</v>
      </c>
    </row>
  </sheetData>
  <pageMargins left="0.7" right="0.7" top="0.75" bottom="0.75" header="0.51180555555555496" footer="0.51180555555555496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fullcost t test</vt:lpstr>
      <vt:lpstr>swing t test</vt:lpstr>
      <vt:lpstr>stance t test</vt:lpstr>
      <vt:lpstr>alldata_1step</vt:lpstr>
      <vt:lpstr>100con</vt:lpstr>
      <vt:lpstr>prescribe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jonstingel</cp:lastModifiedBy>
  <cp:revision>5</cp:revision>
  <dcterms:created xsi:type="dcterms:W3CDTF">2021-04-26T23:38:39Z</dcterms:created>
  <dcterms:modified xsi:type="dcterms:W3CDTF">2022-11-06T01:09:12Z</dcterms:modified>
  <dc:language>en-US</dc:language>
</cp:coreProperties>
</file>