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6242AE95-ECE1-4456-94A4-8D7C5DC13950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wing t test" sheetId="1" r:id="rId1"/>
    <sheet name="stance t test" sheetId="2" r:id="rId2"/>
    <sheet name="alldata" sheetId="3" r:id="rId3"/>
    <sheet name="alldata_1step" sheetId="4" r:id="rId4"/>
    <sheet name="pythonout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" i="4" l="1"/>
  <c r="J2" i="4" s="1"/>
  <c r="F6" i="4"/>
  <c r="J3" i="4" s="1"/>
  <c r="F30" i="4"/>
  <c r="J9" i="4" s="1"/>
  <c r="F26" i="4"/>
  <c r="J8" i="4" s="1"/>
  <c r="F22" i="4"/>
  <c r="J7" i="4" s="1"/>
  <c r="F18" i="4"/>
  <c r="L14" i="4"/>
  <c r="F14" i="4"/>
  <c r="F10" i="4"/>
  <c r="I9" i="4"/>
  <c r="M5" i="4" s="1"/>
  <c r="I8" i="4"/>
  <c r="O5" i="4" s="1"/>
  <c r="I7" i="4"/>
  <c r="J6" i="4"/>
  <c r="N4" i="4" s="1"/>
  <c r="I6" i="4"/>
  <c r="M4" i="4" s="1"/>
  <c r="J5" i="4"/>
  <c r="K5" i="4" s="1"/>
  <c r="I5" i="4"/>
  <c r="L15" i="4" s="1"/>
  <c r="J4" i="4"/>
  <c r="N3" i="4" s="1"/>
  <c r="I4" i="4"/>
  <c r="M3" i="4" s="1"/>
  <c r="P3" i="4"/>
  <c r="I3" i="4"/>
  <c r="H3" i="4"/>
  <c r="I2" i="4"/>
  <c r="O2" i="4" s="1"/>
  <c r="H2" i="4"/>
  <c r="F30" i="3"/>
  <c r="I9" i="3" s="1"/>
  <c r="F26" i="3"/>
  <c r="F22" i="3"/>
  <c r="F18" i="3"/>
  <c r="I6" i="3" s="1"/>
  <c r="F14" i="3"/>
  <c r="I5" i="3" s="1"/>
  <c r="F10" i="3"/>
  <c r="I8" i="3"/>
  <c r="J8" i="3" s="1"/>
  <c r="I7" i="3"/>
  <c r="J7" i="3" s="1"/>
  <c r="F6" i="3"/>
  <c r="I3" i="3" s="1"/>
  <c r="J3" i="3" s="1"/>
  <c r="N5" i="3"/>
  <c r="L5" i="3"/>
  <c r="N4" i="3"/>
  <c r="L4" i="3"/>
  <c r="I4" i="3"/>
  <c r="N3" i="3"/>
  <c r="L3" i="3"/>
  <c r="N2" i="3"/>
  <c r="L2" i="3"/>
  <c r="F2" i="3"/>
  <c r="I2" i="3" s="1"/>
  <c r="F13" i="2" a="1"/>
  <c r="F13" i="2" s="1"/>
  <c r="F12" i="2" a="1"/>
  <c r="F12" i="2"/>
  <c r="F11" i="2" a="1"/>
  <c r="F11" i="2" s="1"/>
  <c r="F10" i="2"/>
  <c r="G9" i="2"/>
  <c r="F9" i="2"/>
  <c r="G8" i="2"/>
  <c r="F8" i="2"/>
  <c r="G7" i="2"/>
  <c r="F7" i="2"/>
  <c r="F18" i="1"/>
  <c r="F13" i="1" a="1"/>
  <c r="F13" i="1"/>
  <c r="F16" i="1" s="1"/>
  <c r="F12" i="1" a="1"/>
  <c r="F12" i="1" s="1"/>
  <c r="F11" i="1" a="1"/>
  <c r="F11" i="1" s="1"/>
  <c r="F14" i="1" s="1"/>
  <c r="F10" i="1"/>
  <c r="G9" i="1"/>
  <c r="F9" i="1"/>
  <c r="G8" i="1"/>
  <c r="F8" i="1"/>
  <c r="G7" i="1"/>
  <c r="F7" i="1"/>
  <c r="K9" i="4" l="1"/>
  <c r="L19" i="4"/>
  <c r="J19" i="4"/>
  <c r="N2" i="4"/>
  <c r="M2" i="4"/>
  <c r="L13" i="4"/>
  <c r="J13" i="4"/>
  <c r="K3" i="4"/>
  <c r="F17" i="1"/>
  <c r="F15" i="1"/>
  <c r="J2" i="3"/>
  <c r="P2" i="3" s="1"/>
  <c r="O2" i="3"/>
  <c r="M2" i="3"/>
  <c r="M5" i="3"/>
  <c r="J9" i="3"/>
  <c r="J5" i="3"/>
  <c r="O3" i="3"/>
  <c r="F18" i="2"/>
  <c r="F16" i="2"/>
  <c r="M4" i="3"/>
  <c r="J6" i="3"/>
  <c r="P4" i="3" s="1"/>
  <c r="O4" i="3"/>
  <c r="L17" i="4"/>
  <c r="J17" i="4"/>
  <c r="P4" i="4"/>
  <c r="K7" i="4"/>
  <c r="F14" i="2"/>
  <c r="P5" i="3"/>
  <c r="N5" i="4"/>
  <c r="K8" i="4"/>
  <c r="J18" i="4"/>
  <c r="P5" i="4"/>
  <c r="L18" i="4"/>
  <c r="M3" i="3"/>
  <c r="P2" i="4"/>
  <c r="O3" i="4"/>
  <c r="O4" i="4"/>
  <c r="J14" i="4"/>
  <c r="J12" i="4"/>
  <c r="J15" i="4"/>
  <c r="J4" i="3"/>
  <c r="P3" i="3" s="1"/>
  <c r="K2" i="4"/>
  <c r="L12" i="4"/>
  <c r="K12" i="4" s="1"/>
  <c r="J16" i="4"/>
  <c r="K4" i="4"/>
  <c r="Q3" i="4" s="1"/>
  <c r="L16" i="4"/>
  <c r="K6" i="4"/>
  <c r="O5" i="3"/>
  <c r="Q5" i="4" l="1"/>
  <c r="Q2" i="4"/>
  <c r="Q4" i="4"/>
  <c r="F17" i="2"/>
  <c r="F15" i="2"/>
  <c r="I12" i="4"/>
</calcChain>
</file>

<file path=xl/sharedStrings.xml><?xml version="1.0" encoding="utf-8"?>
<sst xmlns="http://schemas.openxmlformats.org/spreadsheetml/2006/main" count="815" uniqueCount="64">
  <si>
    <t>t-Test: Paired Two Sample for Means</t>
  </si>
  <si>
    <t>for swing</t>
  </si>
  <si>
    <t>Variable 1</t>
  </si>
  <si>
    <t>Variable 2</t>
  </si>
  <si>
    <t>Paired t-test</t>
  </si>
  <si>
    <t>Mean</t>
  </si>
  <si>
    <t>Alpha</t>
  </si>
  <si>
    <t>Variance</t>
  </si>
  <si>
    <t>Hypothesized Mean Difference</t>
  </si>
  <si>
    <t>Observations</t>
  </si>
  <si>
    <t>Pearson Correlation</t>
  </si>
  <si>
    <t>df</t>
  </si>
  <si>
    <t>t Stat</t>
  </si>
  <si>
    <t>P(T&lt;=t) one-tail</t>
  </si>
  <si>
    <t>Observed Mean Difference</t>
  </si>
  <si>
    <t>t Critical one-tail</t>
  </si>
  <si>
    <t>Variance of the Differences</t>
  </si>
  <si>
    <t>P(T&lt;=t) two-tail</t>
  </si>
  <si>
    <t>t Critical two-tail</t>
  </si>
  <si>
    <t>P (T&lt;=t) one-tail</t>
  </si>
  <si>
    <t>P (T&lt;=t) two-tail</t>
  </si>
  <si>
    <t>subjectname</t>
  </si>
  <si>
    <t>condname</t>
  </si>
  <si>
    <t>trialname</t>
  </si>
  <si>
    <t>metabolics_all_avg_mean_x</t>
  </si>
  <si>
    <t>averaged cycles</t>
  </si>
  <si>
    <t>metabolics_all_avg_mean_y</t>
  </si>
  <si>
    <t>experiment minus standing</t>
  </si>
  <si>
    <t>simulated</t>
  </si>
  <si>
    <t>simulated minus basal</t>
  </si>
  <si>
    <t>subj</t>
  </si>
  <si>
    <t>Percent reduction Experiment</t>
  </si>
  <si>
    <t>Percent reduction simulation</t>
  </si>
  <si>
    <t>percent reduction experiment</t>
  </si>
  <si>
    <t>percent reduction simulation</t>
  </si>
  <si>
    <t>percent reduction without basal</t>
  </si>
  <si>
    <t>swing</t>
  </si>
  <si>
    <t xml:space="preserve">stance </t>
  </si>
  <si>
    <t>stance</t>
  </si>
  <si>
    <t>welk001</t>
  </si>
  <si>
    <t>welkexo</t>
  </si>
  <si>
    <t>trial01</t>
  </si>
  <si>
    <t>natural</t>
  </si>
  <si>
    <t>exo</t>
  </si>
  <si>
    <t>trial02</t>
  </si>
  <si>
    <t>trial03</t>
  </si>
  <si>
    <t>trial04</t>
  </si>
  <si>
    <t>welknatural</t>
  </si>
  <si>
    <t>for all combined</t>
  </si>
  <si>
    <t>for only exo and natural</t>
  </si>
  <si>
    <t>welk002</t>
  </si>
  <si>
    <t>welk003</t>
  </si>
  <si>
    <t>welk004</t>
  </si>
  <si>
    <t>testing metabolics vo2 diff 1.12 w/kg</t>
  </si>
  <si>
    <t>experiment minus standing (average)</t>
  </si>
  <si>
    <t>simulated average</t>
  </si>
  <si>
    <t>simulated minus basal (average)</t>
  </si>
  <si>
    <t>Percent reduction simulation (with basal)</t>
  </si>
  <si>
    <t>stance_df</t>
  </si>
  <si>
    <t>swing_df</t>
  </si>
  <si>
    <t>metabolics_stance_avg_mean</t>
  </si>
  <si>
    <t>metabolics_swing_avg_mean</t>
  </si>
  <si>
    <t>MSE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</si>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</sst>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0E3-802F-3A0623E4FFE2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10.903474500000002</c:v>
                </c:pt>
                <c:pt idx="1">
                  <c:v>11.914656000000001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2-40E3-802F-3A0623E4FFE2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10.476286250000001</c:v>
                </c:pt>
                <c:pt idx="1">
                  <c:v>11.433801750000001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2-40E3-802F-3A0623E4FFE2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2-40E3-802F-3A0623E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334-9F15-4DA3D8409A5F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9.7034745000000022</c:v>
                </c:pt>
                <c:pt idx="1">
                  <c:v>10.714656000000002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5-4334-9F15-4DA3D8409A5F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9.2762862500000018</c:v>
                </c:pt>
                <c:pt idx="1">
                  <c:v>10.233801750000001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5-4334-9F15-4DA3D8409A5F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5-4334-9F15-4DA3D840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A-4076-BED5-04B29F5AAC0D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-9.6593786402293969</c:v>
                </c:pt>
                <c:pt idx="1">
                  <c:v>-8.4868711274584783</c:v>
                </c:pt>
                <c:pt idx="2">
                  <c:v>-8.3744280418365609</c:v>
                </c:pt>
                <c:pt idx="3">
                  <c:v>-5.5144191139625365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A-4076-BED5-04B29F5A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01"/>
              <c:y val="0.831158714703019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6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72-97BC-064E55B1431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-9.4373678445672837</c:v>
                </c:pt>
                <c:pt idx="2">
                  <c:v>-9.3564007139379992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B-4072-97BC-064E55B1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C-4D36-891B-0037244EE5A3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D36-891B-0037244EE5A3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4D36-891B-0037244EE5A3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DC-4D36-891B-0037244EE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DC-4D36-891B-0037244EE5A3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1-475F-B172-92ACE69A5823}"/>
            </c:ext>
          </c:extLst>
        </c:ser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1-475F-B172-92ACE69A5823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1-475F-B172-92ACE69A5823}"/>
            </c:ext>
          </c:extLst>
        </c:ser>
        <c:ser>
          <c:idx val="4"/>
          <c:order val="4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1-475F-B172-92ACE69A5823}"/>
            </c:ext>
          </c:extLst>
        </c:ser>
        <c:ser>
          <c:idx val="5"/>
          <c:order val="5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xVal>
          <c:y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DB-4C89-873C-2104705A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1D1-475F-B172-92ACE69A5823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5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8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8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alldata_1step!$M$2:$M$5</c:f>
              <c:numCache>
                <c:formatCode>General</c:formatCode>
                <c:ptCount val="4"/>
                <c:pt idx="0">
                  <c:v>-1.9071120174564617</c:v>
                </c:pt>
                <c:pt idx="1">
                  <c:v>-4.4476325130031995</c:v>
                </c:pt>
                <c:pt idx="2">
                  <c:v>-3.1402286791878598</c:v>
                </c:pt>
                <c:pt idx="3">
                  <c:v>1.2885992899634173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8-4B2D-9731-ACA81D036281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alldata_1step!$N$2:$N$5</c:f>
              <c:numCache>
                <c:formatCode>General</c:formatCode>
                <c:ptCount val="4"/>
                <c:pt idx="0">
                  <c:v>0</c:v>
                </c:pt>
                <c:pt idx="1">
                  <c:v>-7.1218698662349267</c:v>
                </c:pt>
                <c:pt idx="2">
                  <c:v>-3.3261346280015869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8-4B2D-9731-ACA81D036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2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0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4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4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20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-1.9071120174564617</c:v>
                </c:pt>
                <c:pt idx="1">
                  <c:v>-4.4476325130031995</c:v>
                </c:pt>
                <c:pt idx="2">
                  <c:v>-3.1402286791878598</c:v>
                </c:pt>
                <c:pt idx="3">
                  <c:v>1.2885992899634173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7-4FA7-A6B7-13C67F983306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0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7-4FA7-A6B7-13C67F98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1131398</xdr:colOff>
      <xdr:row>20</xdr:row>
      <xdr:rowOff>150813</xdr:rowOff>
    </xdr:from>
    <xdr:to>
      <xdr:col>12</xdr:col>
      <xdr:colOff>960438</xdr:colOff>
      <xdr:row>54</xdr:row>
      <xdr:rowOff>66902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1342654</xdr:colOff>
      <xdr:row>20</xdr:row>
      <xdr:rowOff>127872</xdr:rowOff>
    </xdr:from>
    <xdr:to>
      <xdr:col>19</xdr:col>
      <xdr:colOff>290201</xdr:colOff>
      <xdr:row>63</xdr:row>
      <xdr:rowOff>70811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455040</xdr:colOff>
      <xdr:row>18</xdr:row>
      <xdr:rowOff>170088</xdr:rowOff>
    </xdr:from>
    <xdr:to>
      <xdr:col>40</xdr:col>
      <xdr:colOff>68035</xdr:colOff>
      <xdr:row>54</xdr:row>
      <xdr:rowOff>17007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367560</xdr:colOff>
      <xdr:row>17</xdr:row>
      <xdr:rowOff>94320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65" zoomScaleNormal="65" workbookViewId="0">
      <selection activeCell="H1" sqref="H1"/>
    </sheetView>
  </sheetViews>
  <sheetFormatPr defaultColWidth="8.7109375" defaultRowHeight="15" x14ac:dyDescent="0.25"/>
  <cols>
    <col min="1" max="1" width="34.140625" customWidth="1"/>
    <col min="5" max="5" width="26.5703125" customWidth="1"/>
    <col min="6" max="6" width="19.7109375" customWidth="1"/>
    <col min="7" max="7" width="11.5703125" customWidth="1"/>
  </cols>
  <sheetData>
    <row r="1" spans="1:7" x14ac:dyDescent="0.25">
      <c r="A1" t="s">
        <v>0</v>
      </c>
      <c r="E1" t="s">
        <v>1</v>
      </c>
    </row>
    <row r="3" spans="1:7" x14ac:dyDescent="0.25">
      <c r="A3" s="1"/>
      <c r="B3" s="1" t="s">
        <v>2</v>
      </c>
      <c r="C3" s="1" t="s">
        <v>3</v>
      </c>
      <c r="E3" s="2" t="s">
        <v>4</v>
      </c>
    </row>
    <row r="4" spans="1:7" x14ac:dyDescent="0.25">
      <c r="A4" s="3" t="s">
        <v>5</v>
      </c>
      <c r="B4" s="3">
        <v>3.6677178421874999</v>
      </c>
      <c r="C4" s="3">
        <v>3.657697180625</v>
      </c>
      <c r="E4" t="s">
        <v>6</v>
      </c>
      <c r="F4">
        <v>0.05</v>
      </c>
    </row>
    <row r="5" spans="1:7" x14ac:dyDescent="0.25">
      <c r="A5" s="3" t="s">
        <v>7</v>
      </c>
      <c r="B5" s="3">
        <v>5.78650007226214E-2</v>
      </c>
      <c r="C5" s="3">
        <v>4.7497065457483202E-2</v>
      </c>
      <c r="E5" t="s">
        <v>8</v>
      </c>
      <c r="F5">
        <v>0</v>
      </c>
    </row>
    <row r="6" spans="1:7" x14ac:dyDescent="0.25">
      <c r="A6" s="3" t="s">
        <v>9</v>
      </c>
      <c r="B6" s="3">
        <v>32</v>
      </c>
      <c r="C6" s="3">
        <v>32</v>
      </c>
      <c r="F6" s="2" t="s">
        <v>2</v>
      </c>
      <c r="G6" s="2" t="s">
        <v>3</v>
      </c>
    </row>
    <row r="7" spans="1:7" x14ac:dyDescent="0.25">
      <c r="A7" s="3" t="s">
        <v>10</v>
      </c>
      <c r="B7" s="3">
        <v>-0.16192390038572199</v>
      </c>
      <c r="C7" s="3"/>
      <c r="E7" t="s">
        <v>5</v>
      </c>
      <c r="F7">
        <f>AVERAGE(alldata_1step!$AH$1:$AH$16)</f>
        <v>3.1271580624999999</v>
      </c>
      <c r="G7">
        <f>AVERAGE(alldata_1step!$AJ$1:$AJ$16)</f>
        <v>2.9502936250000009</v>
      </c>
    </row>
    <row r="8" spans="1:7" x14ac:dyDescent="0.25">
      <c r="A8" s="3" t="s">
        <v>8</v>
      </c>
      <c r="B8" s="3">
        <v>0</v>
      </c>
      <c r="C8" s="3"/>
      <c r="E8" t="s">
        <v>7</v>
      </c>
      <c r="F8">
        <f>VAR(alldata_1step!$AH$1:$AH$16)</f>
        <v>0.22744277480553213</v>
      </c>
      <c r="G8">
        <f>VAR(alldata_1step!$AJ$1:$AJ$16)</f>
        <v>5.4932672304916642E-2</v>
      </c>
    </row>
    <row r="9" spans="1:7" x14ac:dyDescent="0.25">
      <c r="A9" s="3" t="s">
        <v>11</v>
      </c>
      <c r="B9" s="3">
        <v>31</v>
      </c>
      <c r="C9" s="3"/>
      <c r="E9" t="s">
        <v>9</v>
      </c>
      <c r="F9">
        <f>COUNT(alldata_1step!$AH$1:$AH$16)</f>
        <v>16</v>
      </c>
      <c r="G9">
        <f>COUNT(alldata_1step!$AJ$1:$AJ$16)</f>
        <v>16</v>
      </c>
    </row>
    <row r="10" spans="1:7" x14ac:dyDescent="0.25">
      <c r="A10" s="3" t="s">
        <v>12</v>
      </c>
      <c r="B10" s="3">
        <v>0.16206428593616401</v>
      </c>
      <c r="C10" s="3"/>
      <c r="E10" t="s">
        <v>10</v>
      </c>
      <c r="F10">
        <f>CORREL(alldata_1step!$AH$1:$AH$16,alldata_1step!$AJ$1:$AJ$16)</f>
        <v>0.31835159617835207</v>
      </c>
    </row>
    <row r="11" spans="1:7" x14ac:dyDescent="0.25">
      <c r="A11" s="3" t="s">
        <v>13</v>
      </c>
      <c r="B11" s="3">
        <v>0.43615348164768403</v>
      </c>
      <c r="C11" s="3"/>
      <c r="E11" t="s">
        <v>14</v>
      </c>
      <c r="F11">
        <f t="array" ref="F11">AVERAGE(IF(ISODD(IF(ISNUMBER(alldata_1step!$AH$1:$AH$16), 1, 0) * IF(ISNUMBER(alldata_1step!$AJ$1:$AJ$16), 1, 0)), alldata_1step!$AH$1:$AH$16 - alldata_1step!$AJ$1:$AJ$16, "NA"))</f>
        <v>0.1768644375</v>
      </c>
    </row>
    <row r="12" spans="1:7" x14ac:dyDescent="0.25">
      <c r="A12" s="3" t="s">
        <v>15</v>
      </c>
      <c r="B12" s="3">
        <v>1.69551878254587</v>
      </c>
      <c r="C12" s="3"/>
      <c r="E12" t="s">
        <v>16</v>
      </c>
      <c r="F12">
        <f t="array" ref="F12">VAR(IF(ISODD(IF(ISNUMBER(alldata_1step!$AH$1:$AH$16), 1, 0) * IF(ISNUMBER(alldata_1step!$AJ$1:$AJ$16), 1, 0)), alldata_1step!$AH$1:$AH$16 - alldata_1step!$AJ$1:$AJ$16, "NA"))</f>
        <v>0.21120684045812907</v>
      </c>
    </row>
    <row r="13" spans="1:7" x14ac:dyDescent="0.25">
      <c r="A13" s="3" t="s">
        <v>17</v>
      </c>
      <c r="B13" s="3">
        <v>0.87230696329536805</v>
      </c>
      <c r="C13" s="3"/>
      <c r="E13" t="s">
        <v>11</v>
      </c>
      <c r="F13">
        <f t="array" ref="F13">SUM(IF(ISNUMBER(alldata_1step!$AH$1:$AH$16), 1, 0) * IF(ISNUMBER(alldata_1step!$AJ$1:$AJ$16), 1, 0)) - 1</f>
        <v>15</v>
      </c>
    </row>
    <row r="14" spans="1:7" x14ac:dyDescent="0.25">
      <c r="A14" s="4" t="s">
        <v>18</v>
      </c>
      <c r="B14" s="4">
        <v>2.03951344639641</v>
      </c>
      <c r="C14" s="4"/>
      <c r="E14" t="s">
        <v>12</v>
      </c>
      <c r="F14">
        <f>('swing t test'!$F$11 - 'swing t test'!$F$5) / ('swing t test'!$F$12 / ( 'swing t test'!$F$13 + 1)) ^ 0.5</f>
        <v>1.5393824061292201</v>
      </c>
    </row>
    <row r="15" spans="1:7" x14ac:dyDescent="0.25">
      <c r="E15" t="s">
        <v>19</v>
      </c>
      <c r="F15">
        <f>TDIST(ABS('swing t test'!$F$14), 'swing t test'!$F$13, 1)</f>
        <v>7.2268852065983422E-2</v>
      </c>
    </row>
    <row r="16" spans="1:7" x14ac:dyDescent="0.25">
      <c r="E16" t="s">
        <v>15</v>
      </c>
      <c r="F16">
        <f>TINV(2*'swing t test'!$F$4, 'swing t test'!$F$13)</f>
        <v>1.7530503556925723</v>
      </c>
    </row>
    <row r="17" spans="5:6" x14ac:dyDescent="0.25">
      <c r="E17" t="s">
        <v>20</v>
      </c>
      <c r="F17">
        <f>TDIST(ABS('swing t test'!$F$14), 'swing t test'!$F$13, 2)</f>
        <v>0.14453770413196684</v>
      </c>
    </row>
    <row r="18" spans="5:6" x14ac:dyDescent="0.25">
      <c r="E18" t="s">
        <v>18</v>
      </c>
      <c r="F18">
        <f>TINV('swing t test'!$F$4, 'swing t test'!$F$13)</f>
        <v>2.1314495455597742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65" zoomScaleNormal="65" workbookViewId="0">
      <selection activeCell="B17" sqref="B17"/>
    </sheetView>
  </sheetViews>
  <sheetFormatPr defaultColWidth="8.7109375" defaultRowHeight="15" x14ac:dyDescent="0.25"/>
  <cols>
    <col min="1" max="1" width="32.85546875" customWidth="1"/>
    <col min="2" max="2" width="14.7109375" customWidth="1"/>
    <col min="3" max="3" width="13.5703125" customWidth="1"/>
    <col min="5" max="5" width="26.5703125" customWidth="1"/>
    <col min="6" max="6" width="22.28515625" customWidth="1"/>
    <col min="7" max="7" width="19.7109375" customWidth="1"/>
  </cols>
  <sheetData>
    <row r="1" spans="1:7" x14ac:dyDescent="0.25">
      <c r="A1" t="s">
        <v>0</v>
      </c>
    </row>
    <row r="3" spans="1:7" x14ac:dyDescent="0.25">
      <c r="A3" s="1"/>
      <c r="B3" s="1" t="s">
        <v>2</v>
      </c>
      <c r="C3" s="1" t="s">
        <v>3</v>
      </c>
      <c r="E3" s="2" t="s">
        <v>4</v>
      </c>
    </row>
    <row r="4" spans="1:7" x14ac:dyDescent="0.25">
      <c r="A4" s="3" t="s">
        <v>5</v>
      </c>
      <c r="B4" s="3">
        <v>7.5656869234375002</v>
      </c>
      <c r="C4" s="3">
        <v>6.7500258471874997</v>
      </c>
      <c r="E4" t="s">
        <v>6</v>
      </c>
      <c r="F4">
        <v>0.05</v>
      </c>
    </row>
    <row r="5" spans="1:7" x14ac:dyDescent="0.25">
      <c r="A5" s="3" t="s">
        <v>7</v>
      </c>
      <c r="B5" s="3">
        <v>0.33123360494648302</v>
      </c>
      <c r="C5" s="3">
        <v>0.27048116175777098</v>
      </c>
      <c r="E5" t="s">
        <v>8</v>
      </c>
      <c r="F5">
        <v>0</v>
      </c>
    </row>
    <row r="6" spans="1:7" x14ac:dyDescent="0.25">
      <c r="A6" s="3" t="s">
        <v>9</v>
      </c>
      <c r="B6" s="3">
        <v>32</v>
      </c>
      <c r="C6" s="3">
        <v>32</v>
      </c>
      <c r="F6" s="2" t="s">
        <v>2</v>
      </c>
      <c r="G6" s="2" t="s">
        <v>3</v>
      </c>
    </row>
    <row r="7" spans="1:7" x14ac:dyDescent="0.25">
      <c r="A7" s="3" t="s">
        <v>10</v>
      </c>
      <c r="B7" s="3">
        <v>0.39097285387872199</v>
      </c>
      <c r="C7" s="3"/>
      <c r="E7" t="s">
        <v>5</v>
      </c>
      <c r="F7">
        <f>AVERAGE(alldata_1step!$AN$1:$AN$16)</f>
        <v>7.0870090000000001</v>
      </c>
      <c r="G7">
        <f>AVERAGE(alldata_1step!$AP$1:$AP$16)</f>
        <v>6.2359673125000006</v>
      </c>
    </row>
    <row r="8" spans="1:7" x14ac:dyDescent="0.25">
      <c r="A8" s="3" t="s">
        <v>8</v>
      </c>
      <c r="B8" s="3">
        <v>0</v>
      </c>
      <c r="C8" s="3"/>
      <c r="E8" t="s">
        <v>7</v>
      </c>
      <c r="F8">
        <f>VAR(alldata_1step!$AN$1:$AN$16)</f>
        <v>0.32287407359733333</v>
      </c>
      <c r="G8">
        <f>VAR(alldata_1step!$AP$1:$AP$16)</f>
        <v>0.23681977813476249</v>
      </c>
    </row>
    <row r="9" spans="1:7" x14ac:dyDescent="0.25">
      <c r="A9" s="3" t="s">
        <v>11</v>
      </c>
      <c r="B9" s="3">
        <v>31</v>
      </c>
      <c r="C9" s="3"/>
      <c r="E9" t="s">
        <v>9</v>
      </c>
      <c r="F9">
        <f>COUNT(alldata_1step!$AN$1:$AN$16)</f>
        <v>16</v>
      </c>
      <c r="G9">
        <f>COUNT(alldata_1step!$AP$1:$AP$16)</f>
        <v>16</v>
      </c>
    </row>
    <row r="10" spans="1:7" x14ac:dyDescent="0.25">
      <c r="A10" s="3" t="s">
        <v>12</v>
      </c>
      <c r="B10" s="3">
        <v>7.6095659625680501</v>
      </c>
      <c r="C10" s="3"/>
      <c r="E10" t="s">
        <v>10</v>
      </c>
      <c r="F10">
        <f>CORREL(alldata_1step!$AN$1:$AN$16,alldata_1step!$AP$1:$AP$16)</f>
        <v>0.54075241315096212</v>
      </c>
    </row>
    <row r="11" spans="1:7" x14ac:dyDescent="0.25">
      <c r="A11" s="3" t="s">
        <v>13</v>
      </c>
      <c r="B11" s="3">
        <v>7.0104893182867399E-9</v>
      </c>
      <c r="C11" s="3"/>
      <c r="E11" t="s">
        <v>14</v>
      </c>
      <c r="F11">
        <f t="array" ref="F11">AVERAGE(IF(ISODD(IF(ISNUMBER(alldata_1step!$AN$1:$AN$16), 1, 0) * IF(ISNUMBER(alldata_1step!$AP$1:$AP$16), 1, 0)), alldata_1step!$AN$1:$AN$16 - alldata_1step!$AP$1:$AP$16, "NA"))</f>
        <v>0.85104168749999998</v>
      </c>
    </row>
    <row r="12" spans="1:7" x14ac:dyDescent="0.25">
      <c r="A12" s="3" t="s">
        <v>15</v>
      </c>
      <c r="B12" s="3">
        <v>1.69551878254587</v>
      </c>
      <c r="C12" s="3"/>
      <c r="E12" t="s">
        <v>16</v>
      </c>
      <c r="F12">
        <f t="array" ref="F12">VAR(IF(ISODD(IF(ISNUMBER(alldata_1step!$AN$1:$AN$16), 1, 0) * IF(ISNUMBER(alldata_1step!$AP$1:$AP$16), 1, 0)), alldata_1step!$AN$1:$AN$16 - alldata_1step!$AP$1:$AP$16, "NA"))</f>
        <v>0.26063680973142928</v>
      </c>
    </row>
    <row r="13" spans="1:7" x14ac:dyDescent="0.25">
      <c r="A13" s="3" t="s">
        <v>17</v>
      </c>
      <c r="B13" s="3">
        <v>1.40209786365735E-8</v>
      </c>
      <c r="C13" s="3"/>
      <c r="E13" t="s">
        <v>11</v>
      </c>
      <c r="F13">
        <f t="array" ref="F13">SUM(IF(ISNUMBER(alldata_1step!$AN$1:$AN$16), 1, 0) * IF(ISNUMBER(alldata_1step!$AP$1:$AP$16), 1, 0)) - 1</f>
        <v>15</v>
      </c>
    </row>
    <row r="14" spans="1:7" x14ac:dyDescent="0.25">
      <c r="A14" s="4" t="s">
        <v>18</v>
      </c>
      <c r="B14" s="4">
        <v>2.03951344639641</v>
      </c>
      <c r="C14" s="4"/>
      <c r="E14" t="s">
        <v>12</v>
      </c>
      <c r="F14">
        <f>('stance t test'!$F$11 - 'stance t test'!$F$5) / ('stance t test'!$F$12 / ( 'stance t test'!$F$13 + 1)) ^ 0.5</f>
        <v>6.667959447201091</v>
      </c>
    </row>
    <row r="15" spans="1:7" x14ac:dyDescent="0.25">
      <c r="E15" t="s">
        <v>19</v>
      </c>
      <c r="F15">
        <f>TDIST(ABS('stance t test'!$F$14), 'stance t test'!$F$13, 1)</f>
        <v>3.7531099975848202E-6</v>
      </c>
    </row>
    <row r="16" spans="1:7" x14ac:dyDescent="0.25">
      <c r="E16" t="s">
        <v>15</v>
      </c>
      <c r="F16">
        <f>TINV(2*'stance t test'!$F$4, 'stance t test'!$F$13)</f>
        <v>1.7530503556925723</v>
      </c>
    </row>
    <row r="17" spans="5:6" x14ac:dyDescent="0.25">
      <c r="E17" t="s">
        <v>20</v>
      </c>
      <c r="F17">
        <f>TDIST(ABS('stance t test'!$F$14), 'stance t test'!$F$13, 2)</f>
        <v>7.5062199951696404E-6</v>
      </c>
    </row>
    <row r="18" spans="5:6" x14ac:dyDescent="0.25">
      <c r="E18" t="s">
        <v>18</v>
      </c>
      <c r="F18">
        <f>TINV('stance t test'!$F$4, 'stance t test'!$F$13)</f>
        <v>2.1314495455597742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33"/>
  <sheetViews>
    <sheetView topLeftCell="H24" zoomScale="65" zoomScaleNormal="65" workbookViewId="0">
      <selection activeCell="H2" sqref="H2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25" customWidth="1"/>
    <col min="9" max="9" width="21.140625" customWidth="1"/>
    <col min="10" max="10" width="24.42578125" customWidth="1"/>
    <col min="12" max="12" width="29.7109375" customWidth="1"/>
    <col min="13" max="13" width="28.7109375" customWidth="1"/>
    <col min="14" max="14" width="29.85546875" customWidth="1"/>
    <col min="15" max="15" width="29.140625" customWidth="1"/>
    <col min="16" max="16" width="29.42578125" customWidth="1"/>
  </cols>
  <sheetData>
    <row r="1" spans="2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AF1" t="s">
        <v>36</v>
      </c>
      <c r="AG1">
        <v>3.77461059</v>
      </c>
      <c r="AI1">
        <v>3.7516286299999999</v>
      </c>
      <c r="AJ1" t="s">
        <v>36</v>
      </c>
      <c r="AL1" t="s">
        <v>37</v>
      </c>
      <c r="AM1">
        <v>6.9261488900000003</v>
      </c>
      <c r="AO1">
        <v>6.7013630500000003</v>
      </c>
      <c r="AP1" t="s">
        <v>38</v>
      </c>
    </row>
    <row r="2" spans="2:42" x14ac:dyDescent="0.25">
      <c r="B2" t="s">
        <v>39</v>
      </c>
      <c r="C2" t="s">
        <v>40</v>
      </c>
      <c r="D2" t="s">
        <v>41</v>
      </c>
      <c r="E2">
        <v>10.658417999999999</v>
      </c>
      <c r="F2">
        <f>AVERAGE(E2:E5)</f>
        <v>10.656892499999998</v>
      </c>
      <c r="G2">
        <v>11.128983</v>
      </c>
      <c r="H2">
        <v>11.128983</v>
      </c>
      <c r="I2">
        <f>F2</f>
        <v>10.656892499999998</v>
      </c>
      <c r="J2">
        <f t="shared" ref="J2:J9" si="0">I2-1.2</f>
        <v>9.4568924999999986</v>
      </c>
      <c r="K2">
        <v>1</v>
      </c>
      <c r="L2">
        <f>(AVERAGE(H2:H2)-AVERAGE(H3:H3))/(AVERAGE(H3:H3))*100</f>
        <v>-1.8618153343242196</v>
      </c>
      <c r="M2">
        <f>(AVERAGE(I2:I2)-AVERAGE(I3:I3))/(AVERAGE(I3:I3))*100</f>
        <v>-9.6593786402293969</v>
      </c>
      <c r="N2">
        <f>(H2-H3)/H3*100</f>
        <v>-1.8618153343242196</v>
      </c>
      <c r="O2">
        <f>(I2-I3)/I3*100</f>
        <v>-9.6593786402293969</v>
      </c>
      <c r="P2">
        <f>(J2-J3)/J3*100</f>
        <v>-10.753270260491925</v>
      </c>
      <c r="AF2" t="s">
        <v>42</v>
      </c>
      <c r="AG2">
        <v>4.2300951299999996</v>
      </c>
      <c r="AI2">
        <v>3.5749870600000002</v>
      </c>
      <c r="AJ2" t="s">
        <v>43</v>
      </c>
      <c r="AL2" t="s">
        <v>42</v>
      </c>
      <c r="AM2">
        <v>7.4632141599999997</v>
      </c>
      <c r="AO2">
        <v>6.74777776</v>
      </c>
      <c r="AP2" t="s">
        <v>43</v>
      </c>
    </row>
    <row r="3" spans="2:42" x14ac:dyDescent="0.25">
      <c r="B3" t="s">
        <v>39</v>
      </c>
      <c r="C3" t="s">
        <v>40</v>
      </c>
      <c r="D3" t="s">
        <v>44</v>
      </c>
      <c r="E3">
        <v>10.532114</v>
      </c>
      <c r="G3">
        <v>11.128983</v>
      </c>
      <c r="H3">
        <v>11.340115000000001</v>
      </c>
      <c r="I3">
        <f>F6</f>
        <v>11.796346249999999</v>
      </c>
      <c r="J3">
        <f t="shared" si="0"/>
        <v>10.59634625</v>
      </c>
      <c r="K3">
        <v>2</v>
      </c>
      <c r="L3">
        <f>(AVERAGE(H4:H4)-AVERAGE(H5:H5))/(AVERAGE(H5:H5))*100</f>
        <v>-4.2872176712975527</v>
      </c>
      <c r="M3">
        <f>(AVERAGE(I4:I4)-AVERAGE(I5:I5))/(AVERAGE(I5:I5))*100</f>
        <v>-8.4868711274584783</v>
      </c>
      <c r="N3">
        <f>(H4-H5)/(H5)*100</f>
        <v>-4.2872176712975527</v>
      </c>
      <c r="O3">
        <f>(I4-I5)/(I5)*100</f>
        <v>-8.4868711274584783</v>
      </c>
      <c r="P3">
        <f>(J4-J5)/(J5)*100</f>
        <v>-9.4373678445672837</v>
      </c>
      <c r="AG3">
        <v>3.5632122000000002</v>
      </c>
      <c r="AI3">
        <v>3.2811005600000001</v>
      </c>
      <c r="AM3">
        <v>7.4295345399999997</v>
      </c>
      <c r="AO3">
        <v>7.3178290199999996</v>
      </c>
    </row>
    <row r="4" spans="2:42" x14ac:dyDescent="0.25">
      <c r="B4" t="s">
        <v>39</v>
      </c>
      <c r="C4" t="s">
        <v>40</v>
      </c>
      <c r="D4" t="s">
        <v>45</v>
      </c>
      <c r="E4">
        <v>11.053943</v>
      </c>
      <c r="G4">
        <v>11.128983</v>
      </c>
      <c r="H4">
        <v>8.9903829999999996</v>
      </c>
      <c r="I4">
        <f>F10</f>
        <v>10.903474500000002</v>
      </c>
      <c r="J4">
        <f t="shared" si="0"/>
        <v>9.7034745000000022</v>
      </c>
      <c r="K4">
        <v>3</v>
      </c>
      <c r="L4">
        <f>(AVERAGE(H6:H6)-AVERAGE(H7:H7))/(AVERAGE(H7:H7))*100</f>
        <v>-3.235697688454958</v>
      </c>
      <c r="M4">
        <f>(AVERAGE(I6:I6)-AVERAGE(I7:I7))/(AVERAGE(I7:I7))*100</f>
        <v>-8.3744280418365609</v>
      </c>
      <c r="N4">
        <f>(H6-H7)/H7*100</f>
        <v>-3.235697688454958</v>
      </c>
      <c r="O4">
        <f>(I6-I7)/I7*100</f>
        <v>-8.3744280418365609</v>
      </c>
      <c r="P4">
        <f>(J6-J7)/J7*100</f>
        <v>-9.3564007139379992</v>
      </c>
      <c r="AG4">
        <v>3.4214826299999999</v>
      </c>
      <c r="AI4">
        <v>3.4968128100000002</v>
      </c>
      <c r="AM4">
        <v>7.8010314300000001</v>
      </c>
      <c r="AO4">
        <v>7.07258122</v>
      </c>
    </row>
    <row r="5" spans="2:42" x14ac:dyDescent="0.25">
      <c r="B5" t="s">
        <v>39</v>
      </c>
      <c r="C5" t="s">
        <v>40</v>
      </c>
      <c r="D5" t="s">
        <v>46</v>
      </c>
      <c r="E5">
        <v>10.383095000000001</v>
      </c>
      <c r="G5">
        <v>11.128983</v>
      </c>
      <c r="H5">
        <v>9.3930849999999992</v>
      </c>
      <c r="I5">
        <f>F14</f>
        <v>11.914656000000001</v>
      </c>
      <c r="J5">
        <f t="shared" si="0"/>
        <v>10.714656000000002</v>
      </c>
      <c r="K5">
        <v>4</v>
      </c>
      <c r="L5">
        <f>(AVERAGE(H8:H8)-AVERAGE(H9:H9))/(AVERAGE(H9:H9))*100</f>
        <v>0.99777091165831355</v>
      </c>
      <c r="M5">
        <f>(AVERAGE(I8:I8)-AVERAGE(I9:I9))/(AVERAGE(I9:I9))*100</f>
        <v>-5.5144191139625365</v>
      </c>
      <c r="N5">
        <f>(H8-H9)/H9*100</f>
        <v>0.99777091165831355</v>
      </c>
      <c r="O5">
        <f>(I8-I9)/I9*100</f>
        <v>-5.5144191139625365</v>
      </c>
      <c r="P5">
        <f>(J8-J9)/J9*100</f>
        <v>-6.1489278867575043</v>
      </c>
      <c r="AG5">
        <v>4.13754621</v>
      </c>
      <c r="AI5">
        <v>3.6202895599999998</v>
      </c>
      <c r="AM5">
        <v>8.8978410300000004</v>
      </c>
      <c r="AO5">
        <v>6.2382439300000003</v>
      </c>
    </row>
    <row r="6" spans="2:42" x14ac:dyDescent="0.25">
      <c r="B6" t="s">
        <v>39</v>
      </c>
      <c r="C6" t="s">
        <v>47</v>
      </c>
      <c r="D6" t="s">
        <v>41</v>
      </c>
      <c r="E6">
        <v>11.446911</v>
      </c>
      <c r="F6">
        <f>AVERAGE(E6:E9)</f>
        <v>11.796346249999999</v>
      </c>
      <c r="G6">
        <v>11.340115000000001</v>
      </c>
      <c r="H6">
        <v>9.5231130000000004</v>
      </c>
      <c r="I6">
        <f>F18</f>
        <v>10.476286250000001</v>
      </c>
      <c r="J6">
        <f t="shared" si="0"/>
        <v>9.2762862500000018</v>
      </c>
      <c r="AG6">
        <v>3.6790780199999999</v>
      </c>
      <c r="AI6">
        <v>3.74917436</v>
      </c>
      <c r="AM6">
        <v>7.3308447299999999</v>
      </c>
      <c r="AO6">
        <v>6.5246155000000003</v>
      </c>
    </row>
    <row r="7" spans="2:42" x14ac:dyDescent="0.25">
      <c r="B7" t="s">
        <v>39</v>
      </c>
      <c r="C7" t="s">
        <v>47</v>
      </c>
      <c r="D7" t="s">
        <v>44</v>
      </c>
      <c r="E7">
        <v>12.276393000000001</v>
      </c>
      <c r="G7">
        <v>11.340115000000001</v>
      </c>
      <c r="H7">
        <v>9.8415560000000006</v>
      </c>
      <c r="I7">
        <f>F22</f>
        <v>11.433801750000001</v>
      </c>
      <c r="J7">
        <f t="shared" si="0"/>
        <v>10.233801750000001</v>
      </c>
      <c r="AG7">
        <v>3.5312441899999998</v>
      </c>
      <c r="AI7">
        <v>3.3463886</v>
      </c>
      <c r="AM7">
        <v>7.9432368599999998</v>
      </c>
      <c r="AO7">
        <v>6.8965170899999997</v>
      </c>
    </row>
    <row r="8" spans="2:42" x14ac:dyDescent="0.25">
      <c r="B8" t="s">
        <v>39</v>
      </c>
      <c r="C8" t="s">
        <v>47</v>
      </c>
      <c r="D8" t="s">
        <v>45</v>
      </c>
      <c r="E8">
        <v>11.966144999999999</v>
      </c>
      <c r="G8">
        <v>11.340115000000001</v>
      </c>
      <c r="H8">
        <v>9.2095079999999996</v>
      </c>
      <c r="I8">
        <f>F26</f>
        <v>10.9877445</v>
      </c>
      <c r="J8">
        <f t="shared" si="0"/>
        <v>9.7877445000000005</v>
      </c>
      <c r="L8" t="s">
        <v>48</v>
      </c>
      <c r="N8" t="s">
        <v>49</v>
      </c>
      <c r="AG8">
        <v>3.51295833</v>
      </c>
      <c r="AI8">
        <v>3.8492848099999999</v>
      </c>
      <c r="AM8">
        <v>6.3054460800000003</v>
      </c>
      <c r="AO8">
        <v>5.4538632099999997</v>
      </c>
    </row>
    <row r="9" spans="2:42" x14ac:dyDescent="0.25">
      <c r="B9" t="s">
        <v>39</v>
      </c>
      <c r="C9" t="s">
        <v>47</v>
      </c>
      <c r="D9" t="s">
        <v>46</v>
      </c>
      <c r="E9">
        <v>11.495936</v>
      </c>
      <c r="G9">
        <v>11.340115000000001</v>
      </c>
      <c r="H9">
        <v>9.1185259999999992</v>
      </c>
      <c r="I9">
        <f>F30</f>
        <v>11.62901725</v>
      </c>
      <c r="J9">
        <f t="shared" si="0"/>
        <v>10.429017250000001</v>
      </c>
      <c r="AG9">
        <v>3.8905419800000001</v>
      </c>
      <c r="AI9">
        <v>3.9169888799999999</v>
      </c>
      <c r="AM9">
        <v>7.45161228</v>
      </c>
      <c r="AO9">
        <v>6.3442403599999997</v>
      </c>
    </row>
    <row r="10" spans="2:42" x14ac:dyDescent="0.25">
      <c r="B10" t="s">
        <v>50</v>
      </c>
      <c r="C10" t="s">
        <v>40</v>
      </c>
      <c r="D10" t="s">
        <v>41</v>
      </c>
      <c r="E10">
        <v>10.583754000000001</v>
      </c>
      <c r="F10">
        <f>AVERAGE(E10:E13)</f>
        <v>10.903474500000002</v>
      </c>
      <c r="G10">
        <v>8.9903829999999996</v>
      </c>
      <c r="AG10">
        <v>4.2041776899999999</v>
      </c>
      <c r="AI10">
        <v>3.39284074</v>
      </c>
      <c r="AM10">
        <v>8.5099453</v>
      </c>
      <c r="AO10">
        <v>7.8911217300000001</v>
      </c>
    </row>
    <row r="11" spans="2:42" x14ac:dyDescent="0.25">
      <c r="B11" t="s">
        <v>50</v>
      </c>
      <c r="C11" t="s">
        <v>40</v>
      </c>
      <c r="D11" t="s">
        <v>44</v>
      </c>
      <c r="E11">
        <v>10.244412000000001</v>
      </c>
      <c r="G11">
        <v>8.9903829999999996</v>
      </c>
      <c r="AG11">
        <v>3.4208335999999999</v>
      </c>
      <c r="AI11">
        <v>3.7486296299999999</v>
      </c>
      <c r="AM11">
        <v>7.71653462</v>
      </c>
      <c r="AO11">
        <v>6.8202767900000003</v>
      </c>
    </row>
    <row r="12" spans="2:42" x14ac:dyDescent="0.25">
      <c r="B12" t="s">
        <v>50</v>
      </c>
      <c r="C12" t="s">
        <v>40</v>
      </c>
      <c r="D12" t="s">
        <v>45</v>
      </c>
      <c r="E12">
        <v>11.598451000000001</v>
      </c>
      <c r="G12">
        <v>8.9903829999999996</v>
      </c>
      <c r="AG12">
        <v>3.84958109</v>
      </c>
      <c r="AI12">
        <v>3.7801923799999999</v>
      </c>
      <c r="AM12">
        <v>7.1410283000000003</v>
      </c>
      <c r="AO12">
        <v>7.0296074600000003</v>
      </c>
    </row>
    <row r="13" spans="2:42" x14ac:dyDescent="0.25">
      <c r="B13" t="s">
        <v>50</v>
      </c>
      <c r="C13" t="s">
        <v>40</v>
      </c>
      <c r="D13" t="s">
        <v>46</v>
      </c>
      <c r="E13">
        <v>11.187281</v>
      </c>
      <c r="G13">
        <v>8.9903829999999996</v>
      </c>
      <c r="AG13">
        <v>3.7630398600000001</v>
      </c>
      <c r="AI13">
        <v>3.5865538400000001</v>
      </c>
      <c r="AM13">
        <v>7.2706483799999999</v>
      </c>
      <c r="AO13">
        <v>6.6520584300000003</v>
      </c>
    </row>
    <row r="14" spans="2:42" x14ac:dyDescent="0.25">
      <c r="B14" t="s">
        <v>50</v>
      </c>
      <c r="C14" t="s">
        <v>47</v>
      </c>
      <c r="D14" t="s">
        <v>41</v>
      </c>
      <c r="E14">
        <v>11.601487000000001</v>
      </c>
      <c r="F14">
        <f>AVERAGE(E14:E17)</f>
        <v>11.914656000000001</v>
      </c>
      <c r="G14">
        <v>9.3930849999999992</v>
      </c>
      <c r="AG14">
        <v>3.5539961799999999</v>
      </c>
      <c r="AI14">
        <v>3.4075026799999999</v>
      </c>
      <c r="AM14">
        <v>7.7638392200000004</v>
      </c>
      <c r="AO14">
        <v>7.2813205500000002</v>
      </c>
    </row>
    <row r="15" spans="2:42" x14ac:dyDescent="0.25">
      <c r="B15" t="s">
        <v>50</v>
      </c>
      <c r="C15" t="s">
        <v>47</v>
      </c>
      <c r="D15" t="s">
        <v>44</v>
      </c>
      <c r="E15">
        <v>12.314610999999999</v>
      </c>
      <c r="G15">
        <v>9.3930849999999992</v>
      </c>
      <c r="AG15">
        <v>3.6091930400000001</v>
      </c>
      <c r="AI15">
        <v>3.9793312599999999</v>
      </c>
      <c r="AM15">
        <v>8.5895983200000003</v>
      </c>
      <c r="AO15">
        <v>6.0784352999999998</v>
      </c>
    </row>
    <row r="16" spans="2:42" x14ac:dyDescent="0.25">
      <c r="B16" t="s">
        <v>50</v>
      </c>
      <c r="C16" t="s">
        <v>47</v>
      </c>
      <c r="D16" t="s">
        <v>45</v>
      </c>
      <c r="E16">
        <v>11.922836999999999</v>
      </c>
      <c r="G16">
        <v>9.3930849999999992</v>
      </c>
      <c r="AG16">
        <v>3.7746766599999999</v>
      </c>
      <c r="AI16">
        <v>3.6325574399999998</v>
      </c>
      <c r="AM16">
        <v>7.0329729900000002</v>
      </c>
      <c r="AO16">
        <v>6.6928659699999997</v>
      </c>
    </row>
    <row r="17" spans="2:41" x14ac:dyDescent="0.25">
      <c r="B17" t="s">
        <v>50</v>
      </c>
      <c r="C17" t="s">
        <v>47</v>
      </c>
      <c r="D17" t="s">
        <v>46</v>
      </c>
      <c r="E17">
        <v>11.819689</v>
      </c>
      <c r="G17">
        <v>9.3930849999999992</v>
      </c>
      <c r="AG17">
        <v>3.9757748799999999</v>
      </c>
      <c r="AI17">
        <v>3.6556929399999998</v>
      </c>
      <c r="AM17">
        <v>7.2698033000000004</v>
      </c>
      <c r="AO17">
        <v>7.4187933599999996</v>
      </c>
    </row>
    <row r="18" spans="2:41" x14ac:dyDescent="0.25">
      <c r="B18" t="s">
        <v>51</v>
      </c>
      <c r="C18" t="s">
        <v>40</v>
      </c>
      <c r="D18" t="s">
        <v>41</v>
      </c>
      <c r="E18">
        <v>10.962673000000001</v>
      </c>
      <c r="F18">
        <f>AVERAGE(E18:E21)</f>
        <v>10.476286250000001</v>
      </c>
      <c r="G18">
        <v>9.5231130000000004</v>
      </c>
      <c r="AG18">
        <v>3.5679529200000002</v>
      </c>
      <c r="AI18">
        <v>4.1436469100000002</v>
      </c>
      <c r="AM18">
        <v>8.6397268999999994</v>
      </c>
      <c r="AO18">
        <v>7.8126584000000001</v>
      </c>
    </row>
    <row r="19" spans="2:41" x14ac:dyDescent="0.25">
      <c r="B19" t="s">
        <v>51</v>
      </c>
      <c r="C19" t="s">
        <v>40</v>
      </c>
      <c r="D19" t="s">
        <v>44</v>
      </c>
      <c r="E19">
        <v>9.9579850000000008</v>
      </c>
      <c r="G19">
        <v>9.5231130000000004</v>
      </c>
      <c r="AG19">
        <v>3.42346358</v>
      </c>
      <c r="AI19">
        <v>3.5757834599999998</v>
      </c>
      <c r="AM19">
        <v>7.2964587300000003</v>
      </c>
      <c r="AO19">
        <v>6.4225231300000001</v>
      </c>
    </row>
    <row r="20" spans="2:41" x14ac:dyDescent="0.25">
      <c r="B20" t="s">
        <v>51</v>
      </c>
      <c r="C20" t="s">
        <v>40</v>
      </c>
      <c r="D20" t="s">
        <v>45</v>
      </c>
      <c r="E20">
        <v>10.374825</v>
      </c>
      <c r="G20">
        <v>9.5231130000000004</v>
      </c>
      <c r="AG20">
        <v>3.6131749800000001</v>
      </c>
      <c r="AI20">
        <v>3.87919561</v>
      </c>
      <c r="AM20">
        <v>7.1477358100000004</v>
      </c>
      <c r="AO20">
        <v>6.39048806</v>
      </c>
    </row>
    <row r="21" spans="2:41" x14ac:dyDescent="0.25">
      <c r="B21" t="s">
        <v>51</v>
      </c>
      <c r="C21" t="s">
        <v>40</v>
      </c>
      <c r="D21" t="s">
        <v>46</v>
      </c>
      <c r="E21">
        <v>10.609662</v>
      </c>
      <c r="G21">
        <v>9.5231130000000004</v>
      </c>
      <c r="AG21">
        <v>3.2786754400000002</v>
      </c>
      <c r="AI21">
        <v>3.4741308700000002</v>
      </c>
      <c r="AM21">
        <v>7.7131829099999996</v>
      </c>
      <c r="AO21">
        <v>6.8209360999999999</v>
      </c>
    </row>
    <row r="22" spans="2:41" x14ac:dyDescent="0.25">
      <c r="B22" t="s">
        <v>51</v>
      </c>
      <c r="C22" t="s">
        <v>47</v>
      </c>
      <c r="D22" t="s">
        <v>41</v>
      </c>
      <c r="E22">
        <v>11.537487</v>
      </c>
      <c r="F22">
        <f>AVERAGE(E22:E25)</f>
        <v>11.433801750000001</v>
      </c>
      <c r="G22">
        <v>9.8415560000000006</v>
      </c>
      <c r="AG22">
        <v>3.8943757099999998</v>
      </c>
      <c r="AI22">
        <v>3.3917959999999998</v>
      </c>
      <c r="AM22">
        <v>7.1884764399999996</v>
      </c>
      <c r="AO22">
        <v>7.3890472000000003</v>
      </c>
    </row>
    <row r="23" spans="2:41" x14ac:dyDescent="0.25">
      <c r="B23" t="s">
        <v>51</v>
      </c>
      <c r="C23" t="s">
        <v>47</v>
      </c>
      <c r="D23" t="s">
        <v>44</v>
      </c>
      <c r="E23">
        <v>11.15171</v>
      </c>
      <c r="G23">
        <v>9.8415560000000006</v>
      </c>
      <c r="AG23">
        <v>3.33288655</v>
      </c>
      <c r="AI23">
        <v>3.7116112800000001</v>
      </c>
      <c r="AM23">
        <v>7.7999279599999998</v>
      </c>
      <c r="AO23">
        <v>6.9881122400000004</v>
      </c>
    </row>
    <row r="24" spans="2:41" x14ac:dyDescent="0.25">
      <c r="B24" t="s">
        <v>51</v>
      </c>
      <c r="C24" t="s">
        <v>47</v>
      </c>
      <c r="D24" t="s">
        <v>45</v>
      </c>
      <c r="E24">
        <v>11.481657999999999</v>
      </c>
      <c r="G24">
        <v>9.8415560000000006</v>
      </c>
      <c r="AG24">
        <v>3.7273354300000001</v>
      </c>
      <c r="AI24">
        <v>3.5773416400000002</v>
      </c>
      <c r="AM24">
        <v>8.1384372700000007</v>
      </c>
      <c r="AO24">
        <v>6.7545728199999999</v>
      </c>
    </row>
    <row r="25" spans="2:41" x14ac:dyDescent="0.25">
      <c r="B25" t="s">
        <v>51</v>
      </c>
      <c r="C25" t="s">
        <v>47</v>
      </c>
      <c r="D25" t="s">
        <v>46</v>
      </c>
      <c r="E25">
        <v>11.564352</v>
      </c>
      <c r="G25">
        <v>9.8415560000000006</v>
      </c>
      <c r="AG25">
        <v>3.60817714</v>
      </c>
      <c r="AI25">
        <v>3.6709925000000001</v>
      </c>
      <c r="AM25">
        <v>7.3311719799999997</v>
      </c>
      <c r="AO25">
        <v>6.2589525100000003</v>
      </c>
    </row>
    <row r="26" spans="2:41" x14ac:dyDescent="0.25">
      <c r="B26" t="s">
        <v>52</v>
      </c>
      <c r="C26" t="s">
        <v>40</v>
      </c>
      <c r="D26" t="s">
        <v>41</v>
      </c>
      <c r="E26">
        <v>10.536429999999999</v>
      </c>
      <c r="F26">
        <f>AVERAGE(E26:E29)</f>
        <v>10.9877445</v>
      </c>
      <c r="G26">
        <v>9.2095079999999996</v>
      </c>
      <c r="AG26">
        <v>3.6076974000000002</v>
      </c>
      <c r="AI26">
        <v>3.4817003500000001</v>
      </c>
      <c r="AM26">
        <v>7.0537733500000002</v>
      </c>
      <c r="AO26">
        <v>6.5480097300000004</v>
      </c>
    </row>
    <row r="27" spans="2:41" x14ac:dyDescent="0.25">
      <c r="B27" t="s">
        <v>52</v>
      </c>
      <c r="C27" t="s">
        <v>40</v>
      </c>
      <c r="D27" t="s">
        <v>44</v>
      </c>
      <c r="E27">
        <v>10.896834</v>
      </c>
      <c r="G27">
        <v>9.2095079999999996</v>
      </c>
      <c r="AG27">
        <v>3.3287779500000001</v>
      </c>
      <c r="AI27">
        <v>3.9823936299999998</v>
      </c>
      <c r="AM27">
        <v>6.9030172199999997</v>
      </c>
      <c r="AO27">
        <v>5.8787987399999997</v>
      </c>
    </row>
    <row r="28" spans="2:41" x14ac:dyDescent="0.25">
      <c r="B28" t="s">
        <v>52</v>
      </c>
      <c r="C28" t="s">
        <v>40</v>
      </c>
      <c r="D28" t="s">
        <v>45</v>
      </c>
      <c r="E28">
        <v>11.385512</v>
      </c>
      <c r="G28">
        <v>9.2095079999999996</v>
      </c>
      <c r="AG28">
        <v>3.6742637999999999</v>
      </c>
      <c r="AI28">
        <v>3.7938930200000001</v>
      </c>
      <c r="AM28">
        <v>8.1754903799999994</v>
      </c>
      <c r="AO28">
        <v>7.1402137100000003</v>
      </c>
    </row>
    <row r="29" spans="2:41" x14ac:dyDescent="0.25">
      <c r="B29" t="s">
        <v>52</v>
      </c>
      <c r="C29" t="s">
        <v>40</v>
      </c>
      <c r="D29" t="s">
        <v>46</v>
      </c>
      <c r="E29">
        <v>11.132201999999999</v>
      </c>
      <c r="G29">
        <v>9.2095079999999996</v>
      </c>
      <c r="AG29">
        <v>3.6881153499999999</v>
      </c>
      <c r="AI29">
        <v>3.6456841600000001</v>
      </c>
      <c r="AM29">
        <v>8.0137810399999996</v>
      </c>
      <c r="AO29">
        <v>6.6219513499999998</v>
      </c>
    </row>
    <row r="30" spans="2:41" x14ac:dyDescent="0.25">
      <c r="B30" t="s">
        <v>52</v>
      </c>
      <c r="C30" t="s">
        <v>47</v>
      </c>
      <c r="D30" t="s">
        <v>41</v>
      </c>
      <c r="E30">
        <v>11.369529999999999</v>
      </c>
      <c r="F30">
        <f>AVERAGE(E30:E33)</f>
        <v>11.62901725</v>
      </c>
      <c r="G30">
        <v>9.1185259999999992</v>
      </c>
      <c r="AG30">
        <v>3.7109550800000002</v>
      </c>
      <c r="AI30">
        <v>3.4174558099999999</v>
      </c>
      <c r="AM30">
        <v>7.3919839600000001</v>
      </c>
      <c r="AO30">
        <v>6.4079736199999999</v>
      </c>
    </row>
    <row r="31" spans="2:41" x14ac:dyDescent="0.25">
      <c r="B31" t="s">
        <v>52</v>
      </c>
      <c r="C31" t="s">
        <v>47</v>
      </c>
      <c r="D31" t="s">
        <v>44</v>
      </c>
      <c r="E31">
        <v>11.808527</v>
      </c>
      <c r="G31">
        <v>9.1185259999999992</v>
      </c>
      <c r="AG31">
        <v>3.5448614900000002</v>
      </c>
      <c r="AI31">
        <v>3.47262183</v>
      </c>
      <c r="AM31">
        <v>7.35955315</v>
      </c>
      <c r="AO31">
        <v>6.5767779500000003</v>
      </c>
    </row>
    <row r="32" spans="2:41" x14ac:dyDescent="0.25">
      <c r="B32" t="s">
        <v>52</v>
      </c>
      <c r="C32" t="s">
        <v>47</v>
      </c>
      <c r="D32" t="s">
        <v>45</v>
      </c>
      <c r="E32">
        <v>11.893091999999999</v>
      </c>
      <c r="G32">
        <v>9.1185259999999992</v>
      </c>
      <c r="AG32">
        <v>3.4742158500000002</v>
      </c>
      <c r="AI32">
        <v>4.0581065299999999</v>
      </c>
      <c r="AM32">
        <v>7.1059840200000002</v>
      </c>
      <c r="AO32">
        <v>6.8283008199999999</v>
      </c>
    </row>
    <row r="33" spans="2:7" x14ac:dyDescent="0.25">
      <c r="B33" t="s">
        <v>52</v>
      </c>
      <c r="C33" t="s">
        <v>47</v>
      </c>
      <c r="D33" t="s">
        <v>46</v>
      </c>
      <c r="E33">
        <v>11.44492</v>
      </c>
      <c r="G33">
        <v>9.1185259999999992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E34"/>
  <sheetViews>
    <sheetView tabSelected="1" topLeftCell="F14" zoomScale="69" zoomScaleNormal="65" workbookViewId="0">
      <selection activeCell="K6" sqref="K6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34.5703125" customWidth="1"/>
    <col min="9" max="9" width="32" customWidth="1"/>
    <col min="10" max="10" width="21.140625" customWidth="1"/>
    <col min="11" max="11" width="27.7109375" customWidth="1"/>
    <col min="13" max="13" width="29.7109375" customWidth="1"/>
    <col min="14" max="14" width="35.42578125" customWidth="1"/>
    <col min="15" max="15" width="29.85546875" customWidth="1"/>
    <col min="16" max="16" width="29.140625" customWidth="1"/>
    <col min="17" max="17" width="29.42578125" customWidth="1"/>
  </cols>
  <sheetData>
    <row r="1" spans="2:57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53</v>
      </c>
      <c r="I1" t="s">
        <v>54</v>
      </c>
      <c r="J1" t="s">
        <v>55</v>
      </c>
      <c r="K1" t="s">
        <v>56</v>
      </c>
      <c r="L1" t="s">
        <v>30</v>
      </c>
      <c r="M1" t="s">
        <v>31</v>
      </c>
      <c r="N1" t="s">
        <v>57</v>
      </c>
      <c r="O1" t="s">
        <v>33</v>
      </c>
      <c r="P1" t="s">
        <v>34</v>
      </c>
      <c r="Q1" t="s">
        <v>35</v>
      </c>
      <c r="AG1" t="s">
        <v>36</v>
      </c>
      <c r="AH1">
        <v>3.3153860000000002</v>
      </c>
      <c r="AJ1">
        <v>2.9823819999999999</v>
      </c>
      <c r="AK1" t="s">
        <v>36</v>
      </c>
      <c r="AM1" t="s">
        <v>37</v>
      </c>
      <c r="AN1">
        <v>6.1065969999999998</v>
      </c>
      <c r="AP1">
        <v>5.7093870000000004</v>
      </c>
      <c r="AQ1" t="s">
        <v>38</v>
      </c>
      <c r="AT1" t="s">
        <v>58</v>
      </c>
      <c r="BA1" t="s">
        <v>59</v>
      </c>
    </row>
    <row r="2" spans="2:57" x14ac:dyDescent="0.25">
      <c r="B2" t="s">
        <v>39</v>
      </c>
      <c r="C2" t="s">
        <v>40</v>
      </c>
      <c r="D2" t="s">
        <v>41</v>
      </c>
      <c r="F2" t="e">
        <f>AVERAGE(E2:E5)</f>
        <v>#DIV/0!</v>
      </c>
      <c r="G2">
        <v>11.061007999999999</v>
      </c>
      <c r="H2">
        <f>G2-1.12</f>
        <v>9.9410080000000001</v>
      </c>
      <c r="I2">
        <f>G2</f>
        <v>11.061007999999999</v>
      </c>
      <c r="J2" t="e">
        <f>F2</f>
        <v>#DIV/0!</v>
      </c>
      <c r="K2" t="e">
        <f t="shared" ref="K2:K9" si="0">J2-1.2</f>
        <v>#DIV/0!</v>
      </c>
      <c r="L2">
        <v>1</v>
      </c>
      <c r="M2">
        <f>(AVERAGE(I2:I2)-AVERAGE(I3:I3))/(AVERAGE(I3:I3))*100</f>
        <v>-1.9071120174564617</v>
      </c>
      <c r="N2" t="e">
        <f>(AVERAGE(J2:J2)-AVERAGE(J3:J3))/(AVERAGE(J3:J3))*100</f>
        <v>#DIV/0!</v>
      </c>
      <c r="O2">
        <f>(I2-I3)/I3*100</f>
        <v>-1.9071120174564617</v>
      </c>
      <c r="P2" t="e">
        <f>(J2-J3)/J3*100</f>
        <v>#DIV/0!</v>
      </c>
      <c r="Q2" t="e">
        <f>(K2-K3)/K3*100</f>
        <v>#DIV/0!</v>
      </c>
      <c r="AG2" t="s">
        <v>42</v>
      </c>
      <c r="AH2">
        <v>3.2434959999999999</v>
      </c>
      <c r="AJ2">
        <v>2.9537140000000002</v>
      </c>
      <c r="AK2" t="s">
        <v>43</v>
      </c>
      <c r="AM2" t="s">
        <v>42</v>
      </c>
      <c r="AN2">
        <v>6.7520709999999999</v>
      </c>
      <c r="AP2">
        <v>6.6018739999999996</v>
      </c>
      <c r="AQ2" t="s">
        <v>43</v>
      </c>
      <c r="AU2" t="s">
        <v>21</v>
      </c>
      <c r="AV2" t="s">
        <v>22</v>
      </c>
      <c r="AW2" t="s">
        <v>23</v>
      </c>
      <c r="AX2" t="s">
        <v>60</v>
      </c>
      <c r="BB2" t="s">
        <v>21</v>
      </c>
      <c r="BC2" t="s">
        <v>22</v>
      </c>
      <c r="BD2" t="s">
        <v>23</v>
      </c>
      <c r="BE2" t="s">
        <v>61</v>
      </c>
    </row>
    <row r="3" spans="2:57" x14ac:dyDescent="0.25">
      <c r="B3" t="s">
        <v>39</v>
      </c>
      <c r="C3" t="s">
        <v>40</v>
      </c>
      <c r="D3" t="s">
        <v>44</v>
      </c>
      <c r="G3">
        <v>11.061007999999999</v>
      </c>
      <c r="H3">
        <f>G6-1.12</f>
        <v>10.156054999999999</v>
      </c>
      <c r="I3">
        <f>G6</f>
        <v>11.276054999999999</v>
      </c>
      <c r="J3" t="e">
        <f>F6</f>
        <v>#DIV/0!</v>
      </c>
      <c r="K3" t="e">
        <f t="shared" si="0"/>
        <v>#DIV/0!</v>
      </c>
      <c r="L3">
        <v>2</v>
      </c>
      <c r="M3">
        <f>(AVERAGE(I4:I4)-AVERAGE(I5:I5))/(AVERAGE(I5:I5))*100</f>
        <v>-4.4476325130031995</v>
      </c>
      <c r="N3">
        <f>(AVERAGE(J4:J4)-AVERAGE(J5:J5))/(AVERAGE(J5:J5))*100</f>
        <v>-7.1218698662349267</v>
      </c>
      <c r="O3">
        <f>(I4-I5)/(I5)*100</f>
        <v>-4.4476325130031995</v>
      </c>
      <c r="P3">
        <f>(J4-J5)/(J5)*100</f>
        <v>-7.1218698662349267</v>
      </c>
      <c r="Q3">
        <f>(K4-K5)/(K5)*100</f>
        <v>-8.0372380116609783</v>
      </c>
      <c r="AH3">
        <v>3.3281550000000002</v>
      </c>
      <c r="AJ3">
        <v>2.9966629999999999</v>
      </c>
      <c r="AN3">
        <v>6.5153059999999998</v>
      </c>
      <c r="AP3">
        <v>5.2269589999999999</v>
      </c>
      <c r="AT3">
        <v>0</v>
      </c>
      <c r="AU3" t="s">
        <v>39</v>
      </c>
      <c r="AV3" t="s">
        <v>40</v>
      </c>
      <c r="AW3" t="s">
        <v>41</v>
      </c>
      <c r="AX3">
        <v>5.7093870000000004</v>
      </c>
      <c r="BA3">
        <v>0</v>
      </c>
      <c r="BB3" t="s">
        <v>39</v>
      </c>
      <c r="BC3" t="s">
        <v>40</v>
      </c>
      <c r="BD3" t="s">
        <v>41</v>
      </c>
      <c r="BE3">
        <v>2.9823819999999999</v>
      </c>
    </row>
    <row r="4" spans="2:57" x14ac:dyDescent="0.25">
      <c r="B4" t="s">
        <v>39</v>
      </c>
      <c r="C4" t="s">
        <v>40</v>
      </c>
      <c r="D4" t="s">
        <v>45</v>
      </c>
      <c r="G4">
        <v>11.061007999999999</v>
      </c>
      <c r="I4">
        <f>G10</f>
        <v>8.9729109999999999</v>
      </c>
      <c r="J4">
        <f>F10</f>
        <v>9.7860119999999995</v>
      </c>
      <c r="K4">
        <f t="shared" si="0"/>
        <v>8.5860120000000002</v>
      </c>
      <c r="L4">
        <v>3</v>
      </c>
      <c r="M4">
        <f>(AVERAGE(I6:I6)-AVERAGE(I7:I7))/(AVERAGE(I7:I7))*100</f>
        <v>-3.1402286791878598</v>
      </c>
      <c r="N4">
        <f>(AVERAGE(J6:J6)-AVERAGE(J7:J7))/(AVERAGE(J7:J7))*100</f>
        <v>-3.3261346280015869</v>
      </c>
      <c r="O4">
        <f>(I6-I7)/I7*100</f>
        <v>-3.1402286791878598</v>
      </c>
      <c r="P4">
        <f>(J6-J7)/J7*100</f>
        <v>-3.3261346280015869</v>
      </c>
      <c r="Q4">
        <f>(K6-K7)/K7*100</f>
        <v>-3.7297543833232742</v>
      </c>
      <c r="AH4">
        <v>3.2258420000000001</v>
      </c>
      <c r="AJ4">
        <v>2.957643</v>
      </c>
      <c r="AN4">
        <v>6.4289120000000004</v>
      </c>
      <c r="AP4">
        <v>6.045452</v>
      </c>
      <c r="AT4">
        <v>1</v>
      </c>
      <c r="AU4" t="s">
        <v>39</v>
      </c>
      <c r="AV4" t="s">
        <v>40</v>
      </c>
      <c r="AW4" t="s">
        <v>44</v>
      </c>
      <c r="AX4">
        <v>6.6018739999999996</v>
      </c>
      <c r="BA4">
        <v>1</v>
      </c>
      <c r="BB4" t="s">
        <v>39</v>
      </c>
      <c r="BC4" t="s">
        <v>40</v>
      </c>
      <c r="BD4" t="s">
        <v>44</v>
      </c>
      <c r="BE4">
        <v>2.9537140000000002</v>
      </c>
    </row>
    <row r="5" spans="2:57" x14ac:dyDescent="0.25">
      <c r="B5" t="s">
        <v>39</v>
      </c>
      <c r="C5" t="s">
        <v>40</v>
      </c>
      <c r="D5" t="s">
        <v>46</v>
      </c>
      <c r="G5">
        <v>11.061007999999999</v>
      </c>
      <c r="I5">
        <f>G14</f>
        <v>9.3905689999999993</v>
      </c>
      <c r="J5">
        <f>F14</f>
        <v>10.53640075</v>
      </c>
      <c r="K5">
        <f t="shared" si="0"/>
        <v>9.336400750000001</v>
      </c>
      <c r="L5">
        <v>4</v>
      </c>
      <c r="M5">
        <f>(AVERAGE(I8:I8)-AVERAGE(I9:I9))/(AVERAGE(I9:I9))*100</f>
        <v>1.2885992899634173</v>
      </c>
      <c r="N5" t="e">
        <f>(AVERAGE(J8:J8)-AVERAGE(J9:J9))/(AVERAGE(J9:J9))*100</f>
        <v>#DIV/0!</v>
      </c>
      <c r="O5">
        <f>(I8-I9)/I9*100</f>
        <v>1.2885992899634173</v>
      </c>
      <c r="P5" t="e">
        <f>(J8-J9)/J9*100</f>
        <v>#DIV/0!</v>
      </c>
      <c r="Q5" t="e">
        <f>(K8-K9)/K9*100</f>
        <v>#DIV/0!</v>
      </c>
      <c r="AH5">
        <v>2.670731</v>
      </c>
      <c r="AJ5">
        <v>2.8224860000000001</v>
      </c>
      <c r="AN5">
        <v>7.4643920000000001</v>
      </c>
      <c r="AP5">
        <v>6.6376109999999997</v>
      </c>
      <c r="AT5">
        <v>2</v>
      </c>
      <c r="AU5" t="s">
        <v>39</v>
      </c>
      <c r="AV5" t="s">
        <v>40</v>
      </c>
      <c r="AW5" t="s">
        <v>45</v>
      </c>
      <c r="AX5">
        <v>5.2269589999999999</v>
      </c>
      <c r="BA5">
        <v>2</v>
      </c>
      <c r="BB5" t="s">
        <v>39</v>
      </c>
      <c r="BC5" t="s">
        <v>40</v>
      </c>
      <c r="BD5" t="s">
        <v>45</v>
      </c>
      <c r="BE5">
        <v>2.9966629999999999</v>
      </c>
    </row>
    <row r="6" spans="2:57" x14ac:dyDescent="0.25">
      <c r="B6" t="s">
        <v>39</v>
      </c>
      <c r="C6" t="s">
        <v>47</v>
      </c>
      <c r="D6" t="s">
        <v>41</v>
      </c>
      <c r="F6" t="e">
        <f>AVERAGE(E6:E9)</f>
        <v>#DIV/0!</v>
      </c>
      <c r="G6">
        <v>11.276054999999999</v>
      </c>
      <c r="I6">
        <f>G18</f>
        <v>9.5206529999999994</v>
      </c>
      <c r="J6">
        <f>F18</f>
        <v>10.720083000000001</v>
      </c>
      <c r="K6">
        <f t="shared" si="0"/>
        <v>9.5200830000000014</v>
      </c>
      <c r="AH6">
        <v>3.1026220000000002</v>
      </c>
      <c r="AJ6">
        <v>2.7806150000000001</v>
      </c>
      <c r="AN6">
        <v>7.6236660000000001</v>
      </c>
      <c r="AP6">
        <v>5.9639850000000001</v>
      </c>
      <c r="AT6">
        <v>3</v>
      </c>
      <c r="AU6" t="s">
        <v>39</v>
      </c>
      <c r="AV6" t="s">
        <v>40</v>
      </c>
      <c r="AW6" t="s">
        <v>46</v>
      </c>
      <c r="AX6">
        <v>6.045452</v>
      </c>
      <c r="BA6">
        <v>3</v>
      </c>
      <c r="BB6" t="s">
        <v>39</v>
      </c>
      <c r="BC6" t="s">
        <v>40</v>
      </c>
      <c r="BD6" t="s">
        <v>46</v>
      </c>
      <c r="BE6">
        <v>2.957643</v>
      </c>
    </row>
    <row r="7" spans="2:57" x14ac:dyDescent="0.25">
      <c r="B7" t="s">
        <v>39</v>
      </c>
      <c r="C7" t="s">
        <v>47</v>
      </c>
      <c r="D7" t="s">
        <v>44</v>
      </c>
      <c r="G7">
        <v>11.276054999999999</v>
      </c>
      <c r="I7">
        <f>G22</f>
        <v>9.8293160000000004</v>
      </c>
      <c r="J7">
        <f>F22</f>
        <v>11.088915249999999</v>
      </c>
      <c r="K7">
        <f t="shared" si="0"/>
        <v>9.8889152500000002</v>
      </c>
      <c r="AH7">
        <v>2.6562060000000001</v>
      </c>
      <c r="AJ7">
        <v>2.5526460000000002</v>
      </c>
      <c r="AN7">
        <v>6.9179539999999999</v>
      </c>
      <c r="AP7">
        <v>6.6552610000000003</v>
      </c>
      <c r="AT7">
        <v>4</v>
      </c>
      <c r="AU7" t="s">
        <v>39</v>
      </c>
      <c r="AV7" t="s">
        <v>47</v>
      </c>
      <c r="AW7" t="s">
        <v>41</v>
      </c>
      <c r="AX7">
        <v>6.1065969999999998</v>
      </c>
      <c r="BA7">
        <v>4</v>
      </c>
      <c r="BB7" t="s">
        <v>39</v>
      </c>
      <c r="BC7" t="s">
        <v>47</v>
      </c>
      <c r="BD7" t="s">
        <v>41</v>
      </c>
      <c r="BE7">
        <v>3.3153860000000002</v>
      </c>
    </row>
    <row r="8" spans="2:57" x14ac:dyDescent="0.25">
      <c r="B8" t="s">
        <v>39</v>
      </c>
      <c r="C8" t="s">
        <v>47</v>
      </c>
      <c r="D8" t="s">
        <v>45</v>
      </c>
      <c r="G8">
        <v>11.276054999999999</v>
      </c>
      <c r="I8">
        <f>G26</f>
        <v>9.1254899999999992</v>
      </c>
      <c r="J8" t="e">
        <f>F26</f>
        <v>#DIV/0!</v>
      </c>
      <c r="K8" t="e">
        <f t="shared" si="0"/>
        <v>#DIV/0!</v>
      </c>
      <c r="M8" t="s">
        <v>48</v>
      </c>
      <c r="O8" t="s">
        <v>49</v>
      </c>
      <c r="AH8">
        <v>2.774289</v>
      </c>
      <c r="AJ8">
        <v>2.8426930000000001</v>
      </c>
      <c r="AN8">
        <v>6.8632220000000004</v>
      </c>
      <c r="AP8">
        <v>5.8253329999999997</v>
      </c>
      <c r="AT8">
        <v>5</v>
      </c>
      <c r="AU8" t="s">
        <v>39</v>
      </c>
      <c r="AV8" t="s">
        <v>47</v>
      </c>
      <c r="AW8" t="s">
        <v>44</v>
      </c>
      <c r="AX8">
        <v>6.7520709999999999</v>
      </c>
      <c r="BA8">
        <v>5</v>
      </c>
      <c r="BB8" t="s">
        <v>39</v>
      </c>
      <c r="BC8" t="s">
        <v>47</v>
      </c>
      <c r="BD8" t="s">
        <v>44</v>
      </c>
      <c r="BE8">
        <v>3.2434959999999999</v>
      </c>
    </row>
    <row r="9" spans="2:57" x14ac:dyDescent="0.25">
      <c r="B9" t="s">
        <v>39</v>
      </c>
      <c r="C9" t="s">
        <v>47</v>
      </c>
      <c r="D9" t="s">
        <v>46</v>
      </c>
      <c r="G9">
        <v>11.276054999999999</v>
      </c>
      <c r="I9">
        <f>G30</f>
        <v>9.0093949999999996</v>
      </c>
      <c r="J9" t="e">
        <f>F30</f>
        <v>#DIV/0!</v>
      </c>
      <c r="K9" t="e">
        <f t="shared" si="0"/>
        <v>#DIV/0!</v>
      </c>
      <c r="AH9">
        <v>3.3469850000000001</v>
      </c>
      <c r="AJ9">
        <v>3.190118</v>
      </c>
      <c r="AN9">
        <v>7.3225720000000001</v>
      </c>
      <c r="AP9">
        <v>6.9033720000000001</v>
      </c>
      <c r="AT9">
        <v>6</v>
      </c>
      <c r="AU9" t="s">
        <v>39</v>
      </c>
      <c r="AV9" t="s">
        <v>47</v>
      </c>
      <c r="AW9" t="s">
        <v>45</v>
      </c>
      <c r="AX9">
        <v>6.5153059999999998</v>
      </c>
      <c r="BA9">
        <v>6</v>
      </c>
      <c r="BB9" t="s">
        <v>39</v>
      </c>
      <c r="BC9" t="s">
        <v>47</v>
      </c>
      <c r="BD9" t="s">
        <v>45</v>
      </c>
      <c r="BE9">
        <v>3.3281550000000002</v>
      </c>
    </row>
    <row r="10" spans="2:57" x14ac:dyDescent="0.25">
      <c r="B10" t="s">
        <v>50</v>
      </c>
      <c r="C10" t="s">
        <v>40</v>
      </c>
      <c r="D10" t="s">
        <v>41</v>
      </c>
      <c r="E10">
        <v>10.006568</v>
      </c>
      <c r="F10">
        <f>AVERAGE(E10:E13)</f>
        <v>9.7860119999999995</v>
      </c>
      <c r="G10">
        <v>8.9729109999999999</v>
      </c>
      <c r="AH10">
        <v>3.0652469999999998</v>
      </c>
      <c r="AJ10">
        <v>3.1468889999999998</v>
      </c>
      <c r="AN10">
        <v>7.7138470000000003</v>
      </c>
      <c r="AP10">
        <v>6.647322</v>
      </c>
      <c r="AT10">
        <v>7</v>
      </c>
      <c r="AU10" t="s">
        <v>39</v>
      </c>
      <c r="AV10" t="s">
        <v>47</v>
      </c>
      <c r="AW10" t="s">
        <v>46</v>
      </c>
      <c r="AX10">
        <v>6.4289120000000004</v>
      </c>
      <c r="BA10">
        <v>7</v>
      </c>
      <c r="BB10" t="s">
        <v>39</v>
      </c>
      <c r="BC10" t="s">
        <v>47</v>
      </c>
      <c r="BD10" t="s">
        <v>46</v>
      </c>
      <c r="BE10">
        <v>3.2258420000000001</v>
      </c>
    </row>
    <row r="11" spans="2:57" x14ac:dyDescent="0.25">
      <c r="B11" t="s">
        <v>50</v>
      </c>
      <c r="C11" t="s">
        <v>40</v>
      </c>
      <c r="D11" t="s">
        <v>44</v>
      </c>
      <c r="E11">
        <v>9.5207770000000007</v>
      </c>
      <c r="G11">
        <v>8.9729109999999999</v>
      </c>
      <c r="I11" t="s">
        <v>62</v>
      </c>
      <c r="J11" t="s">
        <v>63</v>
      </c>
      <c r="K11" t="s">
        <v>62</v>
      </c>
      <c r="L11" t="s">
        <v>63</v>
      </c>
      <c r="AH11">
        <v>3.0850390000000001</v>
      </c>
      <c r="AJ11">
        <v>3.2110289999999999</v>
      </c>
      <c r="AN11">
        <v>7.5333889999999997</v>
      </c>
      <c r="AP11">
        <v>6.3015169999999996</v>
      </c>
      <c r="AT11">
        <v>8</v>
      </c>
      <c r="AU11" t="s">
        <v>50</v>
      </c>
      <c r="AV11" t="s">
        <v>40</v>
      </c>
      <c r="AW11" t="s">
        <v>41</v>
      </c>
      <c r="AX11">
        <v>6.6376109999999997</v>
      </c>
      <c r="BA11">
        <v>8</v>
      </c>
      <c r="BB11" t="s">
        <v>50</v>
      </c>
      <c r="BC11" t="s">
        <v>40</v>
      </c>
      <c r="BD11" t="s">
        <v>41</v>
      </c>
      <c r="BE11">
        <v>2.8224860000000001</v>
      </c>
    </row>
    <row r="12" spans="2:57" x14ac:dyDescent="0.25">
      <c r="B12" t="s">
        <v>50</v>
      </c>
      <c r="C12" t="s">
        <v>40</v>
      </c>
      <c r="D12" t="s">
        <v>45</v>
      </c>
      <c r="E12">
        <v>10.042546</v>
      </c>
      <c r="G12">
        <v>8.9729109999999999</v>
      </c>
      <c r="I12" t="e">
        <f>AVERAGE(J12:J19)</f>
        <v>#DIV/0!</v>
      </c>
      <c r="J12" t="e">
        <f t="shared" ref="J12:J19" si="1">(J2-I2)^2</f>
        <v>#DIV/0!</v>
      </c>
      <c r="K12" t="e">
        <f>AVERAGE(L12:L19)</f>
        <v>#DIV/0!</v>
      </c>
      <c r="L12" t="e">
        <f>(J2-H2)^2</f>
        <v>#DIV/0!</v>
      </c>
      <c r="AH12">
        <v>3.1780020000000002</v>
      </c>
      <c r="AJ12">
        <v>3.5255000000000001</v>
      </c>
      <c r="AN12">
        <v>7.8034150000000002</v>
      </c>
      <c r="AP12">
        <v>6.898752</v>
      </c>
      <c r="AT12">
        <v>9</v>
      </c>
      <c r="AU12" t="s">
        <v>50</v>
      </c>
      <c r="AV12" t="s">
        <v>40</v>
      </c>
      <c r="AW12" t="s">
        <v>44</v>
      </c>
      <c r="AX12">
        <v>5.9639850000000001</v>
      </c>
      <c r="BA12">
        <v>9</v>
      </c>
      <c r="BB12" t="s">
        <v>50</v>
      </c>
      <c r="BC12" t="s">
        <v>40</v>
      </c>
      <c r="BD12" t="s">
        <v>44</v>
      </c>
      <c r="BE12">
        <v>2.7806150000000001</v>
      </c>
    </row>
    <row r="13" spans="2:57" x14ac:dyDescent="0.25">
      <c r="B13" t="s">
        <v>50</v>
      </c>
      <c r="C13" t="s">
        <v>40</v>
      </c>
      <c r="D13" t="s">
        <v>46</v>
      </c>
      <c r="E13">
        <v>9.5741569999999996</v>
      </c>
      <c r="G13">
        <v>8.9729109999999999</v>
      </c>
      <c r="J13" t="e">
        <f t="shared" si="1"/>
        <v>#DIV/0!</v>
      </c>
      <c r="L13" t="e">
        <f>(J3-H3)^2</f>
        <v>#DIV/0!</v>
      </c>
      <c r="AH13">
        <v>4.6571119999999997</v>
      </c>
      <c r="AJ13">
        <v>2.9394070000000001</v>
      </c>
      <c r="AN13">
        <v>8.0594289999999997</v>
      </c>
      <c r="AP13">
        <v>6.1153700000000004</v>
      </c>
      <c r="AT13">
        <v>10</v>
      </c>
      <c r="AU13" t="s">
        <v>50</v>
      </c>
      <c r="AV13" t="s">
        <v>40</v>
      </c>
      <c r="AW13" t="s">
        <v>45</v>
      </c>
      <c r="AX13">
        <v>6.6552610000000003</v>
      </c>
      <c r="BA13">
        <v>10</v>
      </c>
      <c r="BB13" t="s">
        <v>50</v>
      </c>
      <c r="BC13" t="s">
        <v>40</v>
      </c>
      <c r="BD13" t="s">
        <v>45</v>
      </c>
      <c r="BE13">
        <v>2.5526460000000002</v>
      </c>
    </row>
    <row r="14" spans="2:57" x14ac:dyDescent="0.25">
      <c r="B14" t="s">
        <v>50</v>
      </c>
      <c r="C14" t="s">
        <v>47</v>
      </c>
      <c r="D14" t="s">
        <v>41</v>
      </c>
      <c r="E14">
        <v>10.400014000000001</v>
      </c>
      <c r="F14">
        <f>AVERAGE(E14:E17)</f>
        <v>10.53640075</v>
      </c>
      <c r="G14">
        <v>9.3905689999999993</v>
      </c>
      <c r="J14">
        <f t="shared" si="1"/>
        <v>0.6611332362009994</v>
      </c>
      <c r="L14">
        <f t="shared" ref="L14:L19" si="2">(J4-I4)^2</f>
        <v>0.6611332362009994</v>
      </c>
      <c r="AH14">
        <v>2.8593359999999999</v>
      </c>
      <c r="AJ14">
        <v>2.7081900000000001</v>
      </c>
      <c r="AN14">
        <v>6.5402509999999996</v>
      </c>
      <c r="AP14">
        <v>5.5948729999999998</v>
      </c>
      <c r="AT14">
        <v>11</v>
      </c>
      <c r="AU14" t="s">
        <v>50</v>
      </c>
      <c r="AV14" t="s">
        <v>40</v>
      </c>
      <c r="AW14" t="s">
        <v>46</v>
      </c>
      <c r="AX14">
        <v>5.8253329999999997</v>
      </c>
      <c r="BA14">
        <v>11</v>
      </c>
      <c r="BB14" t="s">
        <v>50</v>
      </c>
      <c r="BC14" t="s">
        <v>40</v>
      </c>
      <c r="BD14" t="s">
        <v>46</v>
      </c>
      <c r="BE14">
        <v>2.8426930000000001</v>
      </c>
    </row>
    <row r="15" spans="2:57" x14ac:dyDescent="0.25">
      <c r="B15" t="s">
        <v>50</v>
      </c>
      <c r="C15" t="s">
        <v>47</v>
      </c>
      <c r="D15" t="s">
        <v>44</v>
      </c>
      <c r="E15">
        <v>11.22617</v>
      </c>
      <c r="G15">
        <v>9.3905689999999993</v>
      </c>
      <c r="J15">
        <f t="shared" si="1"/>
        <v>1.3129303993080648</v>
      </c>
      <c r="L15">
        <f t="shared" si="2"/>
        <v>1.3129303993080648</v>
      </c>
      <c r="AH15">
        <v>2.6554950000000002</v>
      </c>
      <c r="AJ15">
        <v>2.745412</v>
      </c>
      <c r="AN15">
        <v>6.828112</v>
      </c>
      <c r="AP15">
        <v>6.2622799999999996</v>
      </c>
      <c r="AT15">
        <v>12</v>
      </c>
      <c r="AU15" t="s">
        <v>50</v>
      </c>
      <c r="AV15" t="s">
        <v>47</v>
      </c>
      <c r="AW15" t="s">
        <v>41</v>
      </c>
      <c r="AX15">
        <v>7.4643920000000001</v>
      </c>
      <c r="BA15">
        <v>12</v>
      </c>
      <c r="BB15" t="s">
        <v>50</v>
      </c>
      <c r="BC15" t="s">
        <v>47</v>
      </c>
      <c r="BD15" t="s">
        <v>41</v>
      </c>
      <c r="BE15">
        <v>2.670731</v>
      </c>
    </row>
    <row r="16" spans="2:57" x14ac:dyDescent="0.25">
      <c r="B16" t="s">
        <v>50</v>
      </c>
      <c r="C16" t="s">
        <v>47</v>
      </c>
      <c r="D16" t="s">
        <v>45</v>
      </c>
      <c r="E16">
        <v>10.226703000000001</v>
      </c>
      <c r="G16">
        <v>9.3905689999999993</v>
      </c>
      <c r="J16">
        <f t="shared" si="1"/>
        <v>1.4386323249000033</v>
      </c>
      <c r="L16">
        <f t="shared" si="2"/>
        <v>1.4386323249000033</v>
      </c>
      <c r="AH16">
        <v>2.8705859999999999</v>
      </c>
      <c r="AJ16">
        <v>2.8493110000000001</v>
      </c>
      <c r="AN16">
        <v>6.919009</v>
      </c>
      <c r="AP16">
        <v>6.3861290000000004</v>
      </c>
      <c r="AT16">
        <v>13</v>
      </c>
      <c r="AU16" t="s">
        <v>50</v>
      </c>
      <c r="AV16" t="s">
        <v>47</v>
      </c>
      <c r="AW16" t="s">
        <v>44</v>
      </c>
      <c r="AX16">
        <v>7.6236660000000001</v>
      </c>
      <c r="BA16">
        <v>13</v>
      </c>
      <c r="BB16" t="s">
        <v>50</v>
      </c>
      <c r="BC16" t="s">
        <v>47</v>
      </c>
      <c r="BD16" t="s">
        <v>44</v>
      </c>
      <c r="BE16">
        <v>3.1026220000000002</v>
      </c>
    </row>
    <row r="17" spans="2:57" x14ac:dyDescent="0.25">
      <c r="B17" t="s">
        <v>50</v>
      </c>
      <c r="C17" t="s">
        <v>47</v>
      </c>
      <c r="D17" t="s">
        <v>46</v>
      </c>
      <c r="E17">
        <v>10.292716</v>
      </c>
      <c r="G17">
        <v>9.3905689999999993</v>
      </c>
      <c r="J17">
        <f t="shared" si="1"/>
        <v>1.5865902706005601</v>
      </c>
      <c r="L17">
        <f t="shared" si="2"/>
        <v>1.5865902706005601</v>
      </c>
      <c r="AT17">
        <v>14</v>
      </c>
      <c r="AU17" t="s">
        <v>50</v>
      </c>
      <c r="AV17" t="s">
        <v>47</v>
      </c>
      <c r="AW17" t="s">
        <v>45</v>
      </c>
      <c r="AX17">
        <v>6.9179539999999999</v>
      </c>
      <c r="BA17">
        <v>14</v>
      </c>
      <c r="BB17" t="s">
        <v>50</v>
      </c>
      <c r="BC17" t="s">
        <v>47</v>
      </c>
      <c r="BD17" t="s">
        <v>45</v>
      </c>
      <c r="BE17">
        <v>2.6562060000000001</v>
      </c>
    </row>
    <row r="18" spans="2:57" x14ac:dyDescent="0.25">
      <c r="B18" t="s">
        <v>51</v>
      </c>
      <c r="C18" t="s">
        <v>40</v>
      </c>
      <c r="D18" t="s">
        <v>41</v>
      </c>
      <c r="E18">
        <v>10.827400000000001</v>
      </c>
      <c r="F18">
        <f>AVERAGE(E18:E21)</f>
        <v>10.720083000000001</v>
      </c>
      <c r="G18" s="5">
        <v>9.5206529999999994</v>
      </c>
      <c r="H18" s="5"/>
      <c r="J18" t="e">
        <f t="shared" si="1"/>
        <v>#DIV/0!</v>
      </c>
      <c r="L18" t="e">
        <f t="shared" si="2"/>
        <v>#DIV/0!</v>
      </c>
      <c r="AT18">
        <v>15</v>
      </c>
      <c r="AU18" t="s">
        <v>50</v>
      </c>
      <c r="AV18" t="s">
        <v>47</v>
      </c>
      <c r="AW18" t="s">
        <v>46</v>
      </c>
      <c r="AX18">
        <v>6.8632220000000004</v>
      </c>
      <c r="BA18">
        <v>15</v>
      </c>
      <c r="BB18" t="s">
        <v>50</v>
      </c>
      <c r="BC18" t="s">
        <v>47</v>
      </c>
      <c r="BD18" t="s">
        <v>46</v>
      </c>
      <c r="BE18">
        <v>2.774289</v>
      </c>
    </row>
    <row r="19" spans="2:57" x14ac:dyDescent="0.25">
      <c r="B19" t="s">
        <v>51</v>
      </c>
      <c r="C19" t="s">
        <v>40</v>
      </c>
      <c r="D19" t="s">
        <v>44</v>
      </c>
      <c r="E19">
        <v>10.524960999999999</v>
      </c>
      <c r="G19" s="5">
        <v>9.5206529999999994</v>
      </c>
      <c r="H19" s="5"/>
      <c r="J19" t="e">
        <f t="shared" si="1"/>
        <v>#DIV/0!</v>
      </c>
      <c r="L19" t="e">
        <f t="shared" si="2"/>
        <v>#DIV/0!</v>
      </c>
      <c r="AT19">
        <v>16</v>
      </c>
      <c r="AU19" t="s">
        <v>51</v>
      </c>
      <c r="AV19" t="s">
        <v>40</v>
      </c>
      <c r="AW19" t="s">
        <v>41</v>
      </c>
      <c r="AX19">
        <v>6.9033720000000001</v>
      </c>
      <c r="BA19">
        <v>16</v>
      </c>
      <c r="BB19" t="s">
        <v>51</v>
      </c>
      <c r="BC19" t="s">
        <v>40</v>
      </c>
      <c r="BD19" t="s">
        <v>41</v>
      </c>
      <c r="BE19">
        <v>3.190118</v>
      </c>
    </row>
    <row r="20" spans="2:57" x14ac:dyDescent="0.25">
      <c r="B20" t="s">
        <v>51</v>
      </c>
      <c r="C20" t="s">
        <v>40</v>
      </c>
      <c r="D20" t="s">
        <v>45</v>
      </c>
      <c r="E20">
        <v>10.395058000000001</v>
      </c>
      <c r="G20" s="5">
        <v>9.5206529999999994</v>
      </c>
      <c r="H20" s="5"/>
      <c r="AT20">
        <v>17</v>
      </c>
      <c r="AU20" t="s">
        <v>51</v>
      </c>
      <c r="AV20" t="s">
        <v>40</v>
      </c>
      <c r="AW20" t="s">
        <v>44</v>
      </c>
      <c r="AX20">
        <v>6.647322</v>
      </c>
      <c r="BA20">
        <v>17</v>
      </c>
      <c r="BB20" t="s">
        <v>51</v>
      </c>
      <c r="BC20" t="s">
        <v>40</v>
      </c>
      <c r="BD20" t="s">
        <v>44</v>
      </c>
      <c r="BE20">
        <v>3.1468889999999998</v>
      </c>
    </row>
    <row r="21" spans="2:57" x14ac:dyDescent="0.25">
      <c r="B21" t="s">
        <v>51</v>
      </c>
      <c r="C21" t="s">
        <v>40</v>
      </c>
      <c r="D21" t="s">
        <v>46</v>
      </c>
      <c r="E21">
        <v>11.132913</v>
      </c>
      <c r="G21" s="5">
        <v>9.5206529999999994</v>
      </c>
      <c r="H21" s="5"/>
      <c r="AT21">
        <v>18</v>
      </c>
      <c r="AU21" t="s">
        <v>51</v>
      </c>
      <c r="AV21" t="s">
        <v>40</v>
      </c>
      <c r="AW21" t="s">
        <v>45</v>
      </c>
      <c r="AX21">
        <v>6.3015169999999996</v>
      </c>
      <c r="BA21">
        <v>18</v>
      </c>
      <c r="BB21" t="s">
        <v>51</v>
      </c>
      <c r="BC21" t="s">
        <v>40</v>
      </c>
      <c r="BD21" t="s">
        <v>45</v>
      </c>
      <c r="BE21">
        <v>3.2110289999999999</v>
      </c>
    </row>
    <row r="22" spans="2:57" x14ac:dyDescent="0.25">
      <c r="B22" t="s">
        <v>51</v>
      </c>
      <c r="C22" t="s">
        <v>47</v>
      </c>
      <c r="D22" t="s">
        <v>41</v>
      </c>
      <c r="E22">
        <v>11.04608</v>
      </c>
      <c r="F22">
        <f>AVERAGE(E22:E25)</f>
        <v>11.088915249999999</v>
      </c>
      <c r="G22" s="5">
        <v>9.8293160000000004</v>
      </c>
      <c r="H22" s="5"/>
      <c r="AT22">
        <v>19</v>
      </c>
      <c r="AU22" t="s">
        <v>51</v>
      </c>
      <c r="AV22" t="s">
        <v>40</v>
      </c>
      <c r="AW22" t="s">
        <v>46</v>
      </c>
      <c r="AX22">
        <v>6.898752</v>
      </c>
      <c r="BA22">
        <v>19</v>
      </c>
      <c r="BB22" t="s">
        <v>51</v>
      </c>
      <c r="BC22" t="s">
        <v>40</v>
      </c>
      <c r="BD22" t="s">
        <v>46</v>
      </c>
      <c r="BE22">
        <v>3.5255000000000001</v>
      </c>
    </row>
    <row r="23" spans="2:57" x14ac:dyDescent="0.25">
      <c r="B23" t="s">
        <v>51</v>
      </c>
      <c r="C23" t="s">
        <v>47</v>
      </c>
      <c r="D23" t="s">
        <v>44</v>
      </c>
      <c r="E23">
        <v>11.047166000000001</v>
      </c>
      <c r="G23" s="5">
        <v>9.8293160000000004</v>
      </c>
      <c r="H23" s="5"/>
      <c r="AT23">
        <v>20</v>
      </c>
      <c r="AU23" t="s">
        <v>51</v>
      </c>
      <c r="AV23" t="s">
        <v>47</v>
      </c>
      <c r="AW23" t="s">
        <v>41</v>
      </c>
      <c r="AX23">
        <v>7.3225720000000001</v>
      </c>
      <c r="BA23">
        <v>20</v>
      </c>
      <c r="BB23" t="s">
        <v>51</v>
      </c>
      <c r="BC23" t="s">
        <v>47</v>
      </c>
      <c r="BD23" t="s">
        <v>41</v>
      </c>
      <c r="BE23">
        <v>3.3469850000000001</v>
      </c>
    </row>
    <row r="24" spans="2:57" x14ac:dyDescent="0.25">
      <c r="B24" t="s">
        <v>51</v>
      </c>
      <c r="C24" t="s">
        <v>47</v>
      </c>
      <c r="D24" t="s">
        <v>45</v>
      </c>
      <c r="E24">
        <v>11.052873</v>
      </c>
      <c r="G24" s="5">
        <v>9.8293160000000004</v>
      </c>
      <c r="H24" s="5"/>
      <c r="AT24">
        <v>21</v>
      </c>
      <c r="AU24" t="s">
        <v>51</v>
      </c>
      <c r="AV24" t="s">
        <v>47</v>
      </c>
      <c r="AW24" t="s">
        <v>44</v>
      </c>
      <c r="AX24">
        <v>7.7138470000000003</v>
      </c>
      <c r="BA24">
        <v>21</v>
      </c>
      <c r="BB24" t="s">
        <v>51</v>
      </c>
      <c r="BC24" t="s">
        <v>47</v>
      </c>
      <c r="BD24" t="s">
        <v>44</v>
      </c>
      <c r="BE24">
        <v>3.0652469999999998</v>
      </c>
    </row>
    <row r="25" spans="2:57" x14ac:dyDescent="0.25">
      <c r="B25" t="s">
        <v>51</v>
      </c>
      <c r="C25" t="s">
        <v>47</v>
      </c>
      <c r="D25" t="s">
        <v>46</v>
      </c>
      <c r="E25">
        <v>11.209542000000001</v>
      </c>
      <c r="G25" s="5">
        <v>9.8293160000000004</v>
      </c>
      <c r="H25" s="5"/>
      <c r="AT25">
        <v>22</v>
      </c>
      <c r="AU25" t="s">
        <v>51</v>
      </c>
      <c r="AV25" t="s">
        <v>47</v>
      </c>
      <c r="AW25" t="s">
        <v>45</v>
      </c>
      <c r="AX25">
        <v>7.5333889999999997</v>
      </c>
      <c r="BA25">
        <v>22</v>
      </c>
      <c r="BB25" t="s">
        <v>51</v>
      </c>
      <c r="BC25" t="s">
        <v>47</v>
      </c>
      <c r="BD25" t="s">
        <v>45</v>
      </c>
      <c r="BE25">
        <v>3.0850390000000001</v>
      </c>
    </row>
    <row r="26" spans="2:57" x14ac:dyDescent="0.25">
      <c r="B26" t="s">
        <v>52</v>
      </c>
      <c r="C26" t="s">
        <v>40</v>
      </c>
      <c r="D26" t="s">
        <v>41</v>
      </c>
      <c r="F26" t="e">
        <f>AVERAGE(E26:E29)</f>
        <v>#DIV/0!</v>
      </c>
      <c r="G26" s="5">
        <v>9.1254899999999992</v>
      </c>
      <c r="H26" s="5"/>
      <c r="AT26">
        <v>23</v>
      </c>
      <c r="AU26" t="s">
        <v>51</v>
      </c>
      <c r="AV26" t="s">
        <v>47</v>
      </c>
      <c r="AW26" t="s">
        <v>46</v>
      </c>
      <c r="AX26">
        <v>7.8034150000000002</v>
      </c>
      <c r="BA26">
        <v>23</v>
      </c>
      <c r="BB26" t="s">
        <v>51</v>
      </c>
      <c r="BC26" t="s">
        <v>47</v>
      </c>
      <c r="BD26" t="s">
        <v>46</v>
      </c>
      <c r="BE26">
        <v>3.1780020000000002</v>
      </c>
    </row>
    <row r="27" spans="2:57" x14ac:dyDescent="0.25">
      <c r="B27" t="s">
        <v>52</v>
      </c>
      <c r="C27" t="s">
        <v>40</v>
      </c>
      <c r="D27" t="s">
        <v>44</v>
      </c>
      <c r="G27" s="5">
        <v>9.1254899999999992</v>
      </c>
      <c r="H27" s="5"/>
      <c r="AT27">
        <v>24</v>
      </c>
      <c r="AU27" t="s">
        <v>52</v>
      </c>
      <c r="AV27" t="s">
        <v>40</v>
      </c>
      <c r="AW27" t="s">
        <v>41</v>
      </c>
      <c r="AX27">
        <v>6.1153700000000004</v>
      </c>
      <c r="BA27">
        <v>24</v>
      </c>
      <c r="BB27" t="s">
        <v>52</v>
      </c>
      <c r="BC27" t="s">
        <v>40</v>
      </c>
      <c r="BD27" t="s">
        <v>41</v>
      </c>
      <c r="BE27">
        <v>2.9394070000000001</v>
      </c>
    </row>
    <row r="28" spans="2:57" x14ac:dyDescent="0.25">
      <c r="B28" t="s">
        <v>52</v>
      </c>
      <c r="C28" t="s">
        <v>40</v>
      </c>
      <c r="D28" t="s">
        <v>45</v>
      </c>
      <c r="G28" s="5">
        <v>9.1254899999999992</v>
      </c>
      <c r="H28" s="5"/>
      <c r="AT28">
        <v>25</v>
      </c>
      <c r="AU28" t="s">
        <v>52</v>
      </c>
      <c r="AV28" t="s">
        <v>40</v>
      </c>
      <c r="AW28" t="s">
        <v>44</v>
      </c>
      <c r="AX28">
        <v>5.5948729999999998</v>
      </c>
      <c r="BA28">
        <v>25</v>
      </c>
      <c r="BB28" t="s">
        <v>52</v>
      </c>
      <c r="BC28" t="s">
        <v>40</v>
      </c>
      <c r="BD28" t="s">
        <v>44</v>
      </c>
      <c r="BE28">
        <v>2.7081900000000001</v>
      </c>
    </row>
    <row r="29" spans="2:57" x14ac:dyDescent="0.25">
      <c r="B29" t="s">
        <v>52</v>
      </c>
      <c r="C29" t="s">
        <v>40</v>
      </c>
      <c r="D29" t="s">
        <v>46</v>
      </c>
      <c r="G29" s="5">
        <v>9.1254899999999992</v>
      </c>
      <c r="H29" s="5"/>
      <c r="AT29">
        <v>26</v>
      </c>
      <c r="AU29" t="s">
        <v>52</v>
      </c>
      <c r="AV29" t="s">
        <v>40</v>
      </c>
      <c r="AW29" t="s">
        <v>45</v>
      </c>
      <c r="AX29">
        <v>6.2622799999999996</v>
      </c>
      <c r="BA29">
        <v>26</v>
      </c>
      <c r="BB29" t="s">
        <v>52</v>
      </c>
      <c r="BC29" t="s">
        <v>40</v>
      </c>
      <c r="BD29" t="s">
        <v>45</v>
      </c>
      <c r="BE29">
        <v>2.745412</v>
      </c>
    </row>
    <row r="30" spans="2:57" x14ac:dyDescent="0.25">
      <c r="B30" t="s">
        <v>52</v>
      </c>
      <c r="C30" t="s">
        <v>47</v>
      </c>
      <c r="D30" t="s">
        <v>41</v>
      </c>
      <c r="F30" t="e">
        <f>AVERAGE(E30:E33)</f>
        <v>#DIV/0!</v>
      </c>
      <c r="G30" s="5">
        <v>9.0093949999999996</v>
      </c>
      <c r="H30" s="5"/>
      <c r="AT30">
        <v>27</v>
      </c>
      <c r="AU30" t="s">
        <v>52</v>
      </c>
      <c r="AV30" t="s">
        <v>40</v>
      </c>
      <c r="AW30" t="s">
        <v>46</v>
      </c>
      <c r="AX30">
        <v>6.3861290000000004</v>
      </c>
      <c r="BA30">
        <v>27</v>
      </c>
      <c r="BB30" t="s">
        <v>52</v>
      </c>
      <c r="BC30" t="s">
        <v>40</v>
      </c>
      <c r="BD30" t="s">
        <v>46</v>
      </c>
      <c r="BE30">
        <v>2.8493110000000001</v>
      </c>
    </row>
    <row r="31" spans="2:57" x14ac:dyDescent="0.25">
      <c r="B31" t="s">
        <v>52</v>
      </c>
      <c r="C31" t="s">
        <v>47</v>
      </c>
      <c r="D31" t="s">
        <v>44</v>
      </c>
      <c r="G31" s="5">
        <v>9.0093949999999996</v>
      </c>
      <c r="H31" s="5"/>
      <c r="AT31">
        <v>28</v>
      </c>
      <c r="AU31" t="s">
        <v>52</v>
      </c>
      <c r="AV31" t="s">
        <v>47</v>
      </c>
      <c r="AW31" t="s">
        <v>41</v>
      </c>
      <c r="AX31">
        <v>8.0594289999999997</v>
      </c>
      <c r="BA31">
        <v>28</v>
      </c>
      <c r="BB31" t="s">
        <v>52</v>
      </c>
      <c r="BC31" t="s">
        <v>47</v>
      </c>
      <c r="BD31" t="s">
        <v>41</v>
      </c>
      <c r="BE31">
        <v>4.6571119999999997</v>
      </c>
    </row>
    <row r="32" spans="2:57" x14ac:dyDescent="0.25">
      <c r="B32" t="s">
        <v>52</v>
      </c>
      <c r="C32" t="s">
        <v>47</v>
      </c>
      <c r="D32" t="s">
        <v>45</v>
      </c>
      <c r="G32" s="5">
        <v>9.0093949999999996</v>
      </c>
      <c r="H32" s="5"/>
      <c r="AT32">
        <v>29</v>
      </c>
      <c r="AU32" t="s">
        <v>52</v>
      </c>
      <c r="AV32" t="s">
        <v>47</v>
      </c>
      <c r="AW32" t="s">
        <v>44</v>
      </c>
      <c r="AX32">
        <v>6.5402509999999996</v>
      </c>
      <c r="BA32">
        <v>29</v>
      </c>
      <c r="BB32" t="s">
        <v>52</v>
      </c>
      <c r="BC32" t="s">
        <v>47</v>
      </c>
      <c r="BD32" t="s">
        <v>44</v>
      </c>
      <c r="BE32">
        <v>2.8593359999999999</v>
      </c>
    </row>
    <row r="33" spans="2:57" x14ac:dyDescent="0.25">
      <c r="B33" t="s">
        <v>52</v>
      </c>
      <c r="C33" t="s">
        <v>47</v>
      </c>
      <c r="D33" t="s">
        <v>46</v>
      </c>
      <c r="G33" s="5">
        <v>9.0093949999999996</v>
      </c>
      <c r="H33" s="5"/>
      <c r="AT33">
        <v>30</v>
      </c>
      <c r="AU33" t="s">
        <v>52</v>
      </c>
      <c r="AV33" t="s">
        <v>47</v>
      </c>
      <c r="AW33" t="s">
        <v>45</v>
      </c>
      <c r="AX33">
        <v>6.828112</v>
      </c>
      <c r="BA33">
        <v>30</v>
      </c>
      <c r="BB33" t="s">
        <v>52</v>
      </c>
      <c r="BC33" t="s">
        <v>47</v>
      </c>
      <c r="BD33" t="s">
        <v>45</v>
      </c>
      <c r="BE33">
        <v>2.6554950000000002</v>
      </c>
    </row>
    <row r="34" spans="2:57" x14ac:dyDescent="0.25">
      <c r="AT34">
        <v>31</v>
      </c>
      <c r="AU34" t="s">
        <v>52</v>
      </c>
      <c r="AV34" t="s">
        <v>47</v>
      </c>
      <c r="AW34" t="s">
        <v>46</v>
      </c>
      <c r="AX34">
        <v>6.919009</v>
      </c>
      <c r="BA34">
        <v>31</v>
      </c>
      <c r="BB34" t="s">
        <v>52</v>
      </c>
      <c r="BC34" t="s">
        <v>47</v>
      </c>
      <c r="BD34" t="s">
        <v>46</v>
      </c>
      <c r="BE34">
        <v>2.8705859999999999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zoomScale="65" zoomScaleNormal="65" workbookViewId="0">
      <selection activeCell="P1" sqref="P1"/>
    </sheetView>
  </sheetViews>
  <sheetFormatPr defaultColWidth="8.7109375" defaultRowHeight="15" x14ac:dyDescent="0.25"/>
  <cols>
    <col min="3" max="3" width="11.5703125" customWidth="1"/>
    <col min="5" max="5" width="30.85546875" customWidth="1"/>
    <col min="6" max="6" width="24.7109375" customWidth="1"/>
    <col min="14" max="14" width="29.140625" customWidth="1"/>
  </cols>
  <sheetData>
    <row r="1" spans="1:20" x14ac:dyDescent="0.25">
      <c r="B1" t="s">
        <v>21</v>
      </c>
      <c r="C1" t="s">
        <v>22</v>
      </c>
      <c r="D1" t="s">
        <v>23</v>
      </c>
      <c r="E1" t="s">
        <v>24</v>
      </c>
      <c r="F1" t="s">
        <v>26</v>
      </c>
      <c r="J1" t="s">
        <v>58</v>
      </c>
      <c r="P1" t="s">
        <v>59</v>
      </c>
    </row>
    <row r="2" spans="1:20" x14ac:dyDescent="0.25">
      <c r="A2">
        <v>481</v>
      </c>
      <c r="B2" t="s">
        <v>39</v>
      </c>
      <c r="C2" t="s">
        <v>40</v>
      </c>
      <c r="D2" t="s">
        <v>41</v>
      </c>
      <c r="E2">
        <v>9.3871509999999994</v>
      </c>
      <c r="F2">
        <v>11.061007999999999</v>
      </c>
      <c r="K2" t="s">
        <v>21</v>
      </c>
      <c r="L2" t="s">
        <v>22</v>
      </c>
      <c r="M2" t="s">
        <v>23</v>
      </c>
      <c r="N2" t="s">
        <v>60</v>
      </c>
      <c r="Q2" t="s">
        <v>21</v>
      </c>
      <c r="R2" t="s">
        <v>22</v>
      </c>
      <c r="S2" t="s">
        <v>23</v>
      </c>
      <c r="T2" t="s">
        <v>61</v>
      </c>
    </row>
    <row r="3" spans="1:20" x14ac:dyDescent="0.25">
      <c r="A3">
        <v>482</v>
      </c>
      <c r="B3" t="s">
        <v>39</v>
      </c>
      <c r="C3" t="s">
        <v>40</v>
      </c>
      <c r="D3" t="s">
        <v>44</v>
      </c>
      <c r="E3">
        <v>10.119400000000001</v>
      </c>
      <c r="F3">
        <v>11.061007999999999</v>
      </c>
      <c r="J3">
        <v>0</v>
      </c>
      <c r="K3" t="s">
        <v>39</v>
      </c>
      <c r="L3" t="s">
        <v>40</v>
      </c>
      <c r="M3" t="s">
        <v>41</v>
      </c>
      <c r="N3">
        <v>5.7093870000000004</v>
      </c>
      <c r="P3">
        <v>0</v>
      </c>
      <c r="Q3" t="s">
        <v>39</v>
      </c>
      <c r="R3" t="s">
        <v>40</v>
      </c>
      <c r="S3" t="s">
        <v>41</v>
      </c>
      <c r="T3">
        <v>2.9823819999999999</v>
      </c>
    </row>
    <row r="4" spans="1:20" x14ac:dyDescent="0.25">
      <c r="A4">
        <v>483</v>
      </c>
      <c r="B4" t="s">
        <v>39</v>
      </c>
      <c r="C4" t="s">
        <v>40</v>
      </c>
      <c r="D4" t="s">
        <v>45</v>
      </c>
      <c r="E4">
        <v>9.0773960000000002</v>
      </c>
      <c r="F4">
        <v>11.061007999999999</v>
      </c>
      <c r="J4">
        <v>1</v>
      </c>
      <c r="K4" t="s">
        <v>39</v>
      </c>
      <c r="L4" t="s">
        <v>40</v>
      </c>
      <c r="M4" t="s">
        <v>44</v>
      </c>
      <c r="N4">
        <v>6.6018739999999996</v>
      </c>
      <c r="P4">
        <v>1</v>
      </c>
      <c r="Q4" t="s">
        <v>39</v>
      </c>
      <c r="R4" t="s">
        <v>40</v>
      </c>
      <c r="S4" t="s">
        <v>44</v>
      </c>
      <c r="T4">
        <v>2.9537140000000002</v>
      </c>
    </row>
    <row r="5" spans="1:20" x14ac:dyDescent="0.25">
      <c r="A5">
        <v>484</v>
      </c>
      <c r="B5" t="s">
        <v>39</v>
      </c>
      <c r="C5" t="s">
        <v>40</v>
      </c>
      <c r="D5" t="s">
        <v>46</v>
      </c>
      <c r="E5">
        <v>9.6214030000000008</v>
      </c>
      <c r="F5">
        <v>11.061007999999999</v>
      </c>
      <c r="J5">
        <v>2</v>
      </c>
      <c r="K5" t="s">
        <v>39</v>
      </c>
      <c r="L5" t="s">
        <v>40</v>
      </c>
      <c r="M5" t="s">
        <v>45</v>
      </c>
      <c r="N5">
        <v>5.2269589999999999</v>
      </c>
      <c r="P5">
        <v>2</v>
      </c>
      <c r="Q5" t="s">
        <v>39</v>
      </c>
      <c r="R5" t="s">
        <v>40</v>
      </c>
      <c r="S5" t="s">
        <v>45</v>
      </c>
      <c r="T5">
        <v>2.9966629999999999</v>
      </c>
    </row>
    <row r="6" spans="1:20" x14ac:dyDescent="0.25">
      <c r="A6">
        <v>497</v>
      </c>
      <c r="B6" t="s">
        <v>39</v>
      </c>
      <c r="C6" t="s">
        <v>47</v>
      </c>
      <c r="D6" t="s">
        <v>41</v>
      </c>
      <c r="E6">
        <v>10.156669000000001</v>
      </c>
      <c r="F6">
        <v>11.276054999999999</v>
      </c>
      <c r="J6">
        <v>3</v>
      </c>
      <c r="K6" t="s">
        <v>39</v>
      </c>
      <c r="L6" t="s">
        <v>40</v>
      </c>
      <c r="M6" t="s">
        <v>46</v>
      </c>
      <c r="N6">
        <v>6.045452</v>
      </c>
      <c r="P6">
        <v>3</v>
      </c>
      <c r="Q6" t="s">
        <v>39</v>
      </c>
      <c r="R6" t="s">
        <v>40</v>
      </c>
      <c r="S6" t="s">
        <v>46</v>
      </c>
      <c r="T6">
        <v>2.957643</v>
      </c>
    </row>
    <row r="7" spans="1:20" x14ac:dyDescent="0.25">
      <c r="A7">
        <v>498</v>
      </c>
      <c r="B7" t="s">
        <v>39</v>
      </c>
      <c r="C7" t="s">
        <v>47</v>
      </c>
      <c r="D7" t="s">
        <v>44</v>
      </c>
      <c r="E7">
        <v>10.552236000000001</v>
      </c>
      <c r="F7">
        <v>11.276054999999999</v>
      </c>
      <c r="J7">
        <v>4</v>
      </c>
      <c r="K7" t="s">
        <v>39</v>
      </c>
      <c r="L7" t="s">
        <v>47</v>
      </c>
      <c r="M7" t="s">
        <v>41</v>
      </c>
      <c r="N7">
        <v>6.1065969999999998</v>
      </c>
      <c r="P7">
        <v>4</v>
      </c>
      <c r="Q7" t="s">
        <v>39</v>
      </c>
      <c r="R7" t="s">
        <v>47</v>
      </c>
      <c r="S7" t="s">
        <v>41</v>
      </c>
      <c r="T7">
        <v>3.3153860000000002</v>
      </c>
    </row>
    <row r="8" spans="1:20" x14ac:dyDescent="0.25">
      <c r="A8">
        <v>499</v>
      </c>
      <c r="B8" t="s">
        <v>39</v>
      </c>
      <c r="C8" t="s">
        <v>47</v>
      </c>
      <c r="D8" t="s">
        <v>45</v>
      </c>
      <c r="E8">
        <v>10.569394000000001</v>
      </c>
      <c r="F8">
        <v>11.276054999999999</v>
      </c>
      <c r="J8">
        <v>5</v>
      </c>
      <c r="K8" t="s">
        <v>39</v>
      </c>
      <c r="L8" t="s">
        <v>47</v>
      </c>
      <c r="M8" t="s">
        <v>44</v>
      </c>
      <c r="N8">
        <v>6.7520709999999999</v>
      </c>
      <c r="P8">
        <v>5</v>
      </c>
      <c r="Q8" t="s">
        <v>39</v>
      </c>
      <c r="R8" t="s">
        <v>47</v>
      </c>
      <c r="S8" t="s">
        <v>44</v>
      </c>
      <c r="T8">
        <v>3.2434959999999999</v>
      </c>
    </row>
    <row r="9" spans="1:20" x14ac:dyDescent="0.25">
      <c r="A9">
        <v>500</v>
      </c>
      <c r="B9" t="s">
        <v>39</v>
      </c>
      <c r="C9" t="s">
        <v>47</v>
      </c>
      <c r="D9" t="s">
        <v>46</v>
      </c>
      <c r="E9">
        <v>10.248759</v>
      </c>
      <c r="F9">
        <v>11.276054999999999</v>
      </c>
      <c r="J9">
        <v>6</v>
      </c>
      <c r="K9" t="s">
        <v>39</v>
      </c>
      <c r="L9" t="s">
        <v>47</v>
      </c>
      <c r="M9" t="s">
        <v>45</v>
      </c>
      <c r="N9">
        <v>6.5153059999999998</v>
      </c>
      <c r="P9">
        <v>6</v>
      </c>
      <c r="Q9" t="s">
        <v>39</v>
      </c>
      <c r="R9" t="s">
        <v>47</v>
      </c>
      <c r="S9" t="s">
        <v>45</v>
      </c>
      <c r="T9">
        <v>3.3281550000000002</v>
      </c>
    </row>
    <row r="10" spans="1:20" x14ac:dyDescent="0.25">
      <c r="A10">
        <v>513</v>
      </c>
      <c r="B10" t="s">
        <v>50</v>
      </c>
      <c r="C10" t="s">
        <v>40</v>
      </c>
      <c r="D10" t="s">
        <v>41</v>
      </c>
      <c r="E10">
        <v>10.006568</v>
      </c>
      <c r="F10">
        <v>8.9729109999999999</v>
      </c>
      <c r="J10">
        <v>7</v>
      </c>
      <c r="K10" t="s">
        <v>39</v>
      </c>
      <c r="L10" t="s">
        <v>47</v>
      </c>
      <c r="M10" t="s">
        <v>46</v>
      </c>
      <c r="N10">
        <v>6.4289120000000004</v>
      </c>
      <c r="P10">
        <v>7</v>
      </c>
      <c r="Q10" t="s">
        <v>39</v>
      </c>
      <c r="R10" t="s">
        <v>47</v>
      </c>
      <c r="S10" t="s">
        <v>46</v>
      </c>
      <c r="T10">
        <v>3.2258420000000001</v>
      </c>
    </row>
    <row r="11" spans="1:20" x14ac:dyDescent="0.25">
      <c r="A11">
        <v>514</v>
      </c>
      <c r="B11" t="s">
        <v>50</v>
      </c>
      <c r="C11" t="s">
        <v>40</v>
      </c>
      <c r="D11" t="s">
        <v>44</v>
      </c>
      <c r="E11">
        <v>9.5207770000000007</v>
      </c>
      <c r="F11">
        <v>8.9729109999999999</v>
      </c>
      <c r="J11">
        <v>8</v>
      </c>
      <c r="K11" t="s">
        <v>50</v>
      </c>
      <c r="L11" t="s">
        <v>40</v>
      </c>
      <c r="M11" t="s">
        <v>41</v>
      </c>
      <c r="N11">
        <v>6.6376109999999997</v>
      </c>
      <c r="P11">
        <v>8</v>
      </c>
      <c r="Q11" t="s">
        <v>50</v>
      </c>
      <c r="R11" t="s">
        <v>40</v>
      </c>
      <c r="S11" t="s">
        <v>41</v>
      </c>
      <c r="T11">
        <v>2.8224860000000001</v>
      </c>
    </row>
    <row r="12" spans="1:20" x14ac:dyDescent="0.25">
      <c r="A12">
        <v>515</v>
      </c>
      <c r="B12" t="s">
        <v>50</v>
      </c>
      <c r="C12" t="s">
        <v>40</v>
      </c>
      <c r="D12" t="s">
        <v>45</v>
      </c>
      <c r="E12">
        <v>10.042546</v>
      </c>
      <c r="F12">
        <v>8.9729109999999999</v>
      </c>
      <c r="J12">
        <v>9</v>
      </c>
      <c r="K12" t="s">
        <v>50</v>
      </c>
      <c r="L12" t="s">
        <v>40</v>
      </c>
      <c r="M12" t="s">
        <v>44</v>
      </c>
      <c r="N12">
        <v>5.9639850000000001</v>
      </c>
      <c r="P12">
        <v>9</v>
      </c>
      <c r="Q12" t="s">
        <v>50</v>
      </c>
      <c r="R12" t="s">
        <v>40</v>
      </c>
      <c r="S12" t="s">
        <v>44</v>
      </c>
      <c r="T12">
        <v>2.7806150000000001</v>
      </c>
    </row>
    <row r="13" spans="1:20" x14ac:dyDescent="0.25">
      <c r="A13">
        <v>516</v>
      </c>
      <c r="B13" t="s">
        <v>50</v>
      </c>
      <c r="C13" t="s">
        <v>40</v>
      </c>
      <c r="D13" t="s">
        <v>46</v>
      </c>
      <c r="E13">
        <v>9.5741569999999996</v>
      </c>
      <c r="F13">
        <v>8.9729109999999999</v>
      </c>
      <c r="J13">
        <v>10</v>
      </c>
      <c r="K13" t="s">
        <v>50</v>
      </c>
      <c r="L13" t="s">
        <v>40</v>
      </c>
      <c r="M13" t="s">
        <v>45</v>
      </c>
      <c r="N13">
        <v>6.6552610000000003</v>
      </c>
      <c r="P13">
        <v>10</v>
      </c>
      <c r="Q13" t="s">
        <v>50</v>
      </c>
      <c r="R13" t="s">
        <v>40</v>
      </c>
      <c r="S13" t="s">
        <v>45</v>
      </c>
      <c r="T13">
        <v>2.5526460000000002</v>
      </c>
    </row>
    <row r="14" spans="1:20" x14ac:dyDescent="0.25">
      <c r="A14">
        <v>529</v>
      </c>
      <c r="B14" t="s">
        <v>50</v>
      </c>
      <c r="C14" t="s">
        <v>47</v>
      </c>
      <c r="D14" t="s">
        <v>41</v>
      </c>
      <c r="E14">
        <v>10.400014000000001</v>
      </c>
      <c r="F14">
        <v>9.3905689999999993</v>
      </c>
      <c r="J14">
        <v>11</v>
      </c>
      <c r="K14" t="s">
        <v>50</v>
      </c>
      <c r="L14" t="s">
        <v>40</v>
      </c>
      <c r="M14" t="s">
        <v>46</v>
      </c>
      <c r="N14">
        <v>5.8253329999999997</v>
      </c>
      <c r="P14">
        <v>11</v>
      </c>
      <c r="Q14" t="s">
        <v>50</v>
      </c>
      <c r="R14" t="s">
        <v>40</v>
      </c>
      <c r="S14" t="s">
        <v>46</v>
      </c>
      <c r="T14">
        <v>2.8426930000000001</v>
      </c>
    </row>
    <row r="15" spans="1:20" x14ac:dyDescent="0.25">
      <c r="A15">
        <v>530</v>
      </c>
      <c r="B15" t="s">
        <v>50</v>
      </c>
      <c r="C15" t="s">
        <v>47</v>
      </c>
      <c r="D15" t="s">
        <v>44</v>
      </c>
      <c r="E15">
        <v>11.22617</v>
      </c>
      <c r="F15">
        <v>9.3905689999999993</v>
      </c>
      <c r="J15">
        <v>12</v>
      </c>
      <c r="K15" t="s">
        <v>50</v>
      </c>
      <c r="L15" t="s">
        <v>47</v>
      </c>
      <c r="M15" t="s">
        <v>41</v>
      </c>
      <c r="N15">
        <v>7.4643920000000001</v>
      </c>
      <c r="P15">
        <v>12</v>
      </c>
      <c r="Q15" t="s">
        <v>50</v>
      </c>
      <c r="R15" t="s">
        <v>47</v>
      </c>
      <c r="S15" t="s">
        <v>41</v>
      </c>
      <c r="T15">
        <v>2.670731</v>
      </c>
    </row>
    <row r="16" spans="1:20" x14ac:dyDescent="0.25">
      <c r="A16">
        <v>531</v>
      </c>
      <c r="B16" t="s">
        <v>50</v>
      </c>
      <c r="C16" t="s">
        <v>47</v>
      </c>
      <c r="D16" t="s">
        <v>45</v>
      </c>
      <c r="E16">
        <v>10.226703000000001</v>
      </c>
      <c r="F16">
        <v>9.3905689999999993</v>
      </c>
      <c r="J16">
        <v>13</v>
      </c>
      <c r="K16" t="s">
        <v>50</v>
      </c>
      <c r="L16" t="s">
        <v>47</v>
      </c>
      <c r="M16" t="s">
        <v>44</v>
      </c>
      <c r="N16">
        <v>7.6236660000000001</v>
      </c>
      <c r="P16">
        <v>13</v>
      </c>
      <c r="Q16" t="s">
        <v>50</v>
      </c>
      <c r="R16" t="s">
        <v>47</v>
      </c>
      <c r="S16" t="s">
        <v>44</v>
      </c>
      <c r="T16">
        <v>3.1026220000000002</v>
      </c>
    </row>
    <row r="17" spans="1:20" x14ac:dyDescent="0.25">
      <c r="A17">
        <v>532</v>
      </c>
      <c r="B17" t="s">
        <v>50</v>
      </c>
      <c r="C17" t="s">
        <v>47</v>
      </c>
      <c r="D17" t="s">
        <v>46</v>
      </c>
      <c r="E17">
        <v>10.292716</v>
      </c>
      <c r="F17">
        <v>9.3905689999999993</v>
      </c>
      <c r="J17">
        <v>14</v>
      </c>
      <c r="K17" t="s">
        <v>50</v>
      </c>
      <c r="L17" t="s">
        <v>47</v>
      </c>
      <c r="M17" t="s">
        <v>45</v>
      </c>
      <c r="N17">
        <v>6.9179539999999999</v>
      </c>
      <c r="P17">
        <v>14</v>
      </c>
      <c r="Q17" t="s">
        <v>50</v>
      </c>
      <c r="R17" t="s">
        <v>47</v>
      </c>
      <c r="S17" t="s">
        <v>45</v>
      </c>
      <c r="T17">
        <v>2.6562060000000001</v>
      </c>
    </row>
    <row r="18" spans="1:20" x14ac:dyDescent="0.25">
      <c r="A18">
        <v>545</v>
      </c>
      <c r="B18" t="s">
        <v>51</v>
      </c>
      <c r="C18" t="s">
        <v>40</v>
      </c>
      <c r="D18" t="s">
        <v>41</v>
      </c>
      <c r="E18">
        <v>10.827400000000001</v>
      </c>
      <c r="F18">
        <v>9.5206529999999994</v>
      </c>
      <c r="J18">
        <v>15</v>
      </c>
      <c r="K18" t="s">
        <v>50</v>
      </c>
      <c r="L18" t="s">
        <v>47</v>
      </c>
      <c r="M18" t="s">
        <v>46</v>
      </c>
      <c r="N18">
        <v>6.8632220000000004</v>
      </c>
      <c r="P18">
        <v>15</v>
      </c>
      <c r="Q18" t="s">
        <v>50</v>
      </c>
      <c r="R18" t="s">
        <v>47</v>
      </c>
      <c r="S18" t="s">
        <v>46</v>
      </c>
      <c r="T18">
        <v>2.774289</v>
      </c>
    </row>
    <row r="19" spans="1:20" x14ac:dyDescent="0.25">
      <c r="A19">
        <v>546</v>
      </c>
      <c r="B19" t="s">
        <v>51</v>
      </c>
      <c r="C19" t="s">
        <v>40</v>
      </c>
      <c r="D19" t="s">
        <v>44</v>
      </c>
      <c r="E19">
        <v>10.524960999999999</v>
      </c>
      <c r="F19">
        <v>9.5206529999999994</v>
      </c>
      <c r="J19">
        <v>16</v>
      </c>
      <c r="K19" t="s">
        <v>51</v>
      </c>
      <c r="L19" t="s">
        <v>40</v>
      </c>
      <c r="M19" t="s">
        <v>41</v>
      </c>
      <c r="N19">
        <v>6.9033720000000001</v>
      </c>
      <c r="P19">
        <v>16</v>
      </c>
      <c r="Q19" t="s">
        <v>51</v>
      </c>
      <c r="R19" t="s">
        <v>40</v>
      </c>
      <c r="S19" t="s">
        <v>41</v>
      </c>
      <c r="T19">
        <v>3.190118</v>
      </c>
    </row>
    <row r="20" spans="1:20" x14ac:dyDescent="0.25">
      <c r="A20">
        <v>547</v>
      </c>
      <c r="B20" t="s">
        <v>51</v>
      </c>
      <c r="C20" t="s">
        <v>40</v>
      </c>
      <c r="D20" t="s">
        <v>45</v>
      </c>
      <c r="E20">
        <v>10.395058000000001</v>
      </c>
      <c r="F20">
        <v>9.5206529999999994</v>
      </c>
      <c r="J20">
        <v>17</v>
      </c>
      <c r="K20" t="s">
        <v>51</v>
      </c>
      <c r="L20" t="s">
        <v>40</v>
      </c>
      <c r="M20" t="s">
        <v>44</v>
      </c>
      <c r="N20">
        <v>6.647322</v>
      </c>
      <c r="P20">
        <v>17</v>
      </c>
      <c r="Q20" t="s">
        <v>51</v>
      </c>
      <c r="R20" t="s">
        <v>40</v>
      </c>
      <c r="S20" t="s">
        <v>44</v>
      </c>
      <c r="T20">
        <v>3.1468889999999998</v>
      </c>
    </row>
    <row r="21" spans="1:20" x14ac:dyDescent="0.25">
      <c r="A21">
        <v>548</v>
      </c>
      <c r="B21" t="s">
        <v>51</v>
      </c>
      <c r="C21" t="s">
        <v>40</v>
      </c>
      <c r="D21" t="s">
        <v>46</v>
      </c>
      <c r="E21">
        <v>11.132913</v>
      </c>
      <c r="F21">
        <v>9.5206529999999994</v>
      </c>
      <c r="J21">
        <v>18</v>
      </c>
      <c r="K21" t="s">
        <v>51</v>
      </c>
      <c r="L21" t="s">
        <v>40</v>
      </c>
      <c r="M21" t="s">
        <v>45</v>
      </c>
      <c r="N21">
        <v>6.3015169999999996</v>
      </c>
      <c r="P21">
        <v>18</v>
      </c>
      <c r="Q21" t="s">
        <v>51</v>
      </c>
      <c r="R21" t="s">
        <v>40</v>
      </c>
      <c r="S21" t="s">
        <v>45</v>
      </c>
      <c r="T21">
        <v>3.2110289999999999</v>
      </c>
    </row>
    <row r="22" spans="1:20" x14ac:dyDescent="0.25">
      <c r="A22">
        <v>561</v>
      </c>
      <c r="B22" t="s">
        <v>51</v>
      </c>
      <c r="C22" t="s">
        <v>47</v>
      </c>
      <c r="D22" t="s">
        <v>41</v>
      </c>
      <c r="E22">
        <v>11.04608</v>
      </c>
      <c r="F22">
        <v>9.8293160000000004</v>
      </c>
      <c r="J22">
        <v>19</v>
      </c>
      <c r="K22" t="s">
        <v>51</v>
      </c>
      <c r="L22" t="s">
        <v>40</v>
      </c>
      <c r="M22" t="s">
        <v>46</v>
      </c>
      <c r="N22">
        <v>6.898752</v>
      </c>
      <c r="P22">
        <v>19</v>
      </c>
      <c r="Q22" t="s">
        <v>51</v>
      </c>
      <c r="R22" t="s">
        <v>40</v>
      </c>
      <c r="S22" t="s">
        <v>46</v>
      </c>
      <c r="T22">
        <v>3.5255000000000001</v>
      </c>
    </row>
    <row r="23" spans="1:20" x14ac:dyDescent="0.25">
      <c r="A23">
        <v>562</v>
      </c>
      <c r="B23" t="s">
        <v>51</v>
      </c>
      <c r="C23" t="s">
        <v>47</v>
      </c>
      <c r="D23" t="s">
        <v>44</v>
      </c>
      <c r="E23">
        <v>11.047166000000001</v>
      </c>
      <c r="F23">
        <v>9.8293160000000004</v>
      </c>
      <c r="J23">
        <v>20</v>
      </c>
      <c r="K23" t="s">
        <v>51</v>
      </c>
      <c r="L23" t="s">
        <v>47</v>
      </c>
      <c r="M23" t="s">
        <v>41</v>
      </c>
      <c r="N23">
        <v>7.3225720000000001</v>
      </c>
      <c r="P23">
        <v>20</v>
      </c>
      <c r="Q23" t="s">
        <v>51</v>
      </c>
      <c r="R23" t="s">
        <v>47</v>
      </c>
      <c r="S23" t="s">
        <v>41</v>
      </c>
      <c r="T23">
        <v>3.3469850000000001</v>
      </c>
    </row>
    <row r="24" spans="1:20" x14ac:dyDescent="0.25">
      <c r="A24">
        <v>563</v>
      </c>
      <c r="B24" t="s">
        <v>51</v>
      </c>
      <c r="C24" t="s">
        <v>47</v>
      </c>
      <c r="D24" t="s">
        <v>45</v>
      </c>
      <c r="E24">
        <v>11.052873</v>
      </c>
      <c r="F24">
        <v>9.8293160000000004</v>
      </c>
      <c r="J24">
        <v>21</v>
      </c>
      <c r="K24" t="s">
        <v>51</v>
      </c>
      <c r="L24" t="s">
        <v>47</v>
      </c>
      <c r="M24" t="s">
        <v>44</v>
      </c>
      <c r="N24">
        <v>7.7138470000000003</v>
      </c>
      <c r="P24">
        <v>21</v>
      </c>
      <c r="Q24" t="s">
        <v>51</v>
      </c>
      <c r="R24" t="s">
        <v>47</v>
      </c>
      <c r="S24" t="s">
        <v>44</v>
      </c>
      <c r="T24">
        <v>3.0652469999999998</v>
      </c>
    </row>
    <row r="25" spans="1:20" x14ac:dyDescent="0.25">
      <c r="A25">
        <v>564</v>
      </c>
      <c r="B25" t="s">
        <v>51</v>
      </c>
      <c r="C25" t="s">
        <v>47</v>
      </c>
      <c r="D25" t="s">
        <v>46</v>
      </c>
      <c r="E25">
        <v>11.209542000000001</v>
      </c>
      <c r="F25">
        <v>9.8293160000000004</v>
      </c>
      <c r="J25">
        <v>22</v>
      </c>
      <c r="K25" t="s">
        <v>51</v>
      </c>
      <c r="L25" t="s">
        <v>47</v>
      </c>
      <c r="M25" t="s">
        <v>45</v>
      </c>
      <c r="N25">
        <v>7.5333889999999997</v>
      </c>
      <c r="P25">
        <v>22</v>
      </c>
      <c r="Q25" t="s">
        <v>51</v>
      </c>
      <c r="R25" t="s">
        <v>47</v>
      </c>
      <c r="S25" t="s">
        <v>45</v>
      </c>
      <c r="T25">
        <v>3.0850390000000001</v>
      </c>
    </row>
    <row r="26" spans="1:20" x14ac:dyDescent="0.25">
      <c r="A26">
        <v>577</v>
      </c>
      <c r="B26" t="s">
        <v>52</v>
      </c>
      <c r="C26" t="s">
        <v>40</v>
      </c>
      <c r="D26" t="s">
        <v>41</v>
      </c>
      <c r="E26">
        <v>9.584301</v>
      </c>
      <c r="F26">
        <v>9.1254899999999992</v>
      </c>
      <c r="J26">
        <v>23</v>
      </c>
      <c r="K26" t="s">
        <v>51</v>
      </c>
      <c r="L26" t="s">
        <v>47</v>
      </c>
      <c r="M26" t="s">
        <v>46</v>
      </c>
      <c r="N26">
        <v>7.8034150000000002</v>
      </c>
      <c r="P26">
        <v>23</v>
      </c>
      <c r="Q26" t="s">
        <v>51</v>
      </c>
      <c r="R26" t="s">
        <v>47</v>
      </c>
      <c r="S26" t="s">
        <v>46</v>
      </c>
      <c r="T26">
        <v>3.1780020000000002</v>
      </c>
    </row>
    <row r="27" spans="1:20" x14ac:dyDescent="0.25">
      <c r="A27">
        <v>578</v>
      </c>
      <c r="B27" t="s">
        <v>52</v>
      </c>
      <c r="C27" t="s">
        <v>40</v>
      </c>
      <c r="D27" t="s">
        <v>44</v>
      </c>
      <c r="E27">
        <v>9.0162069999999996</v>
      </c>
      <c r="F27">
        <v>9.1254899999999992</v>
      </c>
      <c r="J27">
        <v>24</v>
      </c>
      <c r="K27" t="s">
        <v>52</v>
      </c>
      <c r="L27" t="s">
        <v>40</v>
      </c>
      <c r="M27" t="s">
        <v>41</v>
      </c>
      <c r="N27">
        <v>6.1153700000000004</v>
      </c>
      <c r="P27">
        <v>24</v>
      </c>
      <c r="Q27" t="s">
        <v>52</v>
      </c>
      <c r="R27" t="s">
        <v>40</v>
      </c>
      <c r="S27" t="s">
        <v>41</v>
      </c>
      <c r="T27">
        <v>2.9394070000000001</v>
      </c>
    </row>
    <row r="28" spans="1:20" x14ac:dyDescent="0.25">
      <c r="A28">
        <v>579</v>
      </c>
      <c r="B28" t="s">
        <v>52</v>
      </c>
      <c r="C28" t="s">
        <v>40</v>
      </c>
      <c r="D28" t="s">
        <v>45</v>
      </c>
      <c r="E28">
        <v>9.5586479999999998</v>
      </c>
      <c r="F28">
        <v>9.1254899999999992</v>
      </c>
      <c r="J28">
        <v>25</v>
      </c>
      <c r="K28" t="s">
        <v>52</v>
      </c>
      <c r="L28" t="s">
        <v>40</v>
      </c>
      <c r="M28" t="s">
        <v>44</v>
      </c>
      <c r="N28">
        <v>5.5948729999999998</v>
      </c>
      <c r="P28">
        <v>25</v>
      </c>
      <c r="Q28" t="s">
        <v>52</v>
      </c>
      <c r="R28" t="s">
        <v>40</v>
      </c>
      <c r="S28" t="s">
        <v>44</v>
      </c>
      <c r="T28">
        <v>2.7081900000000001</v>
      </c>
    </row>
    <row r="29" spans="1:20" x14ac:dyDescent="0.25">
      <c r="A29">
        <v>580</v>
      </c>
      <c r="B29" t="s">
        <v>52</v>
      </c>
      <c r="C29" t="s">
        <v>40</v>
      </c>
      <c r="D29" t="s">
        <v>46</v>
      </c>
      <c r="E29">
        <v>9.7812999999999999</v>
      </c>
      <c r="F29">
        <v>9.1254899999999992</v>
      </c>
      <c r="J29">
        <v>26</v>
      </c>
      <c r="K29" t="s">
        <v>52</v>
      </c>
      <c r="L29" t="s">
        <v>40</v>
      </c>
      <c r="M29" t="s">
        <v>45</v>
      </c>
      <c r="N29">
        <v>6.2622799999999996</v>
      </c>
      <c r="P29">
        <v>26</v>
      </c>
      <c r="Q29" t="s">
        <v>52</v>
      </c>
      <c r="R29" t="s">
        <v>40</v>
      </c>
      <c r="S29" t="s">
        <v>45</v>
      </c>
      <c r="T29">
        <v>2.745412</v>
      </c>
    </row>
    <row r="30" spans="1:20" x14ac:dyDescent="0.25">
      <c r="A30">
        <v>593</v>
      </c>
      <c r="B30" t="s">
        <v>52</v>
      </c>
      <c r="C30" t="s">
        <v>47</v>
      </c>
      <c r="D30" t="s">
        <v>41</v>
      </c>
      <c r="E30">
        <v>13.220052000000001</v>
      </c>
      <c r="F30">
        <v>9.0093949999999996</v>
      </c>
      <c r="J30">
        <v>27</v>
      </c>
      <c r="K30" t="s">
        <v>52</v>
      </c>
      <c r="L30" t="s">
        <v>40</v>
      </c>
      <c r="M30" t="s">
        <v>46</v>
      </c>
      <c r="N30">
        <v>6.3861290000000004</v>
      </c>
      <c r="P30">
        <v>27</v>
      </c>
      <c r="Q30" t="s">
        <v>52</v>
      </c>
      <c r="R30" t="s">
        <v>40</v>
      </c>
      <c r="S30" t="s">
        <v>46</v>
      </c>
      <c r="T30">
        <v>2.8493110000000001</v>
      </c>
    </row>
    <row r="31" spans="1:20" x14ac:dyDescent="0.25">
      <c r="A31">
        <v>594</v>
      </c>
      <c r="B31" t="s">
        <v>52</v>
      </c>
      <c r="C31" t="s">
        <v>47</v>
      </c>
      <c r="D31" t="s">
        <v>44</v>
      </c>
      <c r="E31">
        <v>9.8514009999999992</v>
      </c>
      <c r="F31">
        <v>9.0093949999999996</v>
      </c>
      <c r="J31">
        <v>28</v>
      </c>
      <c r="K31" t="s">
        <v>52</v>
      </c>
      <c r="L31" t="s">
        <v>47</v>
      </c>
      <c r="M31" t="s">
        <v>41</v>
      </c>
      <c r="N31">
        <v>8.0594289999999997</v>
      </c>
      <c r="P31">
        <v>28</v>
      </c>
      <c r="Q31" t="s">
        <v>52</v>
      </c>
      <c r="R31" t="s">
        <v>47</v>
      </c>
      <c r="S31" t="s">
        <v>41</v>
      </c>
      <c r="T31">
        <v>4.6571119999999997</v>
      </c>
    </row>
    <row r="32" spans="1:20" x14ac:dyDescent="0.25">
      <c r="A32">
        <v>595</v>
      </c>
      <c r="B32" t="s">
        <v>52</v>
      </c>
      <c r="C32" t="s">
        <v>47</v>
      </c>
      <c r="D32" t="s">
        <v>45</v>
      </c>
      <c r="E32">
        <v>10.149334</v>
      </c>
      <c r="F32">
        <v>9.0093949999999996</v>
      </c>
      <c r="J32">
        <v>29</v>
      </c>
      <c r="K32" t="s">
        <v>52</v>
      </c>
      <c r="L32" t="s">
        <v>47</v>
      </c>
      <c r="M32" t="s">
        <v>44</v>
      </c>
      <c r="N32">
        <v>6.5402509999999996</v>
      </c>
      <c r="P32">
        <v>29</v>
      </c>
      <c r="Q32" t="s">
        <v>52</v>
      </c>
      <c r="R32" t="s">
        <v>47</v>
      </c>
      <c r="S32" t="s">
        <v>44</v>
      </c>
      <c r="T32">
        <v>2.8593359999999999</v>
      </c>
    </row>
    <row r="33" spans="1:20" x14ac:dyDescent="0.25">
      <c r="A33">
        <v>596</v>
      </c>
      <c r="B33" t="s">
        <v>52</v>
      </c>
      <c r="C33" t="s">
        <v>47</v>
      </c>
      <c r="D33" t="s">
        <v>46</v>
      </c>
      <c r="E33">
        <v>10.328068</v>
      </c>
      <c r="F33">
        <v>9.0093949999999996</v>
      </c>
      <c r="J33">
        <v>30</v>
      </c>
      <c r="K33" t="s">
        <v>52</v>
      </c>
      <c r="L33" t="s">
        <v>47</v>
      </c>
      <c r="M33" t="s">
        <v>45</v>
      </c>
      <c r="N33">
        <v>6.828112</v>
      </c>
      <c r="P33">
        <v>30</v>
      </c>
      <c r="Q33" t="s">
        <v>52</v>
      </c>
      <c r="R33" t="s">
        <v>47</v>
      </c>
      <c r="S33" t="s">
        <v>45</v>
      </c>
      <c r="T33">
        <v>2.6554950000000002</v>
      </c>
    </row>
    <row r="34" spans="1:20" x14ac:dyDescent="0.25">
      <c r="J34">
        <v>31</v>
      </c>
      <c r="K34" t="s">
        <v>52</v>
      </c>
      <c r="L34" t="s">
        <v>47</v>
      </c>
      <c r="M34" t="s">
        <v>46</v>
      </c>
      <c r="N34">
        <v>6.919009</v>
      </c>
      <c r="P34">
        <v>31</v>
      </c>
      <c r="Q34" t="s">
        <v>52</v>
      </c>
      <c r="R34" t="s">
        <v>47</v>
      </c>
      <c r="S34" t="s">
        <v>46</v>
      </c>
      <c r="T34">
        <v>2.8705859999999999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swing t test</vt:lpstr>
      <vt:lpstr>stance t test</vt:lpstr>
      <vt:lpstr>alldata</vt:lpstr>
      <vt:lpstr>alldata_1step</vt:lpstr>
      <vt:lpstr>pythonout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Stingel</dc:creator>
  <dc:description/>
  <cp:lastModifiedBy>Jon Stingel</cp:lastModifiedBy>
  <cp:revision>5</cp:revision>
  <dcterms:created xsi:type="dcterms:W3CDTF">2021-04-26T23:38:39Z</dcterms:created>
  <dcterms:modified xsi:type="dcterms:W3CDTF">2021-08-24T04:00:25Z</dcterms:modified>
  <dc:language>en-US</dc:language>
</cp:coreProperties>
</file>