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EB5C856C-943D-4246-A9E7-3207CEF5FDFF}" xr6:coauthVersionLast="47" xr6:coauthVersionMax="47" xr10:uidLastSave="{00000000-0000-0000-0000-000000000000}"/>
  <bookViews>
    <workbookView xWindow="-120" yWindow="-120" windowWidth="29040" windowHeight="15840" tabRatio="573" activeTab="4" xr2:uid="{00000000-000D-0000-FFFF-FFFF00000000}"/>
  </bookViews>
  <sheets>
    <sheet name="fullcost t test" sheetId="5" r:id="rId1"/>
    <sheet name="swing t test" sheetId="1" r:id="rId2"/>
    <sheet name="stance t test" sheetId="8" r:id="rId3"/>
    <sheet name="plusminuses" sheetId="12" r:id="rId4"/>
    <sheet name="100con_no_007" sheetId="11" r:id="rId5"/>
    <sheet name="100con" sheetId="9" r:id="rId6"/>
    <sheet name="alldata_1step" sheetId="4" r:id="rId7"/>
    <sheet name="prescribe" sheetId="10" r:id="rId8"/>
    <sheet name="alldata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8" l="1"/>
  <c r="B39" i="8"/>
  <c r="B40" i="8"/>
  <c r="B41" i="8"/>
  <c r="B42" i="8"/>
  <c r="B43" i="8"/>
  <c r="B37" i="8"/>
  <c r="B49" i="8" s="1"/>
  <c r="B52" i="8" s="1"/>
  <c r="B46" i="8" l="1"/>
  <c r="A25" i="8"/>
  <c r="B25" i="8" s="1"/>
  <c r="A20" i="8"/>
  <c r="A21" i="8"/>
  <c r="B21" i="8" s="1"/>
  <c r="A22" i="8"/>
  <c r="B22" i="8" s="1"/>
  <c r="A23" i="8"/>
  <c r="B23" i="8" s="1"/>
  <c r="A24" i="8"/>
  <c r="B24" i="8" s="1"/>
  <c r="A19" i="8"/>
  <c r="B19" i="8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0" i="1"/>
  <c r="H11" i="12"/>
  <c r="H10" i="12"/>
  <c r="H9" i="12"/>
  <c r="H8" i="12"/>
  <c r="H7" i="12"/>
  <c r="H6" i="12"/>
  <c r="H5" i="12"/>
  <c r="H4" i="12"/>
  <c r="H3" i="12"/>
  <c r="H2" i="12"/>
  <c r="G11" i="12"/>
  <c r="G10" i="12"/>
  <c r="G9" i="12"/>
  <c r="G8" i="12"/>
  <c r="G7" i="12"/>
  <c r="G6" i="12"/>
  <c r="G5" i="12"/>
  <c r="G4" i="12"/>
  <c r="G3" i="12"/>
  <c r="G2" i="12"/>
  <c r="E2" i="12"/>
  <c r="F11" i="12"/>
  <c r="F10" i="12"/>
  <c r="F9" i="12"/>
  <c r="F8" i="12"/>
  <c r="F7" i="12"/>
  <c r="F6" i="12"/>
  <c r="F5" i="12"/>
  <c r="F4" i="12"/>
  <c r="F3" i="12"/>
  <c r="F2" i="12"/>
  <c r="E11" i="12"/>
  <c r="E10" i="12"/>
  <c r="E9" i="12"/>
  <c r="E8" i="12"/>
  <c r="E7" i="12"/>
  <c r="E6" i="12"/>
  <c r="E5" i="12"/>
  <c r="E3" i="12"/>
  <c r="E4" i="12"/>
  <c r="G19" i="12" l="1"/>
  <c r="F14" i="12"/>
  <c r="H21" i="12"/>
  <c r="H23" i="12" s="1"/>
  <c r="A31" i="1"/>
  <c r="A33" i="1" s="1"/>
  <c r="H16" i="12"/>
  <c r="B20" i="1"/>
  <c r="B29" i="1" s="1"/>
  <c r="E19" i="12"/>
  <c r="F21" i="12"/>
  <c r="F23" i="12" s="1"/>
  <c r="G14" i="12"/>
  <c r="A30" i="8"/>
  <c r="A32" i="8" s="1"/>
  <c r="H14" i="12"/>
  <c r="G16" i="12"/>
  <c r="H19" i="12"/>
  <c r="G21" i="12"/>
  <c r="G23" i="12" s="1"/>
  <c r="A28" i="8"/>
  <c r="B20" i="8"/>
  <c r="B30" i="8" s="1"/>
  <c r="B32" i="8" s="1"/>
  <c r="B31" i="1"/>
  <c r="B33" i="1" s="1"/>
  <c r="A29" i="1"/>
  <c r="E21" i="12"/>
  <c r="E23" i="12" s="1"/>
  <c r="F19" i="12"/>
  <c r="F16" i="12"/>
  <c r="E16" i="12"/>
  <c r="E14" i="12"/>
  <c r="B28" i="8" l="1"/>
  <c r="M26" i="1" l="1"/>
  <c r="P20" i="1"/>
  <c r="P22" i="1"/>
  <c r="P21" i="1"/>
  <c r="K13" i="1"/>
  <c r="L13" i="1"/>
  <c r="M13" i="1" l="1"/>
  <c r="O14" i="8"/>
  <c r="O28" i="8"/>
  <c r="R24" i="8"/>
  <c r="R23" i="8"/>
  <c r="R22" i="8"/>
  <c r="N14" i="8"/>
  <c r="J2" i="11"/>
  <c r="F78" i="11"/>
  <c r="J21" i="11" s="1"/>
  <c r="K21" i="11" s="1"/>
  <c r="F74" i="11"/>
  <c r="J20" i="11" s="1"/>
  <c r="F70" i="11"/>
  <c r="J19" i="11" s="1"/>
  <c r="K19" i="11" s="1"/>
  <c r="F66" i="11"/>
  <c r="J18" i="11" s="1"/>
  <c r="F62" i="11"/>
  <c r="J17" i="11" s="1"/>
  <c r="K17" i="11" s="1"/>
  <c r="F58" i="11"/>
  <c r="J16" i="11" s="1"/>
  <c r="K16" i="11" s="1"/>
  <c r="F54" i="11"/>
  <c r="J15" i="11" s="1"/>
  <c r="K15" i="11" s="1"/>
  <c r="F50" i="11"/>
  <c r="J14" i="11" s="1"/>
  <c r="K14" i="11" s="1"/>
  <c r="M66" i="11" s="1"/>
  <c r="J13" i="11"/>
  <c r="K13" i="11" s="1"/>
  <c r="J12" i="11"/>
  <c r="F38" i="11"/>
  <c r="J11" i="11" s="1"/>
  <c r="K11" i="11" s="1"/>
  <c r="CR35" i="11"/>
  <c r="CK35" i="11"/>
  <c r="CR34" i="11"/>
  <c r="CK34" i="11"/>
  <c r="F34" i="11"/>
  <c r="J10" i="11" s="1"/>
  <c r="CR33" i="11"/>
  <c r="CK33" i="11"/>
  <c r="CR32" i="11"/>
  <c r="CK32" i="11"/>
  <c r="CR31" i="11"/>
  <c r="CK31" i="11"/>
  <c r="CR30" i="11"/>
  <c r="CK30" i="11"/>
  <c r="CR29" i="11"/>
  <c r="CK29" i="11"/>
  <c r="CP28" i="11"/>
  <c r="CI28" i="11"/>
  <c r="F22" i="11"/>
  <c r="J7" i="11" s="1"/>
  <c r="I21" i="11"/>
  <c r="I20" i="11"/>
  <c r="I19" i="11"/>
  <c r="I18" i="11"/>
  <c r="F18" i="11"/>
  <c r="J6" i="11" s="1"/>
  <c r="K6" i="11" s="1"/>
  <c r="I17" i="11"/>
  <c r="I16" i="11"/>
  <c r="I15" i="11"/>
  <c r="Q14" i="11"/>
  <c r="I14" i="11"/>
  <c r="F14" i="11"/>
  <c r="J5" i="11" s="1"/>
  <c r="AU13" i="11"/>
  <c r="I13" i="11"/>
  <c r="CD12" i="11"/>
  <c r="I12" i="11"/>
  <c r="CD11" i="11"/>
  <c r="I11" i="11"/>
  <c r="CD10" i="11"/>
  <c r="I10" i="11"/>
  <c r="F10" i="11"/>
  <c r="J4" i="11" s="1"/>
  <c r="CD9" i="11"/>
  <c r="BQ9" i="11"/>
  <c r="BQ8" i="11" s="1"/>
  <c r="BF9" i="11"/>
  <c r="BF8" i="11" s="1"/>
  <c r="AW9" i="11"/>
  <c r="AW8" i="11" s="1"/>
  <c r="AL9" i="11"/>
  <c r="AL8" i="11" s="1"/>
  <c r="J9" i="11"/>
  <c r="K9" i="11" s="1"/>
  <c r="I9" i="11"/>
  <c r="CD8" i="11"/>
  <c r="J8" i="11"/>
  <c r="I8" i="11"/>
  <c r="CD7" i="11"/>
  <c r="BQ7" i="11"/>
  <c r="BF7" i="11"/>
  <c r="AW7" i="11"/>
  <c r="AL7" i="11"/>
  <c r="AM7" i="11" s="1"/>
  <c r="I7" i="11"/>
  <c r="CD6" i="11"/>
  <c r="I6" i="11"/>
  <c r="CD5" i="11"/>
  <c r="BQ5" i="11"/>
  <c r="BQ4" i="11" s="1"/>
  <c r="BF5" i="11"/>
  <c r="BF4" i="11" s="1"/>
  <c r="AW5" i="11"/>
  <c r="AW4" i="11" s="1"/>
  <c r="AL5" i="11"/>
  <c r="AL4" i="11" s="1"/>
  <c r="P5" i="11"/>
  <c r="O5" i="11"/>
  <c r="I5" i="11"/>
  <c r="CD4" i="11"/>
  <c r="I4" i="11"/>
  <c r="CD3" i="11"/>
  <c r="BQ3" i="11"/>
  <c r="BF3" i="11"/>
  <c r="BG3" i="11" s="1"/>
  <c r="AW3" i="11"/>
  <c r="AL3" i="11"/>
  <c r="P3" i="11"/>
  <c r="O3" i="11"/>
  <c r="J3" i="11"/>
  <c r="K3" i="11" s="1"/>
  <c r="I3" i="11"/>
  <c r="O4" i="11" s="1"/>
  <c r="I2" i="11"/>
  <c r="M6" i="11" l="1"/>
  <c r="N2" i="11"/>
  <c r="P30" i="11"/>
  <c r="L72" i="11"/>
  <c r="P14" i="8"/>
  <c r="L64" i="11"/>
  <c r="J33" i="11"/>
  <c r="L58" i="11"/>
  <c r="M68" i="11"/>
  <c r="N5" i="11"/>
  <c r="L70" i="11"/>
  <c r="P37" i="11"/>
  <c r="L68" i="11"/>
  <c r="M3" i="11"/>
  <c r="L56" i="11"/>
  <c r="I33" i="11"/>
  <c r="I47" i="11" s="1"/>
  <c r="I35" i="11"/>
  <c r="AM3" i="11"/>
  <c r="AP3" i="11" s="1"/>
  <c r="P34" i="11"/>
  <c r="L62" i="11"/>
  <c r="P33" i="11"/>
  <c r="L60" i="11"/>
  <c r="M2" i="11"/>
  <c r="L54" i="11"/>
  <c r="P36" i="11"/>
  <c r="L66" i="11"/>
  <c r="CC17" i="11"/>
  <c r="Q39" i="11"/>
  <c r="J35" i="11"/>
  <c r="P31" i="11"/>
  <c r="N11" i="11"/>
  <c r="CC15" i="11"/>
  <c r="M7" i="11"/>
  <c r="Q37" i="11"/>
  <c r="M9" i="11"/>
  <c r="BG7" i="11"/>
  <c r="BJ3" i="11" s="1"/>
  <c r="M8" i="11"/>
  <c r="P4" i="11"/>
  <c r="Q36" i="11"/>
  <c r="M10" i="11"/>
  <c r="P35" i="11"/>
  <c r="I24" i="11"/>
  <c r="CC18" i="11"/>
  <c r="N9" i="11"/>
  <c r="I26" i="11"/>
  <c r="J26" i="11" s="1"/>
  <c r="N8" i="11"/>
  <c r="P32" i="11"/>
  <c r="M11" i="11"/>
  <c r="Q34" i="11"/>
  <c r="K10" i="11"/>
  <c r="M62" i="11" s="1"/>
  <c r="N6" i="11"/>
  <c r="N3" i="11"/>
  <c r="N34" i="11"/>
  <c r="K34" i="11"/>
  <c r="K5" i="11"/>
  <c r="Q31" i="11"/>
  <c r="N42" i="11"/>
  <c r="K42" i="11"/>
  <c r="R36" i="11"/>
  <c r="Q8" i="11"/>
  <c r="N10" i="11"/>
  <c r="Q38" i="11"/>
  <c r="K18" i="11"/>
  <c r="M70" i="11" s="1"/>
  <c r="N31" i="11"/>
  <c r="K31" i="11"/>
  <c r="K43" i="11"/>
  <c r="N43" i="11"/>
  <c r="R37" i="11"/>
  <c r="N44" i="11"/>
  <c r="Q9" i="11"/>
  <c r="K44" i="11"/>
  <c r="K39" i="11"/>
  <c r="N39" i="11"/>
  <c r="K7" i="11"/>
  <c r="M58" i="11" s="1"/>
  <c r="Q32" i="11"/>
  <c r="K45" i="11"/>
  <c r="N45" i="11"/>
  <c r="N7" i="11"/>
  <c r="K12" i="11"/>
  <c r="M64" i="11" s="1"/>
  <c r="Q35" i="11"/>
  <c r="N41" i="11"/>
  <c r="K41" i="11"/>
  <c r="K37" i="11"/>
  <c r="N37" i="11"/>
  <c r="N47" i="11"/>
  <c r="K47" i="11"/>
  <c r="N49" i="11"/>
  <c r="K49" i="11"/>
  <c r="K8" i="11"/>
  <c r="M60" i="11" s="1"/>
  <c r="P2" i="11"/>
  <c r="P38" i="11"/>
  <c r="K20" i="11"/>
  <c r="M72" i="11" s="1"/>
  <c r="K4" i="11"/>
  <c r="O2" i="11"/>
  <c r="Q30" i="11"/>
  <c r="J24" i="11"/>
  <c r="N4" i="11"/>
  <c r="P39" i="11"/>
  <c r="M4" i="11"/>
  <c r="K2" i="11"/>
  <c r="Q33" i="11"/>
  <c r="M5" i="11"/>
  <c r="AO3" i="11" l="1"/>
  <c r="P46" i="11"/>
  <c r="P48" i="11" s="1"/>
  <c r="P44" i="11"/>
  <c r="L75" i="11"/>
  <c r="L78" i="11" s="1"/>
  <c r="J47" i="11"/>
  <c r="Q44" i="11"/>
  <c r="Q46" i="11"/>
  <c r="Q48" i="11" s="1"/>
  <c r="M56" i="11"/>
  <c r="I37" i="11"/>
  <c r="I42" i="11"/>
  <c r="BI3" i="11"/>
  <c r="BI5" i="11" s="1"/>
  <c r="K30" i="11"/>
  <c r="M54" i="11"/>
  <c r="J42" i="11"/>
  <c r="I39" i="11"/>
  <c r="AN3" i="11"/>
  <c r="J37" i="11"/>
  <c r="J39" i="11"/>
  <c r="BH3" i="11"/>
  <c r="N35" i="11"/>
  <c r="K35" i="11"/>
  <c r="Q3" i="11"/>
  <c r="N32" i="11"/>
  <c r="K32" i="11"/>
  <c r="R31" i="11"/>
  <c r="R39" i="11"/>
  <c r="N48" i="11"/>
  <c r="K48" i="11"/>
  <c r="Q11" i="11"/>
  <c r="R38" i="11"/>
  <c r="Q10" i="11"/>
  <c r="N46" i="11"/>
  <c r="K46" i="11"/>
  <c r="Q5" i="11"/>
  <c r="R33" i="11"/>
  <c r="K36" i="11"/>
  <c r="N36" i="11"/>
  <c r="K33" i="11"/>
  <c r="N33" i="11"/>
  <c r="AN7" i="11"/>
  <c r="R32" i="11"/>
  <c r="Q4" i="11"/>
  <c r="N40" i="11"/>
  <c r="K40" i="11"/>
  <c r="Q7" i="11"/>
  <c r="R35" i="11"/>
  <c r="AO5" i="11"/>
  <c r="AO7" i="11"/>
  <c r="N38" i="11"/>
  <c r="R34" i="11"/>
  <c r="K38" i="11"/>
  <c r="Q6" i="11"/>
  <c r="N30" i="11"/>
  <c r="R30" i="11"/>
  <c r="Q2" i="11"/>
  <c r="BH7" i="11"/>
  <c r="J44" i="11" l="1"/>
  <c r="M75" i="11"/>
  <c r="M78" i="11" s="1"/>
  <c r="R46" i="11"/>
  <c r="R48" i="11" s="1"/>
  <c r="R44" i="11"/>
  <c r="O30" i="11"/>
  <c r="I44" i="11"/>
  <c r="H34" i="11" s="1"/>
  <c r="BI7" i="11"/>
  <c r="H42" i="11"/>
  <c r="O33" i="11"/>
  <c r="I49" i="11"/>
  <c r="H36" i="11" s="1"/>
  <c r="I30" i="11"/>
  <c r="O36" i="11"/>
  <c r="M30" i="11"/>
  <c r="O38" i="11"/>
  <c r="J30" i="11"/>
  <c r="J49" i="11"/>
  <c r="H44" i="11" s="1"/>
  <c r="F78" i="10" l="1"/>
  <c r="F74" i="10"/>
  <c r="J20" i="10" s="1"/>
  <c r="F70" i="10"/>
  <c r="F66" i="10"/>
  <c r="J18" i="10" s="1"/>
  <c r="F62" i="10"/>
  <c r="J17" i="10" s="1"/>
  <c r="K17" i="10" s="1"/>
  <c r="F58" i="10"/>
  <c r="F54" i="10"/>
  <c r="J15" i="10" s="1"/>
  <c r="K15" i="10" s="1"/>
  <c r="F50" i="10"/>
  <c r="J14" i="10" s="1"/>
  <c r="N8" i="10" s="1"/>
  <c r="F46" i="10"/>
  <c r="J13" i="10" s="1"/>
  <c r="K13" i="10" s="1"/>
  <c r="F42" i="10"/>
  <c r="J12" i="10" s="1"/>
  <c r="K12" i="10" s="1"/>
  <c r="F38" i="10"/>
  <c r="J11" i="10" s="1"/>
  <c r="K11" i="10" s="1"/>
  <c r="CP35" i="10"/>
  <c r="CI35" i="10"/>
  <c r="CP34" i="10"/>
  <c r="CI34" i="10"/>
  <c r="F34" i="10"/>
  <c r="J10" i="10" s="1"/>
  <c r="CP33" i="10"/>
  <c r="CI33" i="10"/>
  <c r="CP32" i="10"/>
  <c r="CI32" i="10"/>
  <c r="CP31" i="10"/>
  <c r="CI31" i="10"/>
  <c r="CP30" i="10"/>
  <c r="CI30" i="10"/>
  <c r="CP29" i="10"/>
  <c r="CI29" i="10"/>
  <c r="CP28" i="10"/>
  <c r="CI28" i="10"/>
  <c r="F22" i="10"/>
  <c r="J7" i="10" s="1"/>
  <c r="K7" i="10" s="1"/>
  <c r="J21" i="10"/>
  <c r="K21" i="10" s="1"/>
  <c r="I21" i="10"/>
  <c r="I20" i="10"/>
  <c r="J19" i="10"/>
  <c r="K19" i="10" s="1"/>
  <c r="I19" i="10"/>
  <c r="I18" i="10"/>
  <c r="M10" i="10" s="1"/>
  <c r="F18" i="10"/>
  <c r="J6" i="10" s="1"/>
  <c r="O32" i="10" s="1"/>
  <c r="I17" i="10"/>
  <c r="J16" i="10"/>
  <c r="K16" i="10" s="1"/>
  <c r="I16" i="10"/>
  <c r="M9" i="10" s="1"/>
  <c r="I15" i="10"/>
  <c r="Q14" i="10"/>
  <c r="I14" i="10"/>
  <c r="F14" i="10"/>
  <c r="J5" i="10" s="1"/>
  <c r="K5" i="10" s="1"/>
  <c r="AU13" i="10"/>
  <c r="I13" i="10"/>
  <c r="CD12" i="10"/>
  <c r="I12" i="10"/>
  <c r="CD11" i="10"/>
  <c r="I11" i="10"/>
  <c r="CD10" i="10"/>
  <c r="I10" i="10"/>
  <c r="F10" i="10"/>
  <c r="J4" i="10" s="1"/>
  <c r="K4" i="10" s="1"/>
  <c r="CD9" i="10"/>
  <c r="BQ9" i="10"/>
  <c r="BQ8" i="10" s="1"/>
  <c r="BF9" i="10"/>
  <c r="BF8" i="10" s="1"/>
  <c r="AW9" i="10"/>
  <c r="AW8" i="10" s="1"/>
  <c r="AL9" i="10"/>
  <c r="AL8" i="10" s="1"/>
  <c r="J9" i="10"/>
  <c r="K9" i="10" s="1"/>
  <c r="I9" i="10"/>
  <c r="CD8" i="10"/>
  <c r="J8" i="10"/>
  <c r="I8" i="10"/>
  <c r="CD7" i="10"/>
  <c r="BQ7" i="10"/>
  <c r="BF7" i="10"/>
  <c r="AW7" i="10"/>
  <c r="AL7" i="10"/>
  <c r="AM7" i="10" s="1"/>
  <c r="AN7" i="10" s="1"/>
  <c r="I7" i="10"/>
  <c r="CD6" i="10"/>
  <c r="I6" i="10"/>
  <c r="CD5" i="10"/>
  <c r="BQ5" i="10"/>
  <c r="BQ4" i="10" s="1"/>
  <c r="BF5" i="10"/>
  <c r="BF4" i="10" s="1"/>
  <c r="AW5" i="10"/>
  <c r="AW4" i="10" s="1"/>
  <c r="AL5" i="10"/>
  <c r="AL4" i="10" s="1"/>
  <c r="P5" i="10"/>
  <c r="O5" i="10"/>
  <c r="I5" i="10"/>
  <c r="CD4" i="10"/>
  <c r="I4" i="10"/>
  <c r="CD3" i="10"/>
  <c r="BQ3" i="10"/>
  <c r="BF3" i="10"/>
  <c r="AW3" i="10"/>
  <c r="AL3" i="10"/>
  <c r="P3" i="10"/>
  <c r="O3" i="10"/>
  <c r="J3" i="10"/>
  <c r="K3" i="10" s="1"/>
  <c r="I3" i="10"/>
  <c r="O4" i="10" s="1"/>
  <c r="J2" i="10"/>
  <c r="O30" i="10" s="1"/>
  <c r="I2" i="10"/>
  <c r="N30" i="10" s="1"/>
  <c r="F78" i="9"/>
  <c r="J21" i="9" s="1"/>
  <c r="K21" i="9" s="1"/>
  <c r="F74" i="9"/>
  <c r="J20" i="9" s="1"/>
  <c r="F70" i="9"/>
  <c r="J19" i="9" s="1"/>
  <c r="F66" i="9"/>
  <c r="J18" i="9" s="1"/>
  <c r="K18" i="9" s="1"/>
  <c r="F62" i="9"/>
  <c r="J17" i="9" s="1"/>
  <c r="K17" i="9" s="1"/>
  <c r="F58" i="9"/>
  <c r="J16" i="9" s="1"/>
  <c r="F54" i="9"/>
  <c r="J15" i="9" s="1"/>
  <c r="K15" i="9" s="1"/>
  <c r="F50" i="9"/>
  <c r="J14" i="9" s="1"/>
  <c r="K14" i="9" s="1"/>
  <c r="F46" i="9"/>
  <c r="J13" i="9" s="1"/>
  <c r="K13" i="9" s="1"/>
  <c r="F42" i="9"/>
  <c r="J12" i="9" s="1"/>
  <c r="F38" i="9"/>
  <c r="J11" i="9" s="1"/>
  <c r="K11" i="9" s="1"/>
  <c r="CP35" i="9"/>
  <c r="CI35" i="9"/>
  <c r="CP34" i="9"/>
  <c r="CI34" i="9"/>
  <c r="F34" i="9"/>
  <c r="J10" i="9" s="1"/>
  <c r="CP33" i="9"/>
  <c r="CI33" i="9"/>
  <c r="CP32" i="9"/>
  <c r="CI32" i="9"/>
  <c r="CP31" i="9"/>
  <c r="CI31" i="9"/>
  <c r="CP30" i="9"/>
  <c r="CI30" i="9"/>
  <c r="CP29" i="9"/>
  <c r="CI29" i="9"/>
  <c r="CP28" i="9"/>
  <c r="CI28" i="9"/>
  <c r="F22" i="9"/>
  <c r="J7" i="9" s="1"/>
  <c r="I21" i="9"/>
  <c r="I20" i="9"/>
  <c r="I19" i="9"/>
  <c r="I18" i="9"/>
  <c r="F18" i="9"/>
  <c r="J6" i="9" s="1"/>
  <c r="N4" i="9" s="1"/>
  <c r="I17" i="9"/>
  <c r="I16" i="9"/>
  <c r="M9" i="9" s="1"/>
  <c r="I15" i="9"/>
  <c r="Q14" i="9"/>
  <c r="I14" i="9"/>
  <c r="M8" i="9" s="1"/>
  <c r="F14" i="9"/>
  <c r="J5" i="9" s="1"/>
  <c r="AU13" i="9"/>
  <c r="I13" i="9"/>
  <c r="CD12" i="9"/>
  <c r="I12" i="9"/>
  <c r="CD11" i="9"/>
  <c r="I11" i="9"/>
  <c r="CD10" i="9"/>
  <c r="I10" i="9"/>
  <c r="F10" i="9"/>
  <c r="CD9" i="9"/>
  <c r="BQ9" i="9"/>
  <c r="BQ8" i="9" s="1"/>
  <c r="BF9" i="9"/>
  <c r="BF8" i="9" s="1"/>
  <c r="AW9" i="9"/>
  <c r="AW8" i="9" s="1"/>
  <c r="AL9" i="9"/>
  <c r="AL8" i="9" s="1"/>
  <c r="J9" i="9"/>
  <c r="K9" i="9" s="1"/>
  <c r="I9" i="9"/>
  <c r="CD8" i="9"/>
  <c r="J8" i="9"/>
  <c r="I8" i="9"/>
  <c r="CD7" i="9"/>
  <c r="BQ7" i="9"/>
  <c r="BF7" i="9"/>
  <c r="BG7" i="9" s="1"/>
  <c r="AW7" i="9"/>
  <c r="AL7" i="9"/>
  <c r="I7" i="9"/>
  <c r="CD6" i="9"/>
  <c r="I6" i="9"/>
  <c r="CD5" i="9"/>
  <c r="BQ5" i="9"/>
  <c r="BQ4" i="9" s="1"/>
  <c r="BF5" i="9"/>
  <c r="BF4" i="9" s="1"/>
  <c r="AW5" i="9"/>
  <c r="AW4" i="9" s="1"/>
  <c r="AL5" i="9"/>
  <c r="AL4" i="9" s="1"/>
  <c r="P5" i="9"/>
  <c r="O5" i="9"/>
  <c r="I5" i="9"/>
  <c r="CD4" i="9"/>
  <c r="J4" i="9"/>
  <c r="I4" i="9"/>
  <c r="M3" i="9" s="1"/>
  <c r="CD3" i="9"/>
  <c r="BQ3" i="9"/>
  <c r="BF3" i="9"/>
  <c r="AW3" i="9"/>
  <c r="AL3" i="9"/>
  <c r="P3" i="9"/>
  <c r="O3" i="9"/>
  <c r="J3" i="9"/>
  <c r="K3" i="9" s="1"/>
  <c r="I3" i="9"/>
  <c r="O4" i="9" s="1"/>
  <c r="J2" i="9"/>
  <c r="K2" i="9" s="1"/>
  <c r="I2" i="9"/>
  <c r="CC18" i="9" l="1"/>
  <c r="M7" i="9"/>
  <c r="M6" i="9"/>
  <c r="N38" i="10"/>
  <c r="N30" i="9"/>
  <c r="M8" i="10"/>
  <c r="N35" i="10"/>
  <c r="N5" i="10"/>
  <c r="BG3" i="10"/>
  <c r="BG3" i="9"/>
  <c r="BI3" i="9" s="1"/>
  <c r="M5" i="9"/>
  <c r="N5" i="9"/>
  <c r="N36" i="9"/>
  <c r="BG7" i="10"/>
  <c r="N32" i="9"/>
  <c r="N37" i="9"/>
  <c r="AM7" i="9"/>
  <c r="N34" i="9"/>
  <c r="N32" i="10"/>
  <c r="CC15" i="10"/>
  <c r="N34" i="10"/>
  <c r="M10" i="9"/>
  <c r="I35" i="9"/>
  <c r="N31" i="9"/>
  <c r="N36" i="10"/>
  <c r="AM3" i="10"/>
  <c r="AN3" i="10" s="1"/>
  <c r="K8" i="10"/>
  <c r="P33" i="10" s="1"/>
  <c r="N37" i="10"/>
  <c r="M7" i="10"/>
  <c r="M6" i="10"/>
  <c r="CC17" i="10"/>
  <c r="CC15" i="9"/>
  <c r="I26" i="10"/>
  <c r="J26" i="10" s="1"/>
  <c r="N33" i="10"/>
  <c r="M11" i="9"/>
  <c r="P4" i="10"/>
  <c r="I35" i="10"/>
  <c r="I33" i="9"/>
  <c r="N35" i="9"/>
  <c r="AM3" i="9"/>
  <c r="AO3" i="9" s="1"/>
  <c r="P4" i="9"/>
  <c r="CC17" i="9"/>
  <c r="O39" i="10"/>
  <c r="M4" i="9"/>
  <c r="N10" i="9"/>
  <c r="O37" i="9"/>
  <c r="J47" i="10"/>
  <c r="L47" i="10"/>
  <c r="O36" i="10"/>
  <c r="O37" i="10"/>
  <c r="N9" i="10"/>
  <c r="L41" i="10"/>
  <c r="J41" i="10"/>
  <c r="L31" i="10"/>
  <c r="J31" i="10"/>
  <c r="Q9" i="10"/>
  <c r="P37" i="10"/>
  <c r="J44" i="10"/>
  <c r="L44" i="10"/>
  <c r="L40" i="10"/>
  <c r="J40" i="10"/>
  <c r="P35" i="10"/>
  <c r="Q7" i="10"/>
  <c r="J45" i="10"/>
  <c r="L45" i="10"/>
  <c r="L49" i="10"/>
  <c r="J49" i="10"/>
  <c r="N6" i="10"/>
  <c r="O34" i="10"/>
  <c r="K10" i="10"/>
  <c r="L35" i="10"/>
  <c r="J35" i="10"/>
  <c r="AP3" i="10"/>
  <c r="AO3" i="10"/>
  <c r="J39" i="10"/>
  <c r="L39" i="10"/>
  <c r="J37" i="10"/>
  <c r="L37" i="10"/>
  <c r="N10" i="10"/>
  <c r="K18" i="10"/>
  <c r="O38" i="10"/>
  <c r="I37" i="10"/>
  <c r="J33" i="10"/>
  <c r="L33" i="10"/>
  <c r="Q3" i="10"/>
  <c r="L32" i="10"/>
  <c r="J32" i="10"/>
  <c r="P31" i="10"/>
  <c r="L43" i="10"/>
  <c r="J43" i="10"/>
  <c r="I24" i="10"/>
  <c r="J24" i="10" s="1"/>
  <c r="M3" i="10"/>
  <c r="N3" i="10"/>
  <c r="M5" i="10"/>
  <c r="N31" i="10"/>
  <c r="M4" i="10"/>
  <c r="N4" i="10"/>
  <c r="K14" i="10"/>
  <c r="O33" i="10"/>
  <c r="P2" i="10"/>
  <c r="N39" i="10"/>
  <c r="M11" i="10"/>
  <c r="CC18" i="10"/>
  <c r="O31" i="10"/>
  <c r="O35" i="10"/>
  <c r="K2" i="10"/>
  <c r="N7" i="10"/>
  <c r="N11" i="10"/>
  <c r="K6" i="10"/>
  <c r="I33" i="10"/>
  <c r="O2" i="10"/>
  <c r="M2" i="10"/>
  <c r="K20" i="10"/>
  <c r="N2" i="10"/>
  <c r="O39" i="9"/>
  <c r="N11" i="9"/>
  <c r="O36" i="9"/>
  <c r="N9" i="9"/>
  <c r="K16" i="9"/>
  <c r="N8" i="9"/>
  <c r="P30" i="9"/>
  <c r="Q2" i="9"/>
  <c r="L30" i="9"/>
  <c r="J30" i="9"/>
  <c r="L37" i="9"/>
  <c r="J37" i="9"/>
  <c r="L41" i="9"/>
  <c r="J41" i="9"/>
  <c r="L39" i="9"/>
  <c r="J39" i="9"/>
  <c r="P36" i="9"/>
  <c r="L42" i="9"/>
  <c r="J42" i="9"/>
  <c r="Q8" i="9"/>
  <c r="L31" i="9"/>
  <c r="J31" i="9"/>
  <c r="N3" i="9"/>
  <c r="K12" i="9"/>
  <c r="N7" i="9"/>
  <c r="O35" i="9"/>
  <c r="L43" i="9"/>
  <c r="J43" i="9"/>
  <c r="O32" i="9"/>
  <c r="K7" i="9"/>
  <c r="L45" i="9"/>
  <c r="J45" i="9"/>
  <c r="K5" i="9"/>
  <c r="O31" i="9"/>
  <c r="K10" i="9"/>
  <c r="O34" i="9"/>
  <c r="N6" i="9"/>
  <c r="L49" i="9"/>
  <c r="J49" i="9"/>
  <c r="J46" i="9"/>
  <c r="I24" i="9"/>
  <c r="J24" i="9" s="1"/>
  <c r="L46" i="9"/>
  <c r="K8" i="9"/>
  <c r="K20" i="9"/>
  <c r="O33" i="9"/>
  <c r="K19" i="9"/>
  <c r="P38" i="9" s="1"/>
  <c r="K4" i="9"/>
  <c r="K6" i="9"/>
  <c r="M2" i="9"/>
  <c r="N2" i="9"/>
  <c r="N38" i="9"/>
  <c r="P2" i="9"/>
  <c r="O38" i="9"/>
  <c r="O2" i="9"/>
  <c r="I26" i="9"/>
  <c r="J26" i="9" s="1"/>
  <c r="N33" i="9"/>
  <c r="O30" i="9"/>
  <c r="N39" i="9"/>
  <c r="CP29" i="4"/>
  <c r="CP30" i="4"/>
  <c r="CP31" i="4"/>
  <c r="CP32" i="4"/>
  <c r="CP33" i="4"/>
  <c r="CP34" i="4"/>
  <c r="CP35" i="4"/>
  <c r="CP28" i="4"/>
  <c r="CI29" i="4"/>
  <c r="CI30" i="4"/>
  <c r="CI31" i="4"/>
  <c r="CI32" i="4"/>
  <c r="CI33" i="4"/>
  <c r="CI34" i="4"/>
  <c r="CI35" i="4"/>
  <c r="CI28" i="4"/>
  <c r="CD12" i="4"/>
  <c r="CD11" i="4"/>
  <c r="CD10" i="4"/>
  <c r="CD9" i="4"/>
  <c r="CD8" i="4"/>
  <c r="CD7" i="4"/>
  <c r="CC15" i="4" s="1"/>
  <c r="CD6" i="4"/>
  <c r="CD5" i="4"/>
  <c r="CD4" i="4"/>
  <c r="CD3" i="4"/>
  <c r="AN3" i="9" l="1"/>
  <c r="I42" i="10"/>
  <c r="BI3" i="10"/>
  <c r="BI7" i="10" s="1"/>
  <c r="BH3" i="10"/>
  <c r="BJ3" i="9"/>
  <c r="AP3" i="9"/>
  <c r="BJ3" i="10"/>
  <c r="BH7" i="10"/>
  <c r="I42" i="9"/>
  <c r="CC18" i="4"/>
  <c r="CC17" i="4"/>
  <c r="I39" i="10"/>
  <c r="I49" i="10" s="1"/>
  <c r="Q5" i="10"/>
  <c r="L36" i="10"/>
  <c r="J36" i="10"/>
  <c r="I47" i="9"/>
  <c r="P39" i="10"/>
  <c r="Q11" i="10"/>
  <c r="L48" i="10"/>
  <c r="J48" i="10"/>
  <c r="L42" i="10"/>
  <c r="Q8" i="10"/>
  <c r="J42" i="10"/>
  <c r="P36" i="10"/>
  <c r="I47" i="10"/>
  <c r="P34" i="10"/>
  <c r="J38" i="10"/>
  <c r="Q6" i="10"/>
  <c r="L38" i="10"/>
  <c r="P30" i="10"/>
  <c r="J30" i="10"/>
  <c r="L30" i="10"/>
  <c r="Q2" i="10"/>
  <c r="J46" i="10"/>
  <c r="Q10" i="10"/>
  <c r="L46" i="10"/>
  <c r="P38" i="10"/>
  <c r="L34" i="10"/>
  <c r="J34" i="10"/>
  <c r="P32" i="10"/>
  <c r="Q4" i="10"/>
  <c r="AO7" i="10"/>
  <c r="AO5" i="10"/>
  <c r="J44" i="9"/>
  <c r="L44" i="9"/>
  <c r="P37" i="9"/>
  <c r="Q9" i="9"/>
  <c r="AO7" i="9"/>
  <c r="AO5" i="9"/>
  <c r="L47" i="9"/>
  <c r="J47" i="9"/>
  <c r="J36" i="9"/>
  <c r="P33" i="9"/>
  <c r="L36" i="9"/>
  <c r="Q5" i="9"/>
  <c r="Q10" i="9"/>
  <c r="L34" i="9"/>
  <c r="J34" i="9"/>
  <c r="Q4" i="9"/>
  <c r="P32" i="9"/>
  <c r="L35" i="9"/>
  <c r="J35" i="9"/>
  <c r="P39" i="9"/>
  <c r="L48" i="9"/>
  <c r="J48" i="9"/>
  <c r="Q11" i="9"/>
  <c r="P34" i="9"/>
  <c r="J38" i="9"/>
  <c r="L38" i="9"/>
  <c r="Q6" i="9"/>
  <c r="I37" i="9"/>
  <c r="J33" i="9"/>
  <c r="L33" i="9"/>
  <c r="AN7" i="9"/>
  <c r="Q3" i="9"/>
  <c r="P31" i="9"/>
  <c r="I39" i="9"/>
  <c r="J32" i="9"/>
  <c r="L32" i="9"/>
  <c r="BH3" i="9"/>
  <c r="BI7" i="9"/>
  <c r="BI5" i="9"/>
  <c r="L40" i="9"/>
  <c r="J40" i="9"/>
  <c r="P35" i="9"/>
  <c r="Q7" i="9"/>
  <c r="BH7" i="9"/>
  <c r="Q22" i="1"/>
  <c r="Q21" i="1"/>
  <c r="Q20" i="1"/>
  <c r="S24" i="8"/>
  <c r="S23" i="8"/>
  <c r="S22" i="8"/>
  <c r="BI5" i="10" l="1"/>
  <c r="O29" i="8"/>
  <c r="O30" i="8" s="1"/>
  <c r="O33" i="8" s="1"/>
  <c r="I44" i="10"/>
  <c r="M38" i="10"/>
  <c r="M36" i="10"/>
  <c r="Q24" i="1"/>
  <c r="M27" i="1"/>
  <c r="M28" i="1" s="1"/>
  <c r="M31" i="1" s="1"/>
  <c r="K30" i="9"/>
  <c r="M33" i="9"/>
  <c r="I30" i="9"/>
  <c r="I30" i="10"/>
  <c r="M30" i="10"/>
  <c r="K30" i="10"/>
  <c r="M33" i="10"/>
  <c r="I49" i="9"/>
  <c r="I44" i="9"/>
  <c r="M36" i="9"/>
  <c r="M30" i="9"/>
  <c r="M38" i="9"/>
  <c r="S26" i="8"/>
  <c r="F10" i="4"/>
  <c r="F14" i="4"/>
  <c r="F18" i="4"/>
  <c r="F22" i="4"/>
  <c r="F34" i="4"/>
  <c r="F38" i="4"/>
  <c r="F42" i="4"/>
  <c r="F46" i="4"/>
  <c r="F50" i="4"/>
  <c r="F54" i="4"/>
  <c r="F58" i="4"/>
  <c r="F62" i="4"/>
  <c r="F66" i="4"/>
  <c r="F70" i="4"/>
  <c r="F74" i="4"/>
  <c r="F78" i="4"/>
  <c r="O3" i="4" l="1"/>
  <c r="O5" i="4"/>
  <c r="J8" i="4" l="1"/>
  <c r="J9" i="4"/>
  <c r="J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O4" i="4" s="1"/>
  <c r="I2" i="4"/>
  <c r="I35" i="4" l="1"/>
  <c r="I26" i="4"/>
  <c r="J26" i="4" s="1"/>
  <c r="I24" i="4"/>
  <c r="J24" i="4" s="1"/>
  <c r="I33" i="4"/>
  <c r="I42" i="4" s="1"/>
  <c r="N33" i="4"/>
  <c r="M8" i="4"/>
  <c r="N31" i="4"/>
  <c r="M2" i="4"/>
  <c r="N37" i="4"/>
  <c r="M9" i="4"/>
  <c r="N36" i="4"/>
  <c r="N32" i="4"/>
  <c r="K3" i="4"/>
  <c r="M10" i="4"/>
  <c r="N38" i="4"/>
  <c r="O2" i="4"/>
  <c r="N30" i="4"/>
  <c r="M11" i="4"/>
  <c r="N39" i="4"/>
  <c r="M3" i="4"/>
  <c r="N2" i="4"/>
  <c r="P2" i="4"/>
  <c r="O30" i="4"/>
  <c r="K8" i="4"/>
  <c r="M4" i="4"/>
  <c r="O33" i="4"/>
  <c r="N5" i="4"/>
  <c r="M7" i="4"/>
  <c r="N35" i="4"/>
  <c r="M5" i="4"/>
  <c r="K9" i="4"/>
  <c r="J37" i="4" s="1"/>
  <c r="M6" i="4"/>
  <c r="N34" i="4"/>
  <c r="J21" i="4"/>
  <c r="J20" i="4"/>
  <c r="J19" i="4"/>
  <c r="J18" i="4"/>
  <c r="J17" i="4"/>
  <c r="J16" i="4"/>
  <c r="J15" i="4"/>
  <c r="J14" i="4"/>
  <c r="J13" i="4"/>
  <c r="J12" i="4"/>
  <c r="J11" i="4"/>
  <c r="J10" i="4"/>
  <c r="J7" i="4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AW7" i="4"/>
  <c r="AW3" i="4"/>
  <c r="AL7" i="4"/>
  <c r="AL3" i="4"/>
  <c r="L36" i="4" l="1"/>
  <c r="J36" i="4"/>
  <c r="L31" i="4"/>
  <c r="J31" i="4"/>
  <c r="I47" i="4"/>
  <c r="BG3" i="4"/>
  <c r="O38" i="4"/>
  <c r="N10" i="4"/>
  <c r="K18" i="4"/>
  <c r="J46" i="4" s="1"/>
  <c r="K19" i="4"/>
  <c r="O39" i="4"/>
  <c r="N11" i="4"/>
  <c r="K20" i="4"/>
  <c r="J48" i="4" s="1"/>
  <c r="K21" i="4"/>
  <c r="O36" i="4"/>
  <c r="N8" i="4"/>
  <c r="K14" i="4"/>
  <c r="J42" i="4" s="1"/>
  <c r="K15" i="4"/>
  <c r="O37" i="4"/>
  <c r="N9" i="4"/>
  <c r="K16" i="4"/>
  <c r="J44" i="4" s="1"/>
  <c r="K7" i="4"/>
  <c r="K17" i="4"/>
  <c r="L37" i="4"/>
  <c r="P33" i="4"/>
  <c r="Q5" i="4"/>
  <c r="K11" i="4"/>
  <c r="O34" i="4"/>
  <c r="N6" i="4"/>
  <c r="K10" i="4"/>
  <c r="K13" i="4"/>
  <c r="N7" i="4"/>
  <c r="O35" i="4"/>
  <c r="K12" i="4"/>
  <c r="J40" i="4" s="1"/>
  <c r="BG7" i="4"/>
  <c r="AM3" i="4"/>
  <c r="AM7" i="4"/>
  <c r="J4" i="4"/>
  <c r="L35" i="4" l="1"/>
  <c r="J35" i="4"/>
  <c r="L41" i="4"/>
  <c r="J41" i="4"/>
  <c r="J38" i="4"/>
  <c r="L39" i="4"/>
  <c r="J39" i="4"/>
  <c r="L43" i="4"/>
  <c r="J43" i="4"/>
  <c r="L47" i="4"/>
  <c r="J47" i="4"/>
  <c r="L45" i="4"/>
  <c r="J45" i="4"/>
  <c r="L49" i="4"/>
  <c r="J49" i="4"/>
  <c r="BJ3" i="4"/>
  <c r="L44" i="4"/>
  <c r="Q9" i="4"/>
  <c r="P37" i="4"/>
  <c r="K4" i="4"/>
  <c r="J32" i="4" s="1"/>
  <c r="Q8" i="4"/>
  <c r="P36" i="4"/>
  <c r="L42" i="4"/>
  <c r="L46" i="4"/>
  <c r="P38" i="4"/>
  <c r="Q10" i="4"/>
  <c r="L48" i="4"/>
  <c r="P39" i="4"/>
  <c r="Q11" i="4"/>
  <c r="L40" i="4"/>
  <c r="Q7" i="4"/>
  <c r="P35" i="4"/>
  <c r="Q6" i="4"/>
  <c r="P34" i="4"/>
  <c r="L38" i="4"/>
  <c r="BI3" i="4"/>
  <c r="BI5" i="4" s="1"/>
  <c r="AP3" i="4"/>
  <c r="AO3" i="4"/>
  <c r="AO5" i="4" s="1"/>
  <c r="J6" i="4"/>
  <c r="F30" i="3"/>
  <c r="I9" i="3" s="1"/>
  <c r="F26" i="3"/>
  <c r="F22" i="3"/>
  <c r="I7" i="3" s="1"/>
  <c r="J7" i="3" s="1"/>
  <c r="F18" i="3"/>
  <c r="I6" i="3" s="1"/>
  <c r="F14" i="3"/>
  <c r="I5" i="3" s="1"/>
  <c r="F10" i="3"/>
  <c r="I4" i="3" s="1"/>
  <c r="I8" i="3"/>
  <c r="J8" i="3" s="1"/>
  <c r="F6" i="3"/>
  <c r="I3" i="3" s="1"/>
  <c r="J3" i="3" s="1"/>
  <c r="N5" i="3"/>
  <c r="L5" i="3"/>
  <c r="N4" i="3"/>
  <c r="L4" i="3"/>
  <c r="N3" i="3"/>
  <c r="L3" i="3"/>
  <c r="N2" i="3"/>
  <c r="L2" i="3"/>
  <c r="F2" i="3"/>
  <c r="I2" i="3" s="1"/>
  <c r="L32" i="4" l="1"/>
  <c r="J5" i="4"/>
  <c r="O32" i="4"/>
  <c r="N4" i="4"/>
  <c r="K6" i="4"/>
  <c r="J34" i="4" s="1"/>
  <c r="P3" i="4"/>
  <c r="J2" i="3"/>
  <c r="P2" i="3" s="1"/>
  <c r="O2" i="3"/>
  <c r="M2" i="3"/>
  <c r="M5" i="3"/>
  <c r="J9" i="3"/>
  <c r="P5" i="3" s="1"/>
  <c r="J5" i="3"/>
  <c r="O3" i="3"/>
  <c r="M4" i="3"/>
  <c r="J6" i="3"/>
  <c r="P4" i="3" s="1"/>
  <c r="O4" i="3"/>
  <c r="P4" i="4"/>
  <c r="P5" i="4"/>
  <c r="M3" i="3"/>
  <c r="J4" i="3"/>
  <c r="P3" i="3" s="1"/>
  <c r="K2" i="4"/>
  <c r="O5" i="3"/>
  <c r="L30" i="4" l="1"/>
  <c r="J30" i="4"/>
  <c r="I39" i="4"/>
  <c r="K5" i="4"/>
  <c r="O31" i="4"/>
  <c r="N3" i="4"/>
  <c r="L34" i="4"/>
  <c r="Q4" i="4"/>
  <c r="P32" i="4"/>
  <c r="P30" i="4"/>
  <c r="Q2" i="4"/>
  <c r="BI7" i="4"/>
  <c r="BH7" i="4"/>
  <c r="AN7" i="4"/>
  <c r="AO7" i="4" l="1"/>
  <c r="J33" i="4"/>
  <c r="I37" i="4"/>
  <c r="I44" i="4" s="1"/>
  <c r="L33" i="4"/>
  <c r="AN3" i="4"/>
  <c r="P31" i="4"/>
  <c r="Q3" i="4"/>
  <c r="BH3" i="4"/>
  <c r="Q14" i="4"/>
  <c r="M38" i="4" l="1"/>
  <c r="M33" i="4"/>
  <c r="I30" i="4"/>
  <c r="K30" i="4"/>
  <c r="M36" i="4"/>
  <c r="M30" i="4"/>
  <c r="I49" i="4"/>
</calcChain>
</file>

<file path=xl/sharedStrings.xml><?xml version="1.0" encoding="utf-8"?>
<sst xmlns="http://schemas.openxmlformats.org/spreadsheetml/2006/main" count="3011" uniqueCount="229">
  <si>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</si>
  <si>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</si>
  <si>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</si>
  <si>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</si>
  <si>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</si>
  <si>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</si>
  <si>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</si>
  <si>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</si>
  <si>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</si>
  <si>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</si>
  <si>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</si>
  <si>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</si>
  <si>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</si>
  <si>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</si>
  <si>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</si>
  <si>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</si>
  <si>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</si>
  <si>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</si>
  <si>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</si>
  <si>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</si>
  <si>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</si>
  <si>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</si>
  <si>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</si>
  <si>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</si>
  <si>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</si>
  <si>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</si>
  <si>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</si>
  <si>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</si>
  <si>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</si>
  <si>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</si>
  <si>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</si>
  <si>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</si>
  <si>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</si>
  <si>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</si>
  <si>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</si>
  <si>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</si>
  <si>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</si>
  <si>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</si>
  <si>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</si>
  <si>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</si>
  <si>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</si>
  <si>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</si>
  <si>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</si>
  <si>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</si>
  <si>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</si>
  <si>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</si>
  <si>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</si>
  <si>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</si>
  <si>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</si>
  <si>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</si>
  <si>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</si>
  <si>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</si>
  <si>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</si>
  <si>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</si>
  <si>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</si>
  <si>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</si>
  <si>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SS</t>
  </si>
  <si>
    <t>no repeated measures t test</t>
  </si>
  <si>
    <t>mean</t>
  </si>
  <si>
    <t>percent change</t>
  </si>
  <si>
    <t>mean natural</t>
  </si>
  <si>
    <t>mean exo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</si>
  <si>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</si>
  <si>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</si>
  <si>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</si>
  <si>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</si>
  <si>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</si>
  <si>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</si>
  <si>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</si>
  <si>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</si>
  <si>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</si>
  <si>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</si>
  <si>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</si>
  <si>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</si>
  <si>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</si>
  <si>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</si>
  <si>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</si>
  <si>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</si>
  <si>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</si>
  <si>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</si>
  <si>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</si>
  <si>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</si>
  <si>
    <t>welk005</t>
  </si>
  <si>
    <t>welk007</t>
  </si>
  <si>
    <t>welk008</t>
  </si>
  <si>
    <t>welk009</t>
  </si>
  <si>
    <t>welk010</t>
  </si>
  <si>
    <t>welk013</t>
  </si>
  <si>
    <t>Percent Change Experiment</t>
  </si>
  <si>
    <t>Percent change simulation (with basal)</t>
  </si>
  <si>
    <t>percent reduction simulation without basal</t>
  </si>
  <si>
    <t>Squared error without basal</t>
  </si>
  <si>
    <t>MSE without basal</t>
  </si>
  <si>
    <t>subject</t>
  </si>
  <si>
    <t>RMS error without basal</t>
  </si>
  <si>
    <t>peak RMS</t>
  </si>
  <si>
    <t>peak error</t>
  </si>
  <si>
    <t>Error</t>
  </si>
  <si>
    <t>average natural experiment</t>
  </si>
  <si>
    <t>average exo experiment</t>
  </si>
  <si>
    <t>average natural simulation w/o basal</t>
  </si>
  <si>
    <t>average exo simulation w/o basal</t>
  </si>
  <si>
    <t>average experiment difference</t>
  </si>
  <si>
    <t>average simulation difference</t>
  </si>
  <si>
    <t>max</t>
  </si>
  <si>
    <t>min</t>
  </si>
  <si>
    <t>max 3%</t>
  </si>
  <si>
    <t>min 3%</t>
  </si>
  <si>
    <t>average experiment percent change</t>
  </si>
  <si>
    <t>average simulation percent change</t>
  </si>
  <si>
    <t>Shapiro wilks test</t>
  </si>
  <si>
    <t>sorted</t>
  </si>
  <si>
    <t>n</t>
  </si>
  <si>
    <t>a1</t>
  </si>
  <si>
    <t>a2</t>
  </si>
  <si>
    <t>a3</t>
  </si>
  <si>
    <t>b</t>
  </si>
  <si>
    <t>W = b^2/SS</t>
  </si>
  <si>
    <t>p-value</t>
  </si>
  <si>
    <t>diff</t>
  </si>
  <si>
    <t>a*diff</t>
  </si>
  <si>
    <t>if true then we retain it is normal</t>
  </si>
  <si>
    <t>if false than it is not normal</t>
  </si>
  <si>
    <t>alpha</t>
  </si>
  <si>
    <t>reject</t>
  </si>
  <si>
    <t>no</t>
  </si>
  <si>
    <t>https://www.real-statistics.com/statistics-tables/shapiro-wilk-table/</t>
  </si>
  <si>
    <t>https://www.real-statistics.com/tests-normality-and-symmetry/statistical-tests-normality-symmetry/shapiro-wilk-test/</t>
  </si>
  <si>
    <t>compare &gt; 0.05</t>
  </si>
  <si>
    <t>data</t>
  </si>
  <si>
    <t>Exo</t>
  </si>
  <si>
    <t xml:space="preserve">Notes: </t>
  </si>
  <si>
    <t>Notes</t>
  </si>
  <si>
    <t>RMS error without basal exclude 7</t>
  </si>
  <si>
    <t>Exploring gender and savings</t>
  </si>
  <si>
    <t>Gender</t>
  </si>
  <si>
    <t>m</t>
  </si>
  <si>
    <t>f</t>
  </si>
  <si>
    <t>Raw difference</t>
  </si>
  <si>
    <t>gender</t>
  </si>
  <si>
    <t>Mens average reduction</t>
  </si>
  <si>
    <t>Womens average reduction</t>
  </si>
  <si>
    <t>*without subject 7</t>
  </si>
  <si>
    <t>Mass</t>
  </si>
  <si>
    <t>name</t>
  </si>
  <si>
    <t>age</t>
  </si>
  <si>
    <t>height</t>
  </si>
  <si>
    <t>leg length</t>
  </si>
  <si>
    <t>day 1</t>
  </si>
  <si>
    <t>day 2</t>
  </si>
  <si>
    <t>day 3</t>
  </si>
  <si>
    <t>average</t>
  </si>
  <si>
    <t>yrs</t>
  </si>
  <si>
    <t>cm</t>
  </si>
  <si>
    <t>kg</t>
  </si>
  <si>
    <t>raw difference in metabolics</t>
  </si>
  <si>
    <t>W/kg</t>
  </si>
  <si>
    <t>leg length/height</t>
  </si>
  <si>
    <t>pelvis width</t>
  </si>
  <si>
    <t>x</t>
  </si>
  <si>
    <t>y</t>
  </si>
  <si>
    <t>z</t>
  </si>
  <si>
    <t>RHJC</t>
  </si>
  <si>
    <t>LHJC</t>
  </si>
  <si>
    <t>okay this isn't working. HJC are showing zeros. Might revert to ASIS</t>
  </si>
  <si>
    <t>Need to make these only the subjects that I want</t>
  </si>
  <si>
    <t>Subjects</t>
  </si>
  <si>
    <t>Mean error</t>
  </si>
  <si>
    <t>Error w/o basal</t>
  </si>
  <si>
    <t>MSE w/o basal</t>
  </si>
  <si>
    <t>RMSE w/o basal</t>
  </si>
  <si>
    <t>Squared error w/o basal</t>
  </si>
  <si>
    <t>RMSE w/o basal exclude 13 natural</t>
  </si>
  <si>
    <t>Max Error w/o basal exclude 13 nat</t>
  </si>
  <si>
    <t>Subject</t>
  </si>
  <si>
    <t>anythong beyond this is unchecked</t>
  </si>
  <si>
    <t>Mean error w/o 13 natural</t>
  </si>
  <si>
    <t>average natural experiment w/o 13 natural</t>
  </si>
  <si>
    <t>average exo experiment w/o 13</t>
  </si>
  <si>
    <t>average natural simulation w/o basal w/o 13</t>
  </si>
  <si>
    <t>average exo simulation w/o basal w/o 13</t>
  </si>
  <si>
    <t>Errors with 13 included</t>
  </si>
  <si>
    <t>Errors w/o 13</t>
  </si>
  <si>
    <t>error in percent diff</t>
  </si>
  <si>
    <t>error in absolutes</t>
  </si>
  <si>
    <t>error in change between conditions</t>
  </si>
  <si>
    <t>x7-x1</t>
  </si>
  <si>
    <t>x6-x2</t>
  </si>
  <si>
    <t>x5-x3</t>
  </si>
  <si>
    <t>natural is normal</t>
  </si>
  <si>
    <t>exo is normal</t>
  </si>
  <si>
    <t>std exp</t>
  </si>
  <si>
    <t>std sim</t>
  </si>
  <si>
    <t>diff exp</t>
  </si>
  <si>
    <t>diff sim</t>
  </si>
  <si>
    <t>stddev</t>
  </si>
  <si>
    <t>stdev</t>
  </si>
  <si>
    <t>stddev perc</t>
  </si>
  <si>
    <t>Difference experiment (exo-nat)</t>
  </si>
  <si>
    <t>Average decrease</t>
  </si>
  <si>
    <t>STDEV decrease</t>
  </si>
  <si>
    <t>percent diff exp (exo-nat)</t>
  </si>
  <si>
    <t>Average percent</t>
  </si>
  <si>
    <t>STDEV percent</t>
  </si>
  <si>
    <t>Difference simulation (exo-nat)</t>
  </si>
  <si>
    <t>percent diff sim (exo-nat)</t>
  </si>
  <si>
    <t>Average decrease (only good subs)</t>
  </si>
  <si>
    <t>STDEV decrease (only good subs)</t>
  </si>
  <si>
    <t>Average percent (good subs)</t>
  </si>
  <si>
    <t>STDEV percent (good subs)</t>
  </si>
  <si>
    <t>swing difference (exo-nat)</t>
  </si>
  <si>
    <t>Average</t>
  </si>
  <si>
    <t>stance difference (exo-nat)</t>
  </si>
  <si>
    <t>standard error</t>
  </si>
  <si>
    <t>Natural exp</t>
  </si>
  <si>
    <t>exo exp</t>
  </si>
  <si>
    <t>natural sim</t>
  </si>
  <si>
    <t>exo sim</t>
  </si>
  <si>
    <t>only subjects I want</t>
  </si>
  <si>
    <t>natural vs exo experiment</t>
  </si>
  <si>
    <t>nat vs exo simulation</t>
  </si>
  <si>
    <t>stance percent (exo-nat/whole body natural)</t>
  </si>
  <si>
    <t>stance percent (exo-nat)/whole body nat</t>
  </si>
  <si>
    <t>Stance percent change - respect to itself</t>
  </si>
  <si>
    <t>exo-natural / natural*100</t>
  </si>
  <si>
    <t xml:space="preserve">standard error </t>
  </si>
  <si>
    <t>Average of ones we want</t>
  </si>
  <si>
    <t>SE ones we want</t>
  </si>
  <si>
    <t>std ones that we 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</si>
</sst>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10" applyNumberFormat="0" applyAlignment="0" applyProtection="0"/>
    <xf numFmtId="0" fontId="8" fillId="0" borderId="0" applyNumberFormat="0" applyFill="0" applyBorder="0" applyAlignment="0" applyProtection="0"/>
    <xf numFmtId="0" fontId="9" fillId="5" borderId="21" applyNumberFormat="0" applyAlignment="0" applyProtection="0"/>
    <xf numFmtId="0" fontId="10" fillId="6" borderId="0" applyNumberFormat="0" applyBorder="0" applyAlignment="0" applyProtection="0"/>
    <xf numFmtId="0" fontId="11" fillId="7" borderId="10" applyNumberFormat="0" applyAlignment="0" applyProtection="0"/>
    <xf numFmtId="0" fontId="12" fillId="8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shrinkToFit="1"/>
    </xf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3" borderId="0" xfId="1"/>
    <xf numFmtId="0" fontId="5" fillId="3" borderId="13" xfId="1" applyBorder="1"/>
    <xf numFmtId="0" fontId="6" fillId="4" borderId="10" xfId="2"/>
    <xf numFmtId="0" fontId="8" fillId="0" borderId="0" xfId="3"/>
    <xf numFmtId="0" fontId="9" fillId="5" borderId="21" xfId="4"/>
    <xf numFmtId="0" fontId="10" fillId="6" borderId="0" xfId="5"/>
    <xf numFmtId="0" fontId="11" fillId="7" borderId="10" xfId="6"/>
    <xf numFmtId="0" fontId="3" fillId="0" borderId="5" xfId="0" applyFont="1" applyBorder="1"/>
    <xf numFmtId="0" fontId="2" fillId="0" borderId="6" xfId="0" applyFont="1" applyBorder="1"/>
    <xf numFmtId="0" fontId="3" fillId="0" borderId="4" xfId="0" applyFont="1" applyBorder="1"/>
    <xf numFmtId="0" fontId="12" fillId="8" borderId="0" xfId="7"/>
    <xf numFmtId="0" fontId="13" fillId="0" borderId="0" xfId="8"/>
    <xf numFmtId="0" fontId="1" fillId="0" borderId="23" xfId="0" applyFont="1" applyBorder="1" applyAlignment="1">
      <alignment horizontal="center"/>
    </xf>
    <xf numFmtId="0" fontId="0" fillId="0" borderId="22" xfId="0" applyBorder="1"/>
  </cellXfs>
  <cellStyles count="9">
    <cellStyle name="Bad" xfId="5" builtinId="27"/>
    <cellStyle name="Calculation" xfId="2" builtinId="22"/>
    <cellStyle name="Check Cell" xfId="4" builtinId="23"/>
    <cellStyle name="Explanatory Text" xfId="8" builtinId="53"/>
    <cellStyle name="Good" xfId="7" builtinId="26"/>
    <cellStyle name="Hyperlink" xfId="3" builtinId="8"/>
    <cellStyle name="Input" xfId="6" builtinId="20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'100con_no_007'!$J$4:$J$5</c:f>
              <c:numCache>
                <c:formatCode>General</c:formatCode>
                <c:ptCount val="2"/>
                <c:pt idx="0">
                  <c:v>11.78502125</c:v>
                </c:pt>
                <c:pt idx="1">
                  <c:v>13.08741075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8-4716-BB13-25BECE174ED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'100con_no_007'!$J$6:$J$7</c:f>
              <c:numCache>
                <c:formatCode>General</c:formatCode>
                <c:ptCount val="2"/>
                <c:pt idx="0">
                  <c:v>11.460292750000001</c:v>
                </c:pt>
                <c:pt idx="1">
                  <c:v>12.152586750000001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8-4716-BB13-25BECE174ED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'100con_no_007'!$J$10:$J$11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8-4716-BB13-25BECE174ED3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'100con_no_007'!$J$12:$J$13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'100con_no_007'!$I$12:$I$13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B8-4716-BB13-25BECE174ED3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'100con_no_007'!$J$14:$J$15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B8-4716-BB13-25BECE174ED3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'100con_no_007'!$J$16:$J$17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B8-4716-BB13-25BECE174ED3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'100con_no_007'!$J$18:$J$19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B8-4716-BB13-25BECE174ED3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'100con_no_007'!$J$20:$J$21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B8-4716-BB13-25BECE174ED3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5B8-4716-BB13-25BECE17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5B8-4716-BB13-25BECE174ED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B8-4716-BB13-25BECE174ED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5B8-4716-BB13-25BECE174ED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3-4BA9-BCC6-46A168ED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2872033260451"/>
          <c:y val="0.12236625710091925"/>
          <c:w val="0.61170716514775136"/>
          <c:h val="0.69009955528669864"/>
        </c:manualLayout>
      </c:layout>
      <c:scatterChart>
        <c:scatterStyle val="lineMarker"/>
        <c:varyColors val="0"/>
        <c:ser>
          <c:idx val="2"/>
          <c:order val="2"/>
          <c:tx>
            <c:v>Subject 1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'100con_no_007'!$K$4:$K$5</c:f>
              <c:numCache>
                <c:formatCode>General</c:formatCode>
                <c:ptCount val="2"/>
                <c:pt idx="0">
                  <c:v>10.58502125</c:v>
                </c:pt>
                <c:pt idx="1">
                  <c:v>11.887410750000001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7-4345-BC01-2DFB2B9D6A19}"/>
            </c:ext>
          </c:extLst>
        </c:ser>
        <c:ser>
          <c:idx val="3"/>
          <c:order val="3"/>
          <c:tx>
            <c:v>Subject 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'100con_no_007'!$K$6:$K$7</c:f>
              <c:numCache>
                <c:formatCode>General</c:formatCode>
                <c:ptCount val="2"/>
                <c:pt idx="0">
                  <c:v>10.260292750000001</c:v>
                </c:pt>
                <c:pt idx="1">
                  <c:v>10.952586750000002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7-4345-BC01-2DFB2B9D6A19}"/>
            </c:ext>
          </c:extLst>
        </c:ser>
        <c:ser>
          <c:idx val="6"/>
          <c:order val="5"/>
          <c:tx>
            <c:v>Subject 3</c:v>
          </c:tx>
          <c:spPr>
            <a:ln w="19050">
              <a:noFill/>
            </a:ln>
          </c:spPr>
          <c:marker>
            <c:symbol val="plus"/>
            <c:size val="14"/>
            <c:spPr>
              <a:ln w="38100"/>
            </c:spPr>
          </c:marker>
          <c:xVal>
            <c:numRef>
              <c:f>'100con_no_007'!$K$10:$K$11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7-4345-BC01-2DFB2B9D6A19}"/>
            </c:ext>
          </c:extLst>
        </c:ser>
        <c:ser>
          <c:idx val="8"/>
          <c:order val="7"/>
          <c:tx>
            <c:v>Subject 4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'100con_no_007'!$K$14:$K$15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7-4345-BC01-2DFB2B9D6A19}"/>
            </c:ext>
          </c:extLst>
        </c:ser>
        <c:ser>
          <c:idx val="9"/>
          <c:order val="8"/>
          <c:tx>
            <c:v>Subject 5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'100con_no_007'!$K$16:$K$17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7-4345-BC01-2DFB2B9D6A19}"/>
            </c:ext>
          </c:extLst>
        </c:ser>
        <c:ser>
          <c:idx val="10"/>
          <c:order val="9"/>
          <c:tx>
            <c:v>Subject 6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'100con_no_007'!$K$18:$K$19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7-4345-BC01-2DFB2B9D6A19}"/>
            </c:ext>
          </c:extLst>
        </c:ser>
        <c:ser>
          <c:idx val="11"/>
          <c:order val="10"/>
          <c:tx>
            <c:v>Subject 7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'100con_no_007'!$K$20:$K$21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B7-4345-BC01-2DFB2B9D6A19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3B7-4345-BC01-2DFB2B9D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3B7-4345-BC01-2DFB2B9D6A19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B7-4345-BC01-2DFB2B9D6A1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B7-4345-BC01-2DFB2B9D6A19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Subject 07</c:v>
                </c:tx>
                <c:spPr>
                  <a:ln w="19050">
                    <a:noFill/>
                  </a:ln>
                </c:spPr>
                <c:marker>
                  <c:symbol val="dot"/>
                  <c:size val="14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'100con_no_007'!$K$12:$K$13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11.156119500000001</c:v>
                      </c:pt>
                      <c:pt idx="1">
                        <c:v>10.305246250000001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'100con_no_007'!$I$12:$I$13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9.3817959999999996</c:v>
                      </c:pt>
                      <c:pt idx="1">
                        <c:v>9.5419870000000007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B7-4345-BC01-2DFB2B9D6A19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 Cost (W/kg)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Measured Cost (W/kg)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8"/>
        <c:delete val="1"/>
      </c:legendEntry>
      <c:layout>
        <c:manualLayout>
          <c:xMode val="edge"/>
          <c:yMode val="edge"/>
          <c:x val="0.76001868682657558"/>
          <c:y val="0.23350308658447208"/>
          <c:w val="0.19683540799339488"/>
          <c:h val="0.4369057627521782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7-4677-8020-35B0A1F1042F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7-4677-8020-35B0A1F1042F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7-4677-8020-35B0A1F1042F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7-4677-8020-35B0A1F1042F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7-4677-8020-35B0A1F1042F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7-4677-8020-35B0A1F1042F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17-4677-8020-35B0A1F1042F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17-4677-8020-35B0A1F1042F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E17-4677-8020-35B0A1F1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E17-4677-8020-35B0A1F1042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17-4677-8020-35B0A1F1042F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E17-4677-8020-35B0A1F1042F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6-4142-9340-3C0239364F9B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6-4142-9340-3C0239364F9B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'100con'!$K$10:$K$11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6-4142-9340-3C0239364F9B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'100con'!$K$12:$K$13</c:f>
              <c:numCache>
                <c:formatCode>General</c:formatCode>
                <c:ptCount val="2"/>
                <c:pt idx="0">
                  <c:v>11.156119500000001</c:v>
                </c:pt>
                <c:pt idx="1">
                  <c:v>10.305246250000001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6-4142-9340-3C0239364F9B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6-4142-9340-3C0239364F9B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6-4142-9340-3C0239364F9B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6-4142-9340-3C0239364F9B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6-4142-9340-3C0239364F9B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8E6-4142-9340-3C023936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8E6-4142-9340-3C0239364F9B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E6-4142-9340-3C0239364F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E6-4142-9340-3C0239364F9B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'100con'!$M$2:$M$12</c15:sqref>
                  </c15:fullRef>
                </c:ext>
              </c:extLst>
              <c:f>('100con'!$M$3:$M$4,'100con'!$M$6:$M$11)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91E-84E4-01E663DB9B96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'100con'!$Q$2:$Q$11</c15:sqref>
                  </c15:fullRef>
                </c:ext>
              </c:extLst>
              <c:f>('100con'!$Q$3:$Q$4,'100con'!$Q$6:$Q$11)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7-491E-84E4-01E663DB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67-491E-84E4-01E663DB9B96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'100con'!$S$5:$S$6</c15:sqref>
                        </c15:fullRef>
                        <c15:formulaRef>
                          <c15:sqref>'100con'!$S$6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67-491E-84E4-01E663DB9B96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C-4405-B20A-7DB112769EEB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C-4405-B20A-7DB11276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'100con'!$N$30:$N$39</c15:sqref>
                  </c15:fullRef>
                </c:ext>
              </c:extLst>
              <c:f>('100con'!$N$31:$N$32,'100con'!$N$34:$N$39)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281-4A9F-8E3A-7C3DE1B673EF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'100con'!$P$30:$P$39</c15:sqref>
                  </c15:fullRef>
                </c:ext>
              </c:extLst>
              <c:f>('100con'!$P$31:$P$32,'100con'!$P$34:$P$39)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81-4A9F-8E3A-7C3DE1B6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'100con'!$N$30:$N$39</c15:sqref>
                        </c15:fullRef>
                        <c15:formulaRef>
                          <c15:sqref>('100con'!$N$31:$N$32,'100con'!$N$34:$N$39)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81-4A9F-8E3A-7C3DE1B673EF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'100con'!$O$30:$O$39</c15:sqref>
                        </c15:fullRef>
                        <c15:formulaRef>
                          <c15:sqref>('100con'!$O$31:$O$32,'100con'!$O$34:$O$39)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81-4A9F-8E3A-7C3DE1B673EF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('100con'!$AW$3,'100con'!$AW$7)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5D7-865C-3B9A9BE71F63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('100con'!$AL$3,'100con'!$AL$7)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D-45D7-865C-3B9A9BE71F63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('100con'!$BQ$3,'100con'!$BQ$7)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D-45D7-865C-3B9A9BE71F63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('100con'!$BF$3,'100con'!$BF$7)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D-45D7-865C-3B9A9BE71F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8-402F-A308-0EDD3392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D-40E7-80C2-A472C7E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layout>
        <c:manualLayout>
          <c:xMode val="edge"/>
          <c:yMode val="edge"/>
          <c:x val="0.12332327600819439"/>
          <c:y val="9.4695698727498591E-3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'100con_no_007'!$K$4:$K$5</c:f>
              <c:numCache>
                <c:formatCode>General</c:formatCode>
                <c:ptCount val="2"/>
                <c:pt idx="0">
                  <c:v>10.58502125</c:v>
                </c:pt>
                <c:pt idx="1">
                  <c:v>11.887410750000001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1-451C-AE00-6015A83E4988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'100con_no_007'!$K$6:$K$7</c:f>
              <c:numCache>
                <c:formatCode>General</c:formatCode>
                <c:ptCount val="2"/>
                <c:pt idx="0">
                  <c:v>10.260292750000001</c:v>
                </c:pt>
                <c:pt idx="1">
                  <c:v>10.952586750000002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1-451C-AE00-6015A83E4988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  <c:spPr>
              <a:ln w="38100"/>
            </c:spPr>
          </c:marker>
          <c:xVal>
            <c:numRef>
              <c:f>'100con_no_007'!$K$10:$K$11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1-451C-AE00-6015A83E4988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'100con_no_007'!$K$14:$K$15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1-451C-AE00-6015A83E4988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'100con_no_007'!$K$16:$K$17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E1-451C-AE00-6015A83E4988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'100con_no_007'!$K$18:$K$19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E1-451C-AE00-6015A83E4988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'100con_no_007'!$K$20:$K$21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E1-451C-AE00-6015A83E4988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5E1-451C-AE00-6015A83E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5E1-451C-AE00-6015A83E498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5E1-451C-AE00-6015A83E49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5E1-451C-AE00-6015A83E4988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Subject 07</c:v>
                </c:tx>
                <c:spPr>
                  <a:ln w="19050">
                    <a:noFill/>
                  </a:ln>
                </c:spPr>
                <c:marker>
                  <c:symbol val="dot"/>
                  <c:size val="14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'100con_no_007'!$K$12:$K$13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11.156119500000001</c:v>
                      </c:pt>
                      <c:pt idx="1">
                        <c:v>10.305246250000001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'100con_no_007'!$I$12:$I$13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9.3817959999999996</c:v>
                      </c:pt>
                      <c:pt idx="1">
                        <c:v>9.5419870000000007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E1-451C-AE00-6015A83E4988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</c:legendEntry>
      <c:legendEntry>
        <c:idx val="8"/>
        <c:delete val="1"/>
      </c:legendEntry>
      <c:layout>
        <c:manualLayout>
          <c:xMode val="edge"/>
          <c:yMode val="edge"/>
          <c:x val="0.78239874469084636"/>
          <c:y val="0.26044386682553672"/>
          <c:w val="0.21760125530915378"/>
          <c:h val="0.5640622615520053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A-4A4A-A356-B9433499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C-497F-899A-C910EA96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alldata_1step!$J$10:$J$11</c:f>
              <c:numCache>
                <c:formatCode>General</c:formatCode>
                <c:ptCount val="2"/>
                <c:pt idx="0">
                  <c:v>10.974509249999999</c:v>
                </c:pt>
                <c:pt idx="1">
                  <c:v>12.24517775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F7B-A6AF-4227DE7A51A5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alldata_1step!$J$12:$J$13</c:f>
              <c:numCache>
                <c:formatCode>General</c:formatCode>
                <c:ptCount val="2"/>
                <c:pt idx="0">
                  <c:v>10.288684499999999</c:v>
                </c:pt>
                <c:pt idx="1">
                  <c:v>10.41458475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F7B-A6AF-4227DE7A51A5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alldata_1step!$J$14:$J$15</c:f>
              <c:numCache>
                <c:formatCode>General</c:formatCode>
                <c:ptCount val="2"/>
                <c:pt idx="0">
                  <c:v>10.30886825</c:v>
                </c:pt>
                <c:pt idx="1">
                  <c:v>11.267816000000002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F7B-A6AF-4227DE7A51A5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alldata_1step!$J$16:$J$17</c:f>
              <c:numCache>
                <c:formatCode>General</c:formatCode>
                <c:ptCount val="2"/>
                <c:pt idx="0">
                  <c:v>11.73385575</c:v>
                </c:pt>
                <c:pt idx="1">
                  <c:v>12.634382500000001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F7B-A6AF-4227DE7A51A5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13.421526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F7B-A6AF-4227DE7A51A5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alldata_1step!$J$20:$J$21</c:f>
              <c:numCache>
                <c:formatCode>General</c:formatCode>
                <c:ptCount val="2"/>
                <c:pt idx="0">
                  <c:v>10.489861250000001</c:v>
                </c:pt>
                <c:pt idx="1">
                  <c:v>12.1272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F7B-A6AF-4227DE7A51A5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F3-4F7B-A6AF-4227DE7A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DC-4D36-891B-0037244EE5A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alldata_1step!$K$10:$K$11</c:f>
              <c:numCache>
                <c:formatCode>General</c:formatCode>
                <c:ptCount val="2"/>
                <c:pt idx="0">
                  <c:v>9.7745092499999995</c:v>
                </c:pt>
                <c:pt idx="1">
                  <c:v>11.045177750000001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41C-92B9-813191CB1F91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alldata_1step!$K$12:$K$13</c:f>
              <c:numCache>
                <c:formatCode>General</c:formatCode>
                <c:ptCount val="2"/>
                <c:pt idx="0">
                  <c:v>9.0886844999999994</c:v>
                </c:pt>
                <c:pt idx="1">
                  <c:v>9.2145847500000002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41C-92B9-813191CB1F91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alldata_1step!$K$14:$K$15</c:f>
              <c:numCache>
                <c:formatCode>General</c:formatCode>
                <c:ptCount val="2"/>
                <c:pt idx="0">
                  <c:v>9.1088682500000004</c:v>
                </c:pt>
                <c:pt idx="1">
                  <c:v>10.067816000000002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41C-92B9-813191CB1F91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alldata_1step!$K$16:$K$17</c:f>
              <c:numCache>
                <c:formatCode>General</c:formatCode>
                <c:ptCount val="2"/>
                <c:pt idx="0">
                  <c:v>10.533855750000001</c:v>
                </c:pt>
                <c:pt idx="1">
                  <c:v>11.434382500000002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41C-92B9-813191CB1F91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alldata_1step!$K$18:$K$19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12.221526000000001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4-441C-92B9-813191CB1F91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alldata_1step!$K$20:$K$21</c:f>
              <c:numCache>
                <c:formatCode>General</c:formatCode>
                <c:ptCount val="2"/>
                <c:pt idx="0">
                  <c:v>9.2898612500000013</c:v>
                </c:pt>
                <c:pt idx="1">
                  <c:v>10.927200000000001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4-441C-92B9-813191CB1F91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D1-475F-B172-92ACE69A58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alldata_1step!$M$2:$M$12</c15:sqref>
                  </c15:fullRef>
                </c:ext>
              </c:extLst>
              <c:f>(alldata_1step!$M$3:$M$4,alldata_1step!$M$6:$M$11)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alldata_1step!$Q$2:$Q$11</c15:sqref>
                  </c15:fullRef>
                </c:ext>
              </c:extLst>
              <c:f>(alldata_1step!$Q$3:$Q$4,alldata_1step!$Q$6:$Q$11)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-11.504282943748922</c:v>
                </c:pt>
                <c:pt idx="3">
                  <c:v>-1.3663149606389025</c:v>
                </c:pt>
                <c:pt idx="4">
                  <c:v>-9.5248835497192399</c:v>
                </c:pt>
                <c:pt idx="5">
                  <c:v>-7.8756045636920122</c:v>
                </c:pt>
                <c:pt idx="6">
                  <c:v>-9.4257705625304062</c:v>
                </c:pt>
                <c:pt idx="7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alldata_1step!$M$3:$M$3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alldata_1step!$S$5:$S$6</c15:sqref>
                        </c15:fullRef>
                        <c15:formulaRef>
                          <c15:sqref>alldata_1step!$S$6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-11.504282943748922</c:v>
                </c:pt>
                <c:pt idx="5">
                  <c:v>-1.3663149606389025</c:v>
                </c:pt>
                <c:pt idx="6">
                  <c:v>-9.5248835497192399</c:v>
                </c:pt>
                <c:pt idx="7">
                  <c:v>-7.8756045636920122</c:v>
                </c:pt>
                <c:pt idx="8">
                  <c:v>-9.4257705625304062</c:v>
                </c:pt>
                <c:pt idx="9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alldata_1step!$N$30:$N$39</c15:sqref>
                  </c15:fullRef>
                </c:ext>
              </c:extLst>
              <c:f>(alldata_1step!$N$31:$N$32,alldata_1step!$N$34:$N$39)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1C-44B3-A765-44177E63EE17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alldata_1step!$P$30:$P$39</c15:sqref>
                  </c15:fullRef>
                </c:ext>
              </c:extLst>
              <c:f>(alldata_1step!$P$31:$P$32,alldata_1step!$P$34:$P$39)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-1.2706685000000011</c:v>
                </c:pt>
                <c:pt idx="3">
                  <c:v>-0.12590025000000082</c:v>
                </c:pt>
                <c:pt idx="4">
                  <c:v>-0.95894775000000188</c:v>
                </c:pt>
                <c:pt idx="5">
                  <c:v>-0.90052675000000093</c:v>
                </c:pt>
                <c:pt idx="6">
                  <c:v>-1.1519729999999999</c:v>
                </c:pt>
                <c:pt idx="7">
                  <c:v>-1.6373387499999996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alldata_1step!$N$30:$N$39</c15:sqref>
                        </c15:fullRef>
                        <c15:formulaRef>
                          <c15:sqref>(alldata_1step!$N$31:$N$32,alldata_1step!$N$34:$N$39)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91C-44B3-A765-44177E63EE17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alldata_1step!$O$30:$O$39</c15:sqref>
                        </c15:fullRef>
                        <c15:formulaRef>
                          <c15:sqref>(alldata_1step!$O$31:$O$32,alldata_1step!$O$34:$O$39)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-1.2706685000000011</c:v>
                      </c:pt>
                      <c:pt idx="3">
                        <c:v>-0.12590025000000082</c:v>
                      </c:pt>
                      <c:pt idx="4">
                        <c:v>-0.95894775000000188</c:v>
                      </c:pt>
                      <c:pt idx="5">
                        <c:v>-0.90052675000000093</c:v>
                      </c:pt>
                      <c:pt idx="6">
                        <c:v>-1.1519729999999999</c:v>
                      </c:pt>
                      <c:pt idx="7">
                        <c:v>-1.6373387499999996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4-4F7A-B456-1F67199A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9-4BD0-8960-7A4760B6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'100con_no_007'!$M$2:$M$12</c15:sqref>
                  </c15:fullRef>
                </c:ext>
              </c:extLst>
              <c:f>('100con_no_007'!$M$3:$M$4,'100con_no_007'!$M$6:$M$11)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4B45-84D9-442C2C3ABEF3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'100con_no_007'!$Q$2:$Q$11</c15:sqref>
                  </c15:fullRef>
                </c:ext>
              </c:extLst>
              <c:f>('100con_no_007'!$Q$3:$Q$4,'100con_no_007'!$Q$6:$Q$11)</c:f>
              <c:numCache>
                <c:formatCode>General</c:formatCode>
                <c:ptCount val="8"/>
                <c:pt idx="0">
                  <c:v>-10.956040195717138</c:v>
                </c:pt>
                <c:pt idx="1">
                  <c:v>-6.3208264476882619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B-4B45-84D9-442C2C3A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1B-4B45-84D9-442C2C3ABEF3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'100con_no_007'!$S$5:$S$6</c15:sqref>
                        </c15:fullRef>
                        <c15:formulaRef>
                          <c15:sqref>'100con_no_007'!$S$6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1B-4B45-84D9-442C2C3ABEF3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3-4A66-A993-60CA1331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F-4D33-AB79-65B28581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prescribe!$J$4:$J$5</c:f>
              <c:numCache>
                <c:formatCode>General</c:formatCode>
                <c:ptCount val="2"/>
                <c:pt idx="0">
                  <c:v>10.903500000000001</c:v>
                </c:pt>
                <c:pt idx="1">
                  <c:v>11.91465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C-4BAB-A8C9-FB8C3C27FFE2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prescribe!$J$6:$J$7</c:f>
              <c:numCache>
                <c:formatCode>General</c:formatCode>
                <c:ptCount val="2"/>
                <c:pt idx="0">
                  <c:v>10.4763</c:v>
                </c:pt>
                <c:pt idx="1">
                  <c:v>11.433825000000001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C-4BAB-A8C9-FB8C3C27FFE2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prescribe!$J$10:$J$11</c:f>
              <c:numCache>
                <c:formatCode>General</c:formatCode>
                <c:ptCount val="2"/>
                <c:pt idx="0">
                  <c:v>9.9407420000000002</c:v>
                </c:pt>
                <c:pt idx="1">
                  <c:v>11.340106249999998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C-4BAB-A8C9-FB8C3C27FFE2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prescribe!$J$12:$J$13</c:f>
              <c:numCache>
                <c:formatCode>General</c:formatCode>
                <c:ptCount val="2"/>
                <c:pt idx="0">
                  <c:v>12.493262249999999</c:v>
                </c:pt>
                <c:pt idx="1">
                  <c:v>11.198341750000001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C-4BAB-A8C9-FB8C3C27FFE2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prescribe!$J$14:$J$15</c:f>
              <c:numCache>
                <c:formatCode>General</c:formatCode>
                <c:ptCount val="2"/>
                <c:pt idx="0">
                  <c:v>10.411261999999999</c:v>
                </c:pt>
                <c:pt idx="1">
                  <c:v>10.901116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C-4BAB-A8C9-FB8C3C27FFE2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prescribe!$J$16:$J$17</c:f>
              <c:numCache>
                <c:formatCode>General</c:formatCode>
                <c:ptCount val="2"/>
                <c:pt idx="0">
                  <c:v>10.442974750000001</c:v>
                </c:pt>
                <c:pt idx="1">
                  <c:v>11.73575525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EC-4BAB-A8C9-FB8C3C27FFE2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prescribe!$J$18:$J$19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12.140621750000001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EC-4BAB-A8C9-FB8C3C27FFE2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prescribe!$J$20:$J$21</c:f>
              <c:numCache>
                <c:formatCode>General</c:formatCode>
                <c:ptCount val="2"/>
                <c:pt idx="0">
                  <c:v>11.507214250000001</c:v>
                </c:pt>
                <c:pt idx="1">
                  <c:v>13.017941250000002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EC-4BAB-A8C9-FB8C3C27FFE2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FEC-4BAB-A8C9-FB8C3C27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FEC-4BAB-A8C9-FB8C3C27FFE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EC-4BAB-A8C9-FB8C3C27FFE2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EC-4BAB-A8C9-FB8C3C27FFE2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prescribe!$K$4:$K$5</c:f>
              <c:numCache>
                <c:formatCode>General</c:formatCode>
                <c:ptCount val="2"/>
                <c:pt idx="0">
                  <c:v>9.7035000000000018</c:v>
                </c:pt>
                <c:pt idx="1">
                  <c:v>10.714650000000001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A-462B-A5B0-714165A840B2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prescribe!$K$6:$K$7</c:f>
              <c:numCache>
                <c:formatCode>General</c:formatCode>
                <c:ptCount val="2"/>
                <c:pt idx="0">
                  <c:v>9.2763000000000009</c:v>
                </c:pt>
                <c:pt idx="1">
                  <c:v>10.233825000000001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A-462B-A5B0-714165A840B2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prescribe!$K$10:$K$11</c:f>
              <c:numCache>
                <c:formatCode>General</c:formatCode>
                <c:ptCount val="2"/>
                <c:pt idx="0">
                  <c:v>8.7407420000000009</c:v>
                </c:pt>
                <c:pt idx="1">
                  <c:v>10.140106249999999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A-462B-A5B0-714165A840B2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prescribe!$K$12:$K$13</c:f>
              <c:numCache>
                <c:formatCode>General</c:formatCode>
                <c:ptCount val="2"/>
                <c:pt idx="0">
                  <c:v>11.29326225</c:v>
                </c:pt>
                <c:pt idx="1">
                  <c:v>9.9983417500000016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A-462B-A5B0-714165A840B2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prescribe!$K$14:$K$15</c:f>
              <c:numCache>
                <c:formatCode>General</c:formatCode>
                <c:ptCount val="2"/>
                <c:pt idx="0">
                  <c:v>9.2112619999999996</c:v>
                </c:pt>
                <c:pt idx="1">
                  <c:v>9.7011160000000007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A-462B-A5B0-714165A840B2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prescribe!$K$16:$K$17</c:f>
              <c:numCache>
                <c:formatCode>General</c:formatCode>
                <c:ptCount val="2"/>
                <c:pt idx="0">
                  <c:v>9.2429747500000019</c:v>
                </c:pt>
                <c:pt idx="1">
                  <c:v>10.535755250000001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AA-462B-A5B0-714165A840B2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prescribe!$K$18:$K$19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10.940621750000002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AA-462B-A5B0-714165A840B2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prescribe!$K$20:$K$21</c:f>
              <c:numCache>
                <c:formatCode>General</c:formatCode>
                <c:ptCount val="2"/>
                <c:pt idx="0">
                  <c:v>10.307214250000001</c:v>
                </c:pt>
                <c:pt idx="1">
                  <c:v>11.817941250000002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AA-462B-A5B0-714165A840B2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DAA-462B-A5B0-714165A8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DAA-462B-A5B0-714165A840B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DAA-462B-A5B0-714165A840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DAA-462B-A5B0-714165A840B2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prescribe!$M$2:$M$12</c15:sqref>
                  </c15:fullRef>
                </c:ext>
              </c:extLst>
              <c:f>(prescribe!$M$3:$M$4,prescribe!$M$6:$M$11)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44D0-A60A-4E037140FB80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prescribe!$Q$2:$Q$11</c15:sqref>
                  </c15:fullRef>
                </c:ext>
              </c:extLst>
              <c:f>(prescribe!$Q$3:$Q$4,prescribe!$Q$6:$Q$11)</c:f>
              <c:numCache>
                <c:formatCode>General</c:formatCode>
                <c:ptCount val="8"/>
                <c:pt idx="0">
                  <c:v>-9.4370791393092528</c:v>
                </c:pt>
                <c:pt idx="1">
                  <c:v>-9.3564722867549541</c:v>
                </c:pt>
                <c:pt idx="2">
                  <c:v>-13.800291786883378</c:v>
                </c:pt>
                <c:pt idx="3">
                  <c:v>12.951352658054502</c:v>
                </c:pt>
                <c:pt idx="4">
                  <c:v>-5.0494602888987314</c:v>
                </c:pt>
                <c:pt idx="5">
                  <c:v>-12.270411274028021</c:v>
                </c:pt>
                <c:pt idx="6">
                  <c:v>1.1784636462731108</c:v>
                </c:pt>
                <c:pt idx="7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A-44D0-A60A-4E037140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FBA-44D0-A60A-4E037140FB80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prescribe!$S$5:$S$6</c15:sqref>
                        </c15:fullRef>
                        <c15:formulaRef>
                          <c15:sqref>prescribe!$S$6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BA-44D0-A60A-4E037140FB80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F2D-9840-D58931CFBF41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-9.4370791393092528</c:v>
                </c:pt>
                <c:pt idx="2">
                  <c:v>-9.3564722867549541</c:v>
                </c:pt>
                <c:pt idx="3">
                  <c:v>-6.1489278867575043</c:v>
                </c:pt>
                <c:pt idx="4">
                  <c:v>-13.800291786883378</c:v>
                </c:pt>
                <c:pt idx="5">
                  <c:v>12.951352658054502</c:v>
                </c:pt>
                <c:pt idx="6">
                  <c:v>-5.0494602888987314</c:v>
                </c:pt>
                <c:pt idx="7">
                  <c:v>-12.270411274028021</c:v>
                </c:pt>
                <c:pt idx="8">
                  <c:v>1.1784636462731108</c:v>
                </c:pt>
                <c:pt idx="9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1-4F2D-9840-D58931CF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prescribe!$N$30:$N$39</c15:sqref>
                  </c15:fullRef>
                </c:ext>
              </c:extLst>
              <c:f>(prescribe!$N$31:$N$32,prescribe!$N$34:$N$39)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2E3-4B68-95AF-5635BD8CB3E5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prescribe!$P$30:$P$39</c15:sqref>
                  </c15:fullRef>
                </c:ext>
              </c:extLst>
              <c:f>(prescribe!$P$31:$P$32,prescribe!$P$34:$P$39)</c:f>
              <c:numCache>
                <c:formatCode>General</c:formatCode>
                <c:ptCount val="8"/>
                <c:pt idx="0">
                  <c:v>-1.0111499999999989</c:v>
                </c:pt>
                <c:pt idx="1">
                  <c:v>-0.9575250000000004</c:v>
                </c:pt>
                <c:pt idx="2">
                  <c:v>-1.3993642499999979</c:v>
                </c:pt>
                <c:pt idx="3">
                  <c:v>1.2949204999999981</c:v>
                </c:pt>
                <c:pt idx="4">
                  <c:v>-0.48985400000000112</c:v>
                </c:pt>
                <c:pt idx="5">
                  <c:v>-1.2927804999999992</c:v>
                </c:pt>
                <c:pt idx="6">
                  <c:v>0.12893124999999905</c:v>
                </c:pt>
                <c:pt idx="7">
                  <c:v>-1.510727000000001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2E3-4B68-95AF-5635BD8C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prescribe!$N$30:$N$39</c15:sqref>
                        </c15:fullRef>
                        <c15:formulaRef>
                          <c15:sqref>(prescribe!$N$31:$N$32,prescribe!$N$34:$N$39)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2E3-4B68-95AF-5635BD8CB3E5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prescribe!$O$30:$O$39</c15:sqref>
                        </c15:fullRef>
                        <c15:formulaRef>
                          <c15:sqref>(prescribe!$O$31:$O$32,prescribe!$O$34:$O$39)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-1.0111499999999989</c:v>
                      </c:pt>
                      <c:pt idx="1">
                        <c:v>-0.9575250000000004</c:v>
                      </c:pt>
                      <c:pt idx="2">
                        <c:v>-1.3993642499999979</c:v>
                      </c:pt>
                      <c:pt idx="3">
                        <c:v>1.2949204999999981</c:v>
                      </c:pt>
                      <c:pt idx="4">
                        <c:v>-0.48985400000000112</c:v>
                      </c:pt>
                      <c:pt idx="5">
                        <c:v>-1.2927804999999992</c:v>
                      </c:pt>
                      <c:pt idx="6">
                        <c:v>0.12893124999999905</c:v>
                      </c:pt>
                      <c:pt idx="7">
                        <c:v>-1.510727000000001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E3-4B68-95AF-5635BD8CB3E5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(prescribe!$AW$3,prescribe!$AW$7)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9BE-AA77-015CCE54DD8E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(prescribe!$AL$3,prescribe!$AL$7)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5-49BE-AA77-015CCE54DD8E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(prescribe!$BQ$3,prescribe!$BQ$7)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5-49BE-AA77-015CCE54DD8E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(prescribe!$BF$3,prescribe!$BF$7)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5-49BE-AA77-015CCE54D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A-4BCC-947A-22EC20E6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D-4A4D-9ABB-8220D659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BF9-BD60-EDC54BEC2DC3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-10.956040195717138</c:v>
                </c:pt>
                <c:pt idx="2">
                  <c:v>-6.3208264476882619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BF9-BD60-EDC54BEC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A-45F6-981B-FE93168D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8-4D90-AB0C-B6553E43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'100con_no_007'!$P$30:$P$39</c15:sqref>
                  </c15:fullRef>
                </c:ext>
              </c:extLst>
              <c:f>('100con_no_007'!$P$31:$P$32,'100con_no_007'!$P$34:$P$39)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8E2-4BE6-8D94-B22DF46C7369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'100con_no_007'!$R$30:$R$39</c15:sqref>
                  </c15:fullRef>
                </c:ext>
              </c:extLst>
              <c:f>('100con_no_007'!$R$31:$R$32,'100con_no_007'!$R$34:$R$39)</c:f>
              <c:numCache>
                <c:formatCode>General</c:formatCode>
                <c:ptCount val="8"/>
                <c:pt idx="0">
                  <c:v>-1.3023895000000003</c:v>
                </c:pt>
                <c:pt idx="1">
                  <c:v>-0.69229400000000041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8E2-4BE6-8D94-B22DF46C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'100con_no_007'!$P$30:$P$39</c15:sqref>
                        </c15:fullRef>
                        <c15:formulaRef>
                          <c15:sqref>('100con_no_007'!$P$31:$P$32,'100con_no_007'!$P$34:$P$39)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E2-4BE6-8D94-B22DF46C7369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'100con_no_007'!$Q$30:$Q$39</c15:sqref>
                        </c15:fullRef>
                        <c15:formulaRef>
                          <c15:sqref>('100con_no_007'!$Q$31:$Q$32,'100con_no_007'!$Q$34:$Q$39)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-1.3023895000000003</c:v>
                      </c:pt>
                      <c:pt idx="1">
                        <c:v>-0.69229400000000041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E2-4BE6-8D94-B22DF46C7369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('100con_no_007'!$AW$3,'100con_no_007'!$AW$7)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48FE-8BD6-37C602C428DC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('100con_no_007'!$AL$3,'100con_no_007'!$AL$7)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8-48FE-8BD6-37C602C428DC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('100con_no_007'!$BQ$3,'100con_no_007'!$BQ$7)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8-48FE-8BD6-37C602C428DC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('100con_no_007'!$BF$3,'100con_no_007'!$BF$7)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8-48FE-8BD6-37C602C42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98C-8F82-34B49C3D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847-BD4B-F127475A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'100con_no_007'!$CB$28:$CB$35</c:f>
              <c:strCache>
                <c:ptCount val="8"/>
                <c:pt idx="0">
                  <c:v>176.5</c:v>
                </c:pt>
                <c:pt idx="1">
                  <c:v>f</c:v>
                </c:pt>
                <c:pt idx="2">
                  <c:v>m</c:v>
                </c:pt>
                <c:pt idx="3">
                  <c:v>f</c:v>
                </c:pt>
                <c:pt idx="4">
                  <c:v>m</c:v>
                </c:pt>
                <c:pt idx="5">
                  <c:v>f</c:v>
                </c:pt>
                <c:pt idx="6">
                  <c:v>m</c:v>
                </c:pt>
                <c:pt idx="7">
                  <c:v>f</c:v>
                </c:pt>
              </c:strCache>
            </c:str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550-9550-0FEEB2F4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2146515</xdr:colOff>
      <xdr:row>87</xdr:row>
      <xdr:rowOff>164500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9C517-6A61-49EF-84B8-AC554AC34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420016</xdr:colOff>
      <xdr:row>54</xdr:row>
      <xdr:rowOff>74520</xdr:rowOff>
    </xdr:from>
    <xdr:to>
      <xdr:col>10</xdr:col>
      <xdr:colOff>1966225</xdr:colOff>
      <xdr:row>93</xdr:row>
      <xdr:rowOff>109143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CD626-41C8-42A4-8242-4D5B5A71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1078420</xdr:colOff>
      <xdr:row>53</xdr:row>
      <xdr:rowOff>128953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F8F5C-0A81-46F5-A5EB-636B24F08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16</xdr:row>
      <xdr:rowOff>162921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A2149-DB1A-4210-9175-D7881E76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48</xdr:col>
      <xdr:colOff>97281</xdr:colOff>
      <xdr:row>53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16285C2B-6FFF-45FF-8B88-EF00EE5A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68</xdr:col>
      <xdr:colOff>334028</xdr:colOff>
      <xdr:row>53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9CA23199-DBD7-4407-A2DB-B1F74C1C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B89D7B-3CB2-463B-A723-D19E9E05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105738-C1C4-47F0-9592-DF6AF898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221ADB-483D-4BBD-85FB-E6DF5670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C33C02-8A05-4DE0-8941-9FDF7B81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0</xdr:colOff>
      <xdr:row>98</xdr:row>
      <xdr:rowOff>0</xdr:rowOff>
    </xdr:from>
    <xdr:to>
      <xdr:col>10</xdr:col>
      <xdr:colOff>2007721</xdr:colOff>
      <xdr:row>137</xdr:row>
      <xdr:rowOff>34622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52097D-D3C4-4898-9E5A-27C5A280C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0.41317</cdr:x>
      <cdr:y>0.65899</cdr:y>
    </cdr:from>
    <cdr:to>
      <cdr:x>0.5269</cdr:x>
      <cdr:y>0.70231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50B0C284-FD6A-02CA-2EAA-0BBBFE42DFC9}"/>
            </a:ext>
          </a:extLst>
        </cdr:cNvPr>
        <cdr:cNvCxnSpPr/>
      </cdr:nvCxnSpPr>
      <cdr:spPr>
        <a:xfrm xmlns:a="http://schemas.openxmlformats.org/drawingml/2006/main" flipH="1">
          <a:off x="4264043" y="5494804"/>
          <a:ext cx="1173816" cy="361174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2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0.38074</cdr:x>
      <cdr:y>0.60938</cdr:y>
    </cdr:from>
    <cdr:to>
      <cdr:x>0.43357</cdr:x>
      <cdr:y>0.63595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01174E0-9621-A699-C84A-7284B576C52C}"/>
            </a:ext>
          </a:extLst>
        </cdr:cNvPr>
        <cdr:cNvCxnSpPr/>
      </cdr:nvCxnSpPr>
      <cdr:spPr>
        <a:xfrm xmlns:a="http://schemas.openxmlformats.org/drawingml/2006/main" flipH="1">
          <a:off x="3928898" y="4935669"/>
          <a:ext cx="545181" cy="215204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tx1">
              <a:lumMod val="50000"/>
              <a:lumOff val="50000"/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0.44355</cdr:x>
      <cdr:y>0.48286</cdr:y>
    </cdr:from>
    <cdr:to>
      <cdr:x>0.67222</cdr:x>
      <cdr:y>0.57338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59FBAC58-8967-9276-7B00-0B3E4516000C}"/>
            </a:ext>
          </a:extLst>
        </cdr:cNvPr>
        <cdr:cNvCxnSpPr/>
      </cdr:nvCxnSpPr>
      <cdr:spPr>
        <a:xfrm xmlns:a="http://schemas.openxmlformats.org/drawingml/2006/main" flipH="1">
          <a:off x="4579237" y="3885488"/>
          <a:ext cx="2360860" cy="728402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6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0.36252</cdr:x>
      <cdr:y>0.46352</cdr:y>
    </cdr:from>
    <cdr:to>
      <cdr:x>0.49794</cdr:x>
      <cdr:y>0.60013</cdr:y>
    </cdr:to>
    <cdr:cxnSp macro="">
      <cdr:nvCxnSpPr>
        <cdr:cNvPr id="31" name="Straight Arrow Connector 30">
          <a:extLst xmlns:a="http://schemas.openxmlformats.org/drawingml/2006/main">
            <a:ext uri="{FF2B5EF4-FFF2-40B4-BE49-F238E27FC236}">
              <a16:creationId xmlns:a16="http://schemas.microsoft.com/office/drawing/2014/main" id="{BB247897-19FC-4F87-DEAC-B4804220E568}"/>
            </a:ext>
          </a:extLst>
        </cdr:cNvPr>
        <cdr:cNvCxnSpPr/>
      </cdr:nvCxnSpPr>
      <cdr:spPr>
        <a:xfrm xmlns:a="http://schemas.openxmlformats.org/drawingml/2006/main" flipH="1">
          <a:off x="3740905" y="3754280"/>
          <a:ext cx="1397417" cy="1106527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4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0.29329</cdr:x>
      <cdr:y>0.55249</cdr:y>
    </cdr:from>
    <cdr:to>
      <cdr:x>0.37041</cdr:x>
      <cdr:y>0.65766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B68BDFBC-93D6-DACD-6B6C-023BC569184B}"/>
            </a:ext>
          </a:extLst>
        </cdr:cNvPr>
        <cdr:cNvCxnSpPr/>
      </cdr:nvCxnSpPr>
      <cdr:spPr>
        <a:xfrm xmlns:a="http://schemas.openxmlformats.org/drawingml/2006/main" flipH="1">
          <a:off x="3026530" y="4474921"/>
          <a:ext cx="795838" cy="85179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3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0.23026</cdr:x>
      <cdr:y>0.48054</cdr:y>
    </cdr:from>
    <cdr:to>
      <cdr:x>0.44146</cdr:x>
      <cdr:y>0.64843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D0021950-3446-9964-048D-A3062DC2FF7A}"/>
            </a:ext>
          </a:extLst>
        </cdr:cNvPr>
        <cdr:cNvCxnSpPr/>
      </cdr:nvCxnSpPr>
      <cdr:spPr>
        <a:xfrm xmlns:a="http://schemas.openxmlformats.org/drawingml/2006/main" flipH="1">
          <a:off x="2376107" y="3892141"/>
          <a:ext cx="2179436" cy="1359819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0.4864</cdr:x>
      <cdr:y>0.3289</cdr:y>
    </cdr:from>
    <cdr:to>
      <cdr:x>0.57753</cdr:x>
      <cdr:y>0.43292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83618510-61DB-FFFE-1BFB-9BFE0F310BD3}"/>
            </a:ext>
          </a:extLst>
        </cdr:cNvPr>
        <cdr:cNvCxnSpPr/>
      </cdr:nvCxnSpPr>
      <cdr:spPr>
        <a:xfrm xmlns:a="http://schemas.openxmlformats.org/drawingml/2006/main" flipH="1">
          <a:off x="5019260" y="2663918"/>
          <a:ext cx="940411" cy="84256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0.41157</cdr:x>
      <cdr:y>0.65584</cdr:y>
    </cdr:from>
    <cdr:to>
      <cdr:x>0.53733</cdr:x>
      <cdr:y>0.69884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50B0C284-FD6A-02CA-2EAA-0BBBFE42DFC9}"/>
            </a:ext>
          </a:extLst>
        </cdr:cNvPr>
        <cdr:cNvCxnSpPr/>
      </cdr:nvCxnSpPr>
      <cdr:spPr>
        <a:xfrm xmlns:a="http://schemas.openxmlformats.org/drawingml/2006/main" flipH="1">
          <a:off x="4437530" y="5468471"/>
          <a:ext cx="1355912" cy="358588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2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0.37416</cdr:x>
      <cdr:y>0.60342</cdr:y>
    </cdr:from>
    <cdr:to>
      <cdr:x>0.44275</cdr:x>
      <cdr:y>0.63433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01174E0-9621-A699-C84A-7284B576C52C}"/>
            </a:ext>
          </a:extLst>
        </cdr:cNvPr>
        <cdr:cNvCxnSpPr/>
      </cdr:nvCxnSpPr>
      <cdr:spPr>
        <a:xfrm xmlns:a="http://schemas.openxmlformats.org/drawingml/2006/main" flipH="1">
          <a:off x="4034118" y="5031441"/>
          <a:ext cx="739588" cy="25773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tx1">
              <a:lumMod val="50000"/>
              <a:lumOff val="50000"/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0.44587</cdr:x>
      <cdr:y>0.47978</cdr:y>
    </cdr:from>
    <cdr:to>
      <cdr:x>0.67972</cdr:x>
      <cdr:y>0.56848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59FBAC58-8967-9276-7B00-0B3E4516000C}"/>
            </a:ext>
          </a:extLst>
        </cdr:cNvPr>
        <cdr:cNvCxnSpPr/>
      </cdr:nvCxnSpPr>
      <cdr:spPr>
        <a:xfrm xmlns:a="http://schemas.openxmlformats.org/drawingml/2006/main" flipH="1">
          <a:off x="4807324" y="4000500"/>
          <a:ext cx="2521324" cy="739588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6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0.36272</cdr:x>
      <cdr:y>0.45693</cdr:y>
    </cdr:from>
    <cdr:to>
      <cdr:x>0.50511</cdr:x>
      <cdr:y>0.59939</cdr:y>
    </cdr:to>
    <cdr:cxnSp macro="">
      <cdr:nvCxnSpPr>
        <cdr:cNvPr id="31" name="Straight Arrow Connector 30">
          <a:extLst xmlns:a="http://schemas.openxmlformats.org/drawingml/2006/main">
            <a:ext uri="{FF2B5EF4-FFF2-40B4-BE49-F238E27FC236}">
              <a16:creationId xmlns:a16="http://schemas.microsoft.com/office/drawing/2014/main" id="{BB247897-19FC-4F87-DEAC-B4804220E568}"/>
            </a:ext>
          </a:extLst>
        </cdr:cNvPr>
        <cdr:cNvCxnSpPr/>
      </cdr:nvCxnSpPr>
      <cdr:spPr>
        <a:xfrm xmlns:a="http://schemas.openxmlformats.org/drawingml/2006/main" flipH="1">
          <a:off x="3910853" y="3810000"/>
          <a:ext cx="1535206" cy="1187823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4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0.29205</cdr:x>
      <cdr:y>0.54698</cdr:y>
    </cdr:from>
    <cdr:to>
      <cdr:x>0.37416</cdr:x>
      <cdr:y>0.65584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B68BDFBC-93D6-DACD-6B6C-023BC569184B}"/>
            </a:ext>
          </a:extLst>
        </cdr:cNvPr>
        <cdr:cNvCxnSpPr/>
      </cdr:nvCxnSpPr>
      <cdr:spPr>
        <a:xfrm xmlns:a="http://schemas.openxmlformats.org/drawingml/2006/main" flipH="1">
          <a:off x="3148853" y="4560794"/>
          <a:ext cx="885265" cy="907677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3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0.22345</cdr:x>
      <cdr:y>0.47575</cdr:y>
    </cdr:from>
    <cdr:to>
      <cdr:x>0.44483</cdr:x>
      <cdr:y>0.64912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D0021950-3446-9964-048D-A3062DC2FF7A}"/>
            </a:ext>
          </a:extLst>
        </cdr:cNvPr>
        <cdr:cNvCxnSpPr/>
      </cdr:nvCxnSpPr>
      <cdr:spPr>
        <a:xfrm xmlns:a="http://schemas.openxmlformats.org/drawingml/2006/main" flipH="1">
          <a:off x="2409265" y="3966882"/>
          <a:ext cx="2386853" cy="1445559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0.4916</cdr:x>
      <cdr:y>0.32254</cdr:y>
    </cdr:from>
    <cdr:to>
      <cdr:x>0.58618</cdr:x>
      <cdr:y>0.42973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83618510-61DB-FFFE-1BFB-9BFE0F310BD3}"/>
            </a:ext>
          </a:extLst>
        </cdr:cNvPr>
        <cdr:cNvCxnSpPr/>
      </cdr:nvCxnSpPr>
      <cdr:spPr>
        <a:xfrm xmlns:a="http://schemas.openxmlformats.org/drawingml/2006/main" flipH="1">
          <a:off x="5300405" y="2689412"/>
          <a:ext cx="1019713" cy="893772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E819E-3810-4F23-A438-DE6F573B1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97C8C-0AAC-49B6-944A-C4EBE90DF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3FF34-A2EF-4ABA-8619-FF272BD72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97909-1DFA-4B79-B14B-A1AA6B12D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67DF597-4FB4-4201-AC38-DBD636CB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16570625-D37C-4ED5-B3C7-B1B006968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A5905-A8C7-4578-BF67-716D5C9C3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7AC3F1-8F06-49EF-B7B2-87E40D4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E22743-BCA6-4543-B750-0FF39D28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BD13A1-C05F-44E4-867E-2E23D35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EAB7-2205-42E4-B9FE-DD0B7A80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A67CC-04E0-48BB-827F-887B241B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56ED76-854F-4771-B50F-CB0930396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CF2302-0FB8-451B-857C-C6CD609CC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3A79-A163-4B69-995F-77D88B478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FB6E9-413D-41BD-94A2-A582C600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7CD82-7900-45DE-B734-569A736E8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A2A8D-3CEE-4907-8F8E-2789BA65A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6CF16FDD-15D9-404C-802E-502DBF48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74EA02B-5385-4B12-9B2F-0A4C04A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2ED92-39B7-4E7A-A6C3-2A8AC58F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C2E36-DE65-484E-AD35-C9739086B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6BCCF1-E6C6-4159-8FA5-592F879B1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40086-DCA1-4B8F-A2D8-5A27AB2AB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topLeftCell="B1" zoomScale="115" zoomScaleNormal="115" workbookViewId="0">
      <selection activeCell="K11" sqref="K11"/>
    </sheetView>
  </sheetViews>
  <sheetFormatPr defaultColWidth="8.7109375" defaultRowHeight="15" x14ac:dyDescent="0.25"/>
  <cols>
    <col min="3" max="3" width="11.5703125" customWidth="1"/>
    <col min="4" max="4" width="24.28515625" bestFit="1" customWidth="1"/>
    <col min="5" max="5" width="30.85546875" customWidth="1"/>
    <col min="6" max="6" width="24.7109375" customWidth="1"/>
    <col min="7" max="7" width="34.140625" bestFit="1" customWidth="1"/>
    <col min="8" max="8" width="14" bestFit="1" customWidth="1"/>
    <col min="9" max="9" width="13.42578125" bestFit="1" customWidth="1"/>
    <col min="14" max="14" width="29.140625" customWidth="1"/>
  </cols>
  <sheetData>
    <row r="1" spans="1:9" x14ac:dyDescent="0.25">
      <c r="B1" t="s">
        <v>14</v>
      </c>
      <c r="C1" t="s">
        <v>15</v>
      </c>
      <c r="D1" t="s">
        <v>17</v>
      </c>
      <c r="E1" t="s">
        <v>19</v>
      </c>
      <c r="G1" t="s">
        <v>0</v>
      </c>
    </row>
    <row r="2" spans="1:9" ht="15.75" thickBot="1" x14ac:dyDescent="0.3">
      <c r="A2">
        <v>439</v>
      </c>
      <c r="B2" t="s">
        <v>43</v>
      </c>
      <c r="C2" t="s">
        <v>33</v>
      </c>
      <c r="D2">
        <v>9.7860119999999995</v>
      </c>
      <c r="E2">
        <v>8.9729109999999999</v>
      </c>
    </row>
    <row r="3" spans="1:9" x14ac:dyDescent="0.25">
      <c r="A3">
        <v>443</v>
      </c>
      <c r="B3" t="s">
        <v>43</v>
      </c>
      <c r="C3" t="s">
        <v>40</v>
      </c>
      <c r="D3">
        <v>10.536401</v>
      </c>
      <c r="E3">
        <v>9.3905689999999993</v>
      </c>
      <c r="G3" s="2"/>
      <c r="H3" s="2" t="s">
        <v>1</v>
      </c>
      <c r="I3" s="2" t="s">
        <v>2</v>
      </c>
    </row>
    <row r="4" spans="1:9" x14ac:dyDescent="0.25">
      <c r="A4">
        <v>447</v>
      </c>
      <c r="B4" t="s">
        <v>44</v>
      </c>
      <c r="C4" t="s">
        <v>33</v>
      </c>
      <c r="D4">
        <v>10.720083000000001</v>
      </c>
      <c r="E4">
        <v>9.5206529999999994</v>
      </c>
      <c r="G4" t="s">
        <v>3</v>
      </c>
      <c r="H4">
        <v>10.135128937500001</v>
      </c>
      <c r="I4">
        <v>12.083505312500002</v>
      </c>
    </row>
    <row r="5" spans="1:9" x14ac:dyDescent="0.25">
      <c r="A5">
        <v>451</v>
      </c>
      <c r="B5" t="s">
        <v>44</v>
      </c>
      <c r="C5" t="s">
        <v>40</v>
      </c>
      <c r="D5">
        <v>11.088915</v>
      </c>
      <c r="E5">
        <v>9.8293160000000004</v>
      </c>
      <c r="G5" t="s">
        <v>4</v>
      </c>
      <c r="H5">
        <v>0.84432873582659629</v>
      </c>
      <c r="I5">
        <v>2.5097404110403052</v>
      </c>
    </row>
    <row r="6" spans="1:9" x14ac:dyDescent="0.25">
      <c r="A6">
        <v>463</v>
      </c>
      <c r="B6" t="s">
        <v>82</v>
      </c>
      <c r="C6" t="s">
        <v>33</v>
      </c>
      <c r="D6">
        <v>10.340624999999999</v>
      </c>
      <c r="E6">
        <v>9.4284049999999997</v>
      </c>
      <c r="G6" t="s">
        <v>6</v>
      </c>
      <c r="H6">
        <v>16</v>
      </c>
      <c r="I6">
        <v>16</v>
      </c>
    </row>
    <row r="7" spans="1:9" x14ac:dyDescent="0.25">
      <c r="A7">
        <v>464</v>
      </c>
      <c r="B7" t="s">
        <v>82</v>
      </c>
      <c r="C7" t="s">
        <v>40</v>
      </c>
      <c r="D7">
        <v>11.978488</v>
      </c>
      <c r="E7">
        <v>10.921894999999999</v>
      </c>
      <c r="G7" t="s">
        <v>7</v>
      </c>
      <c r="H7">
        <v>0.79817405239519845</v>
      </c>
    </row>
    <row r="8" spans="1:9" x14ac:dyDescent="0.25">
      <c r="A8">
        <v>465</v>
      </c>
      <c r="B8" t="s">
        <v>83</v>
      </c>
      <c r="C8" t="s">
        <v>33</v>
      </c>
      <c r="D8">
        <v>12.853967000000001</v>
      </c>
      <c r="E8">
        <v>9.3817959999999996</v>
      </c>
      <c r="G8" t="s">
        <v>5</v>
      </c>
      <c r="H8">
        <v>0</v>
      </c>
    </row>
    <row r="9" spans="1:9" x14ac:dyDescent="0.25">
      <c r="A9">
        <v>466</v>
      </c>
      <c r="B9" t="s">
        <v>83</v>
      </c>
      <c r="C9" t="s">
        <v>40</v>
      </c>
      <c r="D9">
        <v>11.656751</v>
      </c>
      <c r="E9">
        <v>9.5419870000000007</v>
      </c>
      <c r="G9" t="s">
        <v>8</v>
      </c>
      <c r="H9">
        <v>15</v>
      </c>
    </row>
    <row r="10" spans="1:9" x14ac:dyDescent="0.25">
      <c r="A10">
        <v>467</v>
      </c>
      <c r="B10" t="s">
        <v>84</v>
      </c>
      <c r="C10" t="s">
        <v>33</v>
      </c>
      <c r="D10">
        <v>11.614836</v>
      </c>
      <c r="E10">
        <v>9.3557030000000001</v>
      </c>
      <c r="G10" t="s">
        <v>9</v>
      </c>
      <c r="H10">
        <v>-7.6781469027892246</v>
      </c>
    </row>
    <row r="11" spans="1:9" x14ac:dyDescent="0.25">
      <c r="A11">
        <v>468</v>
      </c>
      <c r="B11" t="s">
        <v>84</v>
      </c>
      <c r="C11" t="s">
        <v>40</v>
      </c>
      <c r="D11">
        <v>11.267816</v>
      </c>
      <c r="E11">
        <v>10.287595</v>
      </c>
      <c r="G11" t="s">
        <v>10</v>
      </c>
      <c r="H11">
        <v>7.1126479294086297E-7</v>
      </c>
    </row>
    <row r="12" spans="1:9" x14ac:dyDescent="0.25">
      <c r="A12">
        <v>469</v>
      </c>
      <c r="B12" t="s">
        <v>85</v>
      </c>
      <c r="C12" t="s">
        <v>33</v>
      </c>
      <c r="D12">
        <v>11.940607999999999</v>
      </c>
      <c r="E12">
        <v>9.8159379999999992</v>
      </c>
      <c r="G12" t="s">
        <v>11</v>
      </c>
      <c r="H12">
        <v>1.7530503556925723</v>
      </c>
    </row>
    <row r="13" spans="1:9" x14ac:dyDescent="0.25">
      <c r="A13">
        <v>470</v>
      </c>
      <c r="B13" t="s">
        <v>85</v>
      </c>
      <c r="C13" t="s">
        <v>40</v>
      </c>
      <c r="D13">
        <v>13.470148</v>
      </c>
      <c r="E13">
        <v>11.109626</v>
      </c>
      <c r="G13" t="s">
        <v>12</v>
      </c>
      <c r="H13">
        <v>1.4225295858817259E-6</v>
      </c>
    </row>
    <row r="14" spans="1:9" ht="15.75" thickBot="1" x14ac:dyDescent="0.3">
      <c r="A14">
        <v>471</v>
      </c>
      <c r="B14" t="s">
        <v>86</v>
      </c>
      <c r="C14" t="s">
        <v>33</v>
      </c>
      <c r="D14">
        <v>13.071561000000001</v>
      </c>
      <c r="E14">
        <v>11.253282</v>
      </c>
      <c r="G14" s="1" t="s">
        <v>13</v>
      </c>
      <c r="H14" s="1">
        <v>2.1314495455597742</v>
      </c>
      <c r="I14" s="1"/>
    </row>
    <row r="15" spans="1:9" x14ac:dyDescent="0.25">
      <c r="A15">
        <v>472</v>
      </c>
      <c r="B15" t="s">
        <v>86</v>
      </c>
      <c r="C15" t="s">
        <v>40</v>
      </c>
      <c r="D15">
        <v>14.989685</v>
      </c>
      <c r="E15">
        <v>12.297055</v>
      </c>
    </row>
    <row r="16" spans="1:9" x14ac:dyDescent="0.25">
      <c r="A16">
        <v>475</v>
      </c>
      <c r="B16" t="s">
        <v>87</v>
      </c>
      <c r="C16" t="s">
        <v>33</v>
      </c>
      <c r="D16">
        <v>12.663292</v>
      </c>
      <c r="E16">
        <v>10.117616</v>
      </c>
    </row>
    <row r="17" spans="1:5" x14ac:dyDescent="0.25">
      <c r="A17">
        <v>476</v>
      </c>
      <c r="B17" t="s">
        <v>87</v>
      </c>
      <c r="C17" t="s">
        <v>40</v>
      </c>
      <c r="D17">
        <v>15.356897</v>
      </c>
      <c r="E17">
        <v>10.937716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zoomScale="90" zoomScaleNormal="90" workbookViewId="0">
      <selection activeCell="A33" sqref="A33"/>
    </sheetView>
  </sheetViews>
  <sheetFormatPr defaultColWidth="8.7109375" defaultRowHeight="15" x14ac:dyDescent="0.25"/>
  <cols>
    <col min="1" max="1" width="34.140625" customWidth="1"/>
    <col min="2" max="2" width="41.7109375" bestFit="1" customWidth="1"/>
    <col min="3" max="3" width="12.7109375" customWidth="1"/>
    <col min="4" max="4" width="22.7109375" customWidth="1"/>
    <col min="5" max="5" width="26.5703125" customWidth="1"/>
    <col min="6" max="6" width="19.7109375" customWidth="1"/>
    <col min="7" max="7" width="11.5703125" customWidth="1"/>
    <col min="10" max="10" width="11.5703125" customWidth="1"/>
    <col min="11" max="11" width="26.28515625" customWidth="1"/>
    <col min="12" max="12" width="13.140625" customWidth="1"/>
    <col min="13" max="13" width="12.7109375" customWidth="1"/>
    <col min="14" max="14" width="14.140625" customWidth="1"/>
  </cols>
  <sheetData>
    <row r="1" spans="1:17" x14ac:dyDescent="0.25">
      <c r="A1" t="s">
        <v>57</v>
      </c>
      <c r="G1" s="3" t="s">
        <v>50</v>
      </c>
      <c r="H1" s="4"/>
      <c r="I1" s="4"/>
      <c r="J1" s="4"/>
      <c r="K1" s="32" t="s">
        <v>130</v>
      </c>
      <c r="L1" s="34" t="s">
        <v>35</v>
      </c>
      <c r="M1" s="4"/>
      <c r="N1" s="4"/>
      <c r="O1" s="4"/>
      <c r="P1" s="4"/>
      <c r="Q1" s="5"/>
    </row>
    <row r="2" spans="1:17" x14ac:dyDescent="0.25">
      <c r="A2" t="s">
        <v>0</v>
      </c>
      <c r="G2" s="6"/>
      <c r="I2" t="s">
        <v>14</v>
      </c>
      <c r="J2" t="s">
        <v>15</v>
      </c>
      <c r="K2" s="7" t="s">
        <v>52</v>
      </c>
      <c r="L2" s="6"/>
      <c r="M2" t="s">
        <v>14</v>
      </c>
      <c r="N2" t="s">
        <v>15</v>
      </c>
      <c r="O2" t="s">
        <v>52</v>
      </c>
      <c r="Q2" s="7"/>
    </row>
    <row r="3" spans="1:17" ht="15.75" thickBot="1" x14ac:dyDescent="0.3">
      <c r="G3" s="6"/>
      <c r="H3">
        <v>0</v>
      </c>
      <c r="I3" t="s">
        <v>43</v>
      </c>
      <c r="J3" t="s">
        <v>33</v>
      </c>
      <c r="K3">
        <v>3.2714319999999999</v>
      </c>
      <c r="L3">
        <v>1</v>
      </c>
      <c r="M3" t="s">
        <v>43</v>
      </c>
      <c r="N3" t="s">
        <v>40</v>
      </c>
      <c r="O3">
        <v>3.3601730000000001</v>
      </c>
      <c r="Q3" s="7"/>
    </row>
    <row r="4" spans="1:17" x14ac:dyDescent="0.25">
      <c r="A4" s="2"/>
      <c r="B4" s="2" t="s">
        <v>1</v>
      </c>
      <c r="C4" s="2" t="s">
        <v>2</v>
      </c>
      <c r="D4" s="2"/>
      <c r="E4" s="2"/>
      <c r="F4" s="2"/>
      <c r="G4" s="6"/>
      <c r="H4">
        <v>2</v>
      </c>
      <c r="I4" t="s">
        <v>44</v>
      </c>
      <c r="J4" t="s">
        <v>33</v>
      </c>
      <c r="K4">
        <v>3.4696229999999999</v>
      </c>
      <c r="L4">
        <v>3</v>
      </c>
      <c r="M4" t="s">
        <v>44</v>
      </c>
      <c r="N4" t="s">
        <v>40</v>
      </c>
      <c r="O4">
        <v>3.5614370000000002</v>
      </c>
      <c r="Q4" s="7"/>
    </row>
    <row r="5" spans="1:17" x14ac:dyDescent="0.25">
      <c r="A5" t="s">
        <v>3</v>
      </c>
      <c r="B5">
        <v>3.6033524285714287</v>
      </c>
      <c r="C5">
        <v>3.8989397142857141</v>
      </c>
      <c r="G5" s="6"/>
      <c r="H5">
        <v>4</v>
      </c>
      <c r="I5" t="s">
        <v>82</v>
      </c>
      <c r="J5" t="s">
        <v>33</v>
      </c>
      <c r="K5">
        <v>3.2899090000000002</v>
      </c>
      <c r="L5">
        <v>5</v>
      </c>
      <c r="M5" t="s">
        <v>82</v>
      </c>
      <c r="N5" t="s">
        <v>40</v>
      </c>
      <c r="O5">
        <v>4.1277280000000003</v>
      </c>
      <c r="Q5" s="7"/>
    </row>
    <row r="6" spans="1:17" x14ac:dyDescent="0.25">
      <c r="A6" t="s">
        <v>4</v>
      </c>
      <c r="B6">
        <v>0.13193856686628569</v>
      </c>
      <c r="C6">
        <v>0.25699140471390791</v>
      </c>
      <c r="G6" s="33"/>
      <c r="H6">
        <v>6</v>
      </c>
      <c r="I6" t="s">
        <v>84</v>
      </c>
      <c r="J6" t="s">
        <v>33</v>
      </c>
      <c r="K6">
        <v>3.3891879999999999</v>
      </c>
      <c r="L6">
        <v>7</v>
      </c>
      <c r="M6" t="s">
        <v>84</v>
      </c>
      <c r="N6" t="s">
        <v>40</v>
      </c>
      <c r="O6">
        <v>3.3528539999999998</v>
      </c>
      <c r="Q6" s="7"/>
    </row>
    <row r="7" spans="1:17" x14ac:dyDescent="0.25">
      <c r="A7" t="s">
        <v>6</v>
      </c>
      <c r="B7">
        <v>7</v>
      </c>
      <c r="C7">
        <v>7</v>
      </c>
      <c r="G7" s="6"/>
      <c r="H7">
        <v>8</v>
      </c>
      <c r="I7" t="s">
        <v>85</v>
      </c>
      <c r="J7" t="s">
        <v>33</v>
      </c>
      <c r="K7">
        <v>3.910336</v>
      </c>
      <c r="L7">
        <v>9</v>
      </c>
      <c r="M7" t="s">
        <v>85</v>
      </c>
      <c r="N7" t="s">
        <v>40</v>
      </c>
      <c r="O7">
        <v>4.2566509999999997</v>
      </c>
      <c r="Q7" s="7"/>
    </row>
    <row r="8" spans="1:17" x14ac:dyDescent="0.25">
      <c r="A8" t="s">
        <v>7</v>
      </c>
      <c r="B8">
        <v>0.82213903814913292</v>
      </c>
      <c r="G8" s="6"/>
      <c r="H8">
        <v>10</v>
      </c>
      <c r="I8" t="s">
        <v>86</v>
      </c>
      <c r="J8" t="s">
        <v>33</v>
      </c>
      <c r="K8">
        <v>3.6384810000000001</v>
      </c>
      <c r="L8">
        <v>11</v>
      </c>
      <c r="M8" t="s">
        <v>86</v>
      </c>
      <c r="N8" t="s">
        <v>40</v>
      </c>
      <c r="O8">
        <v>3.9232100000000001</v>
      </c>
      <c r="Q8" s="7"/>
    </row>
    <row r="9" spans="1:17" x14ac:dyDescent="0.25">
      <c r="A9" t="s">
        <v>5</v>
      </c>
      <c r="B9">
        <v>0</v>
      </c>
      <c r="G9" s="6"/>
      <c r="H9">
        <v>12</v>
      </c>
      <c r="I9" t="s">
        <v>87</v>
      </c>
      <c r="J9" t="s">
        <v>33</v>
      </c>
      <c r="K9">
        <v>4.2544979999999999</v>
      </c>
      <c r="L9">
        <v>13</v>
      </c>
      <c r="M9" t="s">
        <v>87</v>
      </c>
      <c r="N9" t="s">
        <v>40</v>
      </c>
      <c r="O9">
        <v>4.7105249999999996</v>
      </c>
      <c r="Q9" s="7"/>
    </row>
    <row r="10" spans="1:17" x14ac:dyDescent="0.25">
      <c r="A10" t="s">
        <v>8</v>
      </c>
      <c r="B10">
        <v>6</v>
      </c>
      <c r="G10" s="6"/>
      <c r="K10" s="7"/>
      <c r="L10" s="6"/>
      <c r="Q10" s="7"/>
    </row>
    <row r="11" spans="1:17" ht="15.75" thickBot="1" x14ac:dyDescent="0.3">
      <c r="A11" t="s">
        <v>9</v>
      </c>
      <c r="B11">
        <v>-2.6643750612700767</v>
      </c>
      <c r="G11" s="8"/>
      <c r="H11" s="1"/>
      <c r="I11" s="1"/>
      <c r="J11" s="1"/>
      <c r="K11" s="9"/>
      <c r="L11" s="8"/>
      <c r="M11" s="1"/>
      <c r="N11" s="1"/>
      <c r="O11" s="1"/>
      <c r="P11" s="1"/>
      <c r="Q11" s="9"/>
    </row>
    <row r="12" spans="1:17" x14ac:dyDescent="0.25">
      <c r="A12" t="s">
        <v>10</v>
      </c>
      <c r="B12">
        <v>1.865275961976887E-2</v>
      </c>
      <c r="K12" t="s">
        <v>58</v>
      </c>
      <c r="L12" t="s">
        <v>58</v>
      </c>
      <c r="M12" t="s">
        <v>59</v>
      </c>
    </row>
    <row r="13" spans="1:17" x14ac:dyDescent="0.25">
      <c r="A13" t="s">
        <v>11</v>
      </c>
      <c r="B13">
        <v>1.9431802805153031</v>
      </c>
      <c r="K13">
        <f>AVERAGE(K3:K9)</f>
        <v>3.6033524285714287</v>
      </c>
      <c r="L13">
        <f>AVERAGE(O3:O9)</f>
        <v>3.8989397142857141</v>
      </c>
      <c r="M13">
        <f>(K13-L13)/L13*100</f>
        <v>-7.5812222648955983</v>
      </c>
    </row>
    <row r="14" spans="1:17" x14ac:dyDescent="0.25">
      <c r="A14" t="s">
        <v>12</v>
      </c>
      <c r="B14">
        <v>3.7305519239537739E-2</v>
      </c>
    </row>
    <row r="15" spans="1:17" ht="15.75" thickBot="1" x14ac:dyDescent="0.3">
      <c r="A15" s="1" t="s">
        <v>13</v>
      </c>
      <c r="B15" s="1">
        <v>2.4469118511449697</v>
      </c>
      <c r="C15" s="1"/>
      <c r="D15" s="1"/>
      <c r="E15" s="1"/>
      <c r="F15" s="1"/>
    </row>
    <row r="16" spans="1:17" x14ac:dyDescent="0.25">
      <c r="I16" s="10" t="s">
        <v>110</v>
      </c>
      <c r="K16" t="s">
        <v>126</v>
      </c>
    </row>
    <row r="17" spans="1:18" x14ac:dyDescent="0.25">
      <c r="K17" t="s">
        <v>127</v>
      </c>
    </row>
    <row r="18" spans="1:18" x14ac:dyDescent="0.25">
      <c r="I18" s="10" t="s">
        <v>129</v>
      </c>
      <c r="J18" s="10" t="s">
        <v>111</v>
      </c>
      <c r="L18" s="10" t="s">
        <v>112</v>
      </c>
      <c r="M18" s="15">
        <v>8</v>
      </c>
    </row>
    <row r="19" spans="1:18" x14ac:dyDescent="0.25">
      <c r="A19" t="s">
        <v>210</v>
      </c>
      <c r="B19" t="s">
        <v>221</v>
      </c>
      <c r="C19" t="s">
        <v>93</v>
      </c>
      <c r="E19" t="s">
        <v>23</v>
      </c>
      <c r="F19" t="s">
        <v>46</v>
      </c>
      <c r="G19" t="s">
        <v>48</v>
      </c>
      <c r="I19">
        <v>3.3601730000000001</v>
      </c>
      <c r="J19">
        <v>3.3528539999999998</v>
      </c>
      <c r="P19" t="s">
        <v>119</v>
      </c>
      <c r="Q19" t="s">
        <v>120</v>
      </c>
    </row>
    <row r="20" spans="1:18" x14ac:dyDescent="0.25">
      <c r="A20">
        <f>K3-O3</f>
        <v>-8.8741000000000181E-2</v>
      </c>
      <c r="B20">
        <f>A20/G23*100</f>
        <v>-0.74651243964124125</v>
      </c>
      <c r="C20">
        <v>2</v>
      </c>
      <c r="E20">
        <v>1</v>
      </c>
      <c r="F20">
        <v>11.061007999999999</v>
      </c>
      <c r="G20">
        <v>9.4568924999999986</v>
      </c>
      <c r="I20">
        <v>3.5614370000000002</v>
      </c>
      <c r="J20">
        <v>3.3601730000000001</v>
      </c>
      <c r="L20" s="10" t="s">
        <v>113</v>
      </c>
      <c r="M20" s="16">
        <v>0.62329999999999997</v>
      </c>
      <c r="O20" t="s">
        <v>186</v>
      </c>
      <c r="P20" s="19">
        <f>J25-J19</f>
        <v>1.3576709999999999</v>
      </c>
      <c r="Q20" s="20">
        <f>P20*M20</f>
        <v>0.84623633429999989</v>
      </c>
    </row>
    <row r="21" spans="1:18" x14ac:dyDescent="0.25">
      <c r="A21">
        <f t="shared" ref="A21:A26" si="0">K4-O4</f>
        <v>-9.1814000000000284E-2</v>
      </c>
      <c r="B21">
        <f>A21/G25*100</f>
        <v>-0.83828598755449502</v>
      </c>
      <c r="C21">
        <v>3</v>
      </c>
      <c r="E21">
        <v>1</v>
      </c>
      <c r="F21">
        <v>11.276054999999999</v>
      </c>
      <c r="G21">
        <v>10.59634625</v>
      </c>
      <c r="I21">
        <v>4.1277280000000003</v>
      </c>
      <c r="J21">
        <v>3.5614370000000002</v>
      </c>
      <c r="L21" s="10" t="s">
        <v>114</v>
      </c>
      <c r="M21" s="17">
        <v>0.30309999999999998</v>
      </c>
      <c r="O21" t="s">
        <v>187</v>
      </c>
      <c r="P21" s="21">
        <f>J24-J20</f>
        <v>0.89647799999999966</v>
      </c>
      <c r="Q21" s="22">
        <f>P21*M21</f>
        <v>0.27172248179999986</v>
      </c>
    </row>
    <row r="22" spans="1:18" x14ac:dyDescent="0.25">
      <c r="A22">
        <f t="shared" si="0"/>
        <v>-0.83781900000000009</v>
      </c>
      <c r="B22">
        <f>A22/G29*100</f>
        <v>-7.6424571465866746</v>
      </c>
      <c r="C22">
        <v>5</v>
      </c>
      <c r="E22">
        <v>2</v>
      </c>
      <c r="F22">
        <v>8.9729109999999999</v>
      </c>
      <c r="G22">
        <v>10.58502125</v>
      </c>
      <c r="I22">
        <v>3.3528539999999998</v>
      </c>
      <c r="J22">
        <v>3.9232100000000001</v>
      </c>
      <c r="L22" s="10" t="s">
        <v>115</v>
      </c>
      <c r="M22" s="17">
        <v>0.1401</v>
      </c>
      <c r="O22" t="s">
        <v>188</v>
      </c>
      <c r="P22" s="21">
        <f>J23-J21</f>
        <v>0.5662910000000001</v>
      </c>
      <c r="Q22" s="22">
        <f>P22*M22</f>
        <v>7.9337369100000013E-2</v>
      </c>
    </row>
    <row r="23" spans="1:18" x14ac:dyDescent="0.25">
      <c r="A23">
        <f t="shared" si="0"/>
        <v>3.6334000000000088E-2</v>
      </c>
      <c r="B23">
        <f>A23/G33*100</f>
        <v>0.35424405762028194</v>
      </c>
      <c r="C23">
        <v>8</v>
      </c>
      <c r="E23">
        <v>2</v>
      </c>
      <c r="F23">
        <v>9.3905689999999993</v>
      </c>
      <c r="G23">
        <v>11.887410750000001</v>
      </c>
      <c r="I23">
        <v>4.2566509999999997</v>
      </c>
      <c r="J23">
        <v>4.1277280000000003</v>
      </c>
      <c r="L23" s="10"/>
      <c r="M23" s="18"/>
      <c r="P23" s="23"/>
      <c r="Q23" s="24"/>
    </row>
    <row r="24" spans="1:18" x14ac:dyDescent="0.25">
      <c r="A24">
        <f t="shared" si="0"/>
        <v>-0.34631499999999971</v>
      </c>
      <c r="B24">
        <f>A24/G35*100</f>
        <v>-2.9905638972190354</v>
      </c>
      <c r="C24">
        <v>9</v>
      </c>
      <c r="E24">
        <v>3</v>
      </c>
      <c r="F24">
        <v>9.5206529999999994</v>
      </c>
      <c r="G24">
        <v>10.260292750000001</v>
      </c>
      <c r="I24">
        <v>3.9232100000000001</v>
      </c>
      <c r="J24">
        <v>4.2566509999999997</v>
      </c>
      <c r="Q24">
        <f>SUM(Q20:Q22)</f>
        <v>1.1972961851999999</v>
      </c>
    </row>
    <row r="25" spans="1:18" x14ac:dyDescent="0.25">
      <c r="A25">
        <f t="shared" si="0"/>
        <v>-0.28472900000000001</v>
      </c>
      <c r="B25">
        <f>A25/G37*100</f>
        <v>-2.29580442947965</v>
      </c>
      <c r="C25">
        <v>10</v>
      </c>
      <c r="E25">
        <v>3</v>
      </c>
      <c r="F25">
        <v>9.8293160000000004</v>
      </c>
      <c r="G25">
        <v>10.952586750000002</v>
      </c>
      <c r="I25">
        <v>4.7105249999999996</v>
      </c>
      <c r="J25">
        <v>4.7105249999999996</v>
      </c>
    </row>
    <row r="26" spans="1:18" x14ac:dyDescent="0.25">
      <c r="A26">
        <f t="shared" si="0"/>
        <v>-0.45602699999999974</v>
      </c>
      <c r="B26">
        <f>A26/G39*100</f>
        <v>-3.4236504797960157</v>
      </c>
      <c r="C26">
        <v>13</v>
      </c>
      <c r="E26">
        <v>4</v>
      </c>
      <c r="F26">
        <v>9.1254899999999992</v>
      </c>
      <c r="G26">
        <v>9.7877445000000005</v>
      </c>
      <c r="L26" s="10" t="s">
        <v>56</v>
      </c>
      <c r="M26" s="16">
        <f>DEVSQ(J19:J25)</f>
        <v>1.5419484282834279</v>
      </c>
    </row>
    <row r="27" spans="1:18" x14ac:dyDescent="0.25">
      <c r="E27">
        <v>4</v>
      </c>
      <c r="F27">
        <v>9.0093949999999996</v>
      </c>
      <c r="G27">
        <v>10.429017250000001</v>
      </c>
      <c r="L27" s="10" t="s">
        <v>116</v>
      </c>
      <c r="M27" s="17">
        <f>SUM(Q20:Q22)</f>
        <v>1.1972961851999999</v>
      </c>
    </row>
    <row r="28" spans="1:18" x14ac:dyDescent="0.25">
      <c r="A28" t="s">
        <v>211</v>
      </c>
      <c r="B28" t="s">
        <v>151</v>
      </c>
      <c r="E28">
        <v>5</v>
      </c>
      <c r="F28">
        <v>9.4284049999999997</v>
      </c>
      <c r="G28">
        <v>8.8028642500000007</v>
      </c>
      <c r="L28" s="10" t="s">
        <v>117</v>
      </c>
      <c r="M28" s="17">
        <f>(M27^2)/M26</f>
        <v>0.92967970186287918</v>
      </c>
    </row>
    <row r="29" spans="1:18" x14ac:dyDescent="0.25">
      <c r="A29">
        <f>AVERAGE(A20:A26)</f>
        <v>-0.29558728571428572</v>
      </c>
      <c r="B29">
        <f>AVERAGE(B20:B26)</f>
        <v>-2.5118614746652619</v>
      </c>
      <c r="E29">
        <v>5</v>
      </c>
      <c r="F29">
        <v>10.921894999999999</v>
      </c>
      <c r="G29">
        <v>10.962691500000002</v>
      </c>
      <c r="L29" s="25">
        <v>0.5</v>
      </c>
      <c r="M29" s="26">
        <v>0.92800000000000005</v>
      </c>
      <c r="Q29">
        <v>0.1</v>
      </c>
      <c r="R29">
        <v>0.83799999999999997</v>
      </c>
    </row>
    <row r="30" spans="1:18" x14ac:dyDescent="0.25">
      <c r="A30" t="s">
        <v>196</v>
      </c>
      <c r="B30" t="s">
        <v>196</v>
      </c>
      <c r="E30">
        <v>7</v>
      </c>
      <c r="F30">
        <v>9.3817959999999996</v>
      </c>
      <c r="G30">
        <v>11.156119500000001</v>
      </c>
      <c r="L30" s="25">
        <v>0.9</v>
      </c>
      <c r="M30" s="26">
        <v>0.97199999999999998</v>
      </c>
      <c r="Q30" s="10">
        <v>0.5</v>
      </c>
      <c r="R30" s="17">
        <v>0.92800000000000005</v>
      </c>
    </row>
    <row r="31" spans="1:18" x14ac:dyDescent="0.25">
      <c r="A31">
        <f>_xlfn.STDEV.P(A20:A26)</f>
        <v>0.27174778618034467</v>
      </c>
      <c r="B31">
        <f>_xlfn.STDEV.P(B20:B26)</f>
        <v>2.4366862991560989</v>
      </c>
      <c r="E31">
        <v>7</v>
      </c>
      <c r="F31">
        <v>9.5419870000000007</v>
      </c>
      <c r="G31">
        <v>10.305246250000001</v>
      </c>
      <c r="L31" s="10" t="s">
        <v>118</v>
      </c>
      <c r="M31" s="27">
        <f>FORECAST(M28,L29:L30,M29:M30)</f>
        <v>0.51527001693526575</v>
      </c>
      <c r="N31" t="s">
        <v>128</v>
      </c>
      <c r="Q31" s="10">
        <v>0.9</v>
      </c>
      <c r="R31" s="17">
        <v>0.97199999999999998</v>
      </c>
    </row>
    <row r="32" spans="1:18" x14ac:dyDescent="0.25">
      <c r="A32" t="s">
        <v>213</v>
      </c>
      <c r="B32" t="s">
        <v>213</v>
      </c>
      <c r="E32">
        <v>8</v>
      </c>
      <c r="F32">
        <v>9.3557030000000001</v>
      </c>
      <c r="G32">
        <v>9.4641872500000002</v>
      </c>
      <c r="L32" s="10" t="s">
        <v>123</v>
      </c>
      <c r="M32" s="17">
        <v>0.05</v>
      </c>
      <c r="N32" t="s">
        <v>121</v>
      </c>
      <c r="Q32">
        <v>0.95</v>
      </c>
      <c r="R32">
        <v>0.97899999999999998</v>
      </c>
    </row>
    <row r="33" spans="1:18" x14ac:dyDescent="0.25">
      <c r="A33">
        <f>A31/SQRT(COUNT(A20:A26))</f>
        <v>0.10271100879507813</v>
      </c>
      <c r="B33">
        <f>B31/SQRT(COUNT(B20:B26))</f>
        <v>0.92098085294933907</v>
      </c>
      <c r="E33">
        <v>8</v>
      </c>
      <c r="F33">
        <v>10.287595</v>
      </c>
      <c r="G33">
        <v>10.256770500000002</v>
      </c>
      <c r="L33" s="10" t="s">
        <v>124</v>
      </c>
      <c r="M33" s="18" t="s">
        <v>125</v>
      </c>
      <c r="N33" t="s">
        <v>122</v>
      </c>
      <c r="Q33">
        <v>0.98</v>
      </c>
      <c r="R33">
        <v>0.98499999999999999</v>
      </c>
    </row>
    <row r="34" spans="1:18" x14ac:dyDescent="0.25">
      <c r="E34">
        <v>9</v>
      </c>
      <c r="F34">
        <v>9.8159379999999992</v>
      </c>
      <c r="G34">
        <v>10.111613500000001</v>
      </c>
      <c r="Q34">
        <v>0.99</v>
      </c>
      <c r="R34">
        <v>0.98799999999999999</v>
      </c>
    </row>
    <row r="35" spans="1:18" x14ac:dyDescent="0.25">
      <c r="E35">
        <v>9</v>
      </c>
      <c r="F35">
        <v>11.109626</v>
      </c>
      <c r="G35">
        <v>11.580257500000002</v>
      </c>
    </row>
    <row r="36" spans="1:18" x14ac:dyDescent="0.25">
      <c r="E36">
        <v>10</v>
      </c>
      <c r="F36">
        <v>11.253282</v>
      </c>
      <c r="G36">
        <v>11.351310500000002</v>
      </c>
      <c r="L36" s="10" t="s">
        <v>131</v>
      </c>
      <c r="M36" s="35" t="s">
        <v>190</v>
      </c>
    </row>
    <row r="37" spans="1:18" x14ac:dyDescent="0.25">
      <c r="E37">
        <v>10</v>
      </c>
      <c r="F37">
        <v>12.297055</v>
      </c>
      <c r="G37">
        <v>12.40214525</v>
      </c>
      <c r="M37" s="35" t="s">
        <v>189</v>
      </c>
    </row>
    <row r="38" spans="1:18" x14ac:dyDescent="0.25">
      <c r="E38">
        <v>13</v>
      </c>
      <c r="F38">
        <v>10.117616</v>
      </c>
      <c r="G38">
        <v>10.934422250000001</v>
      </c>
    </row>
    <row r="39" spans="1:18" x14ac:dyDescent="0.25">
      <c r="E39">
        <v>13</v>
      </c>
      <c r="F39">
        <v>10.937716</v>
      </c>
      <c r="G39">
        <v>13.319905250000001</v>
      </c>
    </row>
  </sheetData>
  <sortState xmlns:xlrd2="http://schemas.microsoft.com/office/spreadsheetml/2017/richdata2" ref="J19:J25">
    <sortCondition ref="J19"/>
  </sortState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Y52"/>
  <sheetViews>
    <sheetView zoomScale="85" zoomScaleNormal="85" workbookViewId="0">
      <selection activeCell="B28" sqref="B28"/>
    </sheetView>
  </sheetViews>
  <sheetFormatPr defaultRowHeight="15" x14ac:dyDescent="0.25"/>
  <cols>
    <col min="1" max="1" width="34.140625" bestFit="1" customWidth="1"/>
    <col min="2" max="2" width="39.42578125" bestFit="1" customWidth="1"/>
    <col min="5" max="5" width="34.140625" bestFit="1" customWidth="1"/>
    <col min="6" max="6" width="36.42578125" bestFit="1" customWidth="1"/>
    <col min="7" max="7" width="32.42578125" bestFit="1" customWidth="1"/>
    <col min="13" max="13" width="12" customWidth="1"/>
    <col min="14" max="14" width="28" bestFit="1" customWidth="1"/>
    <col min="15" max="15" width="12.7109375" bestFit="1" customWidth="1"/>
  </cols>
  <sheetData>
    <row r="1" spans="1:25" x14ac:dyDescent="0.25">
      <c r="A1" t="s">
        <v>55</v>
      </c>
      <c r="J1" s="3"/>
      <c r="K1" s="4"/>
      <c r="L1" s="4"/>
      <c r="M1" s="4"/>
      <c r="N1" s="5" t="s">
        <v>35</v>
      </c>
      <c r="O1" s="3" t="s">
        <v>36</v>
      </c>
      <c r="P1" s="4"/>
      <c r="Q1" s="4"/>
      <c r="R1" s="4"/>
      <c r="S1" s="5"/>
      <c r="V1">
        <v>0</v>
      </c>
      <c r="W1" t="s">
        <v>43</v>
      </c>
      <c r="X1" t="s">
        <v>33</v>
      </c>
      <c r="Y1">
        <v>6.2705469999999996</v>
      </c>
    </row>
    <row r="2" spans="1:25" x14ac:dyDescent="0.25">
      <c r="A2" t="s">
        <v>0</v>
      </c>
      <c r="J2" s="6"/>
      <c r="L2" t="s">
        <v>14</v>
      </c>
      <c r="M2" t="s">
        <v>15</v>
      </c>
      <c r="N2" s="7" t="s">
        <v>51</v>
      </c>
      <c r="O2" s="6"/>
      <c r="P2" t="s">
        <v>14</v>
      </c>
      <c r="Q2" t="s">
        <v>15</v>
      </c>
      <c r="R2" t="s">
        <v>51</v>
      </c>
      <c r="S2" s="7"/>
      <c r="V2">
        <v>2</v>
      </c>
      <c r="W2" t="s">
        <v>44</v>
      </c>
      <c r="X2" t="s">
        <v>33</v>
      </c>
      <c r="Y2">
        <v>6.6877409999999999</v>
      </c>
    </row>
    <row r="3" spans="1:25" ht="15.75" thickBot="1" x14ac:dyDescent="0.3">
      <c r="J3" s="6"/>
      <c r="K3">
        <v>1</v>
      </c>
      <c r="L3" t="s">
        <v>43</v>
      </c>
      <c r="M3" t="s">
        <v>40</v>
      </c>
      <c r="N3">
        <v>9.4618839999999995</v>
      </c>
      <c r="O3">
        <v>0</v>
      </c>
      <c r="P3" t="s">
        <v>43</v>
      </c>
      <c r="Q3" t="s">
        <v>33</v>
      </c>
      <c r="R3">
        <v>7.9015370000000003</v>
      </c>
      <c r="S3" s="7"/>
      <c r="V3">
        <v>4</v>
      </c>
      <c r="W3" t="s">
        <v>82</v>
      </c>
      <c r="X3" t="s">
        <v>33</v>
      </c>
      <c r="Y3">
        <v>6.168126</v>
      </c>
    </row>
    <row r="4" spans="1:25" x14ac:dyDescent="0.25">
      <c r="A4" s="2"/>
      <c r="B4" s="2" t="s">
        <v>1</v>
      </c>
      <c r="C4" s="2" t="s">
        <v>2</v>
      </c>
      <c r="E4" s="2"/>
      <c r="F4" s="2"/>
      <c r="G4" s="2"/>
      <c r="J4" s="6"/>
      <c r="K4">
        <v>3</v>
      </c>
      <c r="L4" t="s">
        <v>44</v>
      </c>
      <c r="M4" t="s">
        <v>40</v>
      </c>
      <c r="N4">
        <v>8.3163230000000006</v>
      </c>
      <c r="O4">
        <v>2</v>
      </c>
      <c r="P4" t="s">
        <v>44</v>
      </c>
      <c r="Q4" t="s">
        <v>33</v>
      </c>
      <c r="R4">
        <v>7.281104</v>
      </c>
      <c r="S4" s="7"/>
      <c r="V4">
        <v>6</v>
      </c>
      <c r="W4" t="s">
        <v>83</v>
      </c>
      <c r="X4" t="s">
        <v>33</v>
      </c>
      <c r="Y4">
        <v>8.1457270000000008</v>
      </c>
    </row>
    <row r="5" spans="1:25" x14ac:dyDescent="0.25">
      <c r="A5" t="s">
        <v>3</v>
      </c>
      <c r="B5">
        <v>8.8138134285714269</v>
      </c>
      <c r="C5">
        <v>7.3095555714285725</v>
      </c>
      <c r="J5" s="6"/>
      <c r="K5">
        <v>5</v>
      </c>
      <c r="L5" t="s">
        <v>82</v>
      </c>
      <c r="M5" t="s">
        <v>40</v>
      </c>
      <c r="N5">
        <v>7.6755389999999997</v>
      </c>
      <c r="O5">
        <v>4</v>
      </c>
      <c r="P5" t="s">
        <v>82</v>
      </c>
      <c r="Q5" t="s">
        <v>33</v>
      </c>
      <c r="R5">
        <v>6.0925339999999997</v>
      </c>
      <c r="S5" s="7"/>
      <c r="V5">
        <v>8</v>
      </c>
      <c r="W5" t="s">
        <v>84</v>
      </c>
      <c r="X5" t="s">
        <v>33</v>
      </c>
      <c r="Y5">
        <v>7.2072390000000004</v>
      </c>
    </row>
    <row r="6" spans="1:25" x14ac:dyDescent="0.25">
      <c r="A6" t="s">
        <v>4</v>
      </c>
      <c r="B6">
        <v>1.2810794230509639</v>
      </c>
      <c r="C6">
        <v>1.2876874380096031</v>
      </c>
      <c r="J6" s="6"/>
      <c r="K6">
        <v>7</v>
      </c>
      <c r="L6" t="s">
        <v>84</v>
      </c>
      <c r="M6" t="s">
        <v>40</v>
      </c>
      <c r="N6">
        <v>7.5935649999999999</v>
      </c>
      <c r="O6">
        <v>6</v>
      </c>
      <c r="P6" t="s">
        <v>84</v>
      </c>
      <c r="Q6" t="s">
        <v>33</v>
      </c>
      <c r="R6">
        <v>6.3112690000000002</v>
      </c>
      <c r="S6" s="7"/>
      <c r="V6">
        <v>10</v>
      </c>
      <c r="W6" t="s">
        <v>85</v>
      </c>
      <c r="X6" t="s">
        <v>33</v>
      </c>
      <c r="Y6">
        <v>7.3473769999999998</v>
      </c>
    </row>
    <row r="7" spans="1:25" x14ac:dyDescent="0.25">
      <c r="A7" t="s">
        <v>6</v>
      </c>
      <c r="B7">
        <v>7</v>
      </c>
      <c r="C7">
        <v>7</v>
      </c>
      <c r="J7" s="6"/>
      <c r="K7">
        <v>9</v>
      </c>
      <c r="L7" t="s">
        <v>85</v>
      </c>
      <c r="M7" t="s">
        <v>40</v>
      </c>
      <c r="N7">
        <v>8.3038889999999999</v>
      </c>
      <c r="O7">
        <v>8</v>
      </c>
      <c r="P7" t="s">
        <v>85</v>
      </c>
      <c r="Q7" t="s">
        <v>33</v>
      </c>
      <c r="R7">
        <v>6.8252579999999998</v>
      </c>
      <c r="S7" s="7"/>
      <c r="V7">
        <v>12</v>
      </c>
      <c r="W7" t="s">
        <v>86</v>
      </c>
      <c r="X7" t="s">
        <v>33</v>
      </c>
      <c r="Y7">
        <v>9.5936400000000006</v>
      </c>
    </row>
    <row r="8" spans="1:25" x14ac:dyDescent="0.25">
      <c r="A8" t="s">
        <v>7</v>
      </c>
      <c r="B8">
        <v>0.90430618394479001</v>
      </c>
      <c r="J8" s="6"/>
      <c r="K8">
        <v>11</v>
      </c>
      <c r="L8" t="s">
        <v>86</v>
      </c>
      <c r="M8" t="s">
        <v>40</v>
      </c>
      <c r="N8">
        <v>10.547504</v>
      </c>
      <c r="O8">
        <v>10</v>
      </c>
      <c r="P8" t="s">
        <v>86</v>
      </c>
      <c r="Q8" t="s">
        <v>33</v>
      </c>
      <c r="R8">
        <v>9.4687400000000004</v>
      </c>
      <c r="S8" s="7"/>
      <c r="V8">
        <v>14</v>
      </c>
      <c r="W8" t="s">
        <v>87</v>
      </c>
      <c r="X8" t="s">
        <v>33</v>
      </c>
      <c r="Y8">
        <v>7.535895</v>
      </c>
    </row>
    <row r="9" spans="1:25" x14ac:dyDescent="0.25">
      <c r="A9" t="s">
        <v>5</v>
      </c>
      <c r="B9">
        <v>0</v>
      </c>
      <c r="J9" s="6"/>
      <c r="K9">
        <v>13</v>
      </c>
      <c r="L9" t="s">
        <v>87</v>
      </c>
      <c r="M9" t="s">
        <v>40</v>
      </c>
      <c r="N9">
        <v>9.7979900000000004</v>
      </c>
      <c r="O9">
        <v>12</v>
      </c>
      <c r="P9" t="s">
        <v>87</v>
      </c>
      <c r="Q9" t="s">
        <v>33</v>
      </c>
      <c r="R9">
        <v>7.2864469999999999</v>
      </c>
      <c r="S9" s="7"/>
    </row>
    <row r="10" spans="1:25" ht="15.75" thickBot="1" x14ac:dyDescent="0.3">
      <c r="A10" t="s">
        <v>8</v>
      </c>
      <c r="B10">
        <v>6</v>
      </c>
      <c r="J10" s="8"/>
      <c r="K10" s="1"/>
      <c r="L10" s="1"/>
      <c r="M10" s="1"/>
      <c r="N10" s="9"/>
      <c r="O10" s="8"/>
      <c r="P10" s="1"/>
      <c r="Q10" s="1"/>
      <c r="R10" s="1"/>
      <c r="S10" s="9"/>
    </row>
    <row r="11" spans="1:25" x14ac:dyDescent="0.25">
      <c r="A11" t="s">
        <v>9</v>
      </c>
      <c r="B11">
        <v>8.0271289061867215</v>
      </c>
    </row>
    <row r="12" spans="1:25" x14ac:dyDescent="0.25">
      <c r="A12" t="s">
        <v>10</v>
      </c>
      <c r="B12">
        <v>9.9838537406734472E-5</v>
      </c>
    </row>
    <row r="13" spans="1:25" x14ac:dyDescent="0.25">
      <c r="A13" t="s">
        <v>11</v>
      </c>
      <c r="B13">
        <v>1.9431802805153031</v>
      </c>
      <c r="N13" t="s">
        <v>60</v>
      </c>
      <c r="O13" t="s">
        <v>61</v>
      </c>
      <c r="P13" t="s">
        <v>59</v>
      </c>
    </row>
    <row r="14" spans="1:25" x14ac:dyDescent="0.25">
      <c r="A14" t="s">
        <v>12</v>
      </c>
      <c r="B14">
        <v>1.9967707481346894E-4</v>
      </c>
      <c r="N14">
        <f>AVERAGE(N3:N9)</f>
        <v>8.8138134285714269</v>
      </c>
      <c r="O14">
        <f>AVERAGE(R3:R9)</f>
        <v>7.3095555714285725</v>
      </c>
      <c r="P14">
        <f>(O14-N14)/N14*100</f>
        <v>-17.067049005899705</v>
      </c>
    </row>
    <row r="15" spans="1:25" ht="15.75" thickBot="1" x14ac:dyDescent="0.3">
      <c r="A15" s="1" t="s">
        <v>13</v>
      </c>
      <c r="B15" s="1">
        <v>2.4469118511449697</v>
      </c>
      <c r="C15" s="1"/>
      <c r="E15" s="1"/>
      <c r="F15" s="1"/>
      <c r="G15" s="1"/>
    </row>
    <row r="18" spans="1:19" x14ac:dyDescent="0.25">
      <c r="A18" t="s">
        <v>212</v>
      </c>
      <c r="B18" t="s">
        <v>222</v>
      </c>
      <c r="C18" t="s">
        <v>93</v>
      </c>
      <c r="E18" t="s">
        <v>23</v>
      </c>
      <c r="F18" t="s">
        <v>46</v>
      </c>
      <c r="G18" t="s">
        <v>48</v>
      </c>
      <c r="K18" s="10" t="s">
        <v>110</v>
      </c>
      <c r="M18" s="28" t="s">
        <v>126</v>
      </c>
    </row>
    <row r="19" spans="1:19" x14ac:dyDescent="0.25">
      <c r="A19">
        <f t="shared" ref="A19:A25" si="0">R3-N3</f>
        <v>-1.5603469999999993</v>
      </c>
      <c r="B19">
        <f>A19/G22*100</f>
        <v>-13.12604597262696</v>
      </c>
      <c r="C19">
        <v>2</v>
      </c>
      <c r="E19">
        <v>1</v>
      </c>
      <c r="F19">
        <v>11.061007999999999</v>
      </c>
      <c r="G19">
        <v>9.4568924999999986</v>
      </c>
      <c r="M19" s="28" t="s">
        <v>127</v>
      </c>
    </row>
    <row r="20" spans="1:19" x14ac:dyDescent="0.25">
      <c r="A20">
        <f t="shared" si="0"/>
        <v>-1.0352190000000006</v>
      </c>
      <c r="B20">
        <f>A20/G24*100</f>
        <v>-9.4518219634279586</v>
      </c>
      <c r="C20">
        <v>3</v>
      </c>
      <c r="E20">
        <v>1</v>
      </c>
      <c r="F20">
        <v>11.276054999999999</v>
      </c>
      <c r="G20">
        <v>10.59634625</v>
      </c>
      <c r="K20" s="10" t="s">
        <v>129</v>
      </c>
      <c r="L20" s="10" t="s">
        <v>111</v>
      </c>
      <c r="N20" s="10" t="s">
        <v>112</v>
      </c>
      <c r="O20" s="15">
        <v>7</v>
      </c>
    </row>
    <row r="21" spans="1:19" x14ac:dyDescent="0.25">
      <c r="A21">
        <f t="shared" si="0"/>
        <v>-1.583005</v>
      </c>
      <c r="B21">
        <f>A21/G28*100</f>
        <v>-14.439930194149856</v>
      </c>
      <c r="C21">
        <v>5</v>
      </c>
      <c r="E21">
        <v>2</v>
      </c>
      <c r="F21">
        <v>8.9729109999999999</v>
      </c>
      <c r="G21">
        <v>10.58502125</v>
      </c>
      <c r="K21">
        <v>7.9015370000000003</v>
      </c>
      <c r="L21">
        <v>6.0925339999999997</v>
      </c>
      <c r="R21" t="s">
        <v>119</v>
      </c>
      <c r="S21" t="s">
        <v>120</v>
      </c>
    </row>
    <row r="22" spans="1:19" x14ac:dyDescent="0.25">
      <c r="A22">
        <f t="shared" si="0"/>
        <v>-1.2822959999999997</v>
      </c>
      <c r="B22">
        <f>A22/G32*100</f>
        <v>-12.5019468847431</v>
      </c>
      <c r="C22">
        <v>8</v>
      </c>
      <c r="E22">
        <v>2</v>
      </c>
      <c r="F22">
        <v>9.3905689999999993</v>
      </c>
      <c r="G22">
        <v>11.887410750000001</v>
      </c>
      <c r="K22">
        <v>7.281104</v>
      </c>
      <c r="L22">
        <v>6.3112690000000002</v>
      </c>
      <c r="N22" s="10" t="s">
        <v>113</v>
      </c>
      <c r="O22" s="16">
        <v>0.62329999999999997</v>
      </c>
      <c r="Q22" t="s">
        <v>186</v>
      </c>
      <c r="R22" s="19">
        <f>L27-L21</f>
        <v>3.3762060000000007</v>
      </c>
      <c r="S22" s="20">
        <f>R22*O22</f>
        <v>2.1043891998000004</v>
      </c>
    </row>
    <row r="23" spans="1:19" x14ac:dyDescent="0.25">
      <c r="A23">
        <f t="shared" si="0"/>
        <v>-1.478631</v>
      </c>
      <c r="B23">
        <f>A23/G34*100</f>
        <v>-12.768550267556655</v>
      </c>
      <c r="C23">
        <v>9</v>
      </c>
      <c r="E23">
        <v>3</v>
      </c>
      <c r="F23">
        <v>9.5206529999999994</v>
      </c>
      <c r="G23">
        <v>10.260292750000001</v>
      </c>
      <c r="K23">
        <v>6.0925339999999997</v>
      </c>
      <c r="L23">
        <v>6.8252579999999998</v>
      </c>
      <c r="N23" s="10" t="s">
        <v>114</v>
      </c>
      <c r="O23" s="17">
        <v>0.30309999999999998</v>
      </c>
      <c r="Q23" t="s">
        <v>187</v>
      </c>
      <c r="R23" s="21">
        <f>L26-L22</f>
        <v>1.590268</v>
      </c>
      <c r="S23" s="22">
        <f>R23*O23</f>
        <v>0.48201023079999999</v>
      </c>
    </row>
    <row r="24" spans="1:19" x14ac:dyDescent="0.25">
      <c r="A24">
        <f t="shared" si="0"/>
        <v>-1.0787639999999996</v>
      </c>
      <c r="B24">
        <f>A24/G36*100</f>
        <v>-8.6982048529063931</v>
      </c>
      <c r="C24">
        <v>10</v>
      </c>
      <c r="E24">
        <v>3</v>
      </c>
      <c r="F24">
        <v>9.8293160000000004</v>
      </c>
      <c r="G24">
        <v>10.952586750000002</v>
      </c>
      <c r="K24">
        <v>6.3112690000000002</v>
      </c>
      <c r="L24">
        <v>7.281104</v>
      </c>
      <c r="N24" s="10" t="s">
        <v>115</v>
      </c>
      <c r="O24" s="17">
        <v>0.1401</v>
      </c>
      <c r="Q24" t="s">
        <v>188</v>
      </c>
      <c r="R24" s="21">
        <f>L25-L23</f>
        <v>0.46118900000000007</v>
      </c>
      <c r="S24" s="22">
        <f>R24*O24</f>
        <v>6.4612578900000009E-2</v>
      </c>
    </row>
    <row r="25" spans="1:19" x14ac:dyDescent="0.25">
      <c r="A25">
        <f t="shared" si="0"/>
        <v>-2.5115430000000005</v>
      </c>
      <c r="B25">
        <f>A25/G38*100</f>
        <v>-18.855562054392244</v>
      </c>
      <c r="C25">
        <v>13</v>
      </c>
      <c r="E25">
        <v>4</v>
      </c>
      <c r="F25">
        <v>9.1254899999999992</v>
      </c>
      <c r="G25">
        <v>9.7877445000000005</v>
      </c>
      <c r="K25">
        <v>6.8252579999999998</v>
      </c>
      <c r="L25">
        <v>7.2864469999999999</v>
      </c>
      <c r="N25" s="10"/>
      <c r="O25" s="18"/>
      <c r="R25" s="23"/>
      <c r="S25" s="24"/>
    </row>
    <row r="26" spans="1:19" x14ac:dyDescent="0.25">
      <c r="E26">
        <v>4</v>
      </c>
      <c r="F26">
        <v>9.0093949999999996</v>
      </c>
      <c r="G26">
        <v>10.429017250000001</v>
      </c>
      <c r="K26">
        <v>9.4687400000000004</v>
      </c>
      <c r="L26">
        <v>7.9015370000000003</v>
      </c>
      <c r="S26">
        <f>SUM(S22:S25)</f>
        <v>2.6510120095</v>
      </c>
    </row>
    <row r="27" spans="1:19" x14ac:dyDescent="0.25">
      <c r="A27" t="s">
        <v>151</v>
      </c>
      <c r="B27" t="s">
        <v>151</v>
      </c>
      <c r="E27">
        <v>5</v>
      </c>
      <c r="F27">
        <v>9.4284049999999997</v>
      </c>
      <c r="G27">
        <v>8.8028642500000007</v>
      </c>
      <c r="K27">
        <v>7.2864469999999999</v>
      </c>
      <c r="L27">
        <v>9.4687400000000004</v>
      </c>
    </row>
    <row r="28" spans="1:19" x14ac:dyDescent="0.25">
      <c r="A28">
        <f>AVERAGE(A19:A25)</f>
        <v>-1.5042578571428571</v>
      </c>
      <c r="B28">
        <f>AVERAGE(B19:B25)</f>
        <v>-12.834580312829022</v>
      </c>
      <c r="E28">
        <v>5</v>
      </c>
      <c r="F28">
        <v>10.921894999999999</v>
      </c>
      <c r="G28">
        <v>10.962691500000002</v>
      </c>
      <c r="N28" s="10" t="s">
        <v>56</v>
      </c>
      <c r="O28" s="16">
        <f>DEVSQ(L21:L27)</f>
        <v>7.7261246280577165</v>
      </c>
    </row>
    <row r="29" spans="1:19" x14ac:dyDescent="0.25">
      <c r="A29" t="s">
        <v>196</v>
      </c>
      <c r="B29" t="s">
        <v>196</v>
      </c>
      <c r="E29">
        <v>7</v>
      </c>
      <c r="F29">
        <v>9.3817959999999996</v>
      </c>
      <c r="G29">
        <v>11.156119500000001</v>
      </c>
      <c r="N29" s="10" t="s">
        <v>116</v>
      </c>
      <c r="O29" s="17">
        <f>SUM(S22:S24)</f>
        <v>2.6510120095</v>
      </c>
    </row>
    <row r="30" spans="1:19" x14ac:dyDescent="0.25">
      <c r="A30">
        <f>_xlfn.STDEV.P(A19:A25)</f>
        <v>0.4590264133833159</v>
      </c>
      <c r="B30">
        <f>_xlfn.STDEV.P(B19:B25)</f>
        <v>3.1071802229395735</v>
      </c>
      <c r="E30">
        <v>7</v>
      </c>
      <c r="F30">
        <v>9.5419870000000007</v>
      </c>
      <c r="G30">
        <v>10.305246250000001</v>
      </c>
      <c r="N30" s="10" t="s">
        <v>117</v>
      </c>
      <c r="O30" s="17">
        <f>(O29^2)/O28</f>
        <v>0.90962351927268548</v>
      </c>
    </row>
    <row r="31" spans="1:19" x14ac:dyDescent="0.25">
      <c r="A31" t="s">
        <v>213</v>
      </c>
      <c r="B31" t="s">
        <v>213</v>
      </c>
      <c r="E31">
        <v>8</v>
      </c>
      <c r="F31">
        <v>9.3557030000000001</v>
      </c>
      <c r="G31">
        <v>9.4641872500000002</v>
      </c>
      <c r="N31" s="10">
        <v>0.1</v>
      </c>
      <c r="O31" s="17">
        <v>0.83799999999999997</v>
      </c>
    </row>
    <row r="32" spans="1:19" x14ac:dyDescent="0.25">
      <c r="A32">
        <f>A30/SQRT(COUNT(A19:A25))</f>
        <v>0.17349567643174069</v>
      </c>
      <c r="B32">
        <f>B30/SQRT(COUNT(B19:B25))</f>
        <v>1.174403735508049</v>
      </c>
      <c r="E32">
        <v>8</v>
      </c>
      <c r="F32">
        <v>10.287595</v>
      </c>
      <c r="G32">
        <v>10.256770500000002</v>
      </c>
      <c r="N32" s="10">
        <v>0.5</v>
      </c>
      <c r="O32" s="17">
        <v>0.92800000000000005</v>
      </c>
    </row>
    <row r="33" spans="2:22" x14ac:dyDescent="0.25">
      <c r="E33">
        <v>9</v>
      </c>
      <c r="F33">
        <v>9.8159379999999992</v>
      </c>
      <c r="G33">
        <v>10.111613500000001</v>
      </c>
      <c r="N33" s="10" t="s">
        <v>118</v>
      </c>
      <c r="O33" s="17">
        <f>FORECAST(O30,N31:N32,O31:O32)</f>
        <v>0.41832675232304606</v>
      </c>
      <c r="P33" t="s">
        <v>128</v>
      </c>
    </row>
    <row r="34" spans="2:22" x14ac:dyDescent="0.25">
      <c r="E34">
        <v>9</v>
      </c>
      <c r="F34">
        <v>11.109626</v>
      </c>
      <c r="G34">
        <v>11.580257500000002</v>
      </c>
      <c r="N34" s="10" t="s">
        <v>123</v>
      </c>
      <c r="O34" s="17">
        <v>0.05</v>
      </c>
      <c r="P34" t="s">
        <v>121</v>
      </c>
      <c r="U34">
        <v>0.1</v>
      </c>
      <c r="V34">
        <v>0.83799999999999997</v>
      </c>
    </row>
    <row r="35" spans="2:22" x14ac:dyDescent="0.25">
      <c r="B35" t="s">
        <v>223</v>
      </c>
      <c r="E35">
        <v>10</v>
      </c>
      <c r="F35">
        <v>11.253282</v>
      </c>
      <c r="G35">
        <v>11.351310500000002</v>
      </c>
      <c r="N35" s="10" t="s">
        <v>124</v>
      </c>
      <c r="O35" s="18" t="s">
        <v>125</v>
      </c>
      <c r="P35" t="s">
        <v>122</v>
      </c>
      <c r="U35" s="10">
        <v>0.5</v>
      </c>
      <c r="V35" s="17">
        <v>0.92800000000000005</v>
      </c>
    </row>
    <row r="36" spans="2:22" x14ac:dyDescent="0.25">
      <c r="B36" t="s">
        <v>224</v>
      </c>
      <c r="E36">
        <v>10</v>
      </c>
      <c r="F36">
        <v>12.297055</v>
      </c>
      <c r="G36">
        <v>12.40214525</v>
      </c>
      <c r="U36" s="10">
        <v>0.9</v>
      </c>
      <c r="V36" s="17">
        <v>0.97199999999999998</v>
      </c>
    </row>
    <row r="37" spans="2:22" x14ac:dyDescent="0.25">
      <c r="B37">
        <f>(R3-N3)/N3*100</f>
        <v>-16.49087010578442</v>
      </c>
      <c r="E37">
        <v>13</v>
      </c>
      <c r="F37">
        <v>10.117616</v>
      </c>
      <c r="G37">
        <v>10.934422250000001</v>
      </c>
      <c r="U37">
        <v>0.95</v>
      </c>
      <c r="V37">
        <v>0.97899999999999998</v>
      </c>
    </row>
    <row r="38" spans="2:22" x14ac:dyDescent="0.25">
      <c r="B38">
        <f t="shared" ref="B38:B43" si="1">(R4-N4)/N4*100</f>
        <v>-12.448037431927554</v>
      </c>
      <c r="E38">
        <v>13</v>
      </c>
      <c r="F38">
        <v>10.937716</v>
      </c>
      <c r="G38">
        <v>13.319905250000001</v>
      </c>
      <c r="N38" s="10" t="s">
        <v>132</v>
      </c>
      <c r="O38" s="35" t="s">
        <v>189</v>
      </c>
      <c r="U38">
        <v>0.98</v>
      </c>
      <c r="V38">
        <v>0.98499999999999999</v>
      </c>
    </row>
    <row r="39" spans="2:22" x14ac:dyDescent="0.25">
      <c r="B39">
        <f t="shared" si="1"/>
        <v>-20.624023928482419</v>
      </c>
      <c r="O39" s="35" t="s">
        <v>190</v>
      </c>
      <c r="U39">
        <v>0.99</v>
      </c>
      <c r="V39">
        <v>0.98799999999999999</v>
      </c>
    </row>
    <row r="40" spans="2:22" x14ac:dyDescent="0.25">
      <c r="B40">
        <f t="shared" si="1"/>
        <v>-16.886613863185467</v>
      </c>
    </row>
    <row r="41" spans="2:22" x14ac:dyDescent="0.25">
      <c r="B41">
        <f t="shared" si="1"/>
        <v>-17.806488020251717</v>
      </c>
    </row>
    <row r="42" spans="2:22" x14ac:dyDescent="0.25">
      <c r="B42">
        <f t="shared" si="1"/>
        <v>-10.227670925746979</v>
      </c>
    </row>
    <row r="43" spans="2:22" x14ac:dyDescent="0.25">
      <c r="B43">
        <f t="shared" si="1"/>
        <v>-25.633247227237426</v>
      </c>
    </row>
    <row r="45" spans="2:22" x14ac:dyDescent="0.25">
      <c r="B45" t="s">
        <v>211</v>
      </c>
    </row>
    <row r="46" spans="2:22" x14ac:dyDescent="0.25">
      <c r="B46">
        <f>AVERAGE(B37:B43)</f>
        <v>-17.159564500373712</v>
      </c>
    </row>
    <row r="48" spans="2:22" x14ac:dyDescent="0.25">
      <c r="B48" t="s">
        <v>196</v>
      </c>
    </row>
    <row r="49" spans="2:2" x14ac:dyDescent="0.25">
      <c r="B49">
        <f>_xlfn.STDEV.P(B37:B43)</f>
        <v>4.7055526199750757</v>
      </c>
    </row>
    <row r="51" spans="2:2" x14ac:dyDescent="0.25">
      <c r="B51" t="s">
        <v>225</v>
      </c>
    </row>
    <row r="52" spans="2:2" x14ac:dyDescent="0.25">
      <c r="B52">
        <f>B49/SQRT(COUNT(B37:B43))</f>
        <v>1.7785317162260679</v>
      </c>
    </row>
  </sheetData>
  <sortState xmlns:xlrd2="http://schemas.microsoft.com/office/spreadsheetml/2017/richdata2" ref="L21:L27">
    <sortCondition ref="L21"/>
  </sortState>
  <phoneticPr fontId="7" type="noConversion"/>
  <hyperlinks>
    <hyperlink ref="M18" r:id="rId1" xr:uid="{9C3E3305-7D7D-4D4B-AA1E-EFB67BA8CFDC}"/>
    <hyperlink ref="M19" r:id="rId2" xr:uid="{86F0F52E-AF09-4E67-B64C-6FC9956CAF4F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BE7E-150E-4D46-958B-4C378FF29328}">
  <dimension ref="A1:H53"/>
  <sheetViews>
    <sheetView topLeftCell="B19" workbookViewId="0">
      <selection activeCell="F19" sqref="F19"/>
    </sheetView>
  </sheetViews>
  <sheetFormatPr defaultRowHeight="15" x14ac:dyDescent="0.25"/>
  <cols>
    <col min="2" max="2" width="35" bestFit="1" customWidth="1"/>
    <col min="3" max="3" width="30.28515625" bestFit="1" customWidth="1"/>
    <col min="4" max="4" width="16" customWidth="1"/>
    <col min="5" max="5" width="30.7109375" bestFit="1" customWidth="1"/>
    <col min="6" max="6" width="24.28515625" bestFit="1" customWidth="1"/>
    <col min="7" max="7" width="32.42578125" bestFit="1" customWidth="1"/>
    <col min="8" max="8" width="26.85546875" bestFit="1" customWidth="1"/>
  </cols>
  <sheetData>
    <row r="1" spans="1:8" x14ac:dyDescent="0.25">
      <c r="A1" t="s">
        <v>23</v>
      </c>
      <c r="B1" t="s">
        <v>46</v>
      </c>
      <c r="C1" t="s">
        <v>48</v>
      </c>
      <c r="D1" s="21" t="s">
        <v>93</v>
      </c>
      <c r="E1" t="s">
        <v>198</v>
      </c>
      <c r="F1" t="s">
        <v>201</v>
      </c>
      <c r="G1" t="s">
        <v>204</v>
      </c>
      <c r="H1" t="s">
        <v>205</v>
      </c>
    </row>
    <row r="2" spans="1:8" x14ac:dyDescent="0.25">
      <c r="A2">
        <v>1</v>
      </c>
      <c r="B2">
        <v>11.061007999999999</v>
      </c>
      <c r="C2">
        <v>9.4568924999999986</v>
      </c>
      <c r="D2" s="21">
        <v>1</v>
      </c>
      <c r="E2">
        <f>$B2-$B3</f>
        <v>-0.21504700000000021</v>
      </c>
      <c r="F2">
        <f>(B2-B3)/B3*100</f>
        <v>-1.9071120174564617</v>
      </c>
      <c r="G2">
        <f>C2-C3</f>
        <v>-1.1394537500000013</v>
      </c>
      <c r="H2">
        <f>(C2-C3)/C3*100</f>
        <v>-10.753270260491925</v>
      </c>
    </row>
    <row r="3" spans="1:8" x14ac:dyDescent="0.25">
      <c r="A3">
        <v>1</v>
      </c>
      <c r="B3">
        <v>11.276054999999999</v>
      </c>
      <c r="C3">
        <v>10.59634625</v>
      </c>
      <c r="D3" s="21">
        <v>2</v>
      </c>
      <c r="E3">
        <f>B4-B5</f>
        <v>-0.41765799999999942</v>
      </c>
      <c r="F3">
        <f>(B4-B5)/B5*100</f>
        <v>-4.4476325130031995</v>
      </c>
      <c r="G3">
        <f>C4-C5</f>
        <v>-1.3023895000000003</v>
      </c>
      <c r="H3">
        <f>(C4-C5)/C5*100</f>
        <v>-10.956040195717138</v>
      </c>
    </row>
    <row r="4" spans="1:8" x14ac:dyDescent="0.25">
      <c r="A4">
        <v>2</v>
      </c>
      <c r="B4">
        <v>8.9729109999999999</v>
      </c>
      <c r="C4">
        <v>10.58502125</v>
      </c>
      <c r="D4" s="21">
        <v>3</v>
      </c>
      <c r="E4">
        <f>B6-B7</f>
        <v>-0.30866300000000102</v>
      </c>
      <c r="F4">
        <f>(B6-B7)/B7*100</f>
        <v>-3.1402286791878598</v>
      </c>
      <c r="G4">
        <f>C6-C7</f>
        <v>-0.69229400000000041</v>
      </c>
      <c r="H4">
        <f>(C6-C7)/C7*100</f>
        <v>-6.3208264476882619</v>
      </c>
    </row>
    <row r="5" spans="1:8" x14ac:dyDescent="0.25">
      <c r="A5">
        <v>2</v>
      </c>
      <c r="B5">
        <v>9.3905689999999993</v>
      </c>
      <c r="C5">
        <v>11.887410750000001</v>
      </c>
      <c r="D5" s="21">
        <v>4</v>
      </c>
      <c r="E5">
        <f>B8-B9</f>
        <v>0.11609499999999962</v>
      </c>
      <c r="F5">
        <f>(B8-B9)/B9*100</f>
        <v>1.2885992899634173</v>
      </c>
      <c r="G5">
        <f>C8-C9</f>
        <v>-0.64127275000000061</v>
      </c>
      <c r="H5">
        <f>(C8-C9)/C9*100</f>
        <v>-6.1489278867575043</v>
      </c>
    </row>
    <row r="6" spans="1:8" x14ac:dyDescent="0.25">
      <c r="A6">
        <v>3</v>
      </c>
      <c r="B6">
        <v>9.5206529999999994</v>
      </c>
      <c r="C6">
        <v>10.260292750000001</v>
      </c>
      <c r="D6" s="21">
        <v>5</v>
      </c>
      <c r="E6">
        <f>B10-B11</f>
        <v>-1.4934899999999995</v>
      </c>
      <c r="F6">
        <f>(B10-B11)/B11*100</f>
        <v>-13.674275389023604</v>
      </c>
      <c r="G6">
        <f>C10-C11</f>
        <v>-2.1598272500000011</v>
      </c>
      <c r="H6">
        <f>(C10-C11)/C11*100</f>
        <v>-19.701614790491924</v>
      </c>
    </row>
    <row r="7" spans="1:8" x14ac:dyDescent="0.25">
      <c r="A7">
        <v>3</v>
      </c>
      <c r="B7">
        <v>9.8293160000000004</v>
      </c>
      <c r="C7">
        <v>10.952586750000002</v>
      </c>
      <c r="D7" s="21">
        <v>7</v>
      </c>
      <c r="E7">
        <f>B12-B13</f>
        <v>-0.16019100000000108</v>
      </c>
      <c r="F7">
        <f>(B12-B13)/B13*100</f>
        <v>-1.6788012811168269</v>
      </c>
      <c r="G7">
        <f>C12-C13</f>
        <v>0.85087324999999936</v>
      </c>
      <c r="H7">
        <f>(C12-C13)/C13*100</f>
        <v>8.2566998338346291</v>
      </c>
    </row>
    <row r="8" spans="1:8" x14ac:dyDescent="0.25">
      <c r="A8">
        <v>4</v>
      </c>
      <c r="B8">
        <v>9.1254899999999992</v>
      </c>
      <c r="C8">
        <v>9.7877445000000005</v>
      </c>
      <c r="D8" s="21">
        <v>8</v>
      </c>
      <c r="E8">
        <f>B14-B15</f>
        <v>-0.9318919999999995</v>
      </c>
      <c r="F8">
        <f>(B14-B15)/B15*100</f>
        <v>-9.058404806954389</v>
      </c>
      <c r="G8">
        <f>C14-C15</f>
        <v>-0.79258325000000163</v>
      </c>
      <c r="H8">
        <f>(C14-C15)/C15*100</f>
        <v>-7.7274152716978657</v>
      </c>
    </row>
    <row r="9" spans="1:8" x14ac:dyDescent="0.25">
      <c r="A9">
        <v>4</v>
      </c>
      <c r="B9">
        <v>9.0093949999999996</v>
      </c>
      <c r="C9">
        <v>10.429017250000001</v>
      </c>
      <c r="D9" s="21">
        <v>9</v>
      </c>
      <c r="E9">
        <f>B16-B17</f>
        <v>-1.2936880000000013</v>
      </c>
      <c r="F9">
        <f>(B16-B17)/B17*100</f>
        <v>-11.64474843707611</v>
      </c>
      <c r="G9">
        <f>C16-C17</f>
        <v>-1.4686440000000012</v>
      </c>
      <c r="H9">
        <f>(C16-C17)/C17*100</f>
        <v>-12.682308661961972</v>
      </c>
    </row>
    <row r="10" spans="1:8" x14ac:dyDescent="0.25">
      <c r="A10">
        <v>5</v>
      </c>
      <c r="B10">
        <v>9.4284049999999997</v>
      </c>
      <c r="C10">
        <v>8.8028642500000007</v>
      </c>
      <c r="D10" s="21">
        <v>10</v>
      </c>
      <c r="E10">
        <f>B18-B19</f>
        <v>-1.0437729999999998</v>
      </c>
      <c r="F10">
        <f>(B18-B19)/B19*100</f>
        <v>-8.4879916370220343</v>
      </c>
      <c r="G10">
        <f>C18-C19</f>
        <v>-1.0508347499999982</v>
      </c>
      <c r="H10">
        <f>(C18-C19)/C19*100</f>
        <v>-8.4730079257860496</v>
      </c>
    </row>
    <row r="11" spans="1:8" x14ac:dyDescent="0.25">
      <c r="A11">
        <v>5</v>
      </c>
      <c r="B11">
        <v>10.921894999999999</v>
      </c>
      <c r="C11">
        <v>10.962691500000002</v>
      </c>
      <c r="D11" s="21">
        <v>13</v>
      </c>
      <c r="E11">
        <f>B20-B21</f>
        <v>-0.82010000000000005</v>
      </c>
      <c r="F11">
        <f>(B20-B21)/B21*100</f>
        <v>-7.4979090698643125</v>
      </c>
      <c r="G11">
        <f>C20-C21</f>
        <v>-2.3854830000000007</v>
      </c>
      <c r="H11">
        <f>(C20-C21)/C21*100</f>
        <v>-17.909158925886505</v>
      </c>
    </row>
    <row r="12" spans="1:8" x14ac:dyDescent="0.25">
      <c r="A12">
        <v>7</v>
      </c>
      <c r="B12">
        <v>9.3817959999999996</v>
      </c>
      <c r="C12">
        <v>11.156119500000001</v>
      </c>
      <c r="D12" s="21"/>
    </row>
    <row r="13" spans="1:8" x14ac:dyDescent="0.25">
      <c r="A13">
        <v>7</v>
      </c>
      <c r="B13">
        <v>9.5419870000000007</v>
      </c>
      <c r="C13">
        <v>10.305246250000001</v>
      </c>
      <c r="D13" s="21"/>
      <c r="E13" s="36" t="s">
        <v>199</v>
      </c>
      <c r="F13" s="36" t="s">
        <v>202</v>
      </c>
      <c r="G13" s="36" t="s">
        <v>199</v>
      </c>
      <c r="H13" s="36" t="s">
        <v>202</v>
      </c>
    </row>
    <row r="14" spans="1:8" x14ac:dyDescent="0.25">
      <c r="A14">
        <v>8</v>
      </c>
      <c r="B14">
        <v>9.3557030000000001</v>
      </c>
      <c r="C14">
        <v>9.4641872500000002</v>
      </c>
      <c r="D14" s="21"/>
      <c r="E14" s="36">
        <f>AVERAGE(E2:E11)</f>
        <v>-0.65684070000000028</v>
      </c>
      <c r="F14" s="36">
        <f>AVERAGE(F2:F11)</f>
        <v>-6.0248504540741381</v>
      </c>
      <c r="G14" s="36">
        <f>AVERAGE(G2:G11)</f>
        <v>-1.0781909000000005</v>
      </c>
      <c r="H14" s="36">
        <f>AVERAGE(H2:H11)</f>
        <v>-9.2415870532644497</v>
      </c>
    </row>
    <row r="15" spans="1:8" x14ac:dyDescent="0.25">
      <c r="A15">
        <v>8</v>
      </c>
      <c r="B15">
        <v>10.287595</v>
      </c>
      <c r="C15">
        <v>10.256770500000002</v>
      </c>
      <c r="D15" s="21"/>
      <c r="E15" s="36" t="s">
        <v>200</v>
      </c>
      <c r="F15" s="36" t="s">
        <v>203</v>
      </c>
      <c r="G15" s="36" t="s">
        <v>200</v>
      </c>
      <c r="H15" s="36" t="s">
        <v>203</v>
      </c>
    </row>
    <row r="16" spans="1:8" x14ac:dyDescent="0.25">
      <c r="A16">
        <v>9</v>
      </c>
      <c r="B16">
        <v>9.8159379999999992</v>
      </c>
      <c r="C16">
        <v>10.111613500000001</v>
      </c>
      <c r="D16" s="21"/>
      <c r="E16" s="36">
        <f>_xlfn.STDEV.P(E2:E11)</f>
        <v>0.50747297712490058</v>
      </c>
      <c r="F16" s="36">
        <f>_xlfn.STDEV.P(F2:F11)</f>
        <v>4.5571426681842135</v>
      </c>
      <c r="G16" s="36">
        <f>_xlfn.STDEV.P(G2:G11)</f>
        <v>0.8502260917791824</v>
      </c>
      <c r="H16" s="36">
        <f>_xlfn.STDEV.P(H2:H11)</f>
        <v>7.2716637751868829</v>
      </c>
    </row>
    <row r="17" spans="1:8" x14ac:dyDescent="0.25">
      <c r="A17">
        <v>9</v>
      </c>
      <c r="B17">
        <v>11.109626</v>
      </c>
      <c r="C17">
        <v>11.580257500000002</v>
      </c>
      <c r="D17" s="21"/>
    </row>
    <row r="18" spans="1:8" x14ac:dyDescent="0.25">
      <c r="A18">
        <v>10</v>
      </c>
      <c r="B18">
        <v>11.253282</v>
      </c>
      <c r="C18">
        <v>11.351310500000002</v>
      </c>
      <c r="D18" s="21"/>
      <c r="E18" s="27" t="s">
        <v>206</v>
      </c>
      <c r="F18" s="27" t="s">
        <v>208</v>
      </c>
      <c r="G18" s="27" t="s">
        <v>206</v>
      </c>
      <c r="H18" s="27" t="s">
        <v>208</v>
      </c>
    </row>
    <row r="19" spans="1:8" x14ac:dyDescent="0.25">
      <c r="A19">
        <v>10</v>
      </c>
      <c r="B19">
        <v>12.297055</v>
      </c>
      <c r="C19">
        <v>12.40214525</v>
      </c>
      <c r="D19" s="21"/>
      <c r="E19" s="27">
        <f>AVERAGE(E3:E4,E6,E8:E11)</f>
        <v>-0.90132342857142866</v>
      </c>
      <c r="F19" s="27">
        <f>AVERAGE(F3:F4,F6,F8:F11)</f>
        <v>-8.2787415045902168</v>
      </c>
      <c r="G19" s="27">
        <f>AVERAGE(G3:G4,G6,G8:G11)</f>
        <v>-1.4074365357142862</v>
      </c>
      <c r="H19" s="27">
        <f>AVERAGE(H3:H4,H6,H8:H11)</f>
        <v>-11.967196031318531</v>
      </c>
    </row>
    <row r="20" spans="1:8" x14ac:dyDescent="0.25">
      <c r="A20">
        <v>13</v>
      </c>
      <c r="B20">
        <v>10.117616</v>
      </c>
      <c r="C20">
        <v>10.934422250000001</v>
      </c>
      <c r="D20" s="21"/>
      <c r="E20" s="27" t="s">
        <v>207</v>
      </c>
      <c r="F20" s="27" t="s">
        <v>209</v>
      </c>
      <c r="G20" s="27" t="s">
        <v>207</v>
      </c>
      <c r="H20" s="27" t="s">
        <v>209</v>
      </c>
    </row>
    <row r="21" spans="1:8" x14ac:dyDescent="0.25">
      <c r="A21">
        <v>13</v>
      </c>
      <c r="B21">
        <v>10.937716</v>
      </c>
      <c r="C21">
        <v>13.319905250000001</v>
      </c>
      <c r="D21" s="21"/>
      <c r="E21" s="27">
        <f>_xlfn.STDEV.P(E3:E4,E6,E8:E11)</f>
        <v>0.39957359395945252</v>
      </c>
      <c r="F21" s="27">
        <f>_xlfn.STDEV.P(F3:F4,F6,F8:F11)</f>
        <v>3.4389545442921081</v>
      </c>
      <c r="G21" s="27">
        <f>_xlfn.STDEV.P(G3:G4,G6,G8:G11)</f>
        <v>0.60404424501591514</v>
      </c>
      <c r="H21" s="27">
        <f>_xlfn.STDEV.P(H3:H4,H6,H8:H11)</f>
        <v>4.7618807758293462</v>
      </c>
    </row>
    <row r="22" spans="1:8" x14ac:dyDescent="0.25">
      <c r="E22" t="s">
        <v>213</v>
      </c>
    </row>
    <row r="23" spans="1:8" x14ac:dyDescent="0.25">
      <c r="E23">
        <f>E21/SQRT(COUNT(E8:E11,E6,E3:E4))</f>
        <v>0.15102462286928742</v>
      </c>
      <c r="F23">
        <f>F21/SQRT(COUNT(F8:F11,F6,F3:F4))</f>
        <v>1.2998026420360538</v>
      </c>
      <c r="G23">
        <f>G21/SQRT(COUNT(G8:G11,G6,G3:G4))</f>
        <v>0.22830726474169688</v>
      </c>
      <c r="H23">
        <f>H21/SQRT(COUNT(H8:H11,H6,H3:H4))</f>
        <v>1.7998217579691089</v>
      </c>
    </row>
    <row r="26" spans="1:8" x14ac:dyDescent="0.25">
      <c r="B26" s="10" t="s">
        <v>218</v>
      </c>
      <c r="G26" s="27"/>
    </row>
    <row r="27" spans="1:8" x14ac:dyDescent="0.25">
      <c r="B27" t="s">
        <v>214</v>
      </c>
      <c r="C27" t="s">
        <v>215</v>
      </c>
      <c r="D27" t="s">
        <v>216</v>
      </c>
      <c r="E27" t="s">
        <v>217</v>
      </c>
    </row>
    <row r="28" spans="1:8" x14ac:dyDescent="0.25">
      <c r="B28">
        <v>9.3905689999999993</v>
      </c>
      <c r="C28">
        <v>8.9729109999999999</v>
      </c>
      <c r="D28">
        <v>11.887410750000001</v>
      </c>
      <c r="E28">
        <v>10.58502125</v>
      </c>
    </row>
    <row r="29" spans="1:8" x14ac:dyDescent="0.25">
      <c r="B29">
        <v>9.8293160000000004</v>
      </c>
      <c r="C29">
        <v>9.5206529999999994</v>
      </c>
      <c r="D29">
        <v>10.952586750000002</v>
      </c>
      <c r="E29">
        <v>10.260292750000001</v>
      </c>
    </row>
    <row r="30" spans="1:8" x14ac:dyDescent="0.25">
      <c r="B30">
        <v>10.921894999999999</v>
      </c>
      <c r="C30">
        <v>9.4284049999999997</v>
      </c>
      <c r="D30">
        <v>10.962691500000002</v>
      </c>
      <c r="E30">
        <v>8.8028642500000007</v>
      </c>
    </row>
    <row r="31" spans="1:8" x14ac:dyDescent="0.25">
      <c r="B31">
        <v>10.287595</v>
      </c>
      <c r="C31">
        <v>9.3557030000000001</v>
      </c>
      <c r="D31">
        <v>10.256770500000002</v>
      </c>
      <c r="E31">
        <v>9.4641872500000002</v>
      </c>
    </row>
    <row r="32" spans="1:8" x14ac:dyDescent="0.25">
      <c r="B32">
        <v>11.109626</v>
      </c>
      <c r="C32">
        <v>9.8159379999999992</v>
      </c>
      <c r="D32">
        <v>11.580257500000002</v>
      </c>
      <c r="E32">
        <v>10.111613500000001</v>
      </c>
    </row>
    <row r="33" spans="2:7" x14ac:dyDescent="0.25">
      <c r="B33">
        <v>12.297055</v>
      </c>
      <c r="C33">
        <v>11.253282</v>
      </c>
      <c r="D33">
        <v>12.40214525</v>
      </c>
      <c r="E33">
        <v>11.351310500000002</v>
      </c>
    </row>
    <row r="34" spans="2:7" x14ac:dyDescent="0.25">
      <c r="B34">
        <v>10.937716</v>
      </c>
      <c r="C34">
        <v>10.117616</v>
      </c>
      <c r="D34">
        <v>13.319905250000001</v>
      </c>
      <c r="E34">
        <v>10.934422250000001</v>
      </c>
    </row>
    <row r="39" spans="2:7" x14ac:dyDescent="0.25">
      <c r="B39" t="s">
        <v>219</v>
      </c>
      <c r="E39" s="21" t="s">
        <v>220</v>
      </c>
    </row>
    <row r="40" spans="2:7" x14ac:dyDescent="0.25">
      <c r="B40" t="s">
        <v>0</v>
      </c>
      <c r="E40" s="21" t="s">
        <v>0</v>
      </c>
    </row>
    <row r="41" spans="2:7" ht="15.75" thickBot="1" x14ac:dyDescent="0.3">
      <c r="E41" s="21"/>
    </row>
    <row r="42" spans="2:7" x14ac:dyDescent="0.25">
      <c r="B42" s="2"/>
      <c r="C42" s="2" t="s">
        <v>1</v>
      </c>
      <c r="D42" s="2" t="s">
        <v>2</v>
      </c>
      <c r="E42" s="37"/>
      <c r="F42" s="2" t="s">
        <v>1</v>
      </c>
      <c r="G42" s="2" t="s">
        <v>2</v>
      </c>
    </row>
    <row r="43" spans="2:7" x14ac:dyDescent="0.25">
      <c r="B43" t="s">
        <v>3</v>
      </c>
      <c r="C43">
        <v>10.681967428571427</v>
      </c>
      <c r="D43">
        <v>9.7806439999999988</v>
      </c>
      <c r="E43" s="21" t="s">
        <v>3</v>
      </c>
      <c r="F43">
        <v>11.623109642857145</v>
      </c>
      <c r="G43">
        <v>10.215673107142859</v>
      </c>
    </row>
    <row r="44" spans="2:7" x14ac:dyDescent="0.25">
      <c r="B44" t="s">
        <v>4</v>
      </c>
      <c r="C44">
        <v>0.91077104346628623</v>
      </c>
      <c r="D44">
        <v>0.55135559337266693</v>
      </c>
      <c r="E44" s="21" t="s">
        <v>4</v>
      </c>
      <c r="F44">
        <v>1.0517231529273505</v>
      </c>
      <c r="G44">
        <v>0.75271164061995599</v>
      </c>
    </row>
    <row r="45" spans="2:7" x14ac:dyDescent="0.25">
      <c r="B45" t="s">
        <v>6</v>
      </c>
      <c r="C45">
        <v>7</v>
      </c>
      <c r="D45">
        <v>7</v>
      </c>
      <c r="E45" s="21" t="s">
        <v>6</v>
      </c>
      <c r="F45">
        <v>7</v>
      </c>
      <c r="G45">
        <v>7</v>
      </c>
    </row>
    <row r="46" spans="2:7" x14ac:dyDescent="0.25">
      <c r="B46" t="s">
        <v>7</v>
      </c>
      <c r="C46">
        <v>0.90022642372726802</v>
      </c>
      <c r="E46" s="21" t="s">
        <v>7</v>
      </c>
      <c r="F46">
        <v>0.77480369522652626</v>
      </c>
    </row>
    <row r="47" spans="2:7" x14ac:dyDescent="0.25">
      <c r="B47" t="s">
        <v>5</v>
      </c>
      <c r="C47">
        <v>0</v>
      </c>
      <c r="E47" s="21" t="s">
        <v>5</v>
      </c>
      <c r="F47">
        <v>0</v>
      </c>
    </row>
    <row r="48" spans="2:7" x14ac:dyDescent="0.25">
      <c r="B48" t="s">
        <v>8</v>
      </c>
      <c r="C48">
        <v>6</v>
      </c>
      <c r="E48" s="21" t="s">
        <v>8</v>
      </c>
      <c r="F48">
        <v>6</v>
      </c>
    </row>
    <row r="49" spans="2:7" x14ac:dyDescent="0.25">
      <c r="B49" t="s">
        <v>9</v>
      </c>
      <c r="C49">
        <v>5.5253463356738246</v>
      </c>
      <c r="E49" s="21" t="s">
        <v>9</v>
      </c>
      <c r="F49">
        <v>5.7073656214696671</v>
      </c>
    </row>
    <row r="50" spans="2:7" x14ac:dyDescent="0.25">
      <c r="B50" t="s">
        <v>10</v>
      </c>
      <c r="C50">
        <v>7.397762964505794E-4</v>
      </c>
      <c r="E50" s="21" t="s">
        <v>10</v>
      </c>
      <c r="F50">
        <v>6.2590716172419164E-4</v>
      </c>
    </row>
    <row r="51" spans="2:7" x14ac:dyDescent="0.25">
      <c r="B51" t="s">
        <v>11</v>
      </c>
      <c r="C51">
        <v>1.9431802805153031</v>
      </c>
      <c r="E51" s="21" t="s">
        <v>11</v>
      </c>
      <c r="F51">
        <v>1.9431802805153031</v>
      </c>
    </row>
    <row r="52" spans="2:7" x14ac:dyDescent="0.25">
      <c r="B52" t="s">
        <v>12</v>
      </c>
      <c r="C52">
        <v>1.4795525929011588E-3</v>
      </c>
      <c r="E52" s="21" t="s">
        <v>12</v>
      </c>
      <c r="F52">
        <v>1.2518143234483833E-3</v>
      </c>
    </row>
    <row r="53" spans="2:7" ht="15.75" thickBot="1" x14ac:dyDescent="0.3">
      <c r="B53" s="1" t="s">
        <v>13</v>
      </c>
      <c r="C53" s="1">
        <v>2.4469118511449697</v>
      </c>
      <c r="D53" s="1"/>
      <c r="E53" s="38" t="s">
        <v>13</v>
      </c>
      <c r="F53" s="1">
        <v>2.4469118511449697</v>
      </c>
      <c r="G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91E9-48A1-41F4-999A-C126E3EDA00F}">
  <dimension ref="A1:CR141"/>
  <sheetViews>
    <sheetView tabSelected="1" topLeftCell="A104" zoomScale="85" zoomScaleNormal="85" workbookViewId="0">
      <selection activeCell="H42" sqref="H42"/>
    </sheetView>
  </sheetViews>
  <sheetFormatPr defaultColWidth="8.7109375" defaultRowHeight="16.5" thickTop="1" thickBottom="1" x14ac:dyDescent="0.3"/>
  <cols>
    <col min="1" max="1" width="4.140625" bestFit="1" customWidth="1"/>
    <col min="2" max="2" width="12.85546875" bestFit="1" customWidth="1"/>
    <col min="3" max="3" width="12.28515625" bestFit="1" customWidth="1"/>
    <col min="4" max="4" width="10.28515625" bestFit="1" customWidth="1"/>
    <col min="5" max="5" width="27.7109375" bestFit="1" customWidth="1"/>
    <col min="6" max="6" width="15.5703125" bestFit="1" customWidth="1"/>
    <col min="7" max="7" width="27.7109375" bestFit="1" customWidth="1"/>
    <col min="8" max="8" width="47" bestFit="1" customWidth="1"/>
    <col min="9" max="9" width="47.5703125" bestFit="1" customWidth="1"/>
    <col min="10" max="10" width="37" bestFit="1" customWidth="1"/>
    <col min="11" max="11" width="32.42578125" bestFit="1" customWidth="1"/>
    <col min="12" max="12" width="15.140625" customWidth="1"/>
    <col min="13" max="13" width="26.5703125" bestFit="1" customWidth="1"/>
    <col min="14" max="14" width="38.140625" bestFit="1" customWidth="1"/>
    <col min="15" max="15" width="33.85546875" bestFit="1" customWidth="1"/>
    <col min="16" max="16" width="31" bestFit="1" customWidth="1"/>
    <col min="17" max="17" width="42.28515625" bestFit="1" customWidth="1"/>
    <col min="18" max="18" width="32.28515625" bestFit="1" customWidth="1"/>
    <col min="19" max="19" width="7.7109375" bestFit="1" customWidth="1"/>
    <col min="21" max="21" width="8.7109375" style="29"/>
    <col min="22" max="22" width="34.140625" bestFit="1" customWidth="1"/>
    <col min="32" max="32" width="10.28515625" bestFit="1" customWidth="1"/>
    <col min="33" max="33" width="9.42578125" bestFit="1" customWidth="1"/>
    <col min="34" max="34" width="12.85546875" bestFit="1" customWidth="1"/>
    <col min="35" max="35" width="10.7109375" bestFit="1" customWidth="1"/>
    <col min="36" max="36" width="10.28515625" bestFit="1" customWidth="1"/>
    <col min="37" max="37" width="28.7109375" bestFit="1" customWidth="1"/>
    <col min="38" max="38" width="12.28515625" bestFit="1" customWidth="1"/>
    <col min="39" max="39" width="9.7109375" bestFit="1" customWidth="1"/>
    <col min="40" max="40" width="20" bestFit="1" customWidth="1"/>
    <col min="41" max="41" width="23" bestFit="1" customWidth="1"/>
    <col min="42" max="42" width="12.5703125" bestFit="1" customWidth="1"/>
    <col min="43" max="43" width="13.85546875" bestFit="1" customWidth="1"/>
    <col min="44" max="44" width="3.140625" bestFit="1" customWidth="1"/>
    <col min="45" max="45" width="12.85546875" bestFit="1" customWidth="1"/>
    <col min="46" max="47" width="12.28515625" bestFit="1" customWidth="1"/>
    <col min="48" max="48" width="28.7109375" bestFit="1" customWidth="1"/>
    <col min="49" max="49" width="12.28515625" bestFit="1" customWidth="1"/>
    <col min="50" max="50" width="6.7109375" bestFit="1" customWidth="1"/>
    <col min="52" max="52" width="10.85546875" bestFit="1" customWidth="1"/>
    <col min="53" max="53" width="10" bestFit="1" customWidth="1"/>
    <col min="54" max="54" width="12.85546875" bestFit="1" customWidth="1"/>
    <col min="55" max="55" width="10.7109375" bestFit="1" customWidth="1"/>
    <col min="56" max="56" width="10.28515625" bestFit="1" customWidth="1"/>
    <col min="57" max="57" width="29.42578125" bestFit="1" customWidth="1"/>
    <col min="58" max="58" width="12.28515625" bestFit="1" customWidth="1"/>
    <col min="59" max="59" width="6.7109375" bestFit="1" customWidth="1"/>
    <col min="60" max="60" width="16.7109375" bestFit="1" customWidth="1"/>
    <col min="61" max="61" width="23.7109375" bestFit="1" customWidth="1"/>
    <col min="62" max="62" width="12.5703125" bestFit="1" customWidth="1"/>
    <col min="63" max="63" width="14.5703125" bestFit="1" customWidth="1"/>
    <col min="64" max="64" width="3.140625" bestFit="1" customWidth="1"/>
    <col min="65" max="65" width="12.85546875" bestFit="1" customWidth="1"/>
    <col min="66" max="66" width="12.28515625" bestFit="1" customWidth="1"/>
    <col min="67" max="67" width="10.28515625" bestFit="1" customWidth="1"/>
    <col min="68" max="68" width="29.42578125" bestFit="1" customWidth="1"/>
    <col min="69" max="69" width="12.28515625" bestFit="1" customWidth="1"/>
    <col min="70" max="70" width="6.7109375" bestFit="1" customWidth="1"/>
    <col min="77" max="77" width="7.85546875" bestFit="1" customWidth="1"/>
    <col min="78" max="78" width="28.5703125" bestFit="1" customWidth="1"/>
    <col min="79" max="79" width="36.42578125" bestFit="1" customWidth="1"/>
    <col min="80" max="80" width="7" bestFit="1" customWidth="1"/>
    <col min="81" max="81" width="26.85546875" bestFit="1" customWidth="1"/>
    <col min="82" max="82" width="18.140625" bestFit="1" customWidth="1"/>
    <col min="83" max="83" width="7.5703125" bestFit="1" customWidth="1"/>
    <col min="84" max="84" width="6.140625" bestFit="1" customWidth="1"/>
    <col min="85" max="85" width="8.42578125" bestFit="1" customWidth="1"/>
    <col min="86" max="86" width="28.140625" bestFit="1" customWidth="1"/>
    <col min="87" max="87" width="17.28515625" bestFit="1" customWidth="1"/>
    <col min="88" max="88" width="63.5703125" bestFit="1" customWidth="1"/>
    <col min="89" max="89" width="12.28515625" bestFit="1" customWidth="1"/>
    <col min="90" max="90" width="10.28515625" bestFit="1" customWidth="1"/>
    <col min="91" max="91" width="11.85546875" bestFit="1" customWidth="1"/>
    <col min="92" max="92" width="11.28515625" bestFit="1" customWidth="1"/>
    <col min="93" max="93" width="11.85546875" bestFit="1" customWidth="1"/>
    <col min="94" max="94" width="12.42578125" bestFit="1" customWidth="1"/>
    <col min="95" max="95" width="10.28515625" bestFit="1" customWidth="1"/>
    <col min="96" max="96" width="12.28515625" bestFit="1" customWidth="1"/>
  </cols>
  <sheetData>
    <row r="1" spans="2:84" thickTop="1" thickBot="1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V1" t="s">
        <v>175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thickTop="1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-11.051227421418526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-10.956040195717138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-0.43198641890959827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-7.9644004898207079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11.78502125</v>
      </c>
      <c r="K4">
        <f t="shared" si="0"/>
        <v>10.58502125</v>
      </c>
      <c r="L4">
        <v>2</v>
      </c>
      <c r="M4">
        <f>(I6-I7)/(I7)*100</f>
        <v>-3.1402286791878598</v>
      </c>
      <c r="N4">
        <f>(J6-J7)/J6*100</f>
        <v>-6.0408055457396612</v>
      </c>
      <c r="O4" s="12" t="e">
        <f>(I3-#REF!)/#REF!*100</f>
        <v>#REF!</v>
      </c>
      <c r="P4" s="12" t="e">
        <f>(J3-#REF!)/#REF!*100</f>
        <v>#REF!</v>
      </c>
      <c r="Q4">
        <f>(K6-K7)/K7*100</f>
        <v>-6.3208264476882619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thickTop="1" thickBot="1" x14ac:dyDescent="0.3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13.08741075</v>
      </c>
      <c r="K5">
        <f t="shared" si="0"/>
        <v>11.887410750000001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thickTop="1" thickBot="1" x14ac:dyDescent="0.3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11.460292750000001</v>
      </c>
      <c r="K6">
        <f t="shared" si="0"/>
        <v>10.260292750000001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thickTop="1" thickBot="1" x14ac:dyDescent="0.3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12.152586750000001</v>
      </c>
      <c r="K7">
        <f t="shared" si="0"/>
        <v>10.952586750000002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0.90906150549321141</v>
      </c>
      <c r="AO7">
        <f>AO3/AVERAGE(K5,K7)*100</f>
        <v>0.21109349946295039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-8.2680468155159872</v>
      </c>
      <c r="BI7">
        <f>BI3/AVERAGE(K5,K7)*100</f>
        <v>-8.1100096442655065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thickTop="1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thickTop="1" thickBot="1" x14ac:dyDescent="0.3">
      <c r="B10" t="s">
        <v>43</v>
      </c>
      <c r="C10" t="s">
        <v>33</v>
      </c>
      <c r="D10" t="s">
        <v>34</v>
      </c>
      <c r="E10">
        <v>12.226963</v>
      </c>
      <c r="F10">
        <f>AVERAGE(E10:E13)</f>
        <v>11.78502125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thickTop="1" thickBot="1" x14ac:dyDescent="0.3">
      <c r="B11" t="s">
        <v>43</v>
      </c>
      <c r="C11" t="s">
        <v>33</v>
      </c>
      <c r="D11" t="s">
        <v>37</v>
      </c>
      <c r="E11">
        <v>11.406632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thickTop="1" thickBot="1" x14ac:dyDescent="0.3">
      <c r="B12" t="s">
        <v>43</v>
      </c>
      <c r="C12" t="s">
        <v>33</v>
      </c>
      <c r="D12" t="s">
        <v>38</v>
      </c>
      <c r="E12">
        <v>12.365193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thickTop="1" thickBot="1" x14ac:dyDescent="0.3">
      <c r="B13" t="s">
        <v>43</v>
      </c>
      <c r="C13" t="s">
        <v>33</v>
      </c>
      <c r="D13" t="s">
        <v>39</v>
      </c>
      <c r="E13">
        <v>11.141297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thickTop="1" thickBot="1" x14ac:dyDescent="0.3">
      <c r="B14" t="s">
        <v>43</v>
      </c>
      <c r="C14" t="s">
        <v>40</v>
      </c>
      <c r="D14" t="s">
        <v>34</v>
      </c>
      <c r="E14">
        <v>12.119942999999999</v>
      </c>
      <c r="F14">
        <f>AVERAGE(E14:E17)</f>
        <v>13.08741075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thickTop="1" thickBot="1" x14ac:dyDescent="0.3">
      <c r="B15" t="s">
        <v>43</v>
      </c>
      <c r="C15" t="s">
        <v>40</v>
      </c>
      <c r="D15" t="s">
        <v>37</v>
      </c>
      <c r="E15">
        <v>13.872626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thickTop="1" thickBot="1" x14ac:dyDescent="0.3">
      <c r="B16" t="s">
        <v>43</v>
      </c>
      <c r="C16" t="s">
        <v>40</v>
      </c>
      <c r="D16" t="s">
        <v>38</v>
      </c>
      <c r="E16">
        <v>13.263833999999999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6" thickTop="1" thickBot="1" x14ac:dyDescent="0.3">
      <c r="B17" t="s">
        <v>43</v>
      </c>
      <c r="C17" t="s">
        <v>40</v>
      </c>
      <c r="D17" t="s">
        <v>39</v>
      </c>
      <c r="E17">
        <v>13.09324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6" thickTop="1" thickBot="1" x14ac:dyDescent="0.3">
      <c r="B18" t="s">
        <v>44</v>
      </c>
      <c r="C18" t="s">
        <v>33</v>
      </c>
      <c r="D18" t="s">
        <v>34</v>
      </c>
      <c r="E18">
        <v>11.516401</v>
      </c>
      <c r="F18">
        <f>AVERAGE(E18:E21)</f>
        <v>11.460292750000001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6" thickTop="1" thickBot="1" x14ac:dyDescent="0.3">
      <c r="B19" t="s">
        <v>44</v>
      </c>
      <c r="C19" t="s">
        <v>33</v>
      </c>
      <c r="D19" t="s">
        <v>37</v>
      </c>
      <c r="E19">
        <v>11.244427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6" thickTop="1" thickBot="1" x14ac:dyDescent="0.3">
      <c r="B20" t="s">
        <v>44</v>
      </c>
      <c r="C20" t="s">
        <v>33</v>
      </c>
      <c r="D20" t="s">
        <v>38</v>
      </c>
      <c r="E20">
        <v>11.53012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6" thickTop="1" thickBot="1" x14ac:dyDescent="0.3">
      <c r="B21" t="s">
        <v>44</v>
      </c>
      <c r="C21" t="s">
        <v>33</v>
      </c>
      <c r="D21" t="s">
        <v>39</v>
      </c>
      <c r="E21">
        <v>11.550223000000001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6" thickTop="1" thickBot="1" x14ac:dyDescent="0.3">
      <c r="B22" t="s">
        <v>44</v>
      </c>
      <c r="C22" t="s">
        <v>40</v>
      </c>
      <c r="D22" t="s">
        <v>34</v>
      </c>
      <c r="E22">
        <v>12.110386999999999</v>
      </c>
      <c r="F22">
        <f>AVERAGE(E22:E25)</f>
        <v>12.152586750000001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6" thickTop="1" thickBot="1" x14ac:dyDescent="0.3">
      <c r="B23" t="s">
        <v>44</v>
      </c>
      <c r="C23" t="s">
        <v>40</v>
      </c>
      <c r="D23" t="s">
        <v>37</v>
      </c>
      <c r="E23">
        <v>12.094182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6" thickTop="1" thickBot="1" x14ac:dyDescent="0.3">
      <c r="B24" t="s">
        <v>44</v>
      </c>
      <c r="C24" t="s">
        <v>40</v>
      </c>
      <c r="D24" t="s">
        <v>38</v>
      </c>
      <c r="E24">
        <v>12.031575999999999</v>
      </c>
      <c r="G24">
        <v>9.8293160000000004</v>
      </c>
      <c r="I24">
        <f>MAX(I4:I7,I10:I11,I14:I21)</f>
        <v>12.297055</v>
      </c>
      <c r="J24">
        <f>0.03*I24</f>
        <v>0.36891164999999998</v>
      </c>
      <c r="CJ24" t="s">
        <v>164</v>
      </c>
    </row>
    <row r="25" spans="2:96" thickTop="1" thickBot="1" x14ac:dyDescent="0.3">
      <c r="B25" t="s">
        <v>44</v>
      </c>
      <c r="C25" t="s">
        <v>40</v>
      </c>
      <c r="D25" t="s">
        <v>39</v>
      </c>
      <c r="E25">
        <v>12.374202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6" thickTop="1" thickBot="1" x14ac:dyDescent="0.3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MIN(I4:I7,I10:I11,I14:I21)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6" thickTop="1" thickBot="1" x14ac:dyDescent="0.3">
      <c r="B27" t="s">
        <v>45</v>
      </c>
      <c r="C27" t="s">
        <v>33</v>
      </c>
      <c r="D27" t="s">
        <v>37</v>
      </c>
      <c r="G27">
        <v>9.1254899999999992</v>
      </c>
    </row>
    <row r="28" spans="2:96" thickTop="1" thickBot="1" x14ac:dyDescent="0.3">
      <c r="B28" t="s">
        <v>45</v>
      </c>
      <c r="C28" t="s">
        <v>33</v>
      </c>
      <c r="D28" t="s">
        <v>38</v>
      </c>
      <c r="G28">
        <v>9.1254899999999992</v>
      </c>
      <c r="I28" s="30" t="s">
        <v>165</v>
      </c>
      <c r="J28" s="30"/>
      <c r="K28" s="30"/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6" thickTop="1" thickBot="1" x14ac:dyDescent="0.3">
      <c r="B29" t="s">
        <v>45</v>
      </c>
      <c r="C29" t="s">
        <v>33</v>
      </c>
      <c r="D29" t="s">
        <v>39</v>
      </c>
      <c r="G29">
        <v>9.1254899999999992</v>
      </c>
      <c r="I29" s="14" t="s">
        <v>176</v>
      </c>
      <c r="J29" s="14" t="s">
        <v>167</v>
      </c>
      <c r="K29" t="s">
        <v>168</v>
      </c>
      <c r="L29" t="s">
        <v>166</v>
      </c>
      <c r="M29" t="s">
        <v>169</v>
      </c>
      <c r="N29" t="s">
        <v>171</v>
      </c>
      <c r="O29" t="s">
        <v>170</v>
      </c>
      <c r="P29" t="s">
        <v>67</v>
      </c>
      <c r="Q29" t="s">
        <v>68</v>
      </c>
      <c r="R29" t="s">
        <v>69</v>
      </c>
      <c r="S29" t="s">
        <v>174</v>
      </c>
      <c r="U29"/>
      <c r="V29" s="29"/>
      <c r="CA29">
        <v>3</v>
      </c>
      <c r="CB29" t="s">
        <v>137</v>
      </c>
      <c r="CC29">
        <v>27</v>
      </c>
      <c r="CD29">
        <v>176</v>
      </c>
      <c r="CE29">
        <v>95</v>
      </c>
      <c r="CF29">
        <v>65</v>
      </c>
      <c r="CG29">
        <v>64.7</v>
      </c>
      <c r="CH29">
        <v>64.400000000000006</v>
      </c>
      <c r="CI29">
        <v>64.7</v>
      </c>
      <c r="CJ29">
        <v>-0.30866300000000102</v>
      </c>
      <c r="CK29">
        <f t="shared" ref="CK29:CK35" si="1">CE29/CD29</f>
        <v>0.53977272727272729</v>
      </c>
      <c r="CL29">
        <v>1.32601E-2</v>
      </c>
      <c r="CM29">
        <v>3.7420800000000001E-3</v>
      </c>
      <c r="CN29">
        <v>9.0381699999999999E-3</v>
      </c>
      <c r="CO29">
        <v>-4.26919E-3</v>
      </c>
      <c r="CP29">
        <v>1.64709E-2</v>
      </c>
      <c r="CQ29">
        <v>1.0015100000000001E-2</v>
      </c>
      <c r="CR29">
        <f t="shared" ref="CR29:CR35" si="2">SQRT((CL29-CO29)^2 + (CM29-CP29)^2 + (CN29-CQ29)^2)</f>
        <v>2.1685323578895476E-2</v>
      </c>
    </row>
    <row r="30" spans="2:96" thickTop="1" thickBot="1" x14ac:dyDescent="0.3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AVERAGE(K32:K35,K38:K39,K42:K48)</f>
        <v>0.65874926923077004</v>
      </c>
      <c r="J30">
        <f>AVERAGE(K38:K39,K32:K35,K42:K49)</f>
        <v>0.7818521250000009</v>
      </c>
      <c r="K30" s="31">
        <f>ABS(K2-I2)</f>
        <v>1.6041155000000007</v>
      </c>
      <c r="L30" s="31">
        <v>1</v>
      </c>
      <c r="M30">
        <f>AVERAGE(N32:N35,N38:N39,N42:N49)</f>
        <v>1.265655465522096</v>
      </c>
      <c r="N30" s="31">
        <f>(K2-I2)^2</f>
        <v>2.573186537340252</v>
      </c>
      <c r="O30">
        <f>SQRT(AVERAGE(N32:N35,N42:N49,N38:N39))</f>
        <v>1.1250135401505601</v>
      </c>
      <c r="P30" s="13">
        <f>I2-I3</f>
        <v>-0.21504700000000021</v>
      </c>
      <c r="Q30">
        <f>J2-J3</f>
        <v>-1.1394537500000013</v>
      </c>
      <c r="R30">
        <f>K2-K3</f>
        <v>-1.1394537500000013</v>
      </c>
      <c r="S30">
        <v>1</v>
      </c>
      <c r="U30"/>
      <c r="V30" s="29"/>
      <c r="CA30">
        <v>5</v>
      </c>
      <c r="CB30" t="s">
        <v>136</v>
      </c>
      <c r="CC30">
        <v>27</v>
      </c>
      <c r="CD30">
        <v>177.8</v>
      </c>
      <c r="CE30">
        <v>93</v>
      </c>
      <c r="CF30">
        <v>73.48</v>
      </c>
      <c r="CG30">
        <v>73.48</v>
      </c>
      <c r="CH30">
        <v>73.48</v>
      </c>
      <c r="CI30">
        <v>73.48</v>
      </c>
      <c r="CJ30">
        <v>-1.4934899999999995</v>
      </c>
      <c r="CK30">
        <f t="shared" si="1"/>
        <v>0.5230596175478065</v>
      </c>
      <c r="CR30">
        <f t="shared" si="2"/>
        <v>0</v>
      </c>
    </row>
    <row r="31" spans="2:96" thickTop="1" thickBot="1" x14ac:dyDescent="0.3">
      <c r="B31" t="s">
        <v>45</v>
      </c>
      <c r="C31" t="s">
        <v>40</v>
      </c>
      <c r="D31" t="s">
        <v>37</v>
      </c>
      <c r="G31">
        <v>9.0093949999999996</v>
      </c>
      <c r="K31" s="31">
        <f t="shared" ref="K31:K49" si="3">ABS(K3-I3)</f>
        <v>0.67970874999999964</v>
      </c>
      <c r="L31" s="31">
        <v>1</v>
      </c>
      <c r="N31" s="31">
        <f t="shared" ref="N31:N49" si="4">(K3-I3)^2</f>
        <v>0.46200398482656202</v>
      </c>
      <c r="P31" s="13">
        <f>I4-I5</f>
        <v>-0.41765799999999942</v>
      </c>
      <c r="Q31">
        <f>J4-J5</f>
        <v>-1.3023895000000003</v>
      </c>
      <c r="R31">
        <f>K4-K5</f>
        <v>-1.3023895000000003</v>
      </c>
      <c r="S31">
        <v>2</v>
      </c>
      <c r="U31"/>
      <c r="V31" s="29"/>
      <c r="CA31">
        <v>7</v>
      </c>
      <c r="CB31" t="s">
        <v>137</v>
      </c>
      <c r="CC31">
        <v>28</v>
      </c>
      <c r="CD31">
        <v>160</v>
      </c>
      <c r="CE31">
        <v>84</v>
      </c>
      <c r="CF31">
        <v>57.2</v>
      </c>
      <c r="CG31">
        <v>57.2</v>
      </c>
      <c r="CH31">
        <v>57.2</v>
      </c>
      <c r="CI31">
        <v>57.2</v>
      </c>
      <c r="CJ31">
        <v>-0.16019100000000108</v>
      </c>
      <c r="CK31">
        <f t="shared" si="1"/>
        <v>0.52500000000000002</v>
      </c>
      <c r="CR31">
        <f t="shared" si="2"/>
        <v>0</v>
      </c>
    </row>
    <row r="32" spans="2:96" thickTop="1" thickBot="1" x14ac:dyDescent="0.3">
      <c r="B32" t="s">
        <v>45</v>
      </c>
      <c r="C32" t="s">
        <v>40</v>
      </c>
      <c r="D32" t="s">
        <v>38</v>
      </c>
      <c r="G32">
        <v>9.0093949999999996</v>
      </c>
      <c r="H32" s="10" t="s">
        <v>182</v>
      </c>
      <c r="I32" t="s">
        <v>177</v>
      </c>
      <c r="J32" t="s">
        <v>98</v>
      </c>
      <c r="K32">
        <f t="shared" si="3"/>
        <v>1.6121102500000006</v>
      </c>
      <c r="L32">
        <v>2</v>
      </c>
      <c r="N32">
        <f t="shared" si="4"/>
        <v>2.5988994581550644</v>
      </c>
      <c r="O32" t="s">
        <v>96</v>
      </c>
      <c r="P32" s="13">
        <f>I6-I7</f>
        <v>-0.30866300000000102</v>
      </c>
      <c r="Q32">
        <f>J6-J7</f>
        <v>-0.69229400000000041</v>
      </c>
      <c r="R32">
        <f>K6-K7</f>
        <v>-0.69229400000000041</v>
      </c>
      <c r="S32">
        <v>3</v>
      </c>
      <c r="U32"/>
      <c r="V32" s="29"/>
      <c r="CA32">
        <v>8</v>
      </c>
      <c r="CB32" t="s">
        <v>136</v>
      </c>
      <c r="CC32">
        <v>24</v>
      </c>
      <c r="CD32">
        <v>178</v>
      </c>
      <c r="CE32">
        <v>91</v>
      </c>
      <c r="CF32">
        <v>68.040000000000006</v>
      </c>
      <c r="CG32">
        <v>68.489999999999995</v>
      </c>
      <c r="CH32">
        <v>68.489999999999995</v>
      </c>
      <c r="CI32">
        <v>68.34</v>
      </c>
      <c r="CJ32">
        <v>-0.9318919999999995</v>
      </c>
      <c r="CK32">
        <f t="shared" si="1"/>
        <v>0.5112359550561798</v>
      </c>
      <c r="CR32">
        <f t="shared" si="2"/>
        <v>0</v>
      </c>
    </row>
    <row r="33" spans="2:96" thickTop="1" thickBot="1" x14ac:dyDescent="0.3">
      <c r="B33" t="s">
        <v>45</v>
      </c>
      <c r="C33" t="s">
        <v>40</v>
      </c>
      <c r="D33" t="s">
        <v>39</v>
      </c>
      <c r="G33">
        <v>9.0093949999999996</v>
      </c>
      <c r="H33" t="s">
        <v>184</v>
      </c>
      <c r="I33">
        <f>AVERAGE(I5,I7,I11,I15,I17,I19)</f>
        <v>10.639342666666666</v>
      </c>
      <c r="J33">
        <f>AVERAGE(I5,I7,I11,I15,I17,I19,I21)</f>
        <v>10.681967428571427</v>
      </c>
      <c r="K33">
        <f t="shared" si="3"/>
        <v>2.4968417500000015</v>
      </c>
      <c r="L33">
        <v>2</v>
      </c>
      <c r="N33">
        <f t="shared" si="4"/>
        <v>6.2342187245430702</v>
      </c>
      <c r="O33">
        <f>MAX(K32:K35,K42:K49,K38:K39)</f>
        <v>2.4968417500000015</v>
      </c>
      <c r="P33" s="13">
        <f>I8-I9</f>
        <v>0.11609499999999962</v>
      </c>
      <c r="Q33">
        <f>J8-J9</f>
        <v>-0.64127275000000061</v>
      </c>
      <c r="R33">
        <f>K8-K9</f>
        <v>-0.64127275000000061</v>
      </c>
      <c r="S33">
        <v>4</v>
      </c>
      <c r="U33"/>
      <c r="V33" s="29"/>
      <c r="CA33">
        <v>9</v>
      </c>
      <c r="CB33" t="s">
        <v>137</v>
      </c>
      <c r="CC33">
        <v>26</v>
      </c>
      <c r="CD33">
        <v>157.5</v>
      </c>
      <c r="CE33">
        <v>81.5</v>
      </c>
      <c r="CF33">
        <v>52.16</v>
      </c>
      <c r="CG33">
        <v>53.98</v>
      </c>
      <c r="CH33">
        <v>53.98</v>
      </c>
      <c r="CI33">
        <v>53.37</v>
      </c>
      <c r="CJ33">
        <v>-1.2936880000000013</v>
      </c>
      <c r="CK33">
        <f t="shared" si="1"/>
        <v>0.51746031746031751</v>
      </c>
      <c r="CR33">
        <f t="shared" si="2"/>
        <v>0</v>
      </c>
    </row>
    <row r="34" spans="2:96" thickTop="1" thickBot="1" x14ac:dyDescent="0.3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H34">
        <f>I42-I44</f>
        <v>-0.32956812500000154</v>
      </c>
      <c r="I34" t="s">
        <v>178</v>
      </c>
      <c r="J34" t="s">
        <v>99</v>
      </c>
      <c r="K34">
        <f t="shared" si="3"/>
        <v>0.73963975000000204</v>
      </c>
      <c r="L34">
        <v>3</v>
      </c>
      <c r="N34">
        <f t="shared" si="4"/>
        <v>0.54706695978006548</v>
      </c>
      <c r="P34" s="13">
        <f>I10-I11</f>
        <v>-1.4934899999999995</v>
      </c>
      <c r="Q34">
        <f>J10-J11</f>
        <v>-2.1598272500000011</v>
      </c>
      <c r="R34">
        <f>K10-K11</f>
        <v>-2.1598272500000011</v>
      </c>
      <c r="S34">
        <v>5</v>
      </c>
      <c r="U34"/>
      <c r="V34" s="29"/>
      <c r="CA34">
        <v>10</v>
      </c>
      <c r="CB34" t="s">
        <v>136</v>
      </c>
      <c r="CC34">
        <v>26</v>
      </c>
      <c r="CD34">
        <v>172.7</v>
      </c>
      <c r="CE34">
        <v>95</v>
      </c>
      <c r="CF34">
        <v>59.2</v>
      </c>
      <c r="CG34">
        <v>59.2</v>
      </c>
      <c r="CH34">
        <v>59.2</v>
      </c>
      <c r="CI34">
        <v>59.2</v>
      </c>
      <c r="CJ34">
        <v>-1.0437729999999998</v>
      </c>
      <c r="CK34">
        <f t="shared" si="1"/>
        <v>0.55008685581933991</v>
      </c>
      <c r="CR34">
        <f t="shared" si="2"/>
        <v>0</v>
      </c>
    </row>
    <row r="35" spans="2:96" thickTop="1" thickBot="1" x14ac:dyDescent="0.3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H35" t="s">
        <v>183</v>
      </c>
      <c r="I35">
        <f>AVERAGE(I18,I16,I14,I10,I6,I4)</f>
        <v>9.7244820000000001</v>
      </c>
      <c r="J35">
        <f>AVERAGE(I20,I18,I16,I14,I10,I6,I4)</f>
        <v>9.7806439999999988</v>
      </c>
      <c r="K35">
        <f t="shared" si="3"/>
        <v>1.1232707500000014</v>
      </c>
      <c r="L35">
        <v>3</v>
      </c>
      <c r="N35">
        <f t="shared" si="4"/>
        <v>1.2617371778055657</v>
      </c>
      <c r="O35" t="s">
        <v>172</v>
      </c>
      <c r="P35" s="13">
        <f>I12-I13</f>
        <v>-0.16019100000000108</v>
      </c>
      <c r="Q35">
        <f>J12-J13</f>
        <v>0.85087324999999936</v>
      </c>
      <c r="R35">
        <f>K12-K13</f>
        <v>0.85087324999999936</v>
      </c>
      <c r="S35">
        <v>7</v>
      </c>
      <c r="U35"/>
      <c r="V35" s="29"/>
      <c r="CA35">
        <v>13</v>
      </c>
      <c r="CB35" t="s">
        <v>137</v>
      </c>
      <c r="CC35">
        <v>25</v>
      </c>
      <c r="CD35">
        <v>165.1</v>
      </c>
      <c r="CE35">
        <v>87.5</v>
      </c>
      <c r="CF35">
        <v>57.61</v>
      </c>
      <c r="CG35">
        <v>57.61</v>
      </c>
      <c r="CH35">
        <v>57.61</v>
      </c>
      <c r="CI35">
        <v>57.61</v>
      </c>
      <c r="CJ35">
        <v>-0.82010000000000005</v>
      </c>
      <c r="CK35">
        <f t="shared" si="1"/>
        <v>0.5299818291944276</v>
      </c>
      <c r="CR35">
        <f t="shared" si="2"/>
        <v>0</v>
      </c>
    </row>
    <row r="36" spans="2:96" thickTop="1" thickBot="1" x14ac:dyDescent="0.3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H36">
        <f>I47-I49</f>
        <v>2.3746527561410993</v>
      </c>
      <c r="I36" t="s">
        <v>179</v>
      </c>
      <c r="J36" t="s">
        <v>100</v>
      </c>
      <c r="K36" s="31">
        <f t="shared" si="3"/>
        <v>0.6622545000000013</v>
      </c>
      <c r="L36" s="31">
        <v>4</v>
      </c>
      <c r="N36" s="31">
        <f t="shared" si="4"/>
        <v>0.43858102277025174</v>
      </c>
      <c r="O36">
        <f>SQRT(AVERAGE(N32:N35,N38:N39,N42:N48))</f>
        <v>0.96254274208768242</v>
      </c>
      <c r="P36" s="13">
        <f>I14-I15</f>
        <v>-0.9318919999999995</v>
      </c>
      <c r="Q36">
        <f>J14-J15</f>
        <v>-0.79258325000000163</v>
      </c>
      <c r="R36">
        <f>K14-K15</f>
        <v>-0.79258325000000163</v>
      </c>
      <c r="S36">
        <v>8</v>
      </c>
      <c r="U36"/>
      <c r="V36" s="29"/>
    </row>
    <row r="37" spans="2:96" thickTop="1" thickBot="1" x14ac:dyDescent="0.3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AVERAGE(K5,K7,K11,K15,K17,K19)</f>
        <v>11.340310375000001</v>
      </c>
      <c r="J37">
        <f>AVERAGE(K5,K7,K11,K15,K17,K19,K21)</f>
        <v>11.623109642857145</v>
      </c>
      <c r="K37" s="31">
        <f t="shared" si="3"/>
        <v>1.4196222500000015</v>
      </c>
      <c r="L37" s="31">
        <v>4</v>
      </c>
      <c r="N37" s="31">
        <f t="shared" si="4"/>
        <v>2.0153273326950667</v>
      </c>
      <c r="O37" t="s">
        <v>173</v>
      </c>
      <c r="P37" s="13">
        <f>I16-I17</f>
        <v>-1.2936880000000013</v>
      </c>
      <c r="Q37">
        <f>J16-J17</f>
        <v>-1.4686440000000012</v>
      </c>
      <c r="R37">
        <f>K16-K17</f>
        <v>-1.4686440000000012</v>
      </c>
      <c r="S37">
        <v>9</v>
      </c>
      <c r="U37"/>
      <c r="V37" s="29"/>
    </row>
    <row r="38" spans="2:96" thickTop="1" thickBot="1" x14ac:dyDescent="0.3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180</v>
      </c>
      <c r="J38" t="s">
        <v>101</v>
      </c>
      <c r="K38">
        <f t="shared" si="3"/>
        <v>0.62554074999999898</v>
      </c>
      <c r="L38">
        <v>5</v>
      </c>
      <c r="N38">
        <f t="shared" si="4"/>
        <v>0.39130122991056121</v>
      </c>
      <c r="O38">
        <f>MAX(K32:K35,K38:K39,K42:K48)</f>
        <v>2.4968417500000015</v>
      </c>
      <c r="P38" s="13">
        <f>I18-I19</f>
        <v>-1.0437729999999998</v>
      </c>
      <c r="Q38">
        <f>J18-J19</f>
        <v>-1.0508347499999982</v>
      </c>
      <c r="R38">
        <f>K18-K19</f>
        <v>-1.0508347499999982</v>
      </c>
      <c r="S38">
        <v>10</v>
      </c>
      <c r="U38"/>
      <c r="V38" s="29"/>
    </row>
    <row r="39" spans="2:96" thickTop="1" thickBot="1" x14ac:dyDescent="0.3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AVERAGE(K4,K6,K10,K14,K16,K18)</f>
        <v>10.095881583333334</v>
      </c>
      <c r="J39">
        <f>AVERAGE(K4,K6,K10,K14,K16,K18,K20)</f>
        <v>10.215673107142859</v>
      </c>
      <c r="K39">
        <f t="shared" si="3"/>
        <v>4.0796500000002567E-2</v>
      </c>
      <c r="L39">
        <v>5</v>
      </c>
      <c r="N39">
        <f t="shared" si="4"/>
        <v>1.6643544122502095E-3</v>
      </c>
      <c r="P39" s="13">
        <f>I20-I21</f>
        <v>-0.82010000000000005</v>
      </c>
      <c r="Q39">
        <f>J20-J21</f>
        <v>-2.3854830000000007</v>
      </c>
      <c r="R39">
        <f>K20-K21</f>
        <v>-2.3854830000000007</v>
      </c>
      <c r="S39">
        <v>13</v>
      </c>
      <c r="U39"/>
      <c r="V39" s="29"/>
    </row>
    <row r="40" spans="2:96" thickTop="1" thickBot="1" x14ac:dyDescent="0.3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H40" s="10" t="s">
        <v>181</v>
      </c>
      <c r="K40" s="31">
        <f t="shared" si="3"/>
        <v>1.7743235000000013</v>
      </c>
      <c r="L40" s="31">
        <v>7</v>
      </c>
      <c r="N40" s="31">
        <f t="shared" si="4"/>
        <v>3.1482238826522546</v>
      </c>
      <c r="U40"/>
      <c r="V40" s="29"/>
    </row>
    <row r="41" spans="2:96" thickTop="1" thickBot="1" x14ac:dyDescent="0.3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H41" t="s">
        <v>185</v>
      </c>
      <c r="I41" t="s">
        <v>102</v>
      </c>
      <c r="J41" t="s">
        <v>102</v>
      </c>
      <c r="K41" s="31">
        <f t="shared" si="3"/>
        <v>0.76325925000000083</v>
      </c>
      <c r="L41" s="31">
        <v>7</v>
      </c>
      <c r="N41" s="31">
        <f t="shared" si="4"/>
        <v>0.58256468271056372</v>
      </c>
      <c r="U41"/>
      <c r="V41" s="29"/>
    </row>
    <row r="42" spans="2:96" thickTop="1" thickBot="1" x14ac:dyDescent="0.3">
      <c r="B42" t="s">
        <v>83</v>
      </c>
      <c r="C42" t="s">
        <v>33</v>
      </c>
      <c r="D42" t="s">
        <v>34</v>
      </c>
      <c r="F42">
        <v>12.3561195</v>
      </c>
      <c r="G42">
        <v>9.3817959999999996</v>
      </c>
      <c r="H42">
        <f>J42-J44</f>
        <v>-0.50611310714285729</v>
      </c>
      <c r="I42">
        <f>I33-I35</f>
        <v>0.91486066666666588</v>
      </c>
      <c r="J42">
        <f>J33-J35</f>
        <v>0.90132342857142866</v>
      </c>
      <c r="K42">
        <f t="shared" si="3"/>
        <v>0.10848425000000006</v>
      </c>
      <c r="L42">
        <v>8</v>
      </c>
      <c r="N42">
        <f t="shared" si="4"/>
        <v>1.1768832498062513E-2</v>
      </c>
      <c r="U42"/>
      <c r="V42" s="29"/>
    </row>
    <row r="43" spans="2:96" thickTop="1" thickBot="1" x14ac:dyDescent="0.3">
      <c r="B43" t="s">
        <v>83</v>
      </c>
      <c r="C43" t="s">
        <v>33</v>
      </c>
      <c r="D43" t="s">
        <v>37</v>
      </c>
      <c r="G43">
        <v>9.3817959999999996</v>
      </c>
      <c r="H43" t="s">
        <v>183</v>
      </c>
      <c r="I43" t="s">
        <v>103</v>
      </c>
      <c r="J43" t="s">
        <v>103</v>
      </c>
      <c r="K43">
        <f t="shared" si="3"/>
        <v>3.0824499999997812E-2</v>
      </c>
      <c r="L43">
        <v>8</v>
      </c>
      <c r="N43">
        <f t="shared" si="4"/>
        <v>9.5014980024986514E-4</v>
      </c>
      <c r="P43" s="35" t="s">
        <v>226</v>
      </c>
      <c r="Q43" s="35" t="s">
        <v>226</v>
      </c>
      <c r="R43" s="35" t="s">
        <v>226</v>
      </c>
      <c r="U43"/>
      <c r="V43" s="29"/>
    </row>
    <row r="44" spans="2:96" thickTop="1" thickBot="1" x14ac:dyDescent="0.3">
      <c r="B44" t="s">
        <v>83</v>
      </c>
      <c r="C44" t="s">
        <v>33</v>
      </c>
      <c r="D44" t="s">
        <v>38</v>
      </c>
      <c r="G44">
        <v>9.3817959999999996</v>
      </c>
      <c r="H44">
        <f>J47-J49</f>
        <v>3.6711464396284068</v>
      </c>
      <c r="I44">
        <f>I37-I39</f>
        <v>1.2444287916666674</v>
      </c>
      <c r="J44">
        <f>J37-J39</f>
        <v>1.407436535714286</v>
      </c>
      <c r="K44">
        <f t="shared" si="3"/>
        <v>0.29567550000000153</v>
      </c>
      <c r="L44">
        <v>9</v>
      </c>
      <c r="N44">
        <f t="shared" si="4"/>
        <v>8.7424001300250909E-2</v>
      </c>
      <c r="P44" s="35">
        <f>AVERAGE(P31,P32,P34,P36,P37,P38,P39)</f>
        <v>-0.90132342857142866</v>
      </c>
      <c r="Q44" s="35">
        <f>AVERAGE(Q31,Q32,Q34,Q36,Q37,Q38,Q39)</f>
        <v>-1.4074365357142862</v>
      </c>
      <c r="R44" s="35">
        <f>AVERAGE(R31,R32,R34,R36,R37,R38,R39)</f>
        <v>-1.4074365357142862</v>
      </c>
      <c r="U44"/>
      <c r="V44" s="29"/>
    </row>
    <row r="45" spans="2:96" thickTop="1" thickBot="1" x14ac:dyDescent="0.3">
      <c r="B45" t="s">
        <v>83</v>
      </c>
      <c r="C45" t="s">
        <v>33</v>
      </c>
      <c r="D45" t="s">
        <v>39</v>
      </c>
      <c r="G45">
        <v>9.3817959999999996</v>
      </c>
      <c r="K45">
        <f t="shared" si="3"/>
        <v>0.47063150000000142</v>
      </c>
      <c r="L45">
        <v>9</v>
      </c>
      <c r="N45">
        <f t="shared" si="4"/>
        <v>0.22149400879225134</v>
      </c>
      <c r="P45" s="35" t="s">
        <v>228</v>
      </c>
      <c r="Q45" s="35" t="s">
        <v>228</v>
      </c>
      <c r="R45" s="35" t="s">
        <v>228</v>
      </c>
      <c r="U45"/>
      <c r="V45" s="29"/>
    </row>
    <row r="46" spans="2:96" thickTop="1" thickBot="1" x14ac:dyDescent="0.3">
      <c r="B46" t="s">
        <v>83</v>
      </c>
      <c r="C46" t="s">
        <v>40</v>
      </c>
      <c r="D46" t="s">
        <v>34</v>
      </c>
      <c r="F46">
        <v>11.505246250000001</v>
      </c>
      <c r="G46">
        <v>9.5419870000000007</v>
      </c>
      <c r="I46" t="s">
        <v>108</v>
      </c>
      <c r="J46" t="s">
        <v>108</v>
      </c>
      <c r="K46">
        <f t="shared" si="3"/>
        <v>9.8028500000001628E-2</v>
      </c>
      <c r="L46">
        <v>10</v>
      </c>
      <c r="N46">
        <f t="shared" si="4"/>
        <v>9.6095868122503189E-3</v>
      </c>
      <c r="P46" s="35">
        <f>_xlfn.STDEV.P(P31,P32,P34,P36:P39)</f>
        <v>0.39957359395945252</v>
      </c>
      <c r="Q46" s="35">
        <f>_xlfn.STDEV.P(Q31,Q32,Q34,Q36:Q39)</f>
        <v>0.60404424501591514</v>
      </c>
      <c r="R46" s="35">
        <f>_xlfn.STDEV.P(R31,R32,R34,R36:R39)</f>
        <v>0.60404424501591514</v>
      </c>
      <c r="U46"/>
      <c r="V46" s="29"/>
    </row>
    <row r="47" spans="2:96" thickTop="1" thickBot="1" x14ac:dyDescent="0.3">
      <c r="B47" t="s">
        <v>83</v>
      </c>
      <c r="C47" t="s">
        <v>40</v>
      </c>
      <c r="D47" t="s">
        <v>37</v>
      </c>
      <c r="G47">
        <v>9.5419870000000007</v>
      </c>
      <c r="I47">
        <f>(I35-I33)/I33*100</f>
        <v>-8.5988457682911932</v>
      </c>
      <c r="J47">
        <f>(J35-J33)/J33*100</f>
        <v>-8.4378035656673855</v>
      </c>
      <c r="K47">
        <f>ABS(K19-I19)</f>
        <v>0.10509024999999994</v>
      </c>
      <c r="L47">
        <v>10</v>
      </c>
      <c r="N47">
        <f t="shared" si="4"/>
        <v>1.1043960645062488E-2</v>
      </c>
      <c r="P47" s="35" t="s">
        <v>227</v>
      </c>
      <c r="Q47" s="35" t="s">
        <v>227</v>
      </c>
      <c r="R47" s="35" t="s">
        <v>227</v>
      </c>
      <c r="U47"/>
      <c r="V47" s="29"/>
    </row>
    <row r="48" spans="2:96" thickTop="1" thickBot="1" x14ac:dyDescent="0.3">
      <c r="B48" t="s">
        <v>83</v>
      </c>
      <c r="C48" t="s">
        <v>40</v>
      </c>
      <c r="D48" t="s">
        <v>38</v>
      </c>
      <c r="G48">
        <v>9.5419870000000007</v>
      </c>
      <c r="I48" t="s">
        <v>109</v>
      </c>
      <c r="J48" t="s">
        <v>109</v>
      </c>
      <c r="K48">
        <f t="shared" si="3"/>
        <v>0.81680625000000084</v>
      </c>
      <c r="L48">
        <v>13</v>
      </c>
      <c r="N48">
        <f t="shared" si="4"/>
        <v>0.66717245003906389</v>
      </c>
      <c r="P48" s="35">
        <f>P46/SQRT(COUNT(P31,P32,P34,P36:P39))</f>
        <v>0.15102462286928742</v>
      </c>
      <c r="Q48" s="35">
        <f>Q46/SQRT(COUNT(Q31,Q32,Q34,Q36:Q39))</f>
        <v>0.22830726474169688</v>
      </c>
      <c r="R48" s="35">
        <f>R46/SQRT(COUNT(R31,R32,R34,R36:R39))</f>
        <v>0.22830726474169688</v>
      </c>
      <c r="U48"/>
      <c r="V48" s="29"/>
    </row>
    <row r="49" spans="2:22" thickTop="1" thickBot="1" x14ac:dyDescent="0.3">
      <c r="B49" t="s">
        <v>83</v>
      </c>
      <c r="C49" t="s">
        <v>40</v>
      </c>
      <c r="D49" t="s">
        <v>39</v>
      </c>
      <c r="G49">
        <v>9.5419870000000007</v>
      </c>
      <c r="I49">
        <f>(I39-I37)/I37*100</f>
        <v>-10.973498524432292</v>
      </c>
      <c r="J49">
        <f>(J39-J37)/J37*100</f>
        <v>-12.108950005295792</v>
      </c>
      <c r="K49">
        <f t="shared" si="3"/>
        <v>2.3821892500000015</v>
      </c>
      <c r="L49">
        <v>13</v>
      </c>
      <c r="N49">
        <f t="shared" si="4"/>
        <v>5.6748256228155691</v>
      </c>
      <c r="U49"/>
      <c r="V49" s="29"/>
    </row>
    <row r="50" spans="2:22" thickTop="1" thickBot="1" x14ac:dyDescent="0.3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  <c r="J50" t="s">
        <v>191</v>
      </c>
    </row>
    <row r="51" spans="2:22" thickTop="1" thickBot="1" x14ac:dyDescent="0.3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</row>
    <row r="52" spans="2:22" thickTop="1" thickBot="1" x14ac:dyDescent="0.3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  <c r="J52" t="s">
        <v>192</v>
      </c>
    </row>
    <row r="53" spans="2:22" thickTop="1" thickBot="1" x14ac:dyDescent="0.3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  <c r="L53" t="s">
        <v>193</v>
      </c>
      <c r="M53" t="s">
        <v>194</v>
      </c>
    </row>
    <row r="54" spans="2:22" thickTop="1" thickBot="1" x14ac:dyDescent="0.3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  <c r="L54">
        <f>I2-I3</f>
        <v>-0.21504700000000021</v>
      </c>
      <c r="M54">
        <f>K2-K3</f>
        <v>-1.1394537500000013</v>
      </c>
    </row>
    <row r="55" spans="2:22" thickTop="1" thickBot="1" x14ac:dyDescent="0.3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22" thickTop="1" thickBot="1" x14ac:dyDescent="0.3">
      <c r="B56" t="s">
        <v>84</v>
      </c>
      <c r="C56" t="s">
        <v>40</v>
      </c>
      <c r="D56" t="s">
        <v>38</v>
      </c>
      <c r="E56">
        <v>11.633448</v>
      </c>
      <c r="G56">
        <v>10.287595</v>
      </c>
      <c r="L56">
        <f t="shared" ref="L56:L72" si="5">I4-I5</f>
        <v>-0.41765799999999942</v>
      </c>
      <c r="M56">
        <f t="shared" ref="M56:M72" si="6">K4-K5</f>
        <v>-1.3023895000000003</v>
      </c>
    </row>
    <row r="57" spans="2:22" thickTop="1" thickBot="1" x14ac:dyDescent="0.3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22" thickTop="1" thickBot="1" x14ac:dyDescent="0.3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  <c r="L58">
        <f t="shared" si="5"/>
        <v>-0.30866300000000102</v>
      </c>
      <c r="M58">
        <f t="shared" si="6"/>
        <v>-0.69229400000000041</v>
      </c>
    </row>
    <row r="59" spans="2:22" thickTop="1" thickBot="1" x14ac:dyDescent="0.3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22" thickTop="1" thickBot="1" x14ac:dyDescent="0.3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  <c r="L60">
        <f t="shared" si="5"/>
        <v>0.11609499999999962</v>
      </c>
      <c r="M60">
        <f t="shared" si="6"/>
        <v>-0.64127275000000061</v>
      </c>
    </row>
    <row r="61" spans="2:22" thickTop="1" thickBot="1" x14ac:dyDescent="0.3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22" thickTop="1" thickBot="1" x14ac:dyDescent="0.3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  <c r="L62">
        <f t="shared" si="5"/>
        <v>-1.4934899999999995</v>
      </c>
      <c r="M62">
        <f t="shared" si="6"/>
        <v>-2.1598272500000011</v>
      </c>
    </row>
    <row r="63" spans="2:22" thickTop="1" thickBot="1" x14ac:dyDescent="0.3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22" thickTop="1" thickBot="1" x14ac:dyDescent="0.3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  <c r="L64">
        <f t="shared" si="5"/>
        <v>-0.16019100000000108</v>
      </c>
      <c r="M64">
        <f t="shared" si="6"/>
        <v>0.85087324999999936</v>
      </c>
    </row>
    <row r="65" spans="2:13" thickTop="1" thickBot="1" x14ac:dyDescent="0.3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13" thickTop="1" thickBot="1" x14ac:dyDescent="0.3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  <c r="L66">
        <f t="shared" si="5"/>
        <v>-0.9318919999999995</v>
      </c>
      <c r="M66">
        <f t="shared" si="6"/>
        <v>-0.79258325000000163</v>
      </c>
    </row>
    <row r="67" spans="2:13" thickTop="1" thickBot="1" x14ac:dyDescent="0.3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13" thickTop="1" thickBot="1" x14ac:dyDescent="0.3">
      <c r="B68" t="s">
        <v>86</v>
      </c>
      <c r="C68" t="s">
        <v>33</v>
      </c>
      <c r="D68" t="s">
        <v>38</v>
      </c>
      <c r="E68">
        <v>12.480012</v>
      </c>
      <c r="G68">
        <v>11.253282</v>
      </c>
      <c r="L68">
        <f t="shared" si="5"/>
        <v>-1.2936880000000013</v>
      </c>
      <c r="M68">
        <f t="shared" si="6"/>
        <v>-1.4686440000000012</v>
      </c>
    </row>
    <row r="69" spans="2:13" thickTop="1" thickBot="1" x14ac:dyDescent="0.3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13" thickTop="1" thickBot="1" x14ac:dyDescent="0.3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  <c r="L70">
        <f t="shared" si="5"/>
        <v>-1.0437729999999998</v>
      </c>
      <c r="M70">
        <f t="shared" si="6"/>
        <v>-1.0508347499999982</v>
      </c>
    </row>
    <row r="71" spans="2:13" thickTop="1" thickBot="1" x14ac:dyDescent="0.3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13" thickTop="1" thickBot="1" x14ac:dyDescent="0.3">
      <c r="B72" t="s">
        <v>86</v>
      </c>
      <c r="C72" t="s">
        <v>40</v>
      </c>
      <c r="D72" t="s">
        <v>38</v>
      </c>
      <c r="E72">
        <v>12.77351</v>
      </c>
      <c r="G72">
        <v>12.297055</v>
      </c>
      <c r="L72">
        <f t="shared" si="5"/>
        <v>-0.82010000000000005</v>
      </c>
      <c r="M72">
        <f t="shared" si="6"/>
        <v>-2.3854830000000007</v>
      </c>
    </row>
    <row r="73" spans="2:13" thickTop="1" thickBot="1" x14ac:dyDescent="0.3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13" thickTop="1" thickBot="1" x14ac:dyDescent="0.3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  <c r="L74" t="s">
        <v>195</v>
      </c>
      <c r="M74" t="s">
        <v>196</v>
      </c>
    </row>
    <row r="75" spans="2:13" thickTop="1" thickBot="1" x14ac:dyDescent="0.3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  <c r="L75">
        <f>_xlfn.STDEV.P(L72,L70,L68,L66,L64,L62,L60,L58,L56,L54)</f>
        <v>0.50747297712490058</v>
      </c>
      <c r="M75">
        <f>_xlfn.STDEV.P(M72,M70,M68,M66,M64,M62,M60,M58,M56,M54)</f>
        <v>0.8502260917791824</v>
      </c>
    </row>
    <row r="76" spans="2:13" thickTop="1" thickBot="1" x14ac:dyDescent="0.3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13" thickTop="1" thickBot="1" x14ac:dyDescent="0.3">
      <c r="B77" t="s">
        <v>87</v>
      </c>
      <c r="C77" t="s">
        <v>33</v>
      </c>
      <c r="D77" t="s">
        <v>39</v>
      </c>
      <c r="E77">
        <v>12.09497</v>
      </c>
      <c r="G77">
        <v>10.117616</v>
      </c>
      <c r="L77" t="s">
        <v>197</v>
      </c>
      <c r="M77" t="s">
        <v>197</v>
      </c>
    </row>
    <row r="78" spans="2:13" thickTop="1" thickBot="1" x14ac:dyDescent="0.3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  <c r="L78">
        <f>L75/J33*100</f>
        <v>4.750744472104877</v>
      </c>
      <c r="M78">
        <f>M75/J37*100</f>
        <v>7.3149623285338237</v>
      </c>
    </row>
    <row r="79" spans="2:13" thickTop="1" thickBot="1" x14ac:dyDescent="0.3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13" thickTop="1" thickBot="1" x14ac:dyDescent="0.3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thickTop="1" thickBot="1" x14ac:dyDescent="0.3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6" spans="1:7" thickTop="1" thickBot="1" x14ac:dyDescent="0.3">
      <c r="A86">
        <v>513</v>
      </c>
      <c r="B86" t="s">
        <v>43</v>
      </c>
      <c r="C86" t="s">
        <v>33</v>
      </c>
      <c r="D86" t="s">
        <v>34</v>
      </c>
      <c r="E86">
        <v>12.226963</v>
      </c>
      <c r="F86">
        <v>8.9729109999999999</v>
      </c>
    </row>
    <row r="87" spans="1:7" thickTop="1" thickBot="1" x14ac:dyDescent="0.3">
      <c r="A87">
        <v>514</v>
      </c>
      <c r="B87" t="s">
        <v>43</v>
      </c>
      <c r="C87" t="s">
        <v>33</v>
      </c>
      <c r="D87" t="s">
        <v>37</v>
      </c>
      <c r="E87">
        <v>11.406632</v>
      </c>
      <c r="F87">
        <v>8.9729109999999999</v>
      </c>
    </row>
    <row r="88" spans="1:7" thickTop="1" thickBot="1" x14ac:dyDescent="0.3">
      <c r="A88">
        <v>515</v>
      </c>
      <c r="B88" t="s">
        <v>43</v>
      </c>
      <c r="C88" t="s">
        <v>33</v>
      </c>
      <c r="D88" t="s">
        <v>38</v>
      </c>
      <c r="E88">
        <v>12.365193</v>
      </c>
      <c r="F88">
        <v>8.9729109999999999</v>
      </c>
    </row>
    <row r="89" spans="1:7" thickTop="1" thickBot="1" x14ac:dyDescent="0.3">
      <c r="A89">
        <v>516</v>
      </c>
      <c r="B89" t="s">
        <v>43</v>
      </c>
      <c r="C89" t="s">
        <v>33</v>
      </c>
      <c r="D89" t="s">
        <v>39</v>
      </c>
      <c r="E89">
        <v>11.141297</v>
      </c>
      <c r="F89">
        <v>8.9729109999999999</v>
      </c>
    </row>
    <row r="90" spans="1:7" thickTop="1" thickBot="1" x14ac:dyDescent="0.3">
      <c r="A90">
        <v>529</v>
      </c>
      <c r="B90" t="s">
        <v>43</v>
      </c>
      <c r="C90" t="s">
        <v>40</v>
      </c>
      <c r="D90" t="s">
        <v>34</v>
      </c>
      <c r="E90">
        <v>12.119942999999999</v>
      </c>
      <c r="F90">
        <v>9.3905689999999993</v>
      </c>
    </row>
    <row r="91" spans="1:7" thickTop="1" thickBot="1" x14ac:dyDescent="0.3">
      <c r="A91">
        <v>530</v>
      </c>
      <c r="B91" t="s">
        <v>43</v>
      </c>
      <c r="C91" t="s">
        <v>40</v>
      </c>
      <c r="D91" t="s">
        <v>37</v>
      </c>
      <c r="E91">
        <v>13.872626</v>
      </c>
      <c r="F91">
        <v>9.3905689999999993</v>
      </c>
    </row>
    <row r="92" spans="1:7" thickTop="1" thickBot="1" x14ac:dyDescent="0.3">
      <c r="A92">
        <v>531</v>
      </c>
      <c r="B92" t="s">
        <v>43</v>
      </c>
      <c r="C92" t="s">
        <v>40</v>
      </c>
      <c r="D92" t="s">
        <v>38</v>
      </c>
      <c r="E92">
        <v>13.263833999999999</v>
      </c>
      <c r="F92">
        <v>9.3905689999999993</v>
      </c>
    </row>
    <row r="93" spans="1:7" thickTop="1" thickBot="1" x14ac:dyDescent="0.3">
      <c r="A93">
        <v>532</v>
      </c>
      <c r="B93" t="s">
        <v>43</v>
      </c>
      <c r="C93" t="s">
        <v>40</v>
      </c>
      <c r="D93" t="s">
        <v>39</v>
      </c>
      <c r="E93">
        <v>13.09324</v>
      </c>
      <c r="F93">
        <v>9.3905689999999993</v>
      </c>
    </row>
    <row r="94" spans="1:7" thickTop="1" thickBot="1" x14ac:dyDescent="0.3">
      <c r="A94">
        <v>545</v>
      </c>
      <c r="B94" t="s">
        <v>44</v>
      </c>
      <c r="C94" t="s">
        <v>33</v>
      </c>
      <c r="D94" t="s">
        <v>34</v>
      </c>
      <c r="E94">
        <v>11.516401</v>
      </c>
      <c r="F94">
        <v>9.5206529999999994</v>
      </c>
    </row>
    <row r="95" spans="1:7" thickTop="1" thickBot="1" x14ac:dyDescent="0.3">
      <c r="A95">
        <v>546</v>
      </c>
      <c r="B95" t="s">
        <v>44</v>
      </c>
      <c r="C95" t="s">
        <v>33</v>
      </c>
      <c r="D95" t="s">
        <v>37</v>
      </c>
      <c r="E95">
        <v>11.244427</v>
      </c>
      <c r="F95">
        <v>9.5206529999999994</v>
      </c>
    </row>
    <row r="96" spans="1:7" thickTop="1" thickBot="1" x14ac:dyDescent="0.3">
      <c r="A96">
        <v>547</v>
      </c>
      <c r="B96" t="s">
        <v>44</v>
      </c>
      <c r="C96" t="s">
        <v>33</v>
      </c>
      <c r="D96" t="s">
        <v>38</v>
      </c>
      <c r="E96">
        <v>11.53012</v>
      </c>
      <c r="F96">
        <v>9.5206529999999994</v>
      </c>
    </row>
    <row r="97" spans="1:6" thickTop="1" thickBot="1" x14ac:dyDescent="0.3">
      <c r="A97">
        <v>548</v>
      </c>
      <c r="B97" t="s">
        <v>44</v>
      </c>
      <c r="C97" t="s">
        <v>33</v>
      </c>
      <c r="D97" t="s">
        <v>39</v>
      </c>
      <c r="E97">
        <v>11.550223000000001</v>
      </c>
      <c r="F97">
        <v>9.5206529999999994</v>
      </c>
    </row>
    <row r="98" spans="1:6" thickTop="1" thickBot="1" x14ac:dyDescent="0.3">
      <c r="A98">
        <v>561</v>
      </c>
      <c r="B98" t="s">
        <v>44</v>
      </c>
      <c r="C98" t="s">
        <v>40</v>
      </c>
      <c r="D98" t="s">
        <v>34</v>
      </c>
      <c r="E98">
        <v>12.110386999999999</v>
      </c>
      <c r="F98">
        <v>9.8293160000000004</v>
      </c>
    </row>
    <row r="99" spans="1:6" thickTop="1" thickBot="1" x14ac:dyDescent="0.3">
      <c r="A99">
        <v>562</v>
      </c>
      <c r="B99" t="s">
        <v>44</v>
      </c>
      <c r="C99" t="s">
        <v>40</v>
      </c>
      <c r="D99" t="s">
        <v>37</v>
      </c>
      <c r="E99">
        <v>12.094182</v>
      </c>
      <c r="F99">
        <v>9.8293160000000004</v>
      </c>
    </row>
    <row r="100" spans="1:6" thickTop="1" thickBot="1" x14ac:dyDescent="0.3">
      <c r="A100">
        <v>563</v>
      </c>
      <c r="B100" t="s">
        <v>44</v>
      </c>
      <c r="C100" t="s">
        <v>40</v>
      </c>
      <c r="D100" t="s">
        <v>38</v>
      </c>
      <c r="E100">
        <v>12.031575999999999</v>
      </c>
      <c r="F100">
        <v>9.8293160000000004</v>
      </c>
    </row>
    <row r="101" spans="1:6" thickTop="1" thickBot="1" x14ac:dyDescent="0.3">
      <c r="A101">
        <v>564</v>
      </c>
      <c r="B101" t="s">
        <v>44</v>
      </c>
      <c r="C101" t="s">
        <v>40</v>
      </c>
      <c r="D101" t="s">
        <v>39</v>
      </c>
      <c r="E101">
        <v>12.374202</v>
      </c>
      <c r="F101">
        <v>9.8293160000000004</v>
      </c>
    </row>
    <row r="102" spans="1:6" thickTop="1" thickBot="1" x14ac:dyDescent="0.3">
      <c r="A102">
        <v>609</v>
      </c>
      <c r="B102" t="s">
        <v>82</v>
      </c>
      <c r="C102" t="s">
        <v>33</v>
      </c>
      <c r="D102" t="s">
        <v>34</v>
      </c>
      <c r="E102">
        <v>9.6146899999999995</v>
      </c>
      <c r="F102">
        <v>9.4284049999999997</v>
      </c>
    </row>
    <row r="103" spans="1:6" thickTop="1" thickBot="1" x14ac:dyDescent="0.3">
      <c r="A103">
        <v>610</v>
      </c>
      <c r="B103" t="s">
        <v>82</v>
      </c>
      <c r="C103" t="s">
        <v>33</v>
      </c>
      <c r="D103" t="s">
        <v>37</v>
      </c>
      <c r="E103">
        <v>9.2787299999999995</v>
      </c>
      <c r="F103">
        <v>9.4284049999999997</v>
      </c>
    </row>
    <row r="104" spans="1:6" thickTop="1" thickBot="1" x14ac:dyDescent="0.3">
      <c r="A104">
        <v>611</v>
      </c>
      <c r="B104" t="s">
        <v>82</v>
      </c>
      <c r="C104" t="s">
        <v>33</v>
      </c>
      <c r="D104" t="s">
        <v>38</v>
      </c>
      <c r="E104">
        <v>10.879346999999999</v>
      </c>
      <c r="F104">
        <v>9.4284049999999997</v>
      </c>
    </row>
    <row r="105" spans="1:6" thickTop="1" thickBot="1" x14ac:dyDescent="0.3">
      <c r="A105">
        <v>612</v>
      </c>
      <c r="B105" t="s">
        <v>82</v>
      </c>
      <c r="C105" t="s">
        <v>33</v>
      </c>
      <c r="D105" t="s">
        <v>39</v>
      </c>
      <c r="E105">
        <v>10.23869</v>
      </c>
      <c r="F105">
        <v>9.4284049999999997</v>
      </c>
    </row>
    <row r="106" spans="1:6" thickTop="1" thickBot="1" x14ac:dyDescent="0.3">
      <c r="A106">
        <v>613</v>
      </c>
      <c r="B106" t="s">
        <v>82</v>
      </c>
      <c r="C106" t="s">
        <v>40</v>
      </c>
      <c r="D106" t="s">
        <v>34</v>
      </c>
      <c r="E106">
        <v>13.449687000000001</v>
      </c>
      <c r="F106">
        <v>10.921894999999999</v>
      </c>
    </row>
    <row r="107" spans="1:6" thickTop="1" thickBot="1" x14ac:dyDescent="0.3">
      <c r="A107">
        <v>614</v>
      </c>
      <c r="B107" t="s">
        <v>82</v>
      </c>
      <c r="C107" t="s">
        <v>40</v>
      </c>
      <c r="D107" t="s">
        <v>37</v>
      </c>
      <c r="E107">
        <v>11.451435999999999</v>
      </c>
      <c r="F107">
        <v>10.921894999999999</v>
      </c>
    </row>
    <row r="108" spans="1:6" thickTop="1" thickBot="1" x14ac:dyDescent="0.3">
      <c r="A108">
        <v>615</v>
      </c>
      <c r="B108" t="s">
        <v>82</v>
      </c>
      <c r="C108" t="s">
        <v>40</v>
      </c>
      <c r="D108" t="s">
        <v>38</v>
      </c>
      <c r="E108">
        <v>11.657673000000001</v>
      </c>
      <c r="F108">
        <v>10.921894999999999</v>
      </c>
    </row>
    <row r="109" spans="1:6" thickTop="1" thickBot="1" x14ac:dyDescent="0.3">
      <c r="A109">
        <v>616</v>
      </c>
      <c r="B109" t="s">
        <v>82</v>
      </c>
      <c r="C109" t="s">
        <v>40</v>
      </c>
      <c r="D109" t="s">
        <v>39</v>
      </c>
      <c r="E109">
        <v>12.09197</v>
      </c>
      <c r="F109">
        <v>10.921894999999999</v>
      </c>
    </row>
    <row r="110" spans="1:6" thickTop="1" thickBot="1" x14ac:dyDescent="0.3">
      <c r="A110">
        <v>625</v>
      </c>
      <c r="B110" t="s">
        <v>84</v>
      </c>
      <c r="C110" t="s">
        <v>33</v>
      </c>
      <c r="D110" t="s">
        <v>34</v>
      </c>
      <c r="E110">
        <v>10.441913</v>
      </c>
      <c r="F110">
        <v>9.3557030000000001</v>
      </c>
    </row>
    <row r="111" spans="1:6" thickTop="1" thickBot="1" x14ac:dyDescent="0.3">
      <c r="A111">
        <v>626</v>
      </c>
      <c r="B111" t="s">
        <v>84</v>
      </c>
      <c r="C111" t="s">
        <v>33</v>
      </c>
      <c r="D111" t="s">
        <v>37</v>
      </c>
      <c r="E111">
        <v>10.884574000000001</v>
      </c>
      <c r="F111">
        <v>9.3557030000000001</v>
      </c>
    </row>
    <row r="112" spans="1:6" thickTop="1" thickBot="1" x14ac:dyDescent="0.3">
      <c r="A112">
        <v>627</v>
      </c>
      <c r="B112" t="s">
        <v>84</v>
      </c>
      <c r="C112" t="s">
        <v>33</v>
      </c>
      <c r="D112" t="s">
        <v>38</v>
      </c>
      <c r="E112">
        <v>10.695738</v>
      </c>
      <c r="F112">
        <v>9.3557030000000001</v>
      </c>
    </row>
    <row r="113" spans="1:6" thickTop="1" thickBot="1" x14ac:dyDescent="0.3">
      <c r="A113">
        <v>628</v>
      </c>
      <c r="B113" t="s">
        <v>84</v>
      </c>
      <c r="C113" t="s">
        <v>33</v>
      </c>
      <c r="D113" t="s">
        <v>39</v>
      </c>
      <c r="E113">
        <v>10.634524000000001</v>
      </c>
      <c r="F113">
        <v>9.3557030000000001</v>
      </c>
    </row>
    <row r="114" spans="1:6" thickTop="1" thickBot="1" x14ac:dyDescent="0.3">
      <c r="A114">
        <v>629</v>
      </c>
      <c r="B114" t="s">
        <v>84</v>
      </c>
      <c r="C114" t="s">
        <v>40</v>
      </c>
      <c r="D114" t="s">
        <v>34</v>
      </c>
      <c r="E114">
        <v>11.741968999999999</v>
      </c>
      <c r="F114">
        <v>10.287595</v>
      </c>
    </row>
    <row r="115" spans="1:6" thickTop="1" thickBot="1" x14ac:dyDescent="0.3">
      <c r="A115">
        <v>630</v>
      </c>
      <c r="B115" t="s">
        <v>84</v>
      </c>
      <c r="C115" t="s">
        <v>40</v>
      </c>
      <c r="D115" t="s">
        <v>37</v>
      </c>
      <c r="E115">
        <v>11.501628</v>
      </c>
      <c r="F115">
        <v>10.287595</v>
      </c>
    </row>
    <row r="116" spans="1:6" thickTop="1" thickBot="1" x14ac:dyDescent="0.3">
      <c r="A116">
        <v>631</v>
      </c>
      <c r="B116" t="s">
        <v>84</v>
      </c>
      <c r="C116" t="s">
        <v>40</v>
      </c>
      <c r="D116" t="s">
        <v>38</v>
      </c>
      <c r="E116">
        <v>11.633448</v>
      </c>
      <c r="F116">
        <v>10.287595</v>
      </c>
    </row>
    <row r="117" spans="1:6" thickTop="1" thickBot="1" x14ac:dyDescent="0.3">
      <c r="A117">
        <v>632</v>
      </c>
      <c r="B117" t="s">
        <v>84</v>
      </c>
      <c r="C117" t="s">
        <v>40</v>
      </c>
      <c r="D117" t="s">
        <v>39</v>
      </c>
      <c r="E117">
        <v>10.950037</v>
      </c>
      <c r="F117">
        <v>10.287595</v>
      </c>
    </row>
    <row r="118" spans="1:6" thickTop="1" thickBot="1" x14ac:dyDescent="0.3">
      <c r="A118">
        <v>633</v>
      </c>
      <c r="B118" t="s">
        <v>85</v>
      </c>
      <c r="C118" t="s">
        <v>33</v>
      </c>
      <c r="D118" t="s">
        <v>34</v>
      </c>
      <c r="E118">
        <v>11.173054</v>
      </c>
      <c r="F118">
        <v>9.8159379999999992</v>
      </c>
    </row>
    <row r="119" spans="1:6" thickTop="1" thickBot="1" x14ac:dyDescent="0.3">
      <c r="A119">
        <v>634</v>
      </c>
      <c r="B119" t="s">
        <v>85</v>
      </c>
      <c r="C119" t="s">
        <v>33</v>
      </c>
      <c r="D119" t="s">
        <v>37</v>
      </c>
      <c r="E119">
        <v>10.370537000000001</v>
      </c>
      <c r="F119">
        <v>9.8159379999999992</v>
      </c>
    </row>
    <row r="120" spans="1:6" thickTop="1" thickBot="1" x14ac:dyDescent="0.3">
      <c r="A120">
        <v>635</v>
      </c>
      <c r="B120" t="s">
        <v>85</v>
      </c>
      <c r="C120" t="s">
        <v>33</v>
      </c>
      <c r="D120" t="s">
        <v>38</v>
      </c>
      <c r="E120">
        <v>11.833764</v>
      </c>
      <c r="F120">
        <v>9.8159379999999992</v>
      </c>
    </row>
    <row r="121" spans="1:6" thickTop="1" thickBot="1" x14ac:dyDescent="0.3">
      <c r="A121">
        <v>636</v>
      </c>
      <c r="B121" t="s">
        <v>85</v>
      </c>
      <c r="C121" t="s">
        <v>33</v>
      </c>
      <c r="D121" t="s">
        <v>39</v>
      </c>
      <c r="E121">
        <v>11.869099</v>
      </c>
      <c r="F121">
        <v>9.8159379999999992</v>
      </c>
    </row>
    <row r="122" spans="1:6" thickTop="1" thickBot="1" x14ac:dyDescent="0.3">
      <c r="A122">
        <v>637</v>
      </c>
      <c r="B122" t="s">
        <v>85</v>
      </c>
      <c r="C122" t="s">
        <v>40</v>
      </c>
      <c r="D122" t="s">
        <v>34</v>
      </c>
      <c r="E122">
        <v>13.186750999999999</v>
      </c>
      <c r="F122">
        <v>11.109626</v>
      </c>
    </row>
    <row r="123" spans="1:6" thickTop="1" thickBot="1" x14ac:dyDescent="0.3">
      <c r="A123">
        <v>638</v>
      </c>
      <c r="B123" t="s">
        <v>85</v>
      </c>
      <c r="C123" t="s">
        <v>40</v>
      </c>
      <c r="D123" t="s">
        <v>37</v>
      </c>
      <c r="E123">
        <v>12.224347</v>
      </c>
      <c r="F123">
        <v>11.109626</v>
      </c>
    </row>
    <row r="124" spans="1:6" thickTop="1" thickBot="1" x14ac:dyDescent="0.3">
      <c r="A124">
        <v>639</v>
      </c>
      <c r="B124" t="s">
        <v>85</v>
      </c>
      <c r="C124" t="s">
        <v>40</v>
      </c>
      <c r="D124" t="s">
        <v>38</v>
      </c>
      <c r="E124">
        <v>12.767359000000001</v>
      </c>
      <c r="F124">
        <v>11.109626</v>
      </c>
    </row>
    <row r="125" spans="1:6" thickTop="1" thickBot="1" x14ac:dyDescent="0.3">
      <c r="A125">
        <v>640</v>
      </c>
      <c r="B125" t="s">
        <v>85</v>
      </c>
      <c r="C125" t="s">
        <v>40</v>
      </c>
      <c r="D125" t="s">
        <v>39</v>
      </c>
      <c r="E125">
        <v>12.942572999999999</v>
      </c>
      <c r="F125">
        <v>11.109626</v>
      </c>
    </row>
    <row r="126" spans="1:6" thickTop="1" thickBot="1" x14ac:dyDescent="0.3">
      <c r="A126">
        <v>641</v>
      </c>
      <c r="B126" t="s">
        <v>86</v>
      </c>
      <c r="C126" t="s">
        <v>33</v>
      </c>
      <c r="D126" t="s">
        <v>34</v>
      </c>
      <c r="E126">
        <v>12.798927000000001</v>
      </c>
      <c r="F126">
        <v>11.253282</v>
      </c>
    </row>
    <row r="127" spans="1:6" thickTop="1" thickBot="1" x14ac:dyDescent="0.3">
      <c r="A127">
        <v>642</v>
      </c>
      <c r="B127" t="s">
        <v>86</v>
      </c>
      <c r="C127" t="s">
        <v>33</v>
      </c>
      <c r="D127" t="s">
        <v>37</v>
      </c>
      <c r="E127">
        <v>13.038155</v>
      </c>
      <c r="F127">
        <v>11.253282</v>
      </c>
    </row>
    <row r="128" spans="1:6" thickTop="1" thickBot="1" x14ac:dyDescent="0.3">
      <c r="A128">
        <v>643</v>
      </c>
      <c r="B128" t="s">
        <v>86</v>
      </c>
      <c r="C128" t="s">
        <v>33</v>
      </c>
      <c r="D128" t="s">
        <v>38</v>
      </c>
      <c r="E128">
        <v>12.480012</v>
      </c>
      <c r="F128">
        <v>11.253282</v>
      </c>
    </row>
    <row r="129" spans="1:6" thickTop="1" thickBot="1" x14ac:dyDescent="0.3">
      <c r="A129">
        <v>644</v>
      </c>
      <c r="B129" t="s">
        <v>86</v>
      </c>
      <c r="C129" t="s">
        <v>33</v>
      </c>
      <c r="D129" t="s">
        <v>39</v>
      </c>
      <c r="E129">
        <v>11.888147999999999</v>
      </c>
      <c r="F129">
        <v>11.253282</v>
      </c>
    </row>
    <row r="130" spans="1:6" thickTop="1" thickBot="1" x14ac:dyDescent="0.3">
      <c r="A130">
        <v>645</v>
      </c>
      <c r="B130" t="s">
        <v>86</v>
      </c>
      <c r="C130" t="s">
        <v>40</v>
      </c>
      <c r="D130" t="s">
        <v>34</v>
      </c>
      <c r="E130">
        <v>13.385241000000001</v>
      </c>
      <c r="F130">
        <v>12.297055</v>
      </c>
    </row>
    <row r="131" spans="1:6" thickTop="1" thickBot="1" x14ac:dyDescent="0.3">
      <c r="A131">
        <v>646</v>
      </c>
      <c r="B131" t="s">
        <v>86</v>
      </c>
      <c r="C131" t="s">
        <v>40</v>
      </c>
      <c r="D131" t="s">
        <v>37</v>
      </c>
      <c r="E131">
        <v>14.091074000000001</v>
      </c>
      <c r="F131">
        <v>12.297055</v>
      </c>
    </row>
    <row r="132" spans="1:6" thickTop="1" thickBot="1" x14ac:dyDescent="0.3">
      <c r="A132">
        <v>647</v>
      </c>
      <c r="B132" t="s">
        <v>86</v>
      </c>
      <c r="C132" t="s">
        <v>40</v>
      </c>
      <c r="D132" t="s">
        <v>38</v>
      </c>
      <c r="E132">
        <v>12.77351</v>
      </c>
      <c r="F132">
        <v>12.297055</v>
      </c>
    </row>
    <row r="133" spans="1:6" thickTop="1" thickBot="1" x14ac:dyDescent="0.3">
      <c r="A133">
        <v>648</v>
      </c>
      <c r="B133" t="s">
        <v>86</v>
      </c>
      <c r="C133" t="s">
        <v>40</v>
      </c>
      <c r="D133" t="s">
        <v>39</v>
      </c>
      <c r="E133">
        <v>14.158756</v>
      </c>
      <c r="F133">
        <v>12.297055</v>
      </c>
    </row>
    <row r="134" spans="1:6" thickTop="1" thickBot="1" x14ac:dyDescent="0.3">
      <c r="A134">
        <v>657</v>
      </c>
      <c r="B134" t="s">
        <v>87</v>
      </c>
      <c r="C134" t="s">
        <v>33</v>
      </c>
      <c r="D134" t="s">
        <v>34</v>
      </c>
      <c r="E134">
        <v>12.475568000000001</v>
      </c>
      <c r="F134">
        <v>10.117616</v>
      </c>
    </row>
    <row r="135" spans="1:6" thickTop="1" thickBot="1" x14ac:dyDescent="0.3">
      <c r="A135">
        <v>658</v>
      </c>
      <c r="B135" t="s">
        <v>87</v>
      </c>
      <c r="C135" t="s">
        <v>33</v>
      </c>
      <c r="D135" t="s">
        <v>37</v>
      </c>
      <c r="E135">
        <v>12.258589000000001</v>
      </c>
      <c r="F135">
        <v>10.117616</v>
      </c>
    </row>
    <row r="136" spans="1:6" thickTop="1" thickBot="1" x14ac:dyDescent="0.3">
      <c r="A136">
        <v>659</v>
      </c>
      <c r="B136" t="s">
        <v>87</v>
      </c>
      <c r="C136" t="s">
        <v>33</v>
      </c>
      <c r="D136" t="s">
        <v>38</v>
      </c>
      <c r="E136">
        <v>11.708562000000001</v>
      </c>
      <c r="F136">
        <v>10.117616</v>
      </c>
    </row>
    <row r="137" spans="1:6" thickTop="1" thickBot="1" x14ac:dyDescent="0.3">
      <c r="A137">
        <v>660</v>
      </c>
      <c r="B137" t="s">
        <v>87</v>
      </c>
      <c r="C137" t="s">
        <v>33</v>
      </c>
      <c r="D137" t="s">
        <v>39</v>
      </c>
      <c r="E137">
        <v>12.09497</v>
      </c>
      <c r="F137">
        <v>10.117616</v>
      </c>
    </row>
    <row r="138" spans="1:6" thickTop="1" thickBot="1" x14ac:dyDescent="0.3">
      <c r="A138">
        <v>661</v>
      </c>
      <c r="B138" t="s">
        <v>87</v>
      </c>
      <c r="C138" t="s">
        <v>40</v>
      </c>
      <c r="D138" t="s">
        <v>34</v>
      </c>
      <c r="E138">
        <v>15.887212999999999</v>
      </c>
      <c r="F138">
        <v>10.937716</v>
      </c>
    </row>
    <row r="139" spans="1:6" thickTop="1" thickBot="1" x14ac:dyDescent="0.3">
      <c r="A139">
        <v>662</v>
      </c>
      <c r="B139" t="s">
        <v>87</v>
      </c>
      <c r="C139" t="s">
        <v>40</v>
      </c>
      <c r="D139" t="s">
        <v>37</v>
      </c>
      <c r="E139">
        <v>14.096317000000001</v>
      </c>
      <c r="F139">
        <v>10.937716</v>
      </c>
    </row>
    <row r="140" spans="1:6" thickTop="1" thickBot="1" x14ac:dyDescent="0.3">
      <c r="A140">
        <v>663</v>
      </c>
      <c r="B140" t="s">
        <v>87</v>
      </c>
      <c r="C140" t="s">
        <v>40</v>
      </c>
      <c r="D140" t="s">
        <v>38</v>
      </c>
      <c r="E140">
        <v>13.440067000000001</v>
      </c>
      <c r="F140">
        <v>10.937716</v>
      </c>
    </row>
    <row r="141" spans="1:6" thickTop="1" thickBot="1" x14ac:dyDescent="0.3">
      <c r="A141">
        <v>664</v>
      </c>
      <c r="B141" t="s">
        <v>87</v>
      </c>
      <c r="C141" t="s">
        <v>40</v>
      </c>
      <c r="D141" t="s">
        <v>39</v>
      </c>
      <c r="E141">
        <v>14.656024</v>
      </c>
      <c r="F141">
        <v>10.937716</v>
      </c>
    </row>
  </sheetData>
  <dataConsolidate/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5357-C415-4759-9979-F8EEE4A7DBB7}">
  <dimension ref="A1:CP135"/>
  <sheetViews>
    <sheetView topLeftCell="A49" zoomScale="70" zoomScaleNormal="70" workbookViewId="0">
      <selection activeCell="E34" sqref="E34:E81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0.61892937500000034</v>
      </c>
      <c r="J30">
        <f>ABS(K2-I2)</f>
        <v>1.6041155000000007</v>
      </c>
      <c r="K30">
        <f>AVERAGE(L30:L49)</f>
        <v>0.8226659535515074</v>
      </c>
      <c r="L30">
        <f>(K2-I2)^2</f>
        <v>2.573186537340252</v>
      </c>
      <c r="M30">
        <f>SQRT(AVERAGE(L32:L35,L38:L49))</f>
        <v>0.82780659703059623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2.3821892500000015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-2.1598272500000011</v>
      </c>
      <c r="P34">
        <f>K10-K11</f>
        <v>-2.1598272500000011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0.85087324999999936</v>
      </c>
      <c r="P35">
        <f>K12-K13</f>
        <v>0.85087324999999936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0.71880017231272264</v>
      </c>
      <c r="N36" s="13">
        <f>I14-I15</f>
        <v>-0.9318919999999995</v>
      </c>
      <c r="O36">
        <f>J14-J15</f>
        <v>-0.79258325000000163</v>
      </c>
      <c r="P36">
        <f>K14-K15</f>
        <v>-0.79258325000000163</v>
      </c>
    </row>
    <row r="37" spans="2:94" x14ac:dyDescent="0.25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AVERAGE(K5,K7,K11,K13,K15,K17,K19,K21)</f>
        <v>11.006541531250001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-1.4686440000000012</v>
      </c>
      <c r="P37">
        <f>K16-K17</f>
        <v>-1.4686440000000012</v>
      </c>
    </row>
    <row r="38" spans="2:94" x14ac:dyDescent="0.25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101</v>
      </c>
      <c r="J38">
        <f t="shared" si="3"/>
        <v>0.62554074999999898</v>
      </c>
      <c r="L38">
        <f t="shared" si="4"/>
        <v>0.39130122991056121</v>
      </c>
      <c r="M38">
        <f>MAX(J32:J35,J38:J39,J42:J49)</f>
        <v>2.3821892500000015</v>
      </c>
      <c r="N38" s="13">
        <f>I18-I19</f>
        <v>-1.0437729999999998</v>
      </c>
      <c r="O38">
        <f>J18-J19</f>
        <v>-1.0508347499999982</v>
      </c>
      <c r="P38">
        <f>K18-K19</f>
        <v>-1.0508347499999982</v>
      </c>
    </row>
    <row r="39" spans="2:94" x14ac:dyDescent="0.25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AVERAGE(K4,K6,K10,K12,K14,K16,K18,K20)</f>
        <v>9.9908265312500006</v>
      </c>
      <c r="J39">
        <f t="shared" si="3"/>
        <v>4.0796500000002567E-2</v>
      </c>
      <c r="L39">
        <f t="shared" si="4"/>
        <v>1.6643544122502095E-3</v>
      </c>
      <c r="N39" s="13">
        <f>I20-I21</f>
        <v>-0.82010000000000005</v>
      </c>
      <c r="O39">
        <f>J20-J21</f>
        <v>-2.3854830000000007</v>
      </c>
      <c r="P39">
        <f>K20-K21</f>
        <v>-2.3854830000000007</v>
      </c>
    </row>
    <row r="40" spans="2:94" x14ac:dyDescent="0.25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J40">
        <f t="shared" si="3"/>
        <v>1.7743235000000013</v>
      </c>
      <c r="L40">
        <f t="shared" si="4"/>
        <v>3.1482238826522546</v>
      </c>
    </row>
    <row r="41" spans="2:94" x14ac:dyDescent="0.25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I41" t="s">
        <v>102</v>
      </c>
      <c r="J41">
        <f t="shared" si="3"/>
        <v>0.76325925000000083</v>
      </c>
      <c r="L41">
        <f t="shared" si="4"/>
        <v>0.58256468271056372</v>
      </c>
    </row>
    <row r="42" spans="2:94" x14ac:dyDescent="0.25">
      <c r="B42" t="s">
        <v>83</v>
      </c>
      <c r="C42" t="s">
        <v>33</v>
      </c>
      <c r="D42" t="s">
        <v>34</v>
      </c>
      <c r="E42">
        <v>11.498766</v>
      </c>
      <c r="F42">
        <f>AVERAGE(E42:E45)</f>
        <v>12.3561195</v>
      </c>
      <c r="G42">
        <v>9.3817959999999996</v>
      </c>
      <c r="I42">
        <f>I33-I35</f>
        <v>0.80868187499999955</v>
      </c>
      <c r="J42">
        <f t="shared" si="3"/>
        <v>0.10848425000000006</v>
      </c>
      <c r="L42">
        <f t="shared" si="4"/>
        <v>1.1768832498062513E-2</v>
      </c>
    </row>
    <row r="43" spans="2:94" x14ac:dyDescent="0.25">
      <c r="B43" t="s">
        <v>83</v>
      </c>
      <c r="C43" t="s">
        <v>33</v>
      </c>
      <c r="D43" t="s">
        <v>37</v>
      </c>
      <c r="E43">
        <v>12.808130999999999</v>
      </c>
      <c r="G43">
        <v>9.3817959999999996</v>
      </c>
      <c r="I43" t="s">
        <v>103</v>
      </c>
      <c r="J43">
        <f t="shared" si="3"/>
        <v>3.0824499999997812E-2</v>
      </c>
      <c r="L43">
        <f t="shared" si="4"/>
        <v>9.5014980024986514E-4</v>
      </c>
    </row>
    <row r="44" spans="2:94" x14ac:dyDescent="0.25">
      <c r="B44" t="s">
        <v>83</v>
      </c>
      <c r="C44" t="s">
        <v>33</v>
      </c>
      <c r="D44" t="s">
        <v>38</v>
      </c>
      <c r="E44">
        <v>12.833558</v>
      </c>
      <c r="G44">
        <v>9.3817959999999996</v>
      </c>
      <c r="I44">
        <f>I37-I39</f>
        <v>1.0157150000000001</v>
      </c>
      <c r="J44">
        <f t="shared" si="3"/>
        <v>0.29567550000000153</v>
      </c>
      <c r="L44">
        <f t="shared" si="4"/>
        <v>8.7424001300250909E-2</v>
      </c>
    </row>
    <row r="45" spans="2:94" x14ac:dyDescent="0.25">
      <c r="B45" t="s">
        <v>83</v>
      </c>
      <c r="C45" t="s">
        <v>33</v>
      </c>
      <c r="D45" t="s">
        <v>39</v>
      </c>
      <c r="E45">
        <v>12.284022999999999</v>
      </c>
      <c r="G45">
        <v>9.3817959999999996</v>
      </c>
      <c r="J45">
        <f t="shared" si="3"/>
        <v>0.47063150000000142</v>
      </c>
      <c r="L45">
        <f t="shared" si="4"/>
        <v>0.22149400879225134</v>
      </c>
    </row>
    <row r="46" spans="2:94" x14ac:dyDescent="0.25">
      <c r="B46" t="s">
        <v>83</v>
      </c>
      <c r="C46" t="s">
        <v>40</v>
      </c>
      <c r="D46" t="s">
        <v>34</v>
      </c>
      <c r="E46">
        <v>11.507804999999999</v>
      </c>
      <c r="F46">
        <f>AVERAGE(E46:E49)</f>
        <v>11.505246250000001</v>
      </c>
      <c r="G46">
        <v>9.5419870000000007</v>
      </c>
      <c r="I46" t="s">
        <v>108</v>
      </c>
      <c r="J46">
        <f t="shared" si="3"/>
        <v>9.8028500000001628E-2</v>
      </c>
      <c r="L46">
        <f t="shared" si="4"/>
        <v>9.6095868122503189E-3</v>
      </c>
    </row>
    <row r="47" spans="2:94" x14ac:dyDescent="0.25">
      <c r="B47" t="s">
        <v>83</v>
      </c>
      <c r="C47" t="s">
        <v>40</v>
      </c>
      <c r="D47" t="s">
        <v>37</v>
      </c>
      <c r="E47">
        <v>11.694608000000001</v>
      </c>
      <c r="G47">
        <v>9.5419870000000007</v>
      </c>
      <c r="I47">
        <f>(I35-I33)/I33*100</f>
        <v>-7.6728894772802754</v>
      </c>
      <c r="J47">
        <f>ABS(K19-I19)</f>
        <v>0.10509024999999994</v>
      </c>
      <c r="L47">
        <f t="shared" si="4"/>
        <v>1.1043960645062488E-2</v>
      </c>
    </row>
    <row r="48" spans="2:94" x14ac:dyDescent="0.25">
      <c r="B48" t="s">
        <v>83</v>
      </c>
      <c r="C48" t="s">
        <v>40</v>
      </c>
      <c r="D48" t="s">
        <v>38</v>
      </c>
      <c r="E48">
        <v>11.626798000000001</v>
      </c>
      <c r="G48">
        <v>9.5419870000000007</v>
      </c>
      <c r="I48" t="s">
        <v>109</v>
      </c>
      <c r="J48">
        <f t="shared" si="3"/>
        <v>0.81680625000000084</v>
      </c>
      <c r="L48">
        <f t="shared" si="4"/>
        <v>0.66717245003906389</v>
      </c>
    </row>
    <row r="49" spans="2:13" x14ac:dyDescent="0.25">
      <c r="B49" t="s">
        <v>83</v>
      </c>
      <c r="C49" t="s">
        <v>40</v>
      </c>
      <c r="D49" t="s">
        <v>39</v>
      </c>
      <c r="E49">
        <v>11.191774000000001</v>
      </c>
      <c r="G49">
        <v>9.5419870000000007</v>
      </c>
      <c r="I49">
        <f>(I39-I37)/I37*100</f>
        <v>-9.2282848078677677</v>
      </c>
      <c r="J49">
        <f t="shared" si="3"/>
        <v>2.3821892500000015</v>
      </c>
      <c r="L49">
        <f t="shared" si="4"/>
        <v>5.6748256228155691</v>
      </c>
    </row>
    <row r="50" spans="2:13" x14ac:dyDescent="0.25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11.633448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12.480012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12.77351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12.09497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8" spans="1:7" x14ac:dyDescent="0.25">
      <c r="A88">
        <v>9</v>
      </c>
      <c r="B88" t="s">
        <v>82</v>
      </c>
      <c r="C88" t="s">
        <v>33</v>
      </c>
      <c r="D88" t="s">
        <v>34</v>
      </c>
      <c r="E88">
        <v>9.6146899999999995</v>
      </c>
      <c r="F88">
        <v>9.4284049999999997</v>
      </c>
    </row>
    <row r="89" spans="1:7" x14ac:dyDescent="0.25">
      <c r="A89">
        <v>610</v>
      </c>
      <c r="B89" t="s">
        <v>82</v>
      </c>
      <c r="C89" t="s">
        <v>33</v>
      </c>
      <c r="D89" t="s">
        <v>37</v>
      </c>
      <c r="E89">
        <v>9.2787299999999995</v>
      </c>
      <c r="F89">
        <v>9.4284049999999997</v>
      </c>
    </row>
    <row r="90" spans="1:7" x14ac:dyDescent="0.25">
      <c r="A90">
        <v>611</v>
      </c>
      <c r="B90" t="s">
        <v>82</v>
      </c>
      <c r="C90" t="s">
        <v>33</v>
      </c>
      <c r="D90" t="s">
        <v>38</v>
      </c>
      <c r="E90">
        <v>10.879346999999999</v>
      </c>
      <c r="F90">
        <v>9.4284049999999997</v>
      </c>
    </row>
    <row r="91" spans="1:7" x14ac:dyDescent="0.25">
      <c r="A91">
        <v>612</v>
      </c>
      <c r="B91" t="s">
        <v>82</v>
      </c>
      <c r="C91" t="s">
        <v>33</v>
      </c>
      <c r="D91" t="s">
        <v>39</v>
      </c>
      <c r="E91">
        <v>10.23869</v>
      </c>
      <c r="F91">
        <v>9.4284049999999997</v>
      </c>
    </row>
    <row r="92" spans="1:7" x14ac:dyDescent="0.25">
      <c r="A92">
        <v>613</v>
      </c>
      <c r="B92" t="s">
        <v>82</v>
      </c>
      <c r="C92" t="s">
        <v>40</v>
      </c>
      <c r="D92" t="s">
        <v>34</v>
      </c>
      <c r="E92">
        <v>13.449687000000001</v>
      </c>
      <c r="F92">
        <v>10.921894999999999</v>
      </c>
    </row>
    <row r="93" spans="1:7" x14ac:dyDescent="0.25">
      <c r="A93">
        <v>614</v>
      </c>
      <c r="B93" t="s">
        <v>82</v>
      </c>
      <c r="C93" t="s">
        <v>40</v>
      </c>
      <c r="D93" t="s">
        <v>37</v>
      </c>
      <c r="E93">
        <v>11.451435999999999</v>
      </c>
      <c r="F93">
        <v>10.921894999999999</v>
      </c>
    </row>
    <row r="94" spans="1:7" x14ac:dyDescent="0.25">
      <c r="A94">
        <v>615</v>
      </c>
      <c r="B94" t="s">
        <v>82</v>
      </c>
      <c r="C94" t="s">
        <v>40</v>
      </c>
      <c r="D94" t="s">
        <v>38</v>
      </c>
      <c r="E94">
        <v>11.657673000000001</v>
      </c>
      <c r="F94">
        <v>10.921894999999999</v>
      </c>
    </row>
    <row r="95" spans="1:7" x14ac:dyDescent="0.25">
      <c r="A95">
        <v>616</v>
      </c>
      <c r="B95" t="s">
        <v>82</v>
      </c>
      <c r="C95" t="s">
        <v>40</v>
      </c>
      <c r="D95" t="s">
        <v>39</v>
      </c>
      <c r="E95">
        <v>12.09197</v>
      </c>
      <c r="F95">
        <v>10.921894999999999</v>
      </c>
    </row>
    <row r="96" spans="1:7" x14ac:dyDescent="0.25">
      <c r="A96">
        <v>617</v>
      </c>
      <c r="B96" t="s">
        <v>83</v>
      </c>
      <c r="C96" t="s">
        <v>33</v>
      </c>
      <c r="D96" t="s">
        <v>34</v>
      </c>
      <c r="E96">
        <v>11.498766</v>
      </c>
      <c r="F96">
        <v>9.3817959999999996</v>
      </c>
    </row>
    <row r="97" spans="1:6" x14ac:dyDescent="0.25">
      <c r="A97">
        <v>618</v>
      </c>
      <c r="B97" t="s">
        <v>83</v>
      </c>
      <c r="C97" t="s">
        <v>33</v>
      </c>
      <c r="D97" t="s">
        <v>37</v>
      </c>
      <c r="E97">
        <v>12.808130999999999</v>
      </c>
      <c r="F97">
        <v>9.3817959999999996</v>
      </c>
    </row>
    <row r="98" spans="1:6" x14ac:dyDescent="0.25">
      <c r="A98">
        <v>619</v>
      </c>
      <c r="B98" t="s">
        <v>83</v>
      </c>
      <c r="C98" t="s">
        <v>33</v>
      </c>
      <c r="D98" t="s">
        <v>38</v>
      </c>
      <c r="E98">
        <v>12.833558</v>
      </c>
      <c r="F98">
        <v>9.3817959999999996</v>
      </c>
    </row>
    <row r="99" spans="1:6" x14ac:dyDescent="0.25">
      <c r="A99">
        <v>620</v>
      </c>
      <c r="B99" t="s">
        <v>83</v>
      </c>
      <c r="C99" t="s">
        <v>33</v>
      </c>
      <c r="D99" t="s">
        <v>39</v>
      </c>
      <c r="E99">
        <v>12.284022999999999</v>
      </c>
      <c r="F99">
        <v>9.3817959999999996</v>
      </c>
    </row>
    <row r="100" spans="1:6" x14ac:dyDescent="0.25">
      <c r="A100">
        <v>621</v>
      </c>
      <c r="B100" t="s">
        <v>83</v>
      </c>
      <c r="C100" t="s">
        <v>40</v>
      </c>
      <c r="D100" t="s">
        <v>34</v>
      </c>
      <c r="E100">
        <v>11.507804999999999</v>
      </c>
      <c r="F100">
        <v>9.5419870000000007</v>
      </c>
    </row>
    <row r="101" spans="1:6" x14ac:dyDescent="0.25">
      <c r="A101">
        <v>622</v>
      </c>
      <c r="B101" t="s">
        <v>83</v>
      </c>
      <c r="C101" t="s">
        <v>40</v>
      </c>
      <c r="D101" t="s">
        <v>37</v>
      </c>
      <c r="E101">
        <v>11.694608000000001</v>
      </c>
      <c r="F101">
        <v>9.5419870000000007</v>
      </c>
    </row>
    <row r="102" spans="1:6" x14ac:dyDescent="0.25">
      <c r="A102">
        <v>623</v>
      </c>
      <c r="B102" t="s">
        <v>83</v>
      </c>
      <c r="C102" t="s">
        <v>40</v>
      </c>
      <c r="D102" t="s">
        <v>38</v>
      </c>
      <c r="E102">
        <v>11.626798000000001</v>
      </c>
      <c r="F102">
        <v>9.5419870000000007</v>
      </c>
    </row>
    <row r="103" spans="1:6" x14ac:dyDescent="0.25">
      <c r="A103">
        <v>624</v>
      </c>
      <c r="B103" t="s">
        <v>83</v>
      </c>
      <c r="C103" t="s">
        <v>40</v>
      </c>
      <c r="D103" t="s">
        <v>39</v>
      </c>
      <c r="E103">
        <v>11.191774000000001</v>
      </c>
      <c r="F103">
        <v>9.5419870000000007</v>
      </c>
    </row>
    <row r="104" spans="1:6" x14ac:dyDescent="0.25">
      <c r="A104">
        <v>625</v>
      </c>
      <c r="B104" t="s">
        <v>84</v>
      </c>
      <c r="C104" t="s">
        <v>33</v>
      </c>
      <c r="D104" t="s">
        <v>34</v>
      </c>
      <c r="E104">
        <v>10.441913</v>
      </c>
      <c r="F104">
        <v>9.3557030000000001</v>
      </c>
    </row>
    <row r="105" spans="1:6" x14ac:dyDescent="0.25">
      <c r="A105">
        <v>626</v>
      </c>
      <c r="B105" t="s">
        <v>84</v>
      </c>
      <c r="C105" t="s">
        <v>33</v>
      </c>
      <c r="D105" t="s">
        <v>37</v>
      </c>
      <c r="E105">
        <v>10.884574000000001</v>
      </c>
      <c r="F105">
        <v>9.3557030000000001</v>
      </c>
    </row>
    <row r="106" spans="1:6" x14ac:dyDescent="0.25">
      <c r="A106">
        <v>627</v>
      </c>
      <c r="B106" t="s">
        <v>84</v>
      </c>
      <c r="C106" t="s">
        <v>33</v>
      </c>
      <c r="D106" t="s">
        <v>38</v>
      </c>
      <c r="E106">
        <v>10.695738</v>
      </c>
      <c r="F106">
        <v>9.3557030000000001</v>
      </c>
    </row>
    <row r="107" spans="1:6" x14ac:dyDescent="0.25">
      <c r="A107">
        <v>628</v>
      </c>
      <c r="B107" t="s">
        <v>84</v>
      </c>
      <c r="C107" t="s">
        <v>33</v>
      </c>
      <c r="D107" t="s">
        <v>39</v>
      </c>
      <c r="E107">
        <v>10.634524000000001</v>
      </c>
      <c r="F107">
        <v>9.3557030000000001</v>
      </c>
    </row>
    <row r="108" spans="1:6" x14ac:dyDescent="0.25">
      <c r="A108">
        <v>629</v>
      </c>
      <c r="B108" t="s">
        <v>84</v>
      </c>
      <c r="C108" t="s">
        <v>40</v>
      </c>
      <c r="D108" t="s">
        <v>34</v>
      </c>
      <c r="E108">
        <v>11.741968999999999</v>
      </c>
      <c r="F108">
        <v>10.287595</v>
      </c>
    </row>
    <row r="109" spans="1:6" x14ac:dyDescent="0.25">
      <c r="A109">
        <v>630</v>
      </c>
      <c r="B109" t="s">
        <v>84</v>
      </c>
      <c r="C109" t="s">
        <v>40</v>
      </c>
      <c r="D109" t="s">
        <v>37</v>
      </c>
      <c r="E109">
        <v>11.501628</v>
      </c>
      <c r="F109">
        <v>10.287595</v>
      </c>
    </row>
    <row r="110" spans="1:6" x14ac:dyDescent="0.25">
      <c r="A110">
        <v>631</v>
      </c>
      <c r="B110" t="s">
        <v>84</v>
      </c>
      <c r="C110" t="s">
        <v>40</v>
      </c>
      <c r="D110" t="s">
        <v>38</v>
      </c>
      <c r="E110">
        <v>11.633448</v>
      </c>
      <c r="F110">
        <v>10.287595</v>
      </c>
    </row>
    <row r="111" spans="1:6" x14ac:dyDescent="0.25">
      <c r="A111">
        <v>632</v>
      </c>
      <c r="B111" t="s">
        <v>84</v>
      </c>
      <c r="C111" t="s">
        <v>40</v>
      </c>
      <c r="D111" t="s">
        <v>39</v>
      </c>
      <c r="E111">
        <v>10.950037</v>
      </c>
      <c r="F111">
        <v>10.287595</v>
      </c>
    </row>
    <row r="112" spans="1:6" x14ac:dyDescent="0.25">
      <c r="A112">
        <v>633</v>
      </c>
      <c r="B112" t="s">
        <v>85</v>
      </c>
      <c r="C112" t="s">
        <v>33</v>
      </c>
      <c r="D112" t="s">
        <v>34</v>
      </c>
      <c r="E112">
        <v>11.173054</v>
      </c>
      <c r="F112">
        <v>9.8159379999999992</v>
      </c>
    </row>
    <row r="113" spans="1:6" x14ac:dyDescent="0.25">
      <c r="A113">
        <v>634</v>
      </c>
      <c r="B113" t="s">
        <v>85</v>
      </c>
      <c r="C113" t="s">
        <v>33</v>
      </c>
      <c r="D113" t="s">
        <v>37</v>
      </c>
      <c r="E113">
        <v>10.370537000000001</v>
      </c>
      <c r="F113">
        <v>9.8159379999999992</v>
      </c>
    </row>
    <row r="114" spans="1:6" x14ac:dyDescent="0.25">
      <c r="A114">
        <v>635</v>
      </c>
      <c r="B114" t="s">
        <v>85</v>
      </c>
      <c r="C114" t="s">
        <v>33</v>
      </c>
      <c r="D114" t="s">
        <v>38</v>
      </c>
      <c r="E114">
        <v>11.833764</v>
      </c>
      <c r="F114">
        <v>9.8159379999999992</v>
      </c>
    </row>
    <row r="115" spans="1:6" x14ac:dyDescent="0.25">
      <c r="A115">
        <v>636</v>
      </c>
      <c r="B115" t="s">
        <v>85</v>
      </c>
      <c r="C115" t="s">
        <v>33</v>
      </c>
      <c r="D115" t="s">
        <v>39</v>
      </c>
      <c r="E115">
        <v>11.869099</v>
      </c>
      <c r="F115">
        <v>9.8159379999999992</v>
      </c>
    </row>
    <row r="116" spans="1:6" x14ac:dyDescent="0.25">
      <c r="A116">
        <v>637</v>
      </c>
      <c r="B116" t="s">
        <v>85</v>
      </c>
      <c r="C116" t="s">
        <v>40</v>
      </c>
      <c r="D116" t="s">
        <v>34</v>
      </c>
      <c r="E116">
        <v>13.186750999999999</v>
      </c>
      <c r="F116">
        <v>11.109626</v>
      </c>
    </row>
    <row r="117" spans="1:6" x14ac:dyDescent="0.25">
      <c r="A117">
        <v>638</v>
      </c>
      <c r="B117" t="s">
        <v>85</v>
      </c>
      <c r="C117" t="s">
        <v>40</v>
      </c>
      <c r="D117" t="s">
        <v>37</v>
      </c>
      <c r="E117">
        <v>12.224347</v>
      </c>
      <c r="F117">
        <v>11.109626</v>
      </c>
    </row>
    <row r="118" spans="1:6" x14ac:dyDescent="0.25">
      <c r="A118">
        <v>639</v>
      </c>
      <c r="B118" t="s">
        <v>85</v>
      </c>
      <c r="C118" t="s">
        <v>40</v>
      </c>
      <c r="D118" t="s">
        <v>38</v>
      </c>
      <c r="E118">
        <v>12.767359000000001</v>
      </c>
      <c r="F118">
        <v>11.109626</v>
      </c>
    </row>
    <row r="119" spans="1:6" x14ac:dyDescent="0.25">
      <c r="A119">
        <v>640</v>
      </c>
      <c r="B119" t="s">
        <v>85</v>
      </c>
      <c r="C119" t="s">
        <v>40</v>
      </c>
      <c r="D119" t="s">
        <v>39</v>
      </c>
      <c r="E119">
        <v>12.942572999999999</v>
      </c>
      <c r="F119">
        <v>11.109626</v>
      </c>
    </row>
    <row r="120" spans="1:6" x14ac:dyDescent="0.25">
      <c r="A120">
        <v>641</v>
      </c>
      <c r="B120" t="s">
        <v>86</v>
      </c>
      <c r="C120" t="s">
        <v>33</v>
      </c>
      <c r="D120" t="s">
        <v>34</v>
      </c>
      <c r="E120">
        <v>12.798927000000001</v>
      </c>
      <c r="F120">
        <v>11.253282</v>
      </c>
    </row>
    <row r="121" spans="1:6" x14ac:dyDescent="0.25">
      <c r="A121">
        <v>642</v>
      </c>
      <c r="B121" t="s">
        <v>86</v>
      </c>
      <c r="C121" t="s">
        <v>33</v>
      </c>
      <c r="D121" t="s">
        <v>37</v>
      </c>
      <c r="E121">
        <v>13.038155</v>
      </c>
      <c r="F121">
        <v>11.253282</v>
      </c>
    </row>
    <row r="122" spans="1:6" x14ac:dyDescent="0.25">
      <c r="A122">
        <v>643</v>
      </c>
      <c r="B122" t="s">
        <v>86</v>
      </c>
      <c r="C122" t="s">
        <v>33</v>
      </c>
      <c r="D122" t="s">
        <v>38</v>
      </c>
      <c r="E122">
        <v>12.480012</v>
      </c>
      <c r="F122">
        <v>11.253282</v>
      </c>
    </row>
    <row r="123" spans="1:6" x14ac:dyDescent="0.25">
      <c r="A123">
        <v>644</v>
      </c>
      <c r="B123" t="s">
        <v>86</v>
      </c>
      <c r="C123" t="s">
        <v>33</v>
      </c>
      <c r="D123" t="s">
        <v>39</v>
      </c>
      <c r="E123">
        <v>11.888147999999999</v>
      </c>
      <c r="F123">
        <v>11.253282</v>
      </c>
    </row>
    <row r="124" spans="1:6" x14ac:dyDescent="0.25">
      <c r="A124">
        <v>645</v>
      </c>
      <c r="B124" t="s">
        <v>86</v>
      </c>
      <c r="C124" t="s">
        <v>40</v>
      </c>
      <c r="D124" t="s">
        <v>34</v>
      </c>
      <c r="E124">
        <v>13.385241000000001</v>
      </c>
      <c r="F124">
        <v>12.297055</v>
      </c>
    </row>
    <row r="125" spans="1:6" x14ac:dyDescent="0.25">
      <c r="A125">
        <v>646</v>
      </c>
      <c r="B125" t="s">
        <v>86</v>
      </c>
      <c r="C125" t="s">
        <v>40</v>
      </c>
      <c r="D125" t="s">
        <v>37</v>
      </c>
      <c r="E125">
        <v>14.091074000000001</v>
      </c>
      <c r="F125">
        <v>12.297055</v>
      </c>
    </row>
    <row r="126" spans="1:6" x14ac:dyDescent="0.25">
      <c r="A126">
        <v>647</v>
      </c>
      <c r="B126" t="s">
        <v>86</v>
      </c>
      <c r="C126" t="s">
        <v>40</v>
      </c>
      <c r="D126" t="s">
        <v>38</v>
      </c>
      <c r="E126">
        <v>12.77351</v>
      </c>
      <c r="F126">
        <v>12.297055</v>
      </c>
    </row>
    <row r="127" spans="1:6" x14ac:dyDescent="0.25">
      <c r="A127">
        <v>648</v>
      </c>
      <c r="B127" t="s">
        <v>86</v>
      </c>
      <c r="C127" t="s">
        <v>40</v>
      </c>
      <c r="D127" t="s">
        <v>39</v>
      </c>
      <c r="E127">
        <v>14.158756</v>
      </c>
      <c r="F127">
        <v>12.297055</v>
      </c>
    </row>
    <row r="128" spans="1:6" x14ac:dyDescent="0.25">
      <c r="A128">
        <v>657</v>
      </c>
      <c r="B128" t="s">
        <v>87</v>
      </c>
      <c r="C128" t="s">
        <v>33</v>
      </c>
      <c r="D128" t="s">
        <v>34</v>
      </c>
      <c r="E128">
        <v>12.475568000000001</v>
      </c>
      <c r="F128">
        <v>10.117616</v>
      </c>
    </row>
    <row r="129" spans="1:6" x14ac:dyDescent="0.25">
      <c r="A129">
        <v>658</v>
      </c>
      <c r="B129" t="s">
        <v>87</v>
      </c>
      <c r="C129" t="s">
        <v>33</v>
      </c>
      <c r="D129" t="s">
        <v>37</v>
      </c>
      <c r="E129">
        <v>12.258589000000001</v>
      </c>
      <c r="F129">
        <v>10.117616</v>
      </c>
    </row>
    <row r="130" spans="1:6" x14ac:dyDescent="0.25">
      <c r="A130">
        <v>659</v>
      </c>
      <c r="B130" t="s">
        <v>87</v>
      </c>
      <c r="C130" t="s">
        <v>33</v>
      </c>
      <c r="D130" t="s">
        <v>38</v>
      </c>
      <c r="E130">
        <v>11.708562000000001</v>
      </c>
      <c r="F130">
        <v>10.117616</v>
      </c>
    </row>
    <row r="131" spans="1:6" x14ac:dyDescent="0.25">
      <c r="A131">
        <v>660</v>
      </c>
      <c r="B131" t="s">
        <v>87</v>
      </c>
      <c r="C131" t="s">
        <v>33</v>
      </c>
      <c r="D131" t="s">
        <v>39</v>
      </c>
      <c r="E131">
        <v>12.09497</v>
      </c>
      <c r="F131">
        <v>10.117616</v>
      </c>
    </row>
    <row r="132" spans="1:6" x14ac:dyDescent="0.25">
      <c r="A132">
        <v>661</v>
      </c>
      <c r="B132" t="s">
        <v>87</v>
      </c>
      <c r="C132" t="s">
        <v>40</v>
      </c>
      <c r="D132" t="s">
        <v>34</v>
      </c>
      <c r="E132">
        <v>15.887212999999999</v>
      </c>
      <c r="F132">
        <v>10.937716</v>
      </c>
    </row>
    <row r="133" spans="1:6" x14ac:dyDescent="0.25">
      <c r="A133">
        <v>662</v>
      </c>
      <c r="B133" t="s">
        <v>87</v>
      </c>
      <c r="C133" t="s">
        <v>40</v>
      </c>
      <c r="D133" t="s">
        <v>37</v>
      </c>
      <c r="E133">
        <v>14.096317000000001</v>
      </c>
      <c r="F133">
        <v>10.937716</v>
      </c>
    </row>
    <row r="134" spans="1:6" x14ac:dyDescent="0.25">
      <c r="A134">
        <v>663</v>
      </c>
      <c r="B134" t="s">
        <v>87</v>
      </c>
      <c r="C134" t="s">
        <v>40</v>
      </c>
      <c r="D134" t="s">
        <v>38</v>
      </c>
      <c r="E134">
        <v>13.440067000000001</v>
      </c>
      <c r="F134">
        <v>10.937716</v>
      </c>
    </row>
    <row r="135" spans="1:6" x14ac:dyDescent="0.25">
      <c r="A135">
        <v>664</v>
      </c>
      <c r="B135" t="s">
        <v>87</v>
      </c>
      <c r="C135" t="s">
        <v>40</v>
      </c>
      <c r="D135" t="s">
        <v>39</v>
      </c>
      <c r="E135">
        <v>14.656024</v>
      </c>
      <c r="F135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P81"/>
  <sheetViews>
    <sheetView zoomScale="70" zoomScaleNormal="70" workbookViewId="0">
      <selection activeCell="G100" sqref="G100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-11.578362832032797</v>
      </c>
      <c r="O6" s="12"/>
      <c r="P6" s="12"/>
      <c r="Q6">
        <f>(K10-K11)/K11*100</f>
        <v>-11.504282943748922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-1.2236768461507479</v>
      </c>
      <c r="O7" s="12"/>
      <c r="P7" s="12"/>
      <c r="Q7">
        <f>(K12-K13)/K13*100</f>
        <v>-1.3663149606389025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-9.3021632127270806</v>
      </c>
      <c r="O8" s="12"/>
      <c r="P8" s="12"/>
      <c r="Q8">
        <f>(K14-K15)/K15*100</f>
        <v>-9.5248835497192399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-7.674602186923944</v>
      </c>
      <c r="O9" s="12"/>
      <c r="P9" s="12"/>
      <c r="Q9">
        <f>(K16-K17)/K17*100</f>
        <v>-7.8756045636920122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10.974509249999999</v>
      </c>
      <c r="K10">
        <f t="shared" si="0"/>
        <v>9.7745092499999995</v>
      </c>
      <c r="L10">
        <v>5</v>
      </c>
      <c r="M10">
        <f>(I18-I19)/(I19)*100</f>
        <v>-8.4879916370220343</v>
      </c>
      <c r="N10">
        <f>(J18-J19)/J18*100</f>
        <v>-9.3888750470371658</v>
      </c>
      <c r="O10" s="12"/>
      <c r="P10" s="12"/>
      <c r="Q10">
        <f>(K18-K19)/K19*100</f>
        <v>-9.4257705625304062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12.24517775</v>
      </c>
      <c r="K11">
        <f t="shared" si="0"/>
        <v>11.045177750000001</v>
      </c>
      <c r="L11">
        <v>5</v>
      </c>
      <c r="M11">
        <f>(I20-I21)/(I21)*100</f>
        <v>-7.4979090698643125</v>
      </c>
      <c r="N11">
        <f>(J20-J21)/J20*100</f>
        <v>-15.608774138933434</v>
      </c>
      <c r="O11" s="12"/>
      <c r="P11" s="12"/>
      <c r="Q11">
        <f>(K20-K21)/K21*100</f>
        <v>-14.984064993776991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10.288684499999999</v>
      </c>
      <c r="K12">
        <f t="shared" si="0"/>
        <v>9.0886844999999994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10.41458475</v>
      </c>
      <c r="K13">
        <f t="shared" si="0"/>
        <v>9.2145847500000002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10.30886825</v>
      </c>
      <c r="K14">
        <f t="shared" si="0"/>
        <v>9.1088682500000004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11.267816000000002</v>
      </c>
      <c r="K15">
        <f t="shared" si="0"/>
        <v>10.067816000000002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11.73385575</v>
      </c>
      <c r="K16">
        <f t="shared" si="0"/>
        <v>10.533855750000001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12.634382500000001</v>
      </c>
      <c r="K17">
        <f t="shared" si="0"/>
        <v>11.434382500000002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13.421526</v>
      </c>
      <c r="K19">
        <f t="shared" si="0"/>
        <v>12.221526000000001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10.489861250000001</v>
      </c>
      <c r="K20">
        <f t="shared" si="0"/>
        <v>9.2898612500000013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12.1272</v>
      </c>
      <c r="K21">
        <f t="shared" si="0"/>
        <v>10.927200000000001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0.42818274999999983</v>
      </c>
      <c r="J30">
        <f>ABS(K2-I2)</f>
        <v>1.6041155000000007</v>
      </c>
      <c r="K30">
        <f>AVERAGE(L30:L49)</f>
        <v>0.37141110260430654</v>
      </c>
      <c r="L30">
        <f>(K2-I2)^2</f>
        <v>2.573186537340252</v>
      </c>
      <c r="M30">
        <f>SQRT(AVERAGE(L32:L35,L38:L49))</f>
        <v>0.34813100752931359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0.82775474999999865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10.861222</v>
      </c>
      <c r="F34">
        <f>AVERAGE(E34:E37)</f>
        <v>10.974509249999999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-1.2706685000000011</v>
      </c>
      <c r="P34">
        <f>K10-K11</f>
        <v>-1.2706685000000011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12.488841000000001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-0.12590025000000082</v>
      </c>
      <c r="P35">
        <f>K12-K13</f>
        <v>-0.12590025000000082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10.196954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0.35315077614816176</v>
      </c>
      <c r="N36" s="13">
        <f>I14-I15</f>
        <v>-0.9318919999999995</v>
      </c>
      <c r="O36">
        <f>J14-J15</f>
        <v>-0.95894775000000188</v>
      </c>
      <c r="P36">
        <f>K14-K15</f>
        <v>-0.95894775000000188</v>
      </c>
    </row>
    <row r="37" spans="2:94" x14ac:dyDescent="0.25">
      <c r="B37" t="s">
        <v>82</v>
      </c>
      <c r="C37" t="s">
        <v>33</v>
      </c>
      <c r="D37" t="s">
        <v>39</v>
      </c>
      <c r="E37">
        <v>10.35102</v>
      </c>
      <c r="G37">
        <v>9.4284049999999997</v>
      </c>
      <c r="I37">
        <f>AVERAGE(K5,K7,K11,K13,K15,K17,K19,K21)</f>
        <v>10.517000375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-0.90052675000000093</v>
      </c>
      <c r="P37">
        <f>K16-K17</f>
        <v>-0.90052675000000093</v>
      </c>
    </row>
    <row r="38" spans="2:94" x14ac:dyDescent="0.25">
      <c r="B38" t="s">
        <v>82</v>
      </c>
      <c r="C38" t="s">
        <v>40</v>
      </c>
      <c r="D38" t="s">
        <v>34</v>
      </c>
      <c r="E38">
        <v>13.179252999999999</v>
      </c>
      <c r="F38">
        <f>AVERAGE(E38:E41)</f>
        <v>12.24517775</v>
      </c>
      <c r="G38">
        <v>10.921894999999999</v>
      </c>
      <c r="I38" t="s">
        <v>101</v>
      </c>
      <c r="J38">
        <f t="shared" si="3"/>
        <v>0.34610424999999978</v>
      </c>
      <c r="L38">
        <f t="shared" si="4"/>
        <v>0.11978815186806235</v>
      </c>
      <c r="M38">
        <f>MAX(J32:J35,J38:J39,J42:J49)</f>
        <v>0.82775474999999865</v>
      </c>
      <c r="N38" s="13">
        <f>I18-I19</f>
        <v>-1.0437729999999998</v>
      </c>
      <c r="O38">
        <f>J18-J19</f>
        <v>-1.1519729999999999</v>
      </c>
      <c r="P38">
        <f>K18-K19</f>
        <v>-1.1519729999999999</v>
      </c>
    </row>
    <row r="39" spans="2:94" x14ac:dyDescent="0.25">
      <c r="B39" t="s">
        <v>82</v>
      </c>
      <c r="C39" t="s">
        <v>40</v>
      </c>
      <c r="D39" t="s">
        <v>37</v>
      </c>
      <c r="E39">
        <v>12.021886</v>
      </c>
      <c r="G39">
        <v>10.921894999999999</v>
      </c>
      <c r="I39">
        <f>AVERAGE(K4,K6,K10,K12,K14,K16,K18,K20)</f>
        <v>9.6214283750000007</v>
      </c>
      <c r="J39">
        <f t="shared" si="3"/>
        <v>0.12328275000000133</v>
      </c>
      <c r="L39">
        <f t="shared" si="4"/>
        <v>1.5198636447562827E-2</v>
      </c>
      <c r="N39" s="13">
        <f>I20-I21</f>
        <v>-0.82010000000000005</v>
      </c>
      <c r="O39">
        <f>J20-J21</f>
        <v>-1.6373387499999996</v>
      </c>
      <c r="P39">
        <f>K20-K21</f>
        <v>-1.6373387499999996</v>
      </c>
    </row>
    <row r="40" spans="2:94" x14ac:dyDescent="0.25">
      <c r="B40" t="s">
        <v>82</v>
      </c>
      <c r="C40" t="s">
        <v>40</v>
      </c>
      <c r="D40" t="s">
        <v>38</v>
      </c>
      <c r="E40">
        <v>11.344440000000001</v>
      </c>
      <c r="G40">
        <v>10.921894999999999</v>
      </c>
      <c r="J40">
        <f t="shared" si="3"/>
        <v>0.29311150000000019</v>
      </c>
      <c r="L40">
        <f t="shared" si="4"/>
        <v>8.5914351432250111E-2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0.32740225000000045</v>
      </c>
      <c r="L41">
        <f t="shared" si="4"/>
        <v>0.10719223330506279</v>
      </c>
    </row>
    <row r="42" spans="2:94" x14ac:dyDescent="0.25">
      <c r="B42" t="s">
        <v>83</v>
      </c>
      <c r="C42" t="s">
        <v>33</v>
      </c>
      <c r="D42" t="s">
        <v>34</v>
      </c>
      <c r="E42">
        <v>9.9705340000000007</v>
      </c>
      <c r="F42">
        <f>AVERAGE(E42:E45)</f>
        <v>10.288684499999999</v>
      </c>
      <c r="G42">
        <v>9.3817959999999996</v>
      </c>
      <c r="I42">
        <f>I33-I35</f>
        <v>0.80868187499999955</v>
      </c>
      <c r="J42">
        <f t="shared" si="3"/>
        <v>0.24683474999999966</v>
      </c>
      <c r="L42">
        <f t="shared" si="4"/>
        <v>6.0927393807562333E-2</v>
      </c>
    </row>
    <row r="43" spans="2:94" x14ac:dyDescent="0.25">
      <c r="B43" t="s">
        <v>83</v>
      </c>
      <c r="C43" t="s">
        <v>33</v>
      </c>
      <c r="D43" t="s">
        <v>37</v>
      </c>
      <c r="E43">
        <v>10.656248</v>
      </c>
      <c r="G43">
        <v>9.3817959999999996</v>
      </c>
      <c r="I43" t="s">
        <v>103</v>
      </c>
      <c r="J43">
        <f t="shared" si="3"/>
        <v>0.21977899999999728</v>
      </c>
      <c r="L43">
        <f t="shared" si="4"/>
        <v>4.8302808840998808E-2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0.89557199999999959</v>
      </c>
      <c r="J44">
        <f t="shared" si="3"/>
        <v>0.71791775000000158</v>
      </c>
      <c r="L44">
        <f t="shared" si="4"/>
        <v>0.51540589576506479</v>
      </c>
    </row>
    <row r="45" spans="2:94" x14ac:dyDescent="0.25">
      <c r="B45" t="s">
        <v>83</v>
      </c>
      <c r="C45" t="s">
        <v>33</v>
      </c>
      <c r="D45" t="s">
        <v>39</v>
      </c>
      <c r="E45">
        <v>10.126507</v>
      </c>
      <c r="G45">
        <v>9.3817959999999996</v>
      </c>
      <c r="J45">
        <f t="shared" si="3"/>
        <v>0.32475650000000122</v>
      </c>
      <c r="L45">
        <f t="shared" si="4"/>
        <v>0.1054667842922508</v>
      </c>
    </row>
    <row r="46" spans="2:94" x14ac:dyDescent="0.25">
      <c r="B46" t="s">
        <v>83</v>
      </c>
      <c r="C46" t="s">
        <v>40</v>
      </c>
      <c r="D46" t="s">
        <v>34</v>
      </c>
      <c r="E46">
        <v>10.321052</v>
      </c>
      <c r="F46">
        <f>AVERAGE(E46:E49)</f>
        <v>10.41458475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10.447647999999999</v>
      </c>
      <c r="G47">
        <v>9.5419870000000007</v>
      </c>
      <c r="I47">
        <f>(I35-I33)/I33*100</f>
        <v>-7.6728894772802754</v>
      </c>
      <c r="J47">
        <f>ABS(K19-I19)</f>
        <v>7.5528999999999513E-2</v>
      </c>
      <c r="L47">
        <f t="shared" si="4"/>
        <v>5.7046298409999261E-3</v>
      </c>
    </row>
    <row r="48" spans="2:94" x14ac:dyDescent="0.25">
      <c r="B48" t="s">
        <v>83</v>
      </c>
      <c r="C48" t="s">
        <v>40</v>
      </c>
      <c r="D48" t="s">
        <v>38</v>
      </c>
      <c r="E48">
        <v>10.373837</v>
      </c>
      <c r="G48">
        <v>9.5419870000000007</v>
      </c>
      <c r="I48" t="s">
        <v>109</v>
      </c>
      <c r="J48">
        <f t="shared" si="3"/>
        <v>0.82775474999999865</v>
      </c>
      <c r="L48">
        <f t="shared" si="4"/>
        <v>0.68517792614756023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-8.5154698874868071</v>
      </c>
      <c r="J49">
        <f t="shared" si="3"/>
        <v>1.0515999999999082E-2</v>
      </c>
      <c r="L49">
        <f t="shared" si="4"/>
        <v>1.1058625599998068E-4</v>
      </c>
    </row>
    <row r="50" spans="2:13" x14ac:dyDescent="0.25">
      <c r="B50" t="s">
        <v>84</v>
      </c>
      <c r="C50" t="s">
        <v>33</v>
      </c>
      <c r="D50" t="s">
        <v>34</v>
      </c>
      <c r="E50">
        <v>9.818009</v>
      </c>
      <c r="F50">
        <f>AVERAGE(E50:E53)</f>
        <v>10.30886825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10.603289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10.458091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10.356083999999999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11.299422</v>
      </c>
      <c r="F54">
        <f>AVERAGE(E54:E57)</f>
        <v>11.267816000000002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11.364924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11.189635000000001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12.143779</v>
      </c>
      <c r="F58">
        <f>AVERAGE(E58:E61)</f>
        <v>11.73385575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11.643872999999999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11.871452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11.276319000000001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13.406527000000001</v>
      </c>
      <c r="F62">
        <f>AVERAGE(E62:E65)</f>
        <v>12.634382500000001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12.480349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12.656598000000001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13.210399000000001</v>
      </c>
      <c r="F70">
        <f>AVERAGE(E70:E73)</f>
        <v>13.421526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13.775802000000001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12.729668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13.970235000000001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10.459618000000001</v>
      </c>
      <c r="F74">
        <f>AVERAGE(E74:E77)</f>
        <v>10.489861250000001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10.607231000000001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10.240748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10.651847999999999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12.970439000000001</v>
      </c>
      <c r="F78">
        <f>AVERAGE(E78:E81)</f>
        <v>12.1272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11.540476999999999</v>
      </c>
      <c r="G80">
        <v>10.937716</v>
      </c>
    </row>
    <row r="81" spans="2:7" x14ac:dyDescent="0.25">
      <c r="B81" t="s">
        <v>87</v>
      </c>
      <c r="C81" t="s">
        <v>40</v>
      </c>
      <c r="D81" t="s">
        <v>39</v>
      </c>
      <c r="E81">
        <v>12.148998000000001</v>
      </c>
      <c r="G81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259-1071-44FE-9F53-D1E7FFCE66FE}">
  <dimension ref="A1:CP149"/>
  <sheetViews>
    <sheetView zoomScale="70" zoomScaleNormal="70" workbookViewId="0">
      <selection activeCell="E22" sqref="E2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-9.2736277342137736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-9.4370791393092528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-0.47926903818603145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-8.8361355713905674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10.903500000000001</v>
      </c>
      <c r="K4">
        <f t="shared" si="0"/>
        <v>9.7035000000000018</v>
      </c>
      <c r="L4">
        <v>2</v>
      </c>
      <c r="M4">
        <f>(I6-I7)/(I7)*100</f>
        <v>-3.1402286791878598</v>
      </c>
      <c r="N4">
        <f>(J6-J7)/J6*100</f>
        <v>-9.1399158099710824</v>
      </c>
      <c r="O4" s="12" t="e">
        <f>(I3-#REF!)/#REF!*100</f>
        <v>#REF!</v>
      </c>
      <c r="P4" s="12" t="e">
        <f>(J3-#REF!)/#REF!*100</f>
        <v>#REF!</v>
      </c>
      <c r="Q4">
        <f>(K6-K7)/K7*100</f>
        <v>-9.3564722867549541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11.91465</v>
      </c>
      <c r="K5">
        <f t="shared" si="0"/>
        <v>10.714650000000001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10.4763</v>
      </c>
      <c r="K6">
        <f t="shared" si="0"/>
        <v>9.2763000000000009</v>
      </c>
      <c r="L6">
        <v>3</v>
      </c>
      <c r="M6">
        <f>(I10-I11)/(I11)*100</f>
        <v>-13.674275389023604</v>
      </c>
      <c r="N6">
        <f>(J10-J11)/J10*100</f>
        <v>-14.077060344187565</v>
      </c>
      <c r="O6" s="12"/>
      <c r="P6" s="12"/>
      <c r="Q6">
        <f>(K10-K11)/K11*100</f>
        <v>-13.800291786883378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11.433825000000001</v>
      </c>
      <c r="K7">
        <f t="shared" si="0"/>
        <v>10.233825000000001</v>
      </c>
      <c r="L7">
        <v>3</v>
      </c>
      <c r="M7">
        <f>(I12-I13)/(I13)*100</f>
        <v>-1.6788012811168269</v>
      </c>
      <c r="N7">
        <f>(J12-J13)/J12*100</f>
        <v>10.364950915842645</v>
      </c>
      <c r="O7" s="12"/>
      <c r="P7" s="12"/>
      <c r="Q7">
        <f>(K12-K13)/K13*100</f>
        <v>12.951352658054502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0.97290846775277084</v>
      </c>
      <c r="AO7">
        <f>AO3/AVERAGE(K5,K7)*100</f>
        <v>0.2301539849559473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-8.8487442378582895</v>
      </c>
      <c r="BI7">
        <f>BI3/AVERAGE(K5,K7)*100</f>
        <v>-8.8422952028727639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-4.7050396003865931</v>
      </c>
      <c r="O8" s="12"/>
      <c r="P8" s="12"/>
      <c r="Q8">
        <f>(K14-K15)/K15*100</f>
        <v>-5.0494602888987314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-12.379427614722511</v>
      </c>
      <c r="O9" s="12"/>
      <c r="P9" s="12"/>
      <c r="Q9">
        <f>(K16-K17)/K17*100</f>
        <v>-12.270411274028021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10.5838</v>
      </c>
      <c r="F10">
        <f>AVERAGE(E10:E13)</f>
        <v>10.903500000000001</v>
      </c>
      <c r="G10">
        <v>8.9729109999999999</v>
      </c>
      <c r="H10">
        <v>5</v>
      </c>
      <c r="I10">
        <f>AVERAGE(G34:G37)</f>
        <v>9.4284049999999997</v>
      </c>
      <c r="J10">
        <f>F34</f>
        <v>9.9407420000000002</v>
      </c>
      <c r="K10">
        <f t="shared" si="0"/>
        <v>8.7407420000000009</v>
      </c>
      <c r="L10">
        <v>5</v>
      </c>
      <c r="M10">
        <f>(I18-I19)/(I19)*100</f>
        <v>-8.4879916370220343</v>
      </c>
      <c r="N10">
        <f>(J18-J19)/J18*100</f>
        <v>1.050822715383348</v>
      </c>
      <c r="O10" s="12"/>
      <c r="P10" s="12"/>
      <c r="Q10">
        <f>(K18-K19)/K19*100</f>
        <v>1.1784636462731108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10.244400000000001</v>
      </c>
      <c r="G11">
        <v>8.9729109999999999</v>
      </c>
      <c r="H11">
        <v>5</v>
      </c>
      <c r="I11">
        <f>AVERAGE(G38:G41)</f>
        <v>10.921894999999999</v>
      </c>
      <c r="J11">
        <f>F38</f>
        <v>11.340106249999998</v>
      </c>
      <c r="K11">
        <f t="shared" si="0"/>
        <v>10.140106249999999</v>
      </c>
      <c r="L11">
        <v>5</v>
      </c>
      <c r="M11">
        <f>(I20-I21)/(I21)*100</f>
        <v>-7.4979090698643125</v>
      </c>
      <c r="N11">
        <f>(J20-J21)/J20*100</f>
        <v>-13.128520658247073</v>
      </c>
      <c r="O11" s="12"/>
      <c r="P11" s="12"/>
      <c r="Q11">
        <f>(K20-K21)/K21*100</f>
        <v>-12.783334829998422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11.5985</v>
      </c>
      <c r="G12">
        <v>8.9729109999999999</v>
      </c>
      <c r="H12">
        <v>7</v>
      </c>
      <c r="I12">
        <f>AVERAGE(G42:G45)</f>
        <v>9.3817959999999996</v>
      </c>
      <c r="J12">
        <f>F42</f>
        <v>12.493262249999999</v>
      </c>
      <c r="K12">
        <f t="shared" si="0"/>
        <v>11.29326225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11.1873</v>
      </c>
      <c r="G13">
        <v>8.9729109999999999</v>
      </c>
      <c r="H13">
        <v>7</v>
      </c>
      <c r="I13">
        <f>AVERAGE(G46:G49)</f>
        <v>9.5419870000000007</v>
      </c>
      <c r="J13">
        <f>F46</f>
        <v>11.198341750000001</v>
      </c>
      <c r="K13">
        <f t="shared" si="0"/>
        <v>9.9983417500000016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11.6015</v>
      </c>
      <c r="F14">
        <f>AVERAGE(E14:E17)</f>
        <v>11.91465</v>
      </c>
      <c r="G14">
        <v>9.3905689999999993</v>
      </c>
      <c r="H14">
        <v>8</v>
      </c>
      <c r="I14">
        <f>AVERAGE(G50:G53)</f>
        <v>9.3557030000000001</v>
      </c>
      <c r="J14">
        <f>F50</f>
        <v>10.411261999999999</v>
      </c>
      <c r="K14">
        <f t="shared" si="0"/>
        <v>9.2112619999999996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12.3146</v>
      </c>
      <c r="G15">
        <v>9.3905689999999993</v>
      </c>
      <c r="H15">
        <v>8</v>
      </c>
      <c r="I15">
        <f>AVERAGE(G54:G57)</f>
        <v>10.287595</v>
      </c>
      <c r="J15">
        <f>F54</f>
        <v>10.901116</v>
      </c>
      <c r="K15">
        <f t="shared" si="0"/>
        <v>9.7011160000000007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11.922800000000001</v>
      </c>
      <c r="G16">
        <v>9.3905689999999993</v>
      </c>
      <c r="H16">
        <v>9</v>
      </c>
      <c r="I16">
        <f>AVERAGE(G58:G61)</f>
        <v>9.8159379999999992</v>
      </c>
      <c r="J16">
        <f>F58</f>
        <v>10.442974750000001</v>
      </c>
      <c r="K16">
        <f t="shared" si="0"/>
        <v>9.2429747500000019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11.819699999999999</v>
      </c>
      <c r="G17">
        <v>9.3905689999999993</v>
      </c>
      <c r="H17">
        <v>9</v>
      </c>
      <c r="I17">
        <f>AVERAGE(G62:G65)</f>
        <v>11.109626</v>
      </c>
      <c r="J17">
        <f>F62</f>
        <v>11.73575525</v>
      </c>
      <c r="K17">
        <f t="shared" si="0"/>
        <v>10.535755250000001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10.9627</v>
      </c>
      <c r="F18">
        <f>AVERAGE(E18:E21)</f>
        <v>10.4763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9.9580000000000002</v>
      </c>
      <c r="G19">
        <v>9.5206529999999994</v>
      </c>
      <c r="H19">
        <v>10</v>
      </c>
      <c r="I19">
        <f>AVERAGE(G70:G73)</f>
        <v>12.297055</v>
      </c>
      <c r="J19">
        <f>F70</f>
        <v>12.140621750000001</v>
      </c>
      <c r="K19">
        <f t="shared" si="0"/>
        <v>10.940621750000002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10.3748</v>
      </c>
      <c r="G20">
        <v>9.5206529999999994</v>
      </c>
      <c r="H20">
        <v>13</v>
      </c>
      <c r="I20">
        <f>AVERAGE(G74:G77)</f>
        <v>10.117616</v>
      </c>
      <c r="J20">
        <f>F74</f>
        <v>11.507214250000001</v>
      </c>
      <c r="K20">
        <f t="shared" si="0"/>
        <v>10.307214250000001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10.6097</v>
      </c>
      <c r="G21">
        <v>9.5206529999999994</v>
      </c>
      <c r="H21">
        <v>13</v>
      </c>
      <c r="I21">
        <f>AVERAGE(G78:G81)</f>
        <v>10.937716</v>
      </c>
      <c r="J21">
        <f>F78</f>
        <v>13.017941250000002</v>
      </c>
      <c r="K21">
        <f t="shared" si="0"/>
        <v>11.817941250000002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11.5375</v>
      </c>
      <c r="F22">
        <f>AVERAGE(E22:E25)</f>
        <v>11.433825000000001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11.1517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11.4817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11.564399999999999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0.76971227500000017</v>
      </c>
      <c r="J30">
        <f>ABS(K2-I2)</f>
        <v>1.6041155000000007</v>
      </c>
      <c r="K30">
        <f>AVERAGE(L30:L49)</f>
        <v>0.8326134675250817</v>
      </c>
      <c r="L30">
        <f>(K2-I2)^2</f>
        <v>2.573186537340252</v>
      </c>
      <c r="M30">
        <f>SQRT(AVERAGE(L32:L35,L38:L49))</f>
        <v>0.83528327802868407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-1.0111499999999989</v>
      </c>
      <c r="P31">
        <f>K4-K5</f>
        <v>-1.0111499999999989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0.73058900000000193</v>
      </c>
      <c r="L32">
        <f t="shared" si="4"/>
        <v>0.53376028692100286</v>
      </c>
      <c r="M32" t="s">
        <v>96</v>
      </c>
      <c r="N32" s="13">
        <f>I6-I7</f>
        <v>-0.30866300000000102</v>
      </c>
      <c r="O32">
        <f>J6-J7</f>
        <v>-0.9575250000000004</v>
      </c>
      <c r="P32">
        <f>K6-K7</f>
        <v>-0.9575250000000004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1.3240810000000014</v>
      </c>
      <c r="L33">
        <f t="shared" si="4"/>
        <v>1.7531904945610037</v>
      </c>
      <c r="M33">
        <f>MAX(J32:J35,J38:J49)</f>
        <v>1.9114662500000001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9.7181440000000006</v>
      </c>
      <c r="F34">
        <f>AVERAGE(E34:E37)</f>
        <v>9.9407420000000002</v>
      </c>
      <c r="G34">
        <v>9.4284049999999997</v>
      </c>
      <c r="I34" t="s">
        <v>99</v>
      </c>
      <c r="J34">
        <f t="shared" si="3"/>
        <v>0.24435299999999849</v>
      </c>
      <c r="L34">
        <f t="shared" si="4"/>
        <v>5.9708388608999262E-2</v>
      </c>
      <c r="N34" s="13">
        <f>I10-I11</f>
        <v>-1.4934899999999995</v>
      </c>
      <c r="O34">
        <f>J10-J11</f>
        <v>-1.3993642499999979</v>
      </c>
      <c r="P34">
        <f>K10-K11</f>
        <v>-1.3993642499999979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9.7003730000000008</v>
      </c>
      <c r="G35">
        <v>9.4284049999999997</v>
      </c>
      <c r="I35">
        <f>AVERAGE(I20,I18,I16,I14,I12,I10,I6,I4)</f>
        <v>9.7307879999999987</v>
      </c>
      <c r="J35">
        <f t="shared" si="3"/>
        <v>0.4045090000000009</v>
      </c>
      <c r="L35">
        <f t="shared" si="4"/>
        <v>0.16362753108100073</v>
      </c>
      <c r="M35" t="s">
        <v>133</v>
      </c>
      <c r="N35" s="13">
        <f>I12-I13</f>
        <v>-0.16019100000000108</v>
      </c>
      <c r="O35">
        <f>J12-J13</f>
        <v>1.2949204999999981</v>
      </c>
      <c r="P35">
        <f>K12-K13</f>
        <v>1.2949204999999981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10.118931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0.72215983540116235</v>
      </c>
      <c r="N36" s="13">
        <f>I14-I15</f>
        <v>-0.9318919999999995</v>
      </c>
      <c r="O36">
        <f>J14-J15</f>
        <v>-0.48985400000000112</v>
      </c>
      <c r="P36">
        <f>K14-K15</f>
        <v>-0.48985400000000112</v>
      </c>
    </row>
    <row r="37" spans="2:94" x14ac:dyDescent="0.25">
      <c r="B37" t="s">
        <v>82</v>
      </c>
      <c r="C37" t="s">
        <v>33</v>
      </c>
      <c r="D37" t="s">
        <v>39</v>
      </c>
      <c r="E37">
        <v>10.225519999999999</v>
      </c>
      <c r="G37">
        <v>9.4284049999999997</v>
      </c>
      <c r="I37">
        <f>AVERAGE(K5,K7,K11,K13,K15,K17,K19,K21)</f>
        <v>10.51029465625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-1.2927804999999992</v>
      </c>
      <c r="P37">
        <f>K16-K17</f>
        <v>-1.2927804999999992</v>
      </c>
    </row>
    <row r="38" spans="2:94" x14ac:dyDescent="0.25">
      <c r="B38" t="s">
        <v>82</v>
      </c>
      <c r="C38" t="s">
        <v>40</v>
      </c>
      <c r="D38" t="s">
        <v>34</v>
      </c>
      <c r="E38">
        <v>11.057202</v>
      </c>
      <c r="F38">
        <f>AVERAGE(E38:E41)</f>
        <v>11.340106249999998</v>
      </c>
      <c r="G38">
        <v>10.921894999999999</v>
      </c>
      <c r="I38" t="s">
        <v>101</v>
      </c>
      <c r="J38">
        <f t="shared" si="3"/>
        <v>0.6876629999999988</v>
      </c>
      <c r="L38">
        <f t="shared" si="4"/>
        <v>0.47288040156899835</v>
      </c>
      <c r="M38">
        <f>MAX(J32:J35,J38:J39,J42:J49)</f>
        <v>1.3564332499999985</v>
      </c>
      <c r="N38" s="13">
        <f>I18-I19</f>
        <v>-1.0437729999999998</v>
      </c>
      <c r="O38">
        <f>J18-J19</f>
        <v>0.12893124999999905</v>
      </c>
      <c r="P38">
        <f>K18-K19</f>
        <v>0.12893124999999905</v>
      </c>
    </row>
    <row r="39" spans="2:94" x14ac:dyDescent="0.25">
      <c r="B39" t="s">
        <v>82</v>
      </c>
      <c r="C39" t="s">
        <v>40</v>
      </c>
      <c r="D39" t="s">
        <v>37</v>
      </c>
      <c r="E39">
        <v>10.943826</v>
      </c>
      <c r="G39">
        <v>10.921894999999999</v>
      </c>
      <c r="I39">
        <f>AVERAGE(K4,K6,K10,K12,K14,K16,K18,K20)</f>
        <v>9.8556010312500018</v>
      </c>
      <c r="J39">
        <f t="shared" si="3"/>
        <v>0.78178875000000048</v>
      </c>
      <c r="L39">
        <f t="shared" si="4"/>
        <v>0.6111936496265632</v>
      </c>
      <c r="N39" s="13">
        <f>I20-I21</f>
        <v>-0.82010000000000005</v>
      </c>
      <c r="O39">
        <f>J20-J21</f>
        <v>-1.510727000000001</v>
      </c>
      <c r="P39">
        <f>K20-K21</f>
        <v>-1.510727000000001</v>
      </c>
    </row>
    <row r="40" spans="2:94" x14ac:dyDescent="0.25">
      <c r="B40" t="s">
        <v>82</v>
      </c>
      <c r="C40" t="s">
        <v>40</v>
      </c>
      <c r="D40" t="s">
        <v>38</v>
      </c>
      <c r="E40">
        <v>10.924265</v>
      </c>
      <c r="G40">
        <v>10.921894999999999</v>
      </c>
      <c r="J40">
        <f t="shared" si="3"/>
        <v>1.9114662500000001</v>
      </c>
      <c r="L40">
        <f t="shared" si="4"/>
        <v>3.6537032248890631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0.45635475000000092</v>
      </c>
      <c r="L41">
        <f t="shared" si="4"/>
        <v>0.20825965784756334</v>
      </c>
    </row>
    <row r="42" spans="2:94" x14ac:dyDescent="0.25">
      <c r="B42" t="s">
        <v>83</v>
      </c>
      <c r="C42" t="s">
        <v>33</v>
      </c>
      <c r="D42" t="s">
        <v>34</v>
      </c>
      <c r="E42">
        <v>13.374275000000001</v>
      </c>
      <c r="F42">
        <f>AVERAGE(E42:E45)</f>
        <v>12.493262249999999</v>
      </c>
      <c r="G42">
        <v>9.3817959999999996</v>
      </c>
      <c r="I42">
        <f>I33-I35</f>
        <v>0.80868187499999955</v>
      </c>
      <c r="J42">
        <f t="shared" si="3"/>
        <v>0.14444100000000049</v>
      </c>
      <c r="L42">
        <f t="shared" si="4"/>
        <v>2.086320248100014E-2</v>
      </c>
    </row>
    <row r="43" spans="2:94" x14ac:dyDescent="0.25">
      <c r="B43" t="s">
        <v>83</v>
      </c>
      <c r="C43" t="s">
        <v>33</v>
      </c>
      <c r="D43" t="s">
        <v>37</v>
      </c>
      <c r="E43">
        <v>12.822445999999999</v>
      </c>
      <c r="G43">
        <v>9.3817959999999996</v>
      </c>
      <c r="I43" t="s">
        <v>103</v>
      </c>
      <c r="J43">
        <f t="shared" si="3"/>
        <v>0.58647899999999886</v>
      </c>
      <c r="L43">
        <f t="shared" si="4"/>
        <v>0.34395761744099868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0.65469362499999839</v>
      </c>
      <c r="J44">
        <f t="shared" si="3"/>
        <v>0.57296324999999726</v>
      </c>
      <c r="L44">
        <f t="shared" si="4"/>
        <v>0.32828688585055937</v>
      </c>
    </row>
    <row r="45" spans="2:94" x14ac:dyDescent="0.25">
      <c r="B45" t="s">
        <v>83</v>
      </c>
      <c r="C45" t="s">
        <v>33</v>
      </c>
      <c r="D45" t="s">
        <v>39</v>
      </c>
      <c r="E45">
        <v>13.374879</v>
      </c>
      <c r="G45">
        <v>9.3817959999999996</v>
      </c>
      <c r="J45">
        <f t="shared" si="3"/>
        <v>0.57387074999999932</v>
      </c>
      <c r="L45">
        <f t="shared" si="4"/>
        <v>0.32932763770556173</v>
      </c>
    </row>
    <row r="46" spans="2:94" x14ac:dyDescent="0.25">
      <c r="B46" t="s">
        <v>83</v>
      </c>
      <c r="C46" t="s">
        <v>40</v>
      </c>
      <c r="D46" t="s">
        <v>34</v>
      </c>
      <c r="E46">
        <v>11.032106000000001</v>
      </c>
      <c r="F46">
        <f>AVERAGE(E46:E49)</f>
        <v>11.198341750000001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11.677521</v>
      </c>
      <c r="G47">
        <v>9.5419870000000007</v>
      </c>
      <c r="I47">
        <f>(I35-I33)/I33*100</f>
        <v>-7.6728894772802754</v>
      </c>
      <c r="J47">
        <f>ABS(K19-I19)</f>
        <v>1.3564332499999985</v>
      </c>
      <c r="L47">
        <f t="shared" si="4"/>
        <v>1.8399111617055584</v>
      </c>
    </row>
    <row r="48" spans="2:94" x14ac:dyDescent="0.25">
      <c r="B48" t="s">
        <v>83</v>
      </c>
      <c r="C48" t="s">
        <v>40</v>
      </c>
      <c r="D48" t="s">
        <v>38</v>
      </c>
      <c r="E48">
        <v>11.567938</v>
      </c>
      <c r="G48">
        <v>9.5419870000000007</v>
      </c>
      <c r="I48" t="s">
        <v>109</v>
      </c>
      <c r="J48">
        <f t="shared" si="3"/>
        <v>0.1895982500000013</v>
      </c>
      <c r="L48">
        <f t="shared" si="4"/>
        <v>3.5947496403062995E-2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-6.2290701299290552</v>
      </c>
      <c r="J49">
        <f t="shared" si="3"/>
        <v>0.88022525000000229</v>
      </c>
      <c r="L49">
        <f t="shared" si="4"/>
        <v>0.77479649073756651</v>
      </c>
    </row>
    <row r="50" spans="2:13" x14ac:dyDescent="0.25">
      <c r="B50" t="s">
        <v>84</v>
      </c>
      <c r="C50" t="s">
        <v>33</v>
      </c>
      <c r="D50" t="s">
        <v>34</v>
      </c>
      <c r="E50">
        <v>10.055641</v>
      </c>
      <c r="F50">
        <f>AVERAGE(E50:E53)</f>
        <v>10.411261999999999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10.634556999999999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10.528701999999999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10.426148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10.783626</v>
      </c>
      <c r="F54">
        <f>AVERAGE(E54:E57)</f>
        <v>10.901116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11.058059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10.545496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10.729263</v>
      </c>
      <c r="F58">
        <f>AVERAGE(E58:E61)</f>
        <v>10.442974750000001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10.290338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10.085303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10.666995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11.852907999999999</v>
      </c>
      <c r="F62">
        <f>AVERAGE(E62:E65)</f>
        <v>11.73575525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11.552655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11.543402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12.103319000000001</v>
      </c>
      <c r="F70">
        <f>AVERAGE(E70:E73)</f>
        <v>12.140621750000001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11.673894000000001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12.428983000000001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12.356291000000001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11.589969</v>
      </c>
      <c r="F74">
        <f>AVERAGE(E74:E77)</f>
        <v>11.507214250000001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11.70552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11.39451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11.338858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13.654363999999999</v>
      </c>
      <c r="F78">
        <f>AVERAGE(E78:E81)</f>
        <v>13.017941250000002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13.535456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13.033059</v>
      </c>
      <c r="G81">
        <v>10.937716</v>
      </c>
    </row>
    <row r="86" spans="1:7" x14ac:dyDescent="0.25">
      <c r="A86">
        <v>513</v>
      </c>
      <c r="B86" t="s">
        <v>43</v>
      </c>
      <c r="C86" t="s">
        <v>33</v>
      </c>
      <c r="D86" t="s">
        <v>34</v>
      </c>
      <c r="E86">
        <v>10.006568</v>
      </c>
      <c r="F86">
        <v>8.9729109999999999</v>
      </c>
    </row>
    <row r="87" spans="1:7" x14ac:dyDescent="0.25">
      <c r="A87">
        <v>514</v>
      </c>
      <c r="B87" t="s">
        <v>43</v>
      </c>
      <c r="C87" t="s">
        <v>33</v>
      </c>
      <c r="D87" t="s">
        <v>37</v>
      </c>
      <c r="E87">
        <v>9.5207770000000007</v>
      </c>
      <c r="F87">
        <v>8.9729109999999999</v>
      </c>
    </row>
    <row r="88" spans="1:7" x14ac:dyDescent="0.25">
      <c r="A88">
        <v>515</v>
      </c>
      <c r="B88" t="s">
        <v>43</v>
      </c>
      <c r="C88" t="s">
        <v>33</v>
      </c>
      <c r="D88" t="s">
        <v>38</v>
      </c>
      <c r="E88">
        <v>10.042546</v>
      </c>
      <c r="F88">
        <v>8.9729109999999999</v>
      </c>
    </row>
    <row r="89" spans="1:7" x14ac:dyDescent="0.25">
      <c r="A89">
        <v>516</v>
      </c>
      <c r="B89" t="s">
        <v>43</v>
      </c>
      <c r="C89" t="s">
        <v>33</v>
      </c>
      <c r="D89" t="s">
        <v>39</v>
      </c>
      <c r="E89">
        <v>9.5741569999999996</v>
      </c>
      <c r="F89">
        <v>8.9729109999999999</v>
      </c>
    </row>
    <row r="90" spans="1:7" x14ac:dyDescent="0.25">
      <c r="A90">
        <v>529</v>
      </c>
      <c r="B90" t="s">
        <v>43</v>
      </c>
      <c r="C90" t="s">
        <v>40</v>
      </c>
      <c r="D90" t="s">
        <v>34</v>
      </c>
      <c r="E90">
        <v>10.400014000000001</v>
      </c>
      <c r="F90">
        <v>9.3905689999999993</v>
      </c>
    </row>
    <row r="91" spans="1:7" x14ac:dyDescent="0.25">
      <c r="A91">
        <v>530</v>
      </c>
      <c r="B91" t="s">
        <v>43</v>
      </c>
      <c r="C91" t="s">
        <v>40</v>
      </c>
      <c r="D91" t="s">
        <v>37</v>
      </c>
      <c r="E91">
        <v>11.22617</v>
      </c>
      <c r="F91">
        <v>9.3905689999999993</v>
      </c>
    </row>
    <row r="92" spans="1:7" x14ac:dyDescent="0.25">
      <c r="A92">
        <v>531</v>
      </c>
      <c r="B92" t="s">
        <v>43</v>
      </c>
      <c r="C92" t="s">
        <v>40</v>
      </c>
      <c r="D92" t="s">
        <v>38</v>
      </c>
      <c r="E92">
        <v>10.226703000000001</v>
      </c>
      <c r="F92">
        <v>9.3905689999999993</v>
      </c>
    </row>
    <row r="93" spans="1:7" x14ac:dyDescent="0.25">
      <c r="A93">
        <v>532</v>
      </c>
      <c r="B93" t="s">
        <v>43</v>
      </c>
      <c r="C93" t="s">
        <v>40</v>
      </c>
      <c r="D93" t="s">
        <v>39</v>
      </c>
      <c r="E93">
        <v>10.292716</v>
      </c>
      <c r="F93">
        <v>9.3905689999999993</v>
      </c>
    </row>
    <row r="94" spans="1:7" x14ac:dyDescent="0.25">
      <c r="A94">
        <v>545</v>
      </c>
      <c r="B94" t="s">
        <v>44</v>
      </c>
      <c r="C94" t="s">
        <v>33</v>
      </c>
      <c r="D94" t="s">
        <v>34</v>
      </c>
      <c r="E94">
        <v>10.827400000000001</v>
      </c>
      <c r="F94">
        <v>9.5206529999999994</v>
      </c>
    </row>
    <row r="95" spans="1:7" x14ac:dyDescent="0.25">
      <c r="A95">
        <v>546</v>
      </c>
      <c r="B95" t="s">
        <v>44</v>
      </c>
      <c r="C95" t="s">
        <v>33</v>
      </c>
      <c r="D95" t="s">
        <v>37</v>
      </c>
      <c r="E95">
        <v>10.524960999999999</v>
      </c>
      <c r="F95">
        <v>9.5206529999999994</v>
      </c>
    </row>
    <row r="96" spans="1:7" x14ac:dyDescent="0.25">
      <c r="A96">
        <v>547</v>
      </c>
      <c r="B96" t="s">
        <v>44</v>
      </c>
      <c r="C96" t="s">
        <v>33</v>
      </c>
      <c r="D96" t="s">
        <v>38</v>
      </c>
      <c r="E96">
        <v>10.395058000000001</v>
      </c>
      <c r="F96">
        <v>9.5206529999999994</v>
      </c>
    </row>
    <row r="97" spans="1:6" x14ac:dyDescent="0.25">
      <c r="A97">
        <v>548</v>
      </c>
      <c r="B97" t="s">
        <v>44</v>
      </c>
      <c r="C97" t="s">
        <v>33</v>
      </c>
      <c r="D97" t="s">
        <v>39</v>
      </c>
      <c r="E97">
        <v>11.132913</v>
      </c>
      <c r="F97">
        <v>9.5206529999999994</v>
      </c>
    </row>
    <row r="98" spans="1:6" x14ac:dyDescent="0.25">
      <c r="A98">
        <v>561</v>
      </c>
      <c r="B98" t="s">
        <v>44</v>
      </c>
      <c r="C98" t="s">
        <v>40</v>
      </c>
      <c r="D98" t="s">
        <v>34</v>
      </c>
      <c r="E98">
        <v>11.04608</v>
      </c>
      <c r="F98">
        <v>9.8293160000000004</v>
      </c>
    </row>
    <row r="99" spans="1:6" x14ac:dyDescent="0.25">
      <c r="A99">
        <v>562</v>
      </c>
      <c r="B99" t="s">
        <v>44</v>
      </c>
      <c r="C99" t="s">
        <v>40</v>
      </c>
      <c r="D99" t="s">
        <v>37</v>
      </c>
      <c r="E99">
        <v>11.047166000000001</v>
      </c>
      <c r="F99">
        <v>9.8293160000000004</v>
      </c>
    </row>
    <row r="100" spans="1:6" x14ac:dyDescent="0.25">
      <c r="A100">
        <v>563</v>
      </c>
      <c r="B100" t="s">
        <v>44</v>
      </c>
      <c r="C100" t="s">
        <v>40</v>
      </c>
      <c r="D100" t="s">
        <v>38</v>
      </c>
      <c r="E100">
        <v>11.052873</v>
      </c>
      <c r="F100">
        <v>9.8293160000000004</v>
      </c>
    </row>
    <row r="101" spans="1:6" x14ac:dyDescent="0.25">
      <c r="A101">
        <v>564</v>
      </c>
      <c r="B101" t="s">
        <v>44</v>
      </c>
      <c r="C101" t="s">
        <v>40</v>
      </c>
      <c r="D101" t="s">
        <v>39</v>
      </c>
      <c r="E101">
        <v>11.209542000000001</v>
      </c>
      <c r="F101">
        <v>9.8293160000000004</v>
      </c>
    </row>
    <row r="102" spans="1:6" x14ac:dyDescent="0.25">
      <c r="A102">
        <v>609</v>
      </c>
      <c r="B102" t="s">
        <v>82</v>
      </c>
      <c r="C102" t="s">
        <v>33</v>
      </c>
      <c r="D102" t="s">
        <v>34</v>
      </c>
      <c r="E102">
        <v>9.7181440000000006</v>
      </c>
      <c r="F102">
        <v>9.4284049999999997</v>
      </c>
    </row>
    <row r="103" spans="1:6" x14ac:dyDescent="0.25">
      <c r="A103">
        <v>610</v>
      </c>
      <c r="B103" t="s">
        <v>82</v>
      </c>
      <c r="C103" t="s">
        <v>33</v>
      </c>
      <c r="D103" t="s">
        <v>37</v>
      </c>
      <c r="E103">
        <v>9.7003730000000008</v>
      </c>
      <c r="F103">
        <v>9.4284049999999997</v>
      </c>
    </row>
    <row r="104" spans="1:6" x14ac:dyDescent="0.25">
      <c r="A104">
        <v>611</v>
      </c>
      <c r="B104" t="s">
        <v>82</v>
      </c>
      <c r="C104" t="s">
        <v>33</v>
      </c>
      <c r="D104" t="s">
        <v>38</v>
      </c>
      <c r="E104">
        <v>10.118931</v>
      </c>
      <c r="F104">
        <v>9.4284049999999997</v>
      </c>
    </row>
    <row r="105" spans="1:6" x14ac:dyDescent="0.25">
      <c r="A105">
        <v>612</v>
      </c>
      <c r="B105" t="s">
        <v>82</v>
      </c>
      <c r="C105" t="s">
        <v>33</v>
      </c>
      <c r="D105" t="s">
        <v>39</v>
      </c>
      <c r="E105">
        <v>10.225519999999999</v>
      </c>
      <c r="F105">
        <v>9.4284049999999997</v>
      </c>
    </row>
    <row r="106" spans="1:6" x14ac:dyDescent="0.25">
      <c r="A106">
        <v>613</v>
      </c>
      <c r="B106" t="s">
        <v>82</v>
      </c>
      <c r="C106" t="s">
        <v>40</v>
      </c>
      <c r="D106" t="s">
        <v>34</v>
      </c>
      <c r="E106">
        <v>11.057202</v>
      </c>
      <c r="F106">
        <v>10.921894999999999</v>
      </c>
    </row>
    <row r="107" spans="1:6" x14ac:dyDescent="0.25">
      <c r="A107">
        <v>614</v>
      </c>
      <c r="B107" t="s">
        <v>82</v>
      </c>
      <c r="C107" t="s">
        <v>40</v>
      </c>
      <c r="D107" t="s">
        <v>37</v>
      </c>
      <c r="E107">
        <v>10.943826</v>
      </c>
      <c r="F107">
        <v>10.921894999999999</v>
      </c>
    </row>
    <row r="108" spans="1:6" x14ac:dyDescent="0.25">
      <c r="A108">
        <v>615</v>
      </c>
      <c r="B108" t="s">
        <v>82</v>
      </c>
      <c r="C108" t="s">
        <v>40</v>
      </c>
      <c r="D108" t="s">
        <v>38</v>
      </c>
      <c r="E108">
        <v>10.924265</v>
      </c>
      <c r="F108">
        <v>10.921894999999999</v>
      </c>
    </row>
    <row r="109" spans="1:6" x14ac:dyDescent="0.25">
      <c r="A109">
        <v>616</v>
      </c>
      <c r="B109" t="s">
        <v>82</v>
      </c>
      <c r="C109" t="s">
        <v>40</v>
      </c>
      <c r="D109" t="s">
        <v>39</v>
      </c>
      <c r="E109">
        <v>12.435131999999999</v>
      </c>
      <c r="F109">
        <v>10.921894999999999</v>
      </c>
    </row>
    <row r="110" spans="1:6" x14ac:dyDescent="0.25">
      <c r="A110">
        <v>617</v>
      </c>
      <c r="B110" t="s">
        <v>83</v>
      </c>
      <c r="C110" t="s">
        <v>33</v>
      </c>
      <c r="D110" t="s">
        <v>34</v>
      </c>
      <c r="E110">
        <v>13.374275000000001</v>
      </c>
      <c r="F110">
        <v>9.3817959999999996</v>
      </c>
    </row>
    <row r="111" spans="1:6" x14ac:dyDescent="0.25">
      <c r="A111">
        <v>618</v>
      </c>
      <c r="B111" t="s">
        <v>83</v>
      </c>
      <c r="C111" t="s">
        <v>33</v>
      </c>
      <c r="D111" t="s">
        <v>37</v>
      </c>
      <c r="E111">
        <v>12.822445999999999</v>
      </c>
      <c r="F111">
        <v>9.3817959999999996</v>
      </c>
    </row>
    <row r="112" spans="1:6" x14ac:dyDescent="0.25">
      <c r="A112">
        <v>619</v>
      </c>
      <c r="B112" t="s">
        <v>83</v>
      </c>
      <c r="C112" t="s">
        <v>33</v>
      </c>
      <c r="D112" t="s">
        <v>38</v>
      </c>
      <c r="E112">
        <v>10.401449</v>
      </c>
      <c r="F112">
        <v>9.3817959999999996</v>
      </c>
    </row>
    <row r="113" spans="1:6" x14ac:dyDescent="0.25">
      <c r="A113">
        <v>620</v>
      </c>
      <c r="B113" t="s">
        <v>83</v>
      </c>
      <c r="C113" t="s">
        <v>33</v>
      </c>
      <c r="D113" t="s">
        <v>39</v>
      </c>
      <c r="E113">
        <v>13.374879</v>
      </c>
      <c r="F113">
        <v>9.3817959999999996</v>
      </c>
    </row>
    <row r="114" spans="1:6" x14ac:dyDescent="0.25">
      <c r="A114">
        <v>621</v>
      </c>
      <c r="B114" t="s">
        <v>83</v>
      </c>
      <c r="C114" t="s">
        <v>40</v>
      </c>
      <c r="D114" t="s">
        <v>34</v>
      </c>
      <c r="E114">
        <v>11.032106000000001</v>
      </c>
      <c r="F114">
        <v>9.5419870000000007</v>
      </c>
    </row>
    <row r="115" spans="1:6" x14ac:dyDescent="0.25">
      <c r="A115">
        <v>622</v>
      </c>
      <c r="B115" t="s">
        <v>83</v>
      </c>
      <c r="C115" t="s">
        <v>40</v>
      </c>
      <c r="D115" t="s">
        <v>37</v>
      </c>
      <c r="E115">
        <v>11.677521</v>
      </c>
      <c r="F115">
        <v>9.5419870000000007</v>
      </c>
    </row>
    <row r="116" spans="1:6" x14ac:dyDescent="0.25">
      <c r="A116">
        <v>623</v>
      </c>
      <c r="B116" t="s">
        <v>83</v>
      </c>
      <c r="C116" t="s">
        <v>40</v>
      </c>
      <c r="D116" t="s">
        <v>38</v>
      </c>
      <c r="E116">
        <v>11.567938</v>
      </c>
      <c r="F116">
        <v>9.5419870000000007</v>
      </c>
    </row>
    <row r="117" spans="1:6" x14ac:dyDescent="0.25">
      <c r="A117">
        <v>624</v>
      </c>
      <c r="B117" t="s">
        <v>83</v>
      </c>
      <c r="C117" t="s">
        <v>40</v>
      </c>
      <c r="D117" t="s">
        <v>39</v>
      </c>
      <c r="E117">
        <v>10.515802000000001</v>
      </c>
      <c r="F117">
        <v>9.5419870000000007</v>
      </c>
    </row>
    <row r="118" spans="1:6" x14ac:dyDescent="0.25">
      <c r="A118">
        <v>625</v>
      </c>
      <c r="B118" t="s">
        <v>84</v>
      </c>
      <c r="C118" t="s">
        <v>33</v>
      </c>
      <c r="D118" t="s">
        <v>34</v>
      </c>
      <c r="E118">
        <v>10.055641</v>
      </c>
      <c r="F118">
        <v>9.3557030000000001</v>
      </c>
    </row>
    <row r="119" spans="1:6" x14ac:dyDescent="0.25">
      <c r="A119">
        <v>626</v>
      </c>
      <c r="B119" t="s">
        <v>84</v>
      </c>
      <c r="C119" t="s">
        <v>33</v>
      </c>
      <c r="D119" t="s">
        <v>37</v>
      </c>
      <c r="E119">
        <v>10.634556999999999</v>
      </c>
      <c r="F119">
        <v>9.3557030000000001</v>
      </c>
    </row>
    <row r="120" spans="1:6" x14ac:dyDescent="0.25">
      <c r="A120">
        <v>627</v>
      </c>
      <c r="B120" t="s">
        <v>84</v>
      </c>
      <c r="C120" t="s">
        <v>33</v>
      </c>
      <c r="D120" t="s">
        <v>38</v>
      </c>
      <c r="E120">
        <v>10.528701999999999</v>
      </c>
      <c r="F120">
        <v>9.3557030000000001</v>
      </c>
    </row>
    <row r="121" spans="1:6" x14ac:dyDescent="0.25">
      <c r="A121">
        <v>628</v>
      </c>
      <c r="B121" t="s">
        <v>84</v>
      </c>
      <c r="C121" t="s">
        <v>33</v>
      </c>
      <c r="D121" t="s">
        <v>39</v>
      </c>
      <c r="E121">
        <v>10.426148</v>
      </c>
      <c r="F121">
        <v>9.3557030000000001</v>
      </c>
    </row>
    <row r="122" spans="1:6" x14ac:dyDescent="0.25">
      <c r="A122">
        <v>629</v>
      </c>
      <c r="B122" t="s">
        <v>84</v>
      </c>
      <c r="C122" t="s">
        <v>40</v>
      </c>
      <c r="D122" t="s">
        <v>34</v>
      </c>
      <c r="E122">
        <v>10.783626</v>
      </c>
      <c r="F122">
        <v>10.287595</v>
      </c>
    </row>
    <row r="123" spans="1:6" x14ac:dyDescent="0.25">
      <c r="A123">
        <v>630</v>
      </c>
      <c r="B123" t="s">
        <v>84</v>
      </c>
      <c r="C123" t="s">
        <v>40</v>
      </c>
      <c r="D123" t="s">
        <v>37</v>
      </c>
      <c r="E123">
        <v>11.217283</v>
      </c>
      <c r="F123">
        <v>10.287595</v>
      </c>
    </row>
    <row r="124" spans="1:6" x14ac:dyDescent="0.25">
      <c r="A124">
        <v>631</v>
      </c>
      <c r="B124" t="s">
        <v>84</v>
      </c>
      <c r="C124" t="s">
        <v>40</v>
      </c>
      <c r="D124" t="s">
        <v>38</v>
      </c>
      <c r="E124">
        <v>11.058059</v>
      </c>
      <c r="F124">
        <v>10.287595</v>
      </c>
    </row>
    <row r="125" spans="1:6" x14ac:dyDescent="0.25">
      <c r="A125">
        <v>632</v>
      </c>
      <c r="B125" t="s">
        <v>84</v>
      </c>
      <c r="C125" t="s">
        <v>40</v>
      </c>
      <c r="D125" t="s">
        <v>39</v>
      </c>
      <c r="E125">
        <v>10.545496</v>
      </c>
      <c r="F125">
        <v>10.287595</v>
      </c>
    </row>
    <row r="126" spans="1:6" x14ac:dyDescent="0.25">
      <c r="A126">
        <v>633</v>
      </c>
      <c r="B126" t="s">
        <v>85</v>
      </c>
      <c r="C126" t="s">
        <v>33</v>
      </c>
      <c r="D126" t="s">
        <v>34</v>
      </c>
      <c r="E126">
        <v>10.729263</v>
      </c>
      <c r="F126">
        <v>9.8159379999999992</v>
      </c>
    </row>
    <row r="127" spans="1:6" x14ac:dyDescent="0.25">
      <c r="A127">
        <v>634</v>
      </c>
      <c r="B127" t="s">
        <v>85</v>
      </c>
      <c r="C127" t="s">
        <v>33</v>
      </c>
      <c r="D127" t="s">
        <v>37</v>
      </c>
      <c r="E127">
        <v>10.290338</v>
      </c>
      <c r="F127">
        <v>9.8159379999999992</v>
      </c>
    </row>
    <row r="128" spans="1:6" x14ac:dyDescent="0.25">
      <c r="A128">
        <v>635</v>
      </c>
      <c r="B128" t="s">
        <v>85</v>
      </c>
      <c r="C128" t="s">
        <v>33</v>
      </c>
      <c r="D128" t="s">
        <v>38</v>
      </c>
      <c r="E128">
        <v>10.085303</v>
      </c>
      <c r="F128">
        <v>9.8159379999999992</v>
      </c>
    </row>
    <row r="129" spans="1:6" x14ac:dyDescent="0.25">
      <c r="A129">
        <v>636</v>
      </c>
      <c r="B129" t="s">
        <v>85</v>
      </c>
      <c r="C129" t="s">
        <v>33</v>
      </c>
      <c r="D129" t="s">
        <v>39</v>
      </c>
      <c r="E129">
        <v>10.666995</v>
      </c>
      <c r="F129">
        <v>9.8159379999999992</v>
      </c>
    </row>
    <row r="130" spans="1:6" x14ac:dyDescent="0.25">
      <c r="A130">
        <v>637</v>
      </c>
      <c r="B130" t="s">
        <v>85</v>
      </c>
      <c r="C130" t="s">
        <v>40</v>
      </c>
      <c r="D130" t="s">
        <v>34</v>
      </c>
      <c r="E130">
        <v>11.852907999999999</v>
      </c>
      <c r="F130">
        <v>11.109626</v>
      </c>
    </row>
    <row r="131" spans="1:6" x14ac:dyDescent="0.25">
      <c r="A131">
        <v>638</v>
      </c>
      <c r="B131" t="s">
        <v>85</v>
      </c>
      <c r="C131" t="s">
        <v>40</v>
      </c>
      <c r="D131" t="s">
        <v>37</v>
      </c>
      <c r="E131">
        <v>11.994056</v>
      </c>
      <c r="F131">
        <v>11.109626</v>
      </c>
    </row>
    <row r="132" spans="1:6" x14ac:dyDescent="0.25">
      <c r="A132">
        <v>639</v>
      </c>
      <c r="B132" t="s">
        <v>85</v>
      </c>
      <c r="C132" t="s">
        <v>40</v>
      </c>
      <c r="D132" t="s">
        <v>38</v>
      </c>
      <c r="E132">
        <v>11.552655</v>
      </c>
      <c r="F132">
        <v>11.109626</v>
      </c>
    </row>
    <row r="133" spans="1:6" x14ac:dyDescent="0.25">
      <c r="A133">
        <v>640</v>
      </c>
      <c r="B133" t="s">
        <v>85</v>
      </c>
      <c r="C133" t="s">
        <v>40</v>
      </c>
      <c r="D133" t="s">
        <v>39</v>
      </c>
      <c r="E133">
        <v>11.543402</v>
      </c>
      <c r="F133">
        <v>11.109626</v>
      </c>
    </row>
    <row r="134" spans="1:6" x14ac:dyDescent="0.25">
      <c r="A134">
        <v>641</v>
      </c>
      <c r="B134" t="s">
        <v>86</v>
      </c>
      <c r="C134" t="s">
        <v>33</v>
      </c>
      <c r="D134" t="s">
        <v>34</v>
      </c>
      <c r="E134">
        <v>12.174719</v>
      </c>
      <c r="F134">
        <v>11.253282</v>
      </c>
    </row>
    <row r="135" spans="1:6" x14ac:dyDescent="0.25">
      <c r="A135">
        <v>642</v>
      </c>
      <c r="B135" t="s">
        <v>86</v>
      </c>
      <c r="C135" t="s">
        <v>33</v>
      </c>
      <c r="D135" t="s">
        <v>37</v>
      </c>
      <c r="E135">
        <v>12.976435</v>
      </c>
      <c r="F135">
        <v>11.253282</v>
      </c>
    </row>
    <row r="136" spans="1:6" x14ac:dyDescent="0.25">
      <c r="A136">
        <v>643</v>
      </c>
      <c r="B136" t="s">
        <v>86</v>
      </c>
      <c r="C136" t="s">
        <v>33</v>
      </c>
      <c r="D136" t="s">
        <v>38</v>
      </c>
      <c r="E136">
        <v>12.242449000000001</v>
      </c>
      <c r="F136">
        <v>11.253282</v>
      </c>
    </row>
    <row r="137" spans="1:6" x14ac:dyDescent="0.25">
      <c r="A137">
        <v>644</v>
      </c>
      <c r="B137" t="s">
        <v>86</v>
      </c>
      <c r="C137" t="s">
        <v>33</v>
      </c>
      <c r="D137" t="s">
        <v>39</v>
      </c>
      <c r="E137">
        <v>11.684609</v>
      </c>
      <c r="F137">
        <v>11.253282</v>
      </c>
    </row>
    <row r="138" spans="1:6" x14ac:dyDescent="0.25">
      <c r="A138">
        <v>645</v>
      </c>
      <c r="B138" t="s">
        <v>86</v>
      </c>
      <c r="C138" t="s">
        <v>40</v>
      </c>
      <c r="D138" t="s">
        <v>34</v>
      </c>
      <c r="E138">
        <v>12.103319000000001</v>
      </c>
      <c r="F138">
        <v>12.297055</v>
      </c>
    </row>
    <row r="139" spans="1:6" x14ac:dyDescent="0.25">
      <c r="A139">
        <v>646</v>
      </c>
      <c r="B139" t="s">
        <v>86</v>
      </c>
      <c r="C139" t="s">
        <v>40</v>
      </c>
      <c r="D139" t="s">
        <v>37</v>
      </c>
      <c r="E139">
        <v>11.673894000000001</v>
      </c>
      <c r="F139">
        <v>12.297055</v>
      </c>
    </row>
    <row r="140" spans="1:6" x14ac:dyDescent="0.25">
      <c r="A140">
        <v>647</v>
      </c>
      <c r="B140" t="s">
        <v>86</v>
      </c>
      <c r="C140" t="s">
        <v>40</v>
      </c>
      <c r="D140" t="s">
        <v>38</v>
      </c>
      <c r="E140">
        <v>12.428983000000001</v>
      </c>
      <c r="F140">
        <v>12.297055</v>
      </c>
    </row>
    <row r="141" spans="1:6" x14ac:dyDescent="0.25">
      <c r="A141">
        <v>648</v>
      </c>
      <c r="B141" t="s">
        <v>86</v>
      </c>
      <c r="C141" t="s">
        <v>40</v>
      </c>
      <c r="D141" t="s">
        <v>39</v>
      </c>
      <c r="E141">
        <v>12.356291000000001</v>
      </c>
      <c r="F141">
        <v>12.297055</v>
      </c>
    </row>
    <row r="142" spans="1:6" x14ac:dyDescent="0.25">
      <c r="A142">
        <v>657</v>
      </c>
      <c r="B142" t="s">
        <v>87</v>
      </c>
      <c r="C142" t="s">
        <v>33</v>
      </c>
      <c r="D142" t="s">
        <v>34</v>
      </c>
      <c r="E142">
        <v>11.589969</v>
      </c>
      <c r="F142">
        <v>10.117616</v>
      </c>
    </row>
    <row r="143" spans="1:6" x14ac:dyDescent="0.25">
      <c r="A143">
        <v>658</v>
      </c>
      <c r="B143" t="s">
        <v>87</v>
      </c>
      <c r="C143" t="s">
        <v>33</v>
      </c>
      <c r="D143" t="s">
        <v>37</v>
      </c>
      <c r="E143">
        <v>11.70552</v>
      </c>
      <c r="F143">
        <v>10.117616</v>
      </c>
    </row>
    <row r="144" spans="1:6" x14ac:dyDescent="0.25">
      <c r="A144">
        <v>659</v>
      </c>
      <c r="B144" t="s">
        <v>87</v>
      </c>
      <c r="C144" t="s">
        <v>33</v>
      </c>
      <c r="D144" t="s">
        <v>38</v>
      </c>
      <c r="E144">
        <v>11.39451</v>
      </c>
      <c r="F144">
        <v>10.117616</v>
      </c>
    </row>
    <row r="145" spans="1:6" x14ac:dyDescent="0.25">
      <c r="A145">
        <v>660</v>
      </c>
      <c r="B145" t="s">
        <v>87</v>
      </c>
      <c r="C145" t="s">
        <v>33</v>
      </c>
      <c r="D145" t="s">
        <v>39</v>
      </c>
      <c r="E145">
        <v>11.338858</v>
      </c>
      <c r="F145">
        <v>10.117616</v>
      </c>
    </row>
    <row r="146" spans="1:6" x14ac:dyDescent="0.25">
      <c r="A146">
        <v>661</v>
      </c>
      <c r="B146" t="s">
        <v>87</v>
      </c>
      <c r="C146" t="s">
        <v>40</v>
      </c>
      <c r="D146" t="s">
        <v>34</v>
      </c>
      <c r="E146">
        <v>13.654363999999999</v>
      </c>
      <c r="F146">
        <v>10.937716</v>
      </c>
    </row>
    <row r="147" spans="1:6" x14ac:dyDescent="0.25">
      <c r="A147">
        <v>662</v>
      </c>
      <c r="B147" t="s">
        <v>87</v>
      </c>
      <c r="C147" t="s">
        <v>40</v>
      </c>
      <c r="D147" t="s">
        <v>37</v>
      </c>
      <c r="E147">
        <v>11.848886</v>
      </c>
      <c r="F147">
        <v>10.937716</v>
      </c>
    </row>
    <row r="148" spans="1:6" x14ac:dyDescent="0.25">
      <c r="A148">
        <v>663</v>
      </c>
      <c r="B148" t="s">
        <v>87</v>
      </c>
      <c r="C148" t="s">
        <v>40</v>
      </c>
      <c r="D148" t="s">
        <v>38</v>
      </c>
      <c r="E148">
        <v>13.535456</v>
      </c>
      <c r="F148">
        <v>10.937716</v>
      </c>
    </row>
    <row r="149" spans="1:6" x14ac:dyDescent="0.25">
      <c r="A149">
        <v>664</v>
      </c>
      <c r="B149" t="s">
        <v>87</v>
      </c>
      <c r="C149" t="s">
        <v>40</v>
      </c>
      <c r="D149" t="s">
        <v>39</v>
      </c>
      <c r="E149">
        <v>13.033059</v>
      </c>
      <c r="F149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80" zoomScaleNormal="80" workbookViewId="0">
      <selection activeCell="E18" sqref="E18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fullcost t test</vt:lpstr>
      <vt:lpstr>swing t test</vt:lpstr>
      <vt:lpstr>stance t test</vt:lpstr>
      <vt:lpstr>plusminuses</vt:lpstr>
      <vt:lpstr>100con_no_007</vt:lpstr>
      <vt:lpstr>100con</vt:lpstr>
      <vt:lpstr>alldata_1step</vt:lpstr>
      <vt:lpstr>prescribe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2023-03-14T18:54:22Z</dcterms:modified>
  <dc:language>en-US</dc:language>
</cp:coreProperties>
</file>