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D9DFE9A8-D2A5-4512-AD9A-D182C20A95F7}" xr6:coauthVersionLast="47" xr6:coauthVersionMax="47" xr10:uidLastSave="{00000000-0000-0000-0000-000000000000}"/>
  <bookViews>
    <workbookView xWindow="-28920" yWindow="-120" windowWidth="29040" windowHeight="15840" firstSheet="1" activeTab="1" xr2:uid="{CE15F475-ED09-4E78-B0C4-C13E019F565F}"/>
  </bookViews>
  <sheets>
    <sheet name="Sheet1 - full" sheetId="2" r:id="rId1"/>
    <sheet name="Sheet2 - abbre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1" i="1" l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R39" i="1"/>
  <c r="Q39" i="1"/>
  <c r="P39" i="1"/>
  <c r="O39" i="1"/>
  <c r="N39" i="1"/>
  <c r="J39" i="1"/>
  <c r="I39" i="1"/>
  <c r="H39" i="1"/>
  <c r="R38" i="1"/>
  <c r="Q38" i="1"/>
  <c r="P38" i="1"/>
  <c r="O38" i="1"/>
  <c r="N38" i="1"/>
  <c r="J38" i="1"/>
  <c r="I38" i="1"/>
  <c r="H38" i="1"/>
  <c r="AB37" i="1"/>
  <c r="AA37" i="1"/>
  <c r="Z37" i="1"/>
  <c r="Y37" i="1"/>
  <c r="X37" i="1"/>
  <c r="R37" i="1"/>
  <c r="Q37" i="1"/>
  <c r="P37" i="1"/>
  <c r="O37" i="1"/>
  <c r="N37" i="1"/>
  <c r="AB36" i="1"/>
  <c r="AA36" i="1"/>
  <c r="Z36" i="1"/>
  <c r="Y36" i="1"/>
  <c r="X36" i="1"/>
  <c r="R36" i="1"/>
  <c r="Q36" i="1"/>
  <c r="P36" i="1"/>
  <c r="O36" i="1"/>
  <c r="N36" i="1"/>
  <c r="AB35" i="1"/>
  <c r="AA35" i="1"/>
  <c r="Z35" i="1"/>
  <c r="Y35" i="1"/>
  <c r="X35" i="1"/>
  <c r="R35" i="1"/>
  <c r="Q35" i="1"/>
  <c r="P35" i="1"/>
  <c r="O35" i="1"/>
  <c r="N35" i="1"/>
  <c r="AB34" i="1"/>
  <c r="AA34" i="1"/>
  <c r="Z34" i="1"/>
  <c r="Y34" i="1"/>
  <c r="X34" i="1"/>
  <c r="R34" i="1"/>
  <c r="Q34" i="1"/>
  <c r="P34" i="1"/>
  <c r="O34" i="1"/>
  <c r="N34" i="1"/>
  <c r="AB33" i="1"/>
  <c r="AA33" i="1"/>
  <c r="Z33" i="1"/>
  <c r="Y33" i="1"/>
  <c r="X33" i="1"/>
  <c r="R33" i="1"/>
  <c r="Q33" i="1"/>
  <c r="P33" i="1"/>
  <c r="O33" i="1"/>
  <c r="N33" i="1"/>
  <c r="AB32" i="1"/>
  <c r="AA32" i="1"/>
  <c r="Z32" i="1"/>
  <c r="Y32" i="1"/>
  <c r="X32" i="1"/>
  <c r="R32" i="1"/>
  <c r="Q32" i="1"/>
  <c r="P32" i="1"/>
  <c r="O32" i="1"/>
  <c r="N32" i="1"/>
  <c r="AB31" i="1"/>
  <c r="Z31" i="1"/>
  <c r="Y31" i="1"/>
  <c r="X31" i="1"/>
  <c r="R31" i="1"/>
  <c r="Q31" i="1"/>
  <c r="P31" i="1"/>
  <c r="O31" i="1"/>
  <c r="N31" i="1"/>
  <c r="Q26" i="1"/>
  <c r="P26" i="1"/>
  <c r="O26" i="1"/>
  <c r="N26" i="1"/>
  <c r="P25" i="1"/>
  <c r="O25" i="1"/>
  <c r="N25" i="1"/>
  <c r="Z24" i="1"/>
  <c r="Y24" i="1"/>
  <c r="X24" i="1"/>
  <c r="P24" i="1"/>
  <c r="O24" i="1"/>
  <c r="N24" i="1"/>
  <c r="Z23" i="1"/>
  <c r="Y23" i="1"/>
  <c r="X23" i="1"/>
  <c r="P23" i="1"/>
  <c r="O23" i="1"/>
  <c r="N23" i="1"/>
  <c r="Z22" i="1"/>
  <c r="Y22" i="1"/>
  <c r="X22" i="1"/>
  <c r="P22" i="1"/>
  <c r="O22" i="1"/>
  <c r="N22" i="1"/>
  <c r="Z21" i="1"/>
  <c r="Y21" i="1"/>
  <c r="X21" i="1"/>
  <c r="P21" i="1"/>
  <c r="O21" i="1"/>
  <c r="N21" i="1"/>
  <c r="Z20" i="1"/>
  <c r="Y20" i="1"/>
  <c r="X20" i="1"/>
  <c r="P20" i="1"/>
  <c r="O20" i="1"/>
  <c r="N20" i="1"/>
  <c r="Z19" i="1"/>
  <c r="Y19" i="1"/>
  <c r="X19" i="1"/>
  <c r="Q19" i="1"/>
  <c r="P19" i="1"/>
  <c r="O19" i="1"/>
  <c r="N19" i="1"/>
  <c r="Z18" i="1"/>
  <c r="Y18" i="1"/>
  <c r="X18" i="1"/>
  <c r="Q18" i="1"/>
  <c r="P18" i="1"/>
  <c r="O18" i="1"/>
  <c r="N18" i="1"/>
  <c r="K17" i="1"/>
  <c r="J17" i="1"/>
  <c r="I17" i="1"/>
  <c r="H17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Q11" i="1"/>
  <c r="P11" i="1"/>
  <c r="O11" i="1"/>
  <c r="N11" i="1"/>
  <c r="Q10" i="1"/>
  <c r="P10" i="1"/>
  <c r="O10" i="1"/>
  <c r="N10" i="1"/>
  <c r="AA9" i="1"/>
  <c r="Z9" i="1"/>
  <c r="Y9" i="1"/>
  <c r="X9" i="1"/>
  <c r="Q9" i="1"/>
  <c r="P9" i="1"/>
  <c r="O9" i="1"/>
  <c r="N9" i="1"/>
  <c r="AA8" i="1"/>
  <c r="Z8" i="1"/>
  <c r="Y8" i="1"/>
  <c r="X8" i="1"/>
  <c r="Q8" i="1"/>
  <c r="P8" i="1"/>
  <c r="O8" i="1"/>
  <c r="N8" i="1"/>
  <c r="AA7" i="1"/>
  <c r="Z7" i="1"/>
  <c r="Y7" i="1"/>
  <c r="X7" i="1"/>
  <c r="Q7" i="1"/>
  <c r="P7" i="1"/>
  <c r="O7" i="1"/>
  <c r="N7" i="1"/>
  <c r="AA6" i="1"/>
  <c r="Z6" i="1"/>
  <c r="Y6" i="1"/>
  <c r="X6" i="1"/>
  <c r="Q6" i="1"/>
  <c r="P6" i="1"/>
  <c r="O6" i="1"/>
  <c r="N6" i="1"/>
  <c r="AA5" i="1"/>
  <c r="Z5" i="1"/>
  <c r="Y5" i="1"/>
  <c r="X5" i="1"/>
  <c r="Q5" i="1"/>
  <c r="P5" i="1"/>
  <c r="O5" i="1"/>
  <c r="N5" i="1"/>
  <c r="K5" i="1"/>
  <c r="J5" i="1"/>
  <c r="I5" i="1"/>
  <c r="H5" i="1"/>
  <c r="AA4" i="1"/>
  <c r="Z4" i="1"/>
  <c r="Y4" i="1"/>
  <c r="X4" i="1"/>
  <c r="Q4" i="1"/>
  <c r="P4" i="1"/>
  <c r="O4" i="1"/>
  <c r="N4" i="1"/>
  <c r="AA3" i="1"/>
  <c r="Z3" i="1"/>
  <c r="Y3" i="1"/>
  <c r="X3" i="1"/>
  <c r="Q3" i="1"/>
  <c r="P3" i="1"/>
  <c r="O3" i="1"/>
  <c r="N3" i="1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R53" i="2"/>
  <c r="Q53" i="2"/>
  <c r="P53" i="2"/>
  <c r="O53" i="2"/>
  <c r="N53" i="2"/>
  <c r="J53" i="2"/>
  <c r="I53" i="2"/>
  <c r="H53" i="2"/>
  <c r="R52" i="2"/>
  <c r="Q52" i="2"/>
  <c r="P52" i="2"/>
  <c r="O52" i="2"/>
  <c r="N52" i="2"/>
  <c r="J52" i="2"/>
  <c r="I52" i="2"/>
  <c r="H52" i="2"/>
  <c r="R51" i="2"/>
  <c r="Q51" i="2"/>
  <c r="P51" i="2"/>
  <c r="O51" i="2"/>
  <c r="N51" i="2"/>
  <c r="J51" i="2"/>
  <c r="I51" i="2"/>
  <c r="H51" i="2"/>
  <c r="R50" i="2"/>
  <c r="Q50" i="2"/>
  <c r="P50" i="2"/>
  <c r="O50" i="2"/>
  <c r="N50" i="2"/>
  <c r="J50" i="2"/>
  <c r="I50" i="2"/>
  <c r="H50" i="2"/>
  <c r="R49" i="2"/>
  <c r="Q49" i="2"/>
  <c r="P49" i="2"/>
  <c r="O49" i="2"/>
  <c r="N49" i="2"/>
  <c r="J49" i="2"/>
  <c r="I49" i="2"/>
  <c r="H49" i="2"/>
  <c r="R48" i="2"/>
  <c r="Q48" i="2"/>
  <c r="P48" i="2"/>
  <c r="O48" i="2"/>
  <c r="N48" i="2"/>
  <c r="J48" i="2"/>
  <c r="I48" i="2"/>
  <c r="H48" i="2"/>
  <c r="R47" i="2"/>
  <c r="Q47" i="2"/>
  <c r="P47" i="2"/>
  <c r="O47" i="2"/>
  <c r="N47" i="2"/>
  <c r="J47" i="2"/>
  <c r="I47" i="2"/>
  <c r="H47" i="2"/>
  <c r="R46" i="2"/>
  <c r="Q46" i="2"/>
  <c r="P46" i="2"/>
  <c r="O46" i="2"/>
  <c r="N46" i="2"/>
  <c r="J46" i="2"/>
  <c r="I46" i="2"/>
  <c r="H46" i="2"/>
  <c r="R45" i="2"/>
  <c r="Q45" i="2"/>
  <c r="P45" i="2"/>
  <c r="O45" i="2"/>
  <c r="N45" i="2"/>
  <c r="J45" i="2"/>
  <c r="I45" i="2"/>
  <c r="H45" i="2"/>
  <c r="R44" i="2"/>
  <c r="Q44" i="2"/>
  <c r="P44" i="2"/>
  <c r="O44" i="2"/>
  <c r="N44" i="2"/>
  <c r="J44" i="2"/>
  <c r="I44" i="2"/>
  <c r="H44" i="2"/>
  <c r="R43" i="2"/>
  <c r="Q43" i="2"/>
  <c r="P43" i="2"/>
  <c r="O43" i="2"/>
  <c r="N43" i="2"/>
  <c r="J43" i="2"/>
  <c r="I43" i="2"/>
  <c r="H43" i="2"/>
  <c r="R42" i="2"/>
  <c r="Q42" i="2"/>
  <c r="P42" i="2"/>
  <c r="O42" i="2"/>
  <c r="N42" i="2"/>
  <c r="J42" i="2"/>
  <c r="I42" i="2"/>
  <c r="H42" i="2"/>
  <c r="R41" i="2"/>
  <c r="Q41" i="2"/>
  <c r="P41" i="2"/>
  <c r="O41" i="2"/>
  <c r="N41" i="2"/>
  <c r="J41" i="2"/>
  <c r="I41" i="2"/>
  <c r="H41" i="2"/>
  <c r="R40" i="2"/>
  <c r="Q40" i="2"/>
  <c r="P40" i="2"/>
  <c r="O40" i="2"/>
  <c r="N40" i="2"/>
  <c r="J40" i="2"/>
  <c r="I40" i="2"/>
  <c r="H40" i="2"/>
  <c r="R39" i="2"/>
  <c r="Q39" i="2"/>
  <c r="P39" i="2"/>
  <c r="O39" i="2"/>
  <c r="N39" i="2"/>
  <c r="J39" i="2"/>
  <c r="I39" i="2"/>
  <c r="H39" i="2"/>
  <c r="J38" i="2"/>
  <c r="I38" i="2"/>
  <c r="H38" i="2"/>
  <c r="S35" i="2"/>
  <c r="R35" i="2"/>
  <c r="Q35" i="2"/>
  <c r="P35" i="2"/>
  <c r="O35" i="2"/>
  <c r="N35" i="2"/>
  <c r="S34" i="2"/>
  <c r="R34" i="2"/>
  <c r="P34" i="2"/>
  <c r="O34" i="2"/>
  <c r="N34" i="2"/>
  <c r="S33" i="2"/>
  <c r="R33" i="2"/>
  <c r="P33" i="2"/>
  <c r="O33" i="2"/>
  <c r="N33" i="2"/>
  <c r="S32" i="2"/>
  <c r="R32" i="2"/>
  <c r="P32" i="2"/>
  <c r="O32" i="2"/>
  <c r="N32" i="2"/>
  <c r="S31" i="2"/>
  <c r="R31" i="2"/>
  <c r="P31" i="2"/>
  <c r="O31" i="2"/>
  <c r="N31" i="2"/>
  <c r="S30" i="2"/>
  <c r="R30" i="2"/>
  <c r="P30" i="2"/>
  <c r="O30" i="2"/>
  <c r="N30" i="2"/>
  <c r="S29" i="2"/>
  <c r="R29" i="2"/>
  <c r="P29" i="2"/>
  <c r="O29" i="2"/>
  <c r="N29" i="2"/>
  <c r="S28" i="2"/>
  <c r="R28" i="2"/>
  <c r="P28" i="2"/>
  <c r="O28" i="2"/>
  <c r="N28" i="2"/>
  <c r="S27" i="2"/>
  <c r="R27" i="2"/>
  <c r="P27" i="2"/>
  <c r="O27" i="2"/>
  <c r="N27" i="2"/>
  <c r="S26" i="2"/>
  <c r="R26" i="2"/>
  <c r="P26" i="2"/>
  <c r="O26" i="2"/>
  <c r="N26" i="2"/>
  <c r="S25" i="2"/>
  <c r="R25" i="2"/>
  <c r="P25" i="2"/>
  <c r="O25" i="2"/>
  <c r="N25" i="2"/>
  <c r="S24" i="2"/>
  <c r="R24" i="2"/>
  <c r="P24" i="2"/>
  <c r="O24" i="2"/>
  <c r="N24" i="2"/>
  <c r="S23" i="2"/>
  <c r="R23" i="2"/>
  <c r="P23" i="2"/>
  <c r="O23" i="2"/>
  <c r="N23" i="2"/>
  <c r="S22" i="2"/>
  <c r="R22" i="2"/>
  <c r="Q22" i="2"/>
  <c r="P22" i="2"/>
  <c r="O22" i="2"/>
  <c r="N22" i="2"/>
  <c r="S21" i="2"/>
  <c r="R21" i="2"/>
  <c r="Q21" i="2"/>
  <c r="P21" i="2"/>
  <c r="O21" i="2"/>
  <c r="N21" i="2"/>
  <c r="Q17" i="2"/>
  <c r="P17" i="2"/>
  <c r="O17" i="2"/>
  <c r="N17" i="2"/>
  <c r="K17" i="2"/>
  <c r="J17" i="2"/>
  <c r="I17" i="2"/>
  <c r="H17" i="2"/>
  <c r="Q16" i="2"/>
  <c r="P16" i="2"/>
  <c r="O16" i="2"/>
  <c r="N16" i="2"/>
  <c r="Q15" i="2"/>
  <c r="P15" i="2"/>
  <c r="O15" i="2"/>
  <c r="N15" i="2"/>
  <c r="K15" i="2"/>
  <c r="J15" i="2"/>
  <c r="I15" i="2"/>
  <c r="H15" i="2"/>
  <c r="Q14" i="2"/>
  <c r="P14" i="2"/>
  <c r="O14" i="2"/>
  <c r="N14" i="2"/>
  <c r="K14" i="2"/>
  <c r="J14" i="2"/>
  <c r="I14" i="2"/>
  <c r="H14" i="2"/>
  <c r="Q13" i="2"/>
  <c r="P13" i="2"/>
  <c r="O13" i="2"/>
  <c r="N13" i="2"/>
  <c r="K13" i="2"/>
  <c r="J13" i="2"/>
  <c r="I13" i="2"/>
  <c r="H13" i="2"/>
  <c r="Q12" i="2"/>
  <c r="P12" i="2"/>
  <c r="O12" i="2"/>
  <c r="N12" i="2"/>
  <c r="K12" i="2"/>
  <c r="J12" i="2"/>
  <c r="I12" i="2"/>
  <c r="H12" i="2"/>
  <c r="Q11" i="2"/>
  <c r="P11" i="2"/>
  <c r="O11" i="2"/>
  <c r="N11" i="2"/>
  <c r="Q10" i="2"/>
  <c r="P10" i="2"/>
  <c r="O10" i="2"/>
  <c r="N10" i="2"/>
  <c r="Q9" i="2"/>
  <c r="P9" i="2"/>
  <c r="O9" i="2"/>
  <c r="N9" i="2"/>
  <c r="Q8" i="2"/>
  <c r="P8" i="2"/>
  <c r="O8" i="2"/>
  <c r="N8" i="2"/>
  <c r="Q7" i="2"/>
  <c r="P7" i="2"/>
  <c r="O7" i="2"/>
  <c r="N7" i="2"/>
  <c r="Q6" i="2"/>
  <c r="P6" i="2"/>
  <c r="O6" i="2"/>
  <c r="N6" i="2"/>
  <c r="Q5" i="2"/>
  <c r="P5" i="2"/>
  <c r="O5" i="2"/>
  <c r="N5" i="2"/>
  <c r="K5" i="2"/>
  <c r="J5" i="2"/>
  <c r="I5" i="2"/>
  <c r="H5" i="2"/>
  <c r="Q4" i="2"/>
  <c r="P4" i="2"/>
  <c r="O4" i="2"/>
  <c r="N4" i="2"/>
  <c r="Q3" i="2"/>
  <c r="P3" i="2"/>
  <c r="O3" i="2"/>
  <c r="N3" i="2"/>
</calcChain>
</file>

<file path=xl/sharedStrings.xml><?xml version="1.0" encoding="utf-8"?>
<sst xmlns="http://schemas.openxmlformats.org/spreadsheetml/2006/main" count="393" uniqueCount="120">
  <si>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</si>
  <si>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</si>
  <si>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</si>
  <si>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</si>
  <si>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</si>
  <si>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</si>
  <si>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</si>
  <si>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</si>
  <si>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</si>
  <si>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</si>
  <si>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</si>
  <si>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</si>
  <si>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</si>
  <si>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</si>
  <si>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</si>
  <si>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</si>
  <si>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</si>
  <si>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</si>
  <si>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</si>
  <si>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</si>
  <si>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</si>
  <si>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</si>
  <si>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</si>
  <si>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</si>
  <si>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</si>
  <si>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</si>
  <si>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</si>
  <si>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</si>
  <si>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</si>
  <si>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</si>
  <si>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</si>
  <si>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</si>
  <si>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</si>
  <si>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</si>
  <si>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</si>
  <si>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</si>
  <si>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</si>
  <si>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</si>
  <si>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</si>
  <si>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</si>
  <si>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</si>
  <si>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</si>
  <si>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</si>
  <si>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</si>
  <si>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</si>
  <si>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</si>
  <si>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</si>
  <si>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</si>
  <si>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</si>
  <si>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</si>
  <si>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</si>
  <si>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</si>
  <si>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</si>
  <si>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</si>
  <si>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</si>
  <si>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</si>
  <si>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</si>
  <si>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</si>
  <si>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</si>
  <si>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</si>
  <si>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</si>
  <si>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</si>
  <si>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</si>
  <si>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</si>
  <si>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</si>
  <si>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</si>
  <si>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</si>
  <si>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</si>
  <si>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</si>
  <si>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</si>
  <si>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</si>
  <si>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</si>
  <si>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</si>
  <si>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</si>
  <si>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</si>
  <si>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</si>
  <si>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</si>
  <si>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</si>
  <si>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</si>
  <si>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</si>
  <si>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</si>
  <si>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</si>
  <si>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</si>
  <si>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</si>
  <si>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</si>
  <si>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</si>
  <si>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</si>
  <si>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</si>
  <si>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</si>
  <si>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</si>
  <si>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</si>
  <si>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</si>
  <si>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</si>
  <si>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</si>
  <si>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</si>
  <si>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</si>
  <si>
    <t xml:space="preserve">Glut. Med. </t>
  </si>
  <si>
    <t xml:space="preserve">Gastroc. </t>
  </si>
  <si>
    <t>Soleus</t>
  </si>
  <si>
    <t>Tib. Ant.</t>
  </si>
  <si>
    <t>Ext. Dig. Longus</t>
  </si>
  <si>
    <t>percent reduction</t>
  </si>
  <si>
    <t xml:space="preserve">Rec. Fem. </t>
  </si>
  <si>
    <t>Vas. Lat</t>
  </si>
  <si>
    <t xml:space="preserve">Vas Med. </t>
  </si>
  <si>
    <t xml:space="preserve">Vas Int. </t>
  </si>
  <si>
    <t>Bifem. Long Head</t>
  </si>
  <si>
    <t>Bifem. Short Head</t>
  </si>
  <si>
    <t xml:space="preserve">Semimem. </t>
  </si>
  <si>
    <t xml:space="preserve">Semiten. </t>
  </si>
  <si>
    <t>SE</t>
  </si>
  <si>
    <t>sttdev</t>
  </si>
  <si>
    <t>Percent changes</t>
  </si>
  <si>
    <t>std</t>
  </si>
  <si>
    <t>percent change</t>
  </si>
  <si>
    <t>STD</t>
  </si>
  <si>
    <t>sorting</t>
  </si>
  <si>
    <t>hipextensor_r</t>
  </si>
  <si>
    <t>same but ordered</t>
  </si>
  <si>
    <t>Hip Extensors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</si>
</sst>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385723"/>
      <color rgb="FF293E1A"/>
      <color rgb="FF111B0B"/>
      <color rgb="FF416529"/>
      <color rgb="FF5E933D"/>
      <color rgb="FFA0CE84"/>
      <color rgb="FF517F35"/>
      <color rgb="FF476D2D"/>
      <color rgb="FF344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14276286904270277"/>
          <c:w val="0.75455632164623831"/>
          <c:h val="0.68415079141140112"/>
        </c:manualLayout>
      </c:layout>
      <c:barChart>
        <c:barDir val="bar"/>
        <c:grouping val="clustered"/>
        <c:varyColors val="0"/>
        <c:ser>
          <c:idx val="2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D78C-4649-AF22-11D609C81A82}"/>
              </c:ext>
            </c:extLst>
          </c:dPt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78C-4649-AF22-11D609C81A82}"/>
            </c:ext>
          </c:extLst>
        </c:ser>
        <c:ser>
          <c:idx val="3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8C-4649-AF22-11D609C81A82}"/>
              </c:ext>
            </c:extLst>
          </c:dPt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78C-4649-AF22-11D609C81A82}"/>
            </c:ext>
          </c:extLst>
        </c:ser>
        <c:ser>
          <c:idx val="1"/>
          <c:order val="2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C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E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0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2-D78C-4649-AF22-11D609C81A82}"/>
              </c:ext>
            </c:extLst>
          </c:dPt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  <c:extLst xmlns:c15="http://schemas.microsoft.com/office/drawing/2012/chart"/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D78C-4649-AF22-11D609C81A82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C-4649-AF22-11D609C81A82}"/>
              </c:ext>
            </c:extLst>
          </c:dPt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8C-4649-AF22-11D609C8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  <c:extLst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011911867665989"/>
              <c:y val="0.4321553158128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change in rate of energy expenditure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Gait Cycle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[W/kg]</a:t>
                </a:r>
              </a:p>
            </c:rich>
          </c:tx>
          <c:layout>
            <c:manualLayout>
              <c:xMode val="edge"/>
              <c:yMode val="edge"/>
              <c:x val="0.16529098361096503"/>
              <c:y val="2.78186808207830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0-4F97-8555-D8A0277233C6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F0-4F97-8555-D8A0277233C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'Sheet1 - full'!$G$38:$G$66</c15:sqref>
                  </c15:fullRef>
                </c:ext>
              </c:extLst>
              <c:f>('Sheet1 - full'!$G$38:$G$40,'Sheet1 - full'!$G$65:$G$66)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'Sheet1 - full'!$J$38:$J$66</c15:sqref>
                  </c15:fullRef>
                </c:ext>
              </c:extLst>
              <c:f>('Sheet1 - full'!$J$38:$J$40,'Sheet1 - full'!$J$65:$J$66)</c:f>
              <c:numCache>
                <c:formatCode>General</c:formatCode>
                <c:ptCount val="5"/>
                <c:pt idx="0">
                  <c:v>7.5209242026738954E-2</c:v>
                </c:pt>
                <c:pt idx="1">
                  <c:v>5.9836063795169536E-2</c:v>
                </c:pt>
                <c:pt idx="2">
                  <c:v>4.4665573797224023E-2</c:v>
                </c:pt>
                <c:pt idx="3">
                  <c:v>-1.836982139057735E-2</c:v>
                </c:pt>
                <c:pt idx="4">
                  <c:v>-6.1718467600211505E-2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'Sheet1 - full'!$J$57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F9F0-4F97-8555-D8A02772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plus>
            <c:minus>
              <c:numRef>
                <c:f>'Sheet1 - full'!$R$21:$R$35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F6-4801-828A-03AC22CF8FC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plus>
            <c:minus>
              <c:numRef>
                <c:f>'Sheet1 - full'!$R$21:$R$35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F6-4801-828A-03AC22CF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6724181756239616"/>
              <c:y val="0.43717534702200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3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'Sheet2 - abbrev'!$M$18:$M$26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'Sheet2 - abbrev'!$P$18:$P$26</c:f>
              <c:numCache>
                <c:formatCode>General</c:formatCode>
                <c:ptCount val="9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2.0169655981218254E-2</c:v>
                </c:pt>
                <c:pt idx="7">
                  <c:v>1.3839126797400958E-2</c:v>
                </c:pt>
                <c:pt idx="8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'Sheet2 - abbrev'!$G$38:$G$66</c15:sqref>
                  </c15:fullRef>
                </c:ext>
              </c:extLst>
              <c:f>('Sheet2 - abbrev'!$G$38:$G$40,'Sheet2 - abbrev'!$G$65:$G$66)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'Sheet2 - abbrev'!$J$38:$J$66</c15:sqref>
                  </c15:fullRef>
                </c:ext>
              </c:extLst>
              <c:f>('Sheet2 - abbrev'!$J$38:$J$40,'Sheet2 - abbrev'!$J$65:$J$66)</c:f>
              <c:numCache>
                <c:formatCode>General</c:formatCode>
                <c:ptCount val="5"/>
                <c:pt idx="0">
                  <c:v>7.5209242026738954E-2</c:v>
                </c:pt>
                <c:pt idx="1">
                  <c:v>5.9836063795169536E-2</c:v>
                </c:pt>
                <c:pt idx="2">
                  <c:v>4.4665573797224023E-2</c:v>
                </c:pt>
                <c:pt idx="3">
                  <c:v>-1.836982139057735E-2</c:v>
                </c:pt>
                <c:pt idx="4">
                  <c:v>-6.1718467600211505E-2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'Sheet2 - abbrev'!$J$57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6593575060106345"/>
          <c:w val="0.68307723360034533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18-417D-B87F-BA7DABFF1D1E}"/>
              </c:ext>
            </c:extLst>
          </c:dPt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118-417D-B87F-BA7DABFF1D1E}"/>
              </c:ext>
            </c:extLst>
          </c:dPt>
          <c:dPt>
            <c:idx val="2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18-417D-B87F-BA7DABFF1D1E}"/>
              </c:ext>
            </c:extLst>
          </c:dPt>
          <c:dPt>
            <c:idx val="3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118-417D-B87F-BA7DABFF1D1E}"/>
              </c:ext>
            </c:extLst>
          </c:dPt>
          <c:dPt>
            <c:idx val="4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18-417D-B87F-BA7DABFF1D1E}"/>
              </c:ext>
            </c:extLst>
          </c:dPt>
          <c:dPt>
            <c:idx val="5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118-417D-B87F-BA7DABFF1D1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118-417D-B87F-BA7DABFF1D1E}"/>
              </c:ext>
            </c:extLst>
          </c:dPt>
          <c:errBars>
            <c:errBarType val="both"/>
            <c:errValType val="cust"/>
            <c:noEndCap val="0"/>
            <c:plus>
              <c:numRef>
                <c:f>'Sheet2 - abbrev'!$AA$42:$AA$48</c:f>
                <c:numCache>
                  <c:formatCode>General</c:formatCode>
                  <c:ptCount val="7"/>
                  <c:pt idx="0">
                    <c:v>2.9330352479636299</c:v>
                  </c:pt>
                  <c:pt idx="1">
                    <c:v>7.9926370022359494</c:v>
                  </c:pt>
                  <c:pt idx="2">
                    <c:v>1.2727650032247422</c:v>
                  </c:pt>
                  <c:pt idx="3">
                    <c:v>1.3626816379009847</c:v>
                  </c:pt>
                  <c:pt idx="4">
                    <c:v>9.7754334886028147</c:v>
                  </c:pt>
                  <c:pt idx="5">
                    <c:v>3.7880405958705659</c:v>
                  </c:pt>
                  <c:pt idx="6">
                    <c:v>4.0546702106953028</c:v>
                  </c:pt>
                </c:numCache>
              </c:numRef>
            </c:plus>
            <c:minus>
              <c:numRef>
                <c:f>'Sheet2 - abbrev'!$AA$42:$AA$48</c:f>
                <c:numCache>
                  <c:formatCode>General</c:formatCode>
                  <c:ptCount val="7"/>
                  <c:pt idx="0">
                    <c:v>2.9330352479636299</c:v>
                  </c:pt>
                  <c:pt idx="1">
                    <c:v>7.9926370022359494</c:v>
                  </c:pt>
                  <c:pt idx="2">
                    <c:v>1.2727650032247422</c:v>
                  </c:pt>
                  <c:pt idx="3">
                    <c:v>1.3626816379009847</c:v>
                  </c:pt>
                  <c:pt idx="4">
                    <c:v>9.7754334886028147</c:v>
                  </c:pt>
                  <c:pt idx="5">
                    <c:v>3.7880405958705659</c:v>
                  </c:pt>
                  <c:pt idx="6">
                    <c:v>4.0546702106953028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'Sheet2 - abbrev'!$W$42:$W$48</c:f>
              <c:strCache>
                <c:ptCount val="7"/>
                <c:pt idx="0">
                  <c:v>Hip Adductors</c:v>
                </c:pt>
                <c:pt idx="1">
                  <c:v>Hip Extensors</c:v>
                </c:pt>
                <c:pt idx="2">
                  <c:v>Plantarflexors</c:v>
                </c:pt>
                <c:pt idx="3">
                  <c:v>Hip Flexors</c:v>
                </c:pt>
                <c:pt idx="4">
                  <c:v>Hamstrings</c:v>
                </c:pt>
                <c:pt idx="5">
                  <c:v>Quads</c:v>
                </c:pt>
                <c:pt idx="6">
                  <c:v>Dorsiflexors</c:v>
                </c:pt>
              </c:strCache>
            </c:strRef>
          </c:cat>
          <c:val>
            <c:numRef>
              <c:f>'Sheet2 - abbrev'!$Z$42:$Z$48</c:f>
              <c:numCache>
                <c:formatCode>General</c:formatCode>
                <c:ptCount val="7"/>
                <c:pt idx="0">
                  <c:v>-16.298716740306375</c:v>
                </c:pt>
                <c:pt idx="1">
                  <c:v>-16.269259172327502</c:v>
                </c:pt>
                <c:pt idx="2">
                  <c:v>-7.7670946702907546</c:v>
                </c:pt>
                <c:pt idx="3">
                  <c:v>-7.3207047040744602</c:v>
                </c:pt>
                <c:pt idx="4">
                  <c:v>-3.7054636614336349</c:v>
                </c:pt>
                <c:pt idx="5">
                  <c:v>-1.7245609736855092</c:v>
                </c:pt>
                <c:pt idx="6">
                  <c:v>26.199738161142118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17D-B87F-BA7DABFF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 b="0" i="0" u="none" strike="noStrike" baseline="0">
                    <a:effectLst/>
                  </a:rPr>
                  <a:t>Percent Change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 </a:t>
                </a:r>
              </a:p>
              <a:p>
                <a:pPr>
                  <a:defRPr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</a:t>
                </a:r>
              </a:p>
            </c:rich>
          </c:tx>
          <c:layout>
            <c:manualLayout>
              <c:xMode val="edge"/>
              <c:yMode val="edge"/>
              <c:x val="0.13150355925457313"/>
              <c:y val="1.6032258499701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11B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7-4102-BFF1-B8D09D4989D8}"/>
              </c:ext>
            </c:extLst>
          </c:dPt>
          <c:dPt>
            <c:idx val="1"/>
            <c:invertIfNegative val="0"/>
            <c:bubble3D val="0"/>
            <c:spPr>
              <a:solidFill>
                <a:srgbClr val="293E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7-4102-BFF1-B8D09D4989D8}"/>
              </c:ext>
            </c:extLst>
          </c:dPt>
          <c:dPt>
            <c:idx val="2"/>
            <c:invertIfNegative val="0"/>
            <c:bubble3D val="0"/>
            <c:spPr>
              <a:solidFill>
                <a:srgbClr val="3857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7-4102-BFF1-B8D09D4989D8}"/>
              </c:ext>
            </c:extLst>
          </c:dPt>
          <c:dPt>
            <c:idx val="3"/>
            <c:invertIfNegative val="0"/>
            <c:bubble3D val="0"/>
            <c:spPr>
              <a:solidFill>
                <a:srgbClr val="5E93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7-4102-BFF1-B8D09D4989D8}"/>
              </c:ext>
            </c:extLst>
          </c:dPt>
          <c:dPt>
            <c:idx val="4"/>
            <c:invertIfNegative val="0"/>
            <c:bubble3D val="0"/>
            <c:spPr>
              <a:solidFill>
                <a:srgbClr val="A0CE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7-4102-BFF1-B8D09D4989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A7-4102-BFF1-B8D09D4989D8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A7-4102-BFF1-B8D09D4989D8}"/>
              </c:ext>
            </c:extLst>
          </c:dPt>
          <c:cat>
            <c:strRef>
              <c:f>'Sheet2 - abbrev'!$W$42:$W$48</c:f>
              <c:strCache>
                <c:ptCount val="7"/>
                <c:pt idx="0">
                  <c:v>Hip Adductors</c:v>
                </c:pt>
                <c:pt idx="1">
                  <c:v>Hip Extensors</c:v>
                </c:pt>
                <c:pt idx="2">
                  <c:v>Plantarflexors</c:v>
                </c:pt>
                <c:pt idx="3">
                  <c:v>Hip Flexors</c:v>
                </c:pt>
                <c:pt idx="4">
                  <c:v>Hamstrings</c:v>
                </c:pt>
                <c:pt idx="5">
                  <c:v>Quads</c:v>
                </c:pt>
                <c:pt idx="6">
                  <c:v>Dorsiflexors</c:v>
                </c:pt>
              </c:strCache>
            </c:strRef>
          </c:cat>
          <c:val>
            <c:numRef>
              <c:f>'Sheet2 - abbrev'!$Z$42:$Z$48</c:f>
              <c:numCache>
                <c:formatCode>General</c:formatCode>
                <c:ptCount val="7"/>
                <c:pt idx="0">
                  <c:v>-16.298716740306375</c:v>
                </c:pt>
                <c:pt idx="1">
                  <c:v>-16.269259172327502</c:v>
                </c:pt>
                <c:pt idx="2">
                  <c:v>-7.7670946702907546</c:v>
                </c:pt>
                <c:pt idx="3">
                  <c:v>-7.3207047040744602</c:v>
                </c:pt>
                <c:pt idx="4">
                  <c:v>-3.7054636614336349</c:v>
                </c:pt>
                <c:pt idx="5">
                  <c:v>-1.7245609736855092</c:v>
                </c:pt>
                <c:pt idx="6">
                  <c:v>26.199738161142118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A7-4102-BFF1-B8D09D49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45098</xdr:colOff>
      <xdr:row>4</xdr:row>
      <xdr:rowOff>32044</xdr:rowOff>
    </xdr:from>
    <xdr:to>
      <xdr:col>66</xdr:col>
      <xdr:colOff>503976</xdr:colOff>
      <xdr:row>69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2A26C-E45C-42B4-994C-9E9A4DC87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233953</xdr:colOff>
      <xdr:row>96</xdr:row>
      <xdr:rowOff>138155</xdr:rowOff>
    </xdr:from>
    <xdr:to>
      <xdr:col>9</xdr:col>
      <xdr:colOff>509753</xdr:colOff>
      <xdr:row>135</xdr:row>
      <xdr:rowOff>156605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BE327-6463-420A-9C7A-3EDDC02D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416717</xdr:colOff>
      <xdr:row>74</xdr:row>
      <xdr:rowOff>188515</xdr:rowOff>
    </xdr:from>
    <xdr:to>
      <xdr:col>67</xdr:col>
      <xdr:colOff>269459</xdr:colOff>
      <xdr:row>128</xdr:row>
      <xdr:rowOff>13037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6D1F9-6652-4013-85BA-42BF9D44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8530242" y="10633960"/>
          <a:ext cx="4007566" cy="668538"/>
          <a:chOff x="8946454" y="10627992"/>
          <a:chExt cx="3927407" cy="587761"/>
        </a:xfrm>
      </cdr:grpSpPr>
      <cdr:cxnSp macro="">
        <cdr:nvCxnSpPr>
          <cdr:cNvPr id="4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539147" y="10633960"/>
          <a:ext cx="4310672" cy="668538"/>
          <a:chOff x="3397173" y="10627993"/>
          <a:chExt cx="4224369" cy="587761"/>
        </a:xfrm>
      </cdr:grpSpPr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0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2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8530242" y="10633960"/>
          <a:ext cx="4007566" cy="668538"/>
          <a:chOff x="8946454" y="10627992"/>
          <a:chExt cx="3927407" cy="587761"/>
        </a:xfrm>
      </cdr:grpSpPr>
      <cdr:cxnSp macro="">
        <cdr:nvCxnSpPr>
          <cdr:cNvPr id="3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8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539147" y="10633960"/>
          <a:ext cx="4310672" cy="668538"/>
          <a:chOff x="3397173" y="10627993"/>
          <a:chExt cx="4224369" cy="587761"/>
        </a:xfrm>
      </cdr:grpSpPr>
      <cdr:sp macro="" textlink="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1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2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188041</xdr:colOff>
      <xdr:row>1</xdr:row>
      <xdr:rowOff>4890</xdr:rowOff>
    </xdr:from>
    <xdr:to>
      <xdr:col>69</xdr:col>
      <xdr:colOff>528372</xdr:colOff>
      <xdr:row>54</xdr:row>
      <xdr:rowOff>27850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1319082</xdr:colOff>
      <xdr:row>84</xdr:row>
      <xdr:rowOff>35978</xdr:rowOff>
    </xdr:from>
    <xdr:to>
      <xdr:col>14</xdr:col>
      <xdr:colOff>530680</xdr:colOff>
      <xdr:row>123</xdr:row>
      <xdr:rowOff>54429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330730</xdr:colOff>
      <xdr:row>40</xdr:row>
      <xdr:rowOff>26458</xdr:rowOff>
    </xdr:from>
    <xdr:to>
      <xdr:col>51</xdr:col>
      <xdr:colOff>145718</xdr:colOff>
      <xdr:row>78</xdr:row>
      <xdr:rowOff>30406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6873C-3295-499C-E859-E747E850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238125</xdr:colOff>
      <xdr:row>54</xdr:row>
      <xdr:rowOff>66146</xdr:rowOff>
    </xdr:from>
    <xdr:to>
      <xdr:col>72</xdr:col>
      <xdr:colOff>280773</xdr:colOff>
      <xdr:row>90</xdr:row>
      <xdr:rowOff>37712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74329-9D64-4C4D-8A62-A1357659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58A-BFCC-47A5-850F-F7F52B044D8D}">
  <dimension ref="A1:S66"/>
  <sheetViews>
    <sheetView zoomScale="54" zoomScaleNormal="40" workbookViewId="0">
      <selection activeCell="R39" sqref="R39:R53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5" width="24.7109375" bestFit="1" customWidth="1"/>
    <col min="7" max="7" width="24.85546875" bestFit="1" customWidth="1"/>
    <col min="8" max="9" width="20.42578125" bestFit="1" customWidth="1"/>
    <col min="10" max="11" width="24.7109375" bestFit="1" customWidth="1"/>
    <col min="13" max="15" width="20.42578125" bestFit="1" customWidth="1"/>
    <col min="16" max="17" width="24.7109375" bestFit="1" customWidth="1"/>
    <col min="18" max="18" width="18" customWidth="1"/>
  </cols>
  <sheetData>
    <row r="1" spans="1:17" x14ac:dyDescent="0.25">
      <c r="A1" t="s">
        <v>45</v>
      </c>
      <c r="G1" t="s">
        <v>46</v>
      </c>
      <c r="M1" t="s">
        <v>76</v>
      </c>
    </row>
    <row r="2" spans="1:1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</row>
    <row r="3" spans="1:1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>SUM(I3:I5)</f>
        <v>0.27905160716980709</v>
      </c>
      <c r="P3">
        <f>SUM(J3:J5)</f>
        <v>0.25836012473452652</v>
      </c>
      <c r="Q3">
        <f>SUM(K3:K5)</f>
        <v>0.22199488787222177</v>
      </c>
    </row>
    <row r="4" spans="1:1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>SUM(I8:I9,I27)</f>
        <v>0.32815028097230969</v>
      </c>
      <c r="P4">
        <f>SUM(J8:J9,J27)</f>
        <v>0.37439383898446843</v>
      </c>
      <c r="Q4">
        <f>SUM(K8:K9,K27)</f>
        <v>0.43294148902550289</v>
      </c>
    </row>
    <row r="5" spans="1:1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>SUM(C5:C8)</f>
        <v>9.3702599316393104E-2</v>
      </c>
      <c r="J5">
        <f>SUM(D5:D8)</f>
        <v>9.091516430747501E-2</v>
      </c>
      <c r="K5">
        <f>SUM(E5:E8)</f>
        <v>8.6101931699636494E-2</v>
      </c>
      <c r="M5" t="s">
        <v>78</v>
      </c>
      <c r="N5">
        <f>SUM(H10:H11,H12,H18:H19,H25,H28)</f>
        <v>0.95308205611647612</v>
      </c>
      <c r="O5">
        <f>SUM(I10:I11,I12,I18:I19,I25,I28)</f>
        <v>1.3576614469420909</v>
      </c>
      <c r="P5">
        <f>SUM(J10:J11,J12,J18:J19,J25,J28)</f>
        <v>0.89621038088486848</v>
      </c>
      <c r="Q5">
        <f>SUM(K10:K11,K12,K18:K19,K25,K28)</f>
        <v>1.2277732133133135</v>
      </c>
    </row>
    <row r="6" spans="1:1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 t="shared" ref="N6:Q7" si="0">H13</f>
        <v>0.13822277934839369</v>
      </c>
      <c r="O6">
        <f t="shared" si="0"/>
        <v>0.14551864270180881</v>
      </c>
      <c r="P6">
        <f t="shared" si="0"/>
        <v>9.9327805688677814E-2</v>
      </c>
      <c r="Q6">
        <f t="shared" si="0"/>
        <v>0.13822830244236101</v>
      </c>
    </row>
    <row r="7" spans="1:1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 t="shared" si="0"/>
        <v>0.54092588158624955</v>
      </c>
      <c r="O7">
        <f t="shared" si="0"/>
        <v>0.50031033766522182</v>
      </c>
      <c r="P7">
        <f t="shared" si="0"/>
        <v>0.41494914003095218</v>
      </c>
      <c r="Q7">
        <f t="shared" si="0"/>
        <v>0.47586859516704128</v>
      </c>
    </row>
    <row r="8" spans="1:1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>SUM(I15,I20)</f>
        <v>0.1158879969683453</v>
      </c>
      <c r="P8">
        <f>SUM(J15,J20)</f>
        <v>8.6602814671065176E-2</v>
      </c>
      <c r="Q8">
        <f>SUM(K15,K20)</f>
        <v>0.1097934924705055</v>
      </c>
    </row>
    <row r="9" spans="1:1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51</v>
      </c>
      <c r="N9">
        <f>SUM(H7)</f>
        <v>7.6878398082582303E-2</v>
      </c>
      <c r="O9">
        <f>SUM(I7)</f>
        <v>0.102288864046807</v>
      </c>
      <c r="P9">
        <f>SUM(J7)</f>
        <v>7.1733991877166198E-2</v>
      </c>
      <c r="Q9">
        <f>SUM(K7)</f>
        <v>0.10797757798600301</v>
      </c>
    </row>
    <row r="10" spans="1:1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65</v>
      </c>
      <c r="N10">
        <f>SUM(H21)</f>
        <v>4.5094804536802501E-2</v>
      </c>
      <c r="O10">
        <f>SUM(I21)</f>
        <v>0.128843925031425</v>
      </c>
      <c r="P10">
        <f>SUM(J21)</f>
        <v>8.0639151877857404E-2</v>
      </c>
      <c r="Q10">
        <f>SUM(K21)</f>
        <v>6.3599147861742505E-2</v>
      </c>
    </row>
    <row r="11" spans="1:1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>SUM(I16,I17,I22,I26)</f>
        <v>0.83549716832213838</v>
      </c>
      <c r="P11">
        <f>SUM(J16,J17,J22,J26)</f>
        <v>0.67513399115283457</v>
      </c>
      <c r="Q11">
        <f>SUM(K16,K17,K22,K26)</f>
        <v>0.79043394468958861</v>
      </c>
    </row>
    <row r="12" spans="1:1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>SUM(C15:C16)</f>
        <v>0.52764076926951797</v>
      </c>
      <c r="J12">
        <f>SUM(D15:D16)</f>
        <v>0.33527386284658189</v>
      </c>
      <c r="K12">
        <f>SUM(E15:E16)</f>
        <v>0.43184496773363301</v>
      </c>
      <c r="M12" t="s">
        <v>103</v>
      </c>
      <c r="N12">
        <f t="shared" ref="N12:Q13" si="1">H30</f>
        <v>0.70366113419686505</v>
      </c>
      <c r="O12">
        <f t="shared" si="1"/>
        <v>0.57364845405290998</v>
      </c>
      <c r="P12">
        <f t="shared" si="1"/>
        <v>0.70458455535224296</v>
      </c>
      <c r="Q12">
        <f t="shared" si="1"/>
        <v>0.56312647087532497</v>
      </c>
    </row>
    <row r="13" spans="1:1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>SUM(C17:C19)</f>
        <v>0.14551864270180881</v>
      </c>
      <c r="J13">
        <f>SUM(D17:D19)</f>
        <v>9.9327805688677814E-2</v>
      </c>
      <c r="K13">
        <f>SUM(E17:E19)</f>
        <v>0.13822830244236101</v>
      </c>
      <c r="M13" t="s">
        <v>104</v>
      </c>
      <c r="N13">
        <f t="shared" si="1"/>
        <v>0.19806177342512599</v>
      </c>
      <c r="O13">
        <f t="shared" si="1"/>
        <v>0.15271659956235301</v>
      </c>
      <c r="P13">
        <f t="shared" si="1"/>
        <v>0.20435385551004001</v>
      </c>
      <c r="Q13">
        <f t="shared" si="1"/>
        <v>0.16069641294079301</v>
      </c>
    </row>
    <row r="14" spans="1:1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>SUM(C20:C22)</f>
        <v>0.50031033766522182</v>
      </c>
      <c r="J14">
        <f>SUM(D20:D22)</f>
        <v>0.41494914003095218</v>
      </c>
      <c r="K14">
        <f>SUM(E20:E22)</f>
        <v>0.47586859516704128</v>
      </c>
      <c r="M14" t="s">
        <v>105</v>
      </c>
      <c r="N14">
        <f>H29</f>
        <v>9.6223019609504398E-2</v>
      </c>
      <c r="O14">
        <f>I29</f>
        <v>7.0662982586563505E-2</v>
      </c>
      <c r="P14">
        <f>J29</f>
        <v>9.1352013830104703E-2</v>
      </c>
      <c r="Q14">
        <f>K29</f>
        <v>7.2882831158641997E-2</v>
      </c>
    </row>
    <row r="15" spans="1:1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>SUM(C23:C25)</f>
        <v>0.1026504929795066</v>
      </c>
      <c r="J15">
        <f>SUM(D23:D25)</f>
        <v>7.6213822050185981E-2</v>
      </c>
      <c r="K15">
        <f>SUM(E23:E25)</f>
        <v>9.7414178903024604E-2</v>
      </c>
      <c r="M15" t="s">
        <v>50</v>
      </c>
      <c r="N15">
        <f>SUM(H6)</f>
        <v>9.4741533081623794E-2</v>
      </c>
      <c r="O15">
        <f>SUM(I6)</f>
        <v>8.3810057870062807E-2</v>
      </c>
      <c r="P15">
        <f>SUM(J6)</f>
        <v>6.5524391766942497E-2</v>
      </c>
      <c r="Q15">
        <f>SUM(K6)</f>
        <v>7.06630778657137E-2</v>
      </c>
    </row>
    <row r="16" spans="1:1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67</v>
      </c>
      <c r="N16">
        <f t="shared" ref="N16:Q17" si="2">H23</f>
        <v>0.251339488533533</v>
      </c>
      <c r="O16">
        <f t="shared" si="2"/>
        <v>0.17398207554213699</v>
      </c>
      <c r="P16">
        <f t="shared" si="2"/>
        <v>0.214088987909581</v>
      </c>
      <c r="Q16">
        <f t="shared" si="2"/>
        <v>0.23913295813053501</v>
      </c>
    </row>
    <row r="17" spans="1:19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>SUM(C27,C31)</f>
        <v>0.58867129043722</v>
      </c>
      <c r="J17">
        <f>SUM(D27,D31)</f>
        <v>0.502745789150566</v>
      </c>
      <c r="K17">
        <f>SUM(E27,E31)</f>
        <v>0.55791674241939693</v>
      </c>
      <c r="M17" t="s">
        <v>68</v>
      </c>
      <c r="N17">
        <f t="shared" si="2"/>
        <v>7.0672666222696898E-2</v>
      </c>
      <c r="O17">
        <f t="shared" si="2"/>
        <v>9.6427217021541403E-2</v>
      </c>
      <c r="P17">
        <f t="shared" si="2"/>
        <v>5.5750939218714803E-2</v>
      </c>
      <c r="Q17">
        <f t="shared" si="2"/>
        <v>8.4929063683891498E-2</v>
      </c>
    </row>
    <row r="18" spans="1:19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</row>
    <row r="19" spans="1:19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83</v>
      </c>
    </row>
    <row r="20" spans="1:19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s="1" t="s">
        <v>40</v>
      </c>
      <c r="N20" s="1" t="s">
        <v>84</v>
      </c>
      <c r="O20" s="1" t="s">
        <v>85</v>
      </c>
      <c r="P20" s="1" t="s">
        <v>86</v>
      </c>
      <c r="Q20" s="1" t="s">
        <v>101</v>
      </c>
      <c r="R20" s="1" t="s">
        <v>110</v>
      </c>
      <c r="S20" s="1" t="s">
        <v>111</v>
      </c>
    </row>
    <row r="21" spans="1:19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95</v>
      </c>
      <c r="N21">
        <f>N5-P5</f>
        <v>5.6871675231607632E-2</v>
      </c>
      <c r="O21">
        <f>O5-Q5</f>
        <v>0.12988823362877744</v>
      </c>
      <c r="P21">
        <f t="shared" ref="P21:P35" si="3">AVERAGE(N21:O21)</f>
        <v>9.3379954430192535E-2</v>
      </c>
      <c r="Q21">
        <f>P21/(AVERAGE(N5:O5))*100</f>
        <v>8.082243166027915</v>
      </c>
      <c r="R21">
        <f>_xlfn.STDEV.P(N21:O21)/SQRT(2)</f>
        <v>2.5815251790771168E-2</v>
      </c>
      <c r="S21">
        <f>_xlfn.STDEV.P(N21:O21)</f>
        <v>3.6508279198584917E-2</v>
      </c>
    </row>
    <row r="22" spans="1:19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87</v>
      </c>
      <c r="N22">
        <f>N7-P7</f>
        <v>0.12597674155529737</v>
      </c>
      <c r="O22">
        <f>O7-Q7</f>
        <v>2.4441742498180541E-2</v>
      </c>
      <c r="P22">
        <f t="shared" si="3"/>
        <v>7.5209242026738954E-2</v>
      </c>
      <c r="Q22">
        <f>P22/(AVERAGE(N7:O7))*100</f>
        <v>14.446144042281919</v>
      </c>
      <c r="R22">
        <f t="shared" ref="R22:R35" si="4">_xlfn.STDEV.P(N22:O22)/SQRT(2)</f>
        <v>3.5898043180528499E-2</v>
      </c>
      <c r="S22">
        <f t="shared" ref="S22:S35" si="5">_xlfn.STDEV.P(N22:O22)</f>
        <v>5.0767499528558406E-2</v>
      </c>
    </row>
    <row r="23" spans="1:19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88</v>
      </c>
      <c r="N23">
        <f>N11-P11</f>
        <v>6.8797501596025823E-2</v>
      </c>
      <c r="O23">
        <f>O11-Q11</f>
        <v>4.5063223632549776E-2</v>
      </c>
      <c r="P23">
        <f t="shared" si="3"/>
        <v>5.6930362614287799E-2</v>
      </c>
      <c r="R23">
        <f t="shared" si="4"/>
        <v>8.3913344472701813E-3</v>
      </c>
      <c r="S23">
        <f t="shared" si="5"/>
        <v>1.186713898173803E-2</v>
      </c>
    </row>
    <row r="24" spans="1:19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89</v>
      </c>
      <c r="N24">
        <f>N3-P3</f>
        <v>3.5734826095367989E-2</v>
      </c>
      <c r="O24">
        <f>O3-Q3</f>
        <v>5.7056719297585323E-2</v>
      </c>
      <c r="P24">
        <f t="shared" si="3"/>
        <v>4.6395772696476656E-2</v>
      </c>
      <c r="R24">
        <f t="shared" si="4"/>
        <v>7.5384276355116133E-3</v>
      </c>
      <c r="S24">
        <f t="shared" si="5"/>
        <v>1.0660946601108667E-2</v>
      </c>
    </row>
    <row r="25" spans="1:19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90</v>
      </c>
      <c r="N25">
        <f>N8-P8</f>
        <v>6.3878451140268411E-2</v>
      </c>
      <c r="O25">
        <f>O8-Q8</f>
        <v>6.0945044978397978E-3</v>
      </c>
      <c r="P25">
        <f t="shared" si="3"/>
        <v>3.4986477819054104E-2</v>
      </c>
      <c r="R25">
        <f t="shared" si="4"/>
        <v>2.0429710257291449E-2</v>
      </c>
      <c r="S25">
        <f t="shared" si="5"/>
        <v>2.8891973321214303E-2</v>
      </c>
    </row>
    <row r="26" spans="1:19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91</v>
      </c>
      <c r="N26">
        <f>N6-P6</f>
        <v>3.8894973659715879E-2</v>
      </c>
      <c r="O26">
        <f>O6-Q6</f>
        <v>7.2903402594478028E-3</v>
      </c>
      <c r="P26">
        <f t="shared" si="3"/>
        <v>2.3092656959581841E-2</v>
      </c>
      <c r="R26">
        <f t="shared" si="4"/>
        <v>1.1173925297122205E-2</v>
      </c>
      <c r="S26">
        <f t="shared" si="5"/>
        <v>1.5802316700134038E-2</v>
      </c>
    </row>
    <row r="27" spans="1:19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  <c r="M27" t="s">
        <v>106</v>
      </c>
      <c r="N27">
        <f>N15-P15</f>
        <v>2.9217141314681297E-2</v>
      </c>
      <c r="O27">
        <f>O15-Q15</f>
        <v>1.3146980004349107E-2</v>
      </c>
      <c r="P27">
        <f>AVERAGE(N27:O27)</f>
        <v>2.1182060659515202E-2</v>
      </c>
      <c r="R27">
        <f t="shared" si="4"/>
        <v>5.6816600186487924E-3</v>
      </c>
      <c r="S27">
        <f t="shared" si="5"/>
        <v>8.035080655166095E-3</v>
      </c>
    </row>
    <row r="28" spans="1:19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  <c r="M28" t="s">
        <v>102</v>
      </c>
      <c r="N28">
        <f>N10-P10</f>
        <v>-3.5544347341054904E-2</v>
      </c>
      <c r="O28">
        <f>O10-Q10</f>
        <v>6.5244777169682494E-2</v>
      </c>
      <c r="P28">
        <f>AVERAGE(N28:O28)</f>
        <v>1.4850214914313795E-2</v>
      </c>
      <c r="R28">
        <f t="shared" si="4"/>
        <v>3.5634336705698842E-2</v>
      </c>
      <c r="S28">
        <f t="shared" si="5"/>
        <v>5.0394562255368702E-2</v>
      </c>
    </row>
    <row r="29" spans="1:19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  <c r="M29" t="s">
        <v>109</v>
      </c>
      <c r="N29">
        <f>N17-P17</f>
        <v>1.4921727003982095E-2</v>
      </c>
      <c r="O29">
        <f>O17-Q17</f>
        <v>1.1498153337649905E-2</v>
      </c>
      <c r="P29">
        <f>AVERAGE(N29:O29)</f>
        <v>1.3209940170816E-2</v>
      </c>
      <c r="R29">
        <f t="shared" si="4"/>
        <v>1.2104160776775909E-3</v>
      </c>
      <c r="S29">
        <f t="shared" si="5"/>
        <v>1.711786833166095E-3</v>
      </c>
    </row>
    <row r="30" spans="1:19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  <c r="M30" t="s">
        <v>103</v>
      </c>
      <c r="N30">
        <f>N12-P12</f>
        <v>-9.2342115537791258E-4</v>
      </c>
      <c r="O30">
        <f>O12-Q12</f>
        <v>1.0521983177585015E-2</v>
      </c>
      <c r="P30">
        <f>AVERAGE(N30:O30)</f>
        <v>4.7992810111035511E-3</v>
      </c>
      <c r="R30">
        <f t="shared" si="4"/>
        <v>4.0465615086299894E-3</v>
      </c>
      <c r="S30">
        <f t="shared" si="5"/>
        <v>5.7227021664814637E-3</v>
      </c>
    </row>
    <row r="31" spans="1:19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  <c r="M31" t="s">
        <v>105</v>
      </c>
      <c r="N31">
        <f>N14-P14</f>
        <v>4.8710057793996953E-3</v>
      </c>
      <c r="O31">
        <f>O14-Q14</f>
        <v>-2.2198485720784922E-3</v>
      </c>
      <c r="P31">
        <f>AVERAGE(N31:O31)</f>
        <v>1.3255786036606015E-3</v>
      </c>
      <c r="R31">
        <f t="shared" si="4"/>
        <v>2.5069955981681822E-3</v>
      </c>
      <c r="S31">
        <f t="shared" si="5"/>
        <v>3.5454271757390937E-3</v>
      </c>
    </row>
    <row r="32" spans="1:19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  <c r="M32" t="s">
        <v>107</v>
      </c>
      <c r="N32">
        <f>N9-P9</f>
        <v>5.1444062054161049E-3</v>
      </c>
      <c r="O32">
        <f>O9-Q9</f>
        <v>-5.6887139391960106E-3</v>
      </c>
      <c r="P32">
        <f t="shared" si="3"/>
        <v>-2.7215386688995286E-4</v>
      </c>
      <c r="R32">
        <f t="shared" si="4"/>
        <v>3.8300863578319094E-3</v>
      </c>
      <c r="S32">
        <f t="shared" si="5"/>
        <v>5.4165600723060578E-3</v>
      </c>
    </row>
    <row r="33" spans="1:19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  <c r="M33" t="s">
        <v>104</v>
      </c>
      <c r="N33">
        <f>N13-P13</f>
        <v>-6.2920820849140247E-3</v>
      </c>
      <c r="O33">
        <f>O13-Q13</f>
        <v>-7.9798133784400038E-3</v>
      </c>
      <c r="P33">
        <f>AVERAGE(N33:O33)</f>
        <v>-7.1359477316770142E-3</v>
      </c>
      <c r="R33">
        <f t="shared" si="4"/>
        <v>5.9670312123648165E-4</v>
      </c>
      <c r="S33">
        <f t="shared" si="5"/>
        <v>8.4386564676298959E-4</v>
      </c>
    </row>
    <row r="34" spans="1:19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  <c r="M34" t="s">
        <v>108</v>
      </c>
      <c r="N34">
        <f>N16-P16</f>
        <v>3.7250500623951993E-2</v>
      </c>
      <c r="O34">
        <f>O16-Q16</f>
        <v>-6.5150882588398018E-2</v>
      </c>
      <c r="P34">
        <f>AVERAGE(N34:O34)</f>
        <v>-1.3950190982223012E-2</v>
      </c>
      <c r="R34">
        <f t="shared" si="4"/>
        <v>3.6204356236167488E-2</v>
      </c>
      <c r="S34">
        <f t="shared" si="5"/>
        <v>5.1200691606175006E-2</v>
      </c>
    </row>
    <row r="35" spans="1:19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  <c r="M35" t="s">
        <v>94</v>
      </c>
      <c r="N35">
        <f>N4-P4</f>
        <v>-6.360475338487126E-2</v>
      </c>
      <c r="O35">
        <f>O4-Q4</f>
        <v>-0.1047912080531932</v>
      </c>
      <c r="P35">
        <f t="shared" si="3"/>
        <v>-8.4197980719032228E-2</v>
      </c>
      <c r="Q35">
        <f>P35/(AVERAGE(N4:O4))*100</f>
        <v>-26.355546433389627</v>
      </c>
      <c r="R35">
        <f t="shared" si="4"/>
        <v>1.4561610694501383E-2</v>
      </c>
      <c r="S35">
        <f t="shared" si="5"/>
        <v>2.0593227334160961E-2</v>
      </c>
    </row>
    <row r="36" spans="1:19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  <c r="G36" t="s">
        <v>83</v>
      </c>
    </row>
    <row r="37" spans="1:19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  <c r="G37" s="1" t="s">
        <v>40</v>
      </c>
      <c r="H37" s="1" t="s">
        <v>84</v>
      </c>
      <c r="I37" s="1" t="s">
        <v>85</v>
      </c>
      <c r="J37" s="1" t="s">
        <v>86</v>
      </c>
      <c r="K37" s="1"/>
      <c r="M37" s="1" t="s">
        <v>112</v>
      </c>
    </row>
    <row r="38" spans="1:19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  <c r="G38" t="s">
        <v>96</v>
      </c>
      <c r="H38">
        <f>H14-J14</f>
        <v>0.12597674155529737</v>
      </c>
      <c r="I38">
        <f>I14-K14</f>
        <v>2.4441742498180541E-2</v>
      </c>
      <c r="J38">
        <f t="shared" ref="J38:J66" si="6">AVERAGE(H38:I38)</f>
        <v>7.5209242026738954E-2</v>
      </c>
      <c r="M38" s="1" t="s">
        <v>40</v>
      </c>
      <c r="N38" s="1" t="s">
        <v>84</v>
      </c>
      <c r="O38" s="1" t="s">
        <v>85</v>
      </c>
      <c r="P38" s="1" t="s">
        <v>86</v>
      </c>
      <c r="Q38" s="1" t="s">
        <v>110</v>
      </c>
      <c r="R38" s="1" t="s">
        <v>113</v>
      </c>
    </row>
    <row r="39" spans="1:19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  <c r="G39" t="s">
        <v>97</v>
      </c>
      <c r="H39">
        <f>H12-J12</f>
        <v>2.3876326054454111E-2</v>
      </c>
      <c r="I39">
        <f>I12-K12</f>
        <v>9.5795801535884961E-2</v>
      </c>
      <c r="J39">
        <f t="shared" si="6"/>
        <v>5.9836063795169536E-2</v>
      </c>
      <c r="M39" t="s">
        <v>81</v>
      </c>
      <c r="N39">
        <f>(P3-N3)/N3*100</f>
        <v>-12.15077851371788</v>
      </c>
      <c r="O39">
        <f>(Q3-O3)/O3*100</f>
        <v>-20.446654966894869</v>
      </c>
      <c r="P39">
        <f>AVERAGE(N39:O39)</f>
        <v>-16.298716740306375</v>
      </c>
      <c r="Q39">
        <f>_xlfn.STDEV.P(N39:O39)/SQRT(2)</f>
        <v>2.9330352479636264</v>
      </c>
      <c r="R39">
        <f>_xlfn.STDEV.P(N39:O39)</f>
        <v>4.1479382265884945</v>
      </c>
    </row>
    <row r="40" spans="1:19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  <c r="G40" t="s">
        <v>98</v>
      </c>
      <c r="H40">
        <f>H25-J25</f>
        <v>3.9966238379833041E-2</v>
      </c>
      <c r="I40">
        <f>I25-K25</f>
        <v>4.9364909214615005E-2</v>
      </c>
      <c r="J40">
        <f t="shared" si="6"/>
        <v>4.4665573797224023E-2</v>
      </c>
      <c r="M40" t="s">
        <v>77</v>
      </c>
      <c r="N40">
        <f t="shared" ref="N40:O53" si="7">(P4-N4)/N4*100</f>
        <v>20.465568558226646</v>
      </c>
      <c r="O40">
        <f t="shared" si="7"/>
        <v>31.93390776405759</v>
      </c>
      <c r="P40">
        <f t="shared" ref="P40:P53" si="8">AVERAGE(N40:O40)</f>
        <v>26.199738161142118</v>
      </c>
      <c r="Q40">
        <f t="shared" ref="Q40:Q53" si="9">_xlfn.STDEV.P(N40:O40)/SQRT(2)</f>
        <v>4.0546702106953028</v>
      </c>
      <c r="R40">
        <f t="shared" ref="R40:R53" si="10">_xlfn.STDEV.P(N40:O40)</f>
        <v>5.7341696029154727</v>
      </c>
    </row>
    <row r="41" spans="1:19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  <c r="G41" t="s">
        <v>59</v>
      </c>
      <c r="H41">
        <f>H15-J15</f>
        <v>5.9248549155514113E-2</v>
      </c>
      <c r="I41">
        <f>I15-K15</f>
        <v>5.2363140764819932E-3</v>
      </c>
      <c r="J41">
        <f t="shared" si="6"/>
        <v>3.2242431615998053E-2</v>
      </c>
      <c r="M41" t="s">
        <v>78</v>
      </c>
      <c r="N41">
        <f t="shared" si="7"/>
        <v>-5.9671331410164905</v>
      </c>
      <c r="O41">
        <f t="shared" si="7"/>
        <v>-9.5670561995650196</v>
      </c>
      <c r="P41">
        <f t="shared" si="8"/>
        <v>-7.7670946702907546</v>
      </c>
      <c r="Q41">
        <f t="shared" si="9"/>
        <v>1.2727650032247422</v>
      </c>
      <c r="R41">
        <f t="shared" si="10"/>
        <v>1.7999615292742666</v>
      </c>
    </row>
    <row r="42" spans="1:19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  <c r="G42" t="s">
        <v>61</v>
      </c>
      <c r="H42">
        <f>H17-J17</f>
        <v>3.2598443083486028E-2</v>
      </c>
      <c r="I42">
        <f>I17-K17</f>
        <v>3.0754548017823069E-2</v>
      </c>
      <c r="J42">
        <f t="shared" si="6"/>
        <v>3.1676495550654549E-2</v>
      </c>
      <c r="M42" t="s">
        <v>57</v>
      </c>
      <c r="N42">
        <f t="shared" si="7"/>
        <v>-28.139336976924913</v>
      </c>
      <c r="O42">
        <f t="shared" si="7"/>
        <v>-5.0099012223381489</v>
      </c>
      <c r="P42">
        <f t="shared" si="8"/>
        <v>-16.57461909963153</v>
      </c>
      <c r="Q42">
        <f t="shared" si="9"/>
        <v>8.1774904335434471</v>
      </c>
      <c r="R42">
        <f t="shared" si="10"/>
        <v>11.564717877293385</v>
      </c>
    </row>
    <row r="43" spans="1:19" x14ac:dyDescent="0.25">
      <c r="G43" t="s">
        <v>48</v>
      </c>
      <c r="H43">
        <f>H4-J4</f>
        <v>2.0657175569811004E-2</v>
      </c>
      <c r="I43">
        <f>I4-K4</f>
        <v>3.7859034655606999E-2</v>
      </c>
      <c r="J43">
        <f t="shared" si="6"/>
        <v>2.9258105112709001E-2</v>
      </c>
      <c r="M43" t="s">
        <v>58</v>
      </c>
      <c r="N43">
        <f t="shared" si="7"/>
        <v>-23.289094836038203</v>
      </c>
      <c r="O43">
        <f t="shared" si="7"/>
        <v>-4.8853163043245997</v>
      </c>
      <c r="P43">
        <f t="shared" si="8"/>
        <v>-14.087205570181402</v>
      </c>
      <c r="Q43">
        <f t="shared" si="9"/>
        <v>6.506718299615045</v>
      </c>
      <c r="R43">
        <f t="shared" si="10"/>
        <v>9.201889265856801</v>
      </c>
    </row>
    <row r="44" spans="1:19" x14ac:dyDescent="0.25">
      <c r="G44" t="s">
        <v>57</v>
      </c>
      <c r="H44">
        <f>H13-J13</f>
        <v>3.8894973659715879E-2</v>
      </c>
      <c r="I44">
        <f>I13-K13</f>
        <v>7.2903402594478028E-3</v>
      </c>
      <c r="J44">
        <f t="shared" si="6"/>
        <v>2.3092656959581841E-2</v>
      </c>
      <c r="M44" t="s">
        <v>59</v>
      </c>
      <c r="N44">
        <f>(P8-N8)/N8*100</f>
        <v>-42.449437673096291</v>
      </c>
      <c r="O44">
        <f>(Q8-O8)/O8*100</f>
        <v>-5.2589609426975477</v>
      </c>
      <c r="P44">
        <f t="shared" si="8"/>
        <v>-23.85419930789692</v>
      </c>
      <c r="Q44">
        <f t="shared" si="9"/>
        <v>13.148819145812725</v>
      </c>
      <c r="R44">
        <f t="shared" si="10"/>
        <v>18.595238365199371</v>
      </c>
    </row>
    <row r="45" spans="1:19" x14ac:dyDescent="0.25">
      <c r="G45" t="s">
        <v>50</v>
      </c>
      <c r="H45">
        <f>H6-J6</f>
        <v>2.9217141314681297E-2</v>
      </c>
      <c r="I45">
        <f>I6-K6</f>
        <v>1.3146980004349107E-2</v>
      </c>
      <c r="J45">
        <f t="shared" si="6"/>
        <v>2.1182060659515202E-2</v>
      </c>
      <c r="M45" t="s">
        <v>51</v>
      </c>
      <c r="N45">
        <f t="shared" si="7"/>
        <v>-6.6916147236705106</v>
      </c>
      <c r="O45">
        <f t="shared" si="7"/>
        <v>5.5614205829804479</v>
      </c>
      <c r="P45">
        <f t="shared" si="8"/>
        <v>-0.56509707034503132</v>
      </c>
      <c r="Q45">
        <f t="shared" si="9"/>
        <v>4.33210217772554</v>
      </c>
      <c r="R45">
        <f t="shared" si="10"/>
        <v>6.1265176533254797</v>
      </c>
    </row>
    <row r="46" spans="1:19" x14ac:dyDescent="0.25">
      <c r="G46" t="s">
        <v>65</v>
      </c>
      <c r="H46">
        <f>H21-J21</f>
        <v>-3.5544347341054904E-2</v>
      </c>
      <c r="I46">
        <f>I21-K21</f>
        <v>6.5244777169682494E-2</v>
      </c>
      <c r="J46">
        <f t="shared" si="6"/>
        <v>1.4850214914313795E-2</v>
      </c>
      <c r="M46" t="s">
        <v>65</v>
      </c>
      <c r="N46">
        <f t="shared" si="7"/>
        <v>78.821380214757696</v>
      </c>
      <c r="O46">
        <f t="shared" si="7"/>
        <v>-50.638613464910598</v>
      </c>
      <c r="P46">
        <f t="shared" si="8"/>
        <v>14.091383374923549</v>
      </c>
      <c r="Q46">
        <f t="shared" si="9"/>
        <v>45.771019711630508</v>
      </c>
      <c r="R46">
        <f t="shared" si="10"/>
        <v>64.729996839834143</v>
      </c>
    </row>
    <row r="47" spans="1:19" x14ac:dyDescent="0.25">
      <c r="G47" t="s">
        <v>60</v>
      </c>
      <c r="H47">
        <f>H16-J16</f>
        <v>1.7838664695353404E-2</v>
      </c>
      <c r="I47">
        <f>I16-K16</f>
        <v>1.023188869717151E-2</v>
      </c>
      <c r="J47">
        <f t="shared" si="6"/>
        <v>1.4035276696262457E-2</v>
      </c>
      <c r="M47" t="s">
        <v>82</v>
      </c>
      <c r="N47">
        <f t="shared" si="7"/>
        <v>-9.2478275575908135</v>
      </c>
      <c r="O47">
        <f>(Q11-O11)/O11*100</f>
        <v>-5.3935818505581077</v>
      </c>
      <c r="P47">
        <f t="shared" si="8"/>
        <v>-7.3207047040744602</v>
      </c>
      <c r="Q47">
        <f t="shared" si="9"/>
        <v>1.3626816379009847</v>
      </c>
      <c r="R47">
        <f t="shared" si="10"/>
        <v>1.9271228535163556</v>
      </c>
    </row>
    <row r="48" spans="1:19" x14ac:dyDescent="0.25">
      <c r="G48" t="s">
        <v>68</v>
      </c>
      <c r="H48">
        <f>H24-J24</f>
        <v>1.4921727003982095E-2</v>
      </c>
      <c r="I48">
        <f>I24-K24</f>
        <v>1.1498153337649905E-2</v>
      </c>
      <c r="J48">
        <f t="shared" si="6"/>
        <v>1.3209940170816E-2</v>
      </c>
      <c r="M48" t="s">
        <v>103</v>
      </c>
      <c r="N48">
        <f t="shared" si="7"/>
        <v>0.13123094491098675</v>
      </c>
      <c r="O48">
        <f t="shared" si="7"/>
        <v>-1.8342214823810068</v>
      </c>
      <c r="P48">
        <f t="shared" si="8"/>
        <v>-0.85149526873501002</v>
      </c>
      <c r="Q48">
        <f t="shared" si="9"/>
        <v>0.69489236971886414</v>
      </c>
      <c r="R48">
        <f t="shared" si="10"/>
        <v>0.98272621364599677</v>
      </c>
    </row>
    <row r="49" spans="7:18" x14ac:dyDescent="0.25">
      <c r="G49" t="s">
        <v>47</v>
      </c>
      <c r="H49">
        <f>H3-J3</f>
        <v>8.6139232696491007E-3</v>
      </c>
      <c r="I49">
        <f>I3-K3</f>
        <v>1.1597017025221697E-2</v>
      </c>
      <c r="J49">
        <f t="shared" si="6"/>
        <v>1.0105470147435399E-2</v>
      </c>
      <c r="M49" t="s">
        <v>104</v>
      </c>
      <c r="N49">
        <f t="shared" si="7"/>
        <v>3.1768281057488581</v>
      </c>
      <c r="O49">
        <f t="shared" si="7"/>
        <v>5.2252429672400531</v>
      </c>
      <c r="P49">
        <f t="shared" si="8"/>
        <v>4.2010355364944552</v>
      </c>
      <c r="Q49">
        <f t="shared" si="9"/>
        <v>0.72422401962186522</v>
      </c>
      <c r="R49">
        <f t="shared" si="10"/>
        <v>1.0242074307456004</v>
      </c>
    </row>
    <row r="50" spans="7:18" x14ac:dyDescent="0.25">
      <c r="G50" t="s">
        <v>70</v>
      </c>
      <c r="H50">
        <f>H26-J26</f>
        <v>1.39500073732228E-2</v>
      </c>
      <c r="I50">
        <f>I26-K26</f>
        <v>4.3809873983281997E-3</v>
      </c>
      <c r="J50">
        <f t="shared" si="6"/>
        <v>9.1654973857755E-3</v>
      </c>
      <c r="M50" t="s">
        <v>105</v>
      </c>
      <c r="N50">
        <f t="shared" si="7"/>
        <v>-5.0622042409055341</v>
      </c>
      <c r="O50">
        <f t="shared" si="7"/>
        <v>3.1414589235023236</v>
      </c>
      <c r="P50">
        <f t="shared" si="8"/>
        <v>-0.96037265870160526</v>
      </c>
      <c r="Q50">
        <f t="shared" si="9"/>
        <v>2.900432927061543</v>
      </c>
      <c r="R50">
        <f t="shared" si="10"/>
        <v>4.1018315822039284</v>
      </c>
    </row>
    <row r="51" spans="7:18" x14ac:dyDescent="0.25">
      <c r="G51" t="s">
        <v>49</v>
      </c>
      <c r="H51">
        <f>H5-J5</f>
        <v>6.4637272559078945E-3</v>
      </c>
      <c r="I51">
        <f>I5-K5</f>
        <v>7.6006676167566095E-3</v>
      </c>
      <c r="J51">
        <f t="shared" si="6"/>
        <v>7.032197436332252E-3</v>
      </c>
      <c r="M51" t="s">
        <v>50</v>
      </c>
      <c r="N51">
        <f t="shared" si="7"/>
        <v>-30.838788822964801</v>
      </c>
      <c r="O51">
        <f t="shared" si="7"/>
        <v>-15.686637545021009</v>
      </c>
      <c r="P51">
        <f t="shared" si="8"/>
        <v>-23.262713183992904</v>
      </c>
      <c r="Q51">
        <f t="shared" si="9"/>
        <v>5.3570944590992369</v>
      </c>
      <c r="R51">
        <f t="shared" si="10"/>
        <v>7.5760756389719006</v>
      </c>
    </row>
    <row r="52" spans="7:18" x14ac:dyDescent="0.25">
      <c r="G52" t="s">
        <v>74</v>
      </c>
      <c r="H52">
        <f>H30-J30</f>
        <v>-9.2342115537791258E-4</v>
      </c>
      <c r="I52">
        <f>I30-K30</f>
        <v>1.0521983177585015E-2</v>
      </c>
      <c r="J52">
        <f t="shared" si="6"/>
        <v>4.7992810111035511E-3</v>
      </c>
      <c r="M52" t="s">
        <v>67</v>
      </c>
      <c r="N52">
        <f t="shared" si="7"/>
        <v>-14.820791130472177</v>
      </c>
      <c r="O52">
        <f t="shared" si="7"/>
        <v>37.446893529338901</v>
      </c>
      <c r="P52">
        <f t="shared" si="8"/>
        <v>11.313051199433362</v>
      </c>
      <c r="Q52">
        <f t="shared" si="9"/>
        <v>18.479417129936248</v>
      </c>
      <c r="R52">
        <f t="shared" si="10"/>
        <v>26.133842329905537</v>
      </c>
    </row>
    <row r="53" spans="7:18" x14ac:dyDescent="0.25">
      <c r="G53" t="s">
        <v>64</v>
      </c>
      <c r="H53">
        <f>H20-J20</f>
        <v>4.6299019847542994E-3</v>
      </c>
      <c r="I53">
        <f>I20-K20</f>
        <v>8.5819042135779934E-4</v>
      </c>
      <c r="J53">
        <f t="shared" si="6"/>
        <v>2.7440462030560494E-3</v>
      </c>
      <c r="M53" t="s">
        <v>68</v>
      </c>
      <c r="N53">
        <f t="shared" si="7"/>
        <v>-21.113858867248883</v>
      </c>
      <c r="O53">
        <f t="shared" si="7"/>
        <v>-11.924178352136067</v>
      </c>
      <c r="P53">
        <f t="shared" si="8"/>
        <v>-16.519018609692473</v>
      </c>
      <c r="Q53">
        <f t="shared" si="9"/>
        <v>3.2490427045870809</v>
      </c>
      <c r="R53">
        <f t="shared" si="10"/>
        <v>4.5948402575564113</v>
      </c>
    </row>
    <row r="54" spans="7:18" x14ac:dyDescent="0.25">
      <c r="G54" t="s">
        <v>66</v>
      </c>
      <c r="H54">
        <f>H22-J22</f>
        <v>4.4103864439636042E-3</v>
      </c>
      <c r="I54">
        <f>I22-K22</f>
        <v>-3.0420048077298145E-4</v>
      </c>
      <c r="J54">
        <f t="shared" si="6"/>
        <v>2.0530929815953114E-3</v>
      </c>
    </row>
    <row r="55" spans="7:18" x14ac:dyDescent="0.25">
      <c r="G55" t="s">
        <v>73</v>
      </c>
      <c r="H55">
        <f>H29-J29</f>
        <v>4.8710057793996953E-3</v>
      </c>
      <c r="I55">
        <f>I29-K29</f>
        <v>-2.2198485720784922E-3</v>
      </c>
      <c r="J55">
        <f t="shared" si="6"/>
        <v>1.3255786036606015E-3</v>
      </c>
    </row>
    <row r="56" spans="7:18" x14ac:dyDescent="0.25">
      <c r="G56" t="s">
        <v>54</v>
      </c>
      <c r="H56">
        <f>H10-J10</f>
        <v>9.2531371218344035E-4</v>
      </c>
      <c r="I56">
        <f>I10-K10</f>
        <v>-8.4667213778500186E-5</v>
      </c>
      <c r="J56">
        <f t="shared" si="6"/>
        <v>4.2032324920247008E-4</v>
      </c>
    </row>
    <row r="57" spans="7:18" x14ac:dyDescent="0.25">
      <c r="G57" t="s">
        <v>51</v>
      </c>
      <c r="H57">
        <f>H7-J7</f>
        <v>5.1444062054161049E-3</v>
      </c>
      <c r="I57">
        <f>I7-K7</f>
        <v>-5.6887139391960106E-3</v>
      </c>
      <c r="J57">
        <f t="shared" si="6"/>
        <v>-2.7215386688995286E-4</v>
      </c>
    </row>
    <row r="58" spans="7:18" x14ac:dyDescent="0.25">
      <c r="G58" t="s">
        <v>62</v>
      </c>
      <c r="H58">
        <f>H18-J18</f>
        <v>-1.119594560945996E-4</v>
      </c>
      <c r="I58">
        <f>I18-K18</f>
        <v>-1.6098497560477001E-3</v>
      </c>
      <c r="J58">
        <f t="shared" si="6"/>
        <v>-8.6090460607114987E-4</v>
      </c>
    </row>
    <row r="59" spans="7:18" x14ac:dyDescent="0.25">
      <c r="G59" t="s">
        <v>55</v>
      </c>
      <c r="H59">
        <f>H11-J11</f>
        <v>-1.8726072483839923E-4</v>
      </c>
      <c r="I59">
        <f>I11-K11</f>
        <v>-2.7811873463538944E-3</v>
      </c>
      <c r="J59">
        <f t="shared" si="6"/>
        <v>-1.4842240355961468E-3</v>
      </c>
    </row>
    <row r="60" spans="7:18" x14ac:dyDescent="0.25">
      <c r="G60" t="s">
        <v>72</v>
      </c>
      <c r="H60">
        <f>H28-J28</f>
        <v>-2.746374923766802E-3</v>
      </c>
      <c r="I60">
        <f>I28-K28</f>
        <v>-2.6392551038817991E-3</v>
      </c>
      <c r="J60">
        <f t="shared" si="6"/>
        <v>-2.6928150138243005E-3</v>
      </c>
    </row>
    <row r="61" spans="7:18" x14ac:dyDescent="0.25">
      <c r="G61" t="s">
        <v>53</v>
      </c>
      <c r="H61">
        <f>H9-J9</f>
        <v>-2.624312760175801E-3</v>
      </c>
      <c r="I61">
        <f>I9-K9</f>
        <v>-5.5950706963108984E-3</v>
      </c>
      <c r="J61">
        <f t="shared" si="6"/>
        <v>-4.1096917282433497E-3</v>
      </c>
    </row>
    <row r="62" spans="7:18" x14ac:dyDescent="0.25">
      <c r="G62" t="s">
        <v>63</v>
      </c>
      <c r="H62">
        <f>H19-J19</f>
        <v>-4.8506078101632003E-3</v>
      </c>
      <c r="I62">
        <f>I19-K19</f>
        <v>-8.1575177016604966E-3</v>
      </c>
      <c r="J62">
        <f t="shared" si="6"/>
        <v>-6.5040627559118484E-3</v>
      </c>
    </row>
    <row r="63" spans="7:18" x14ac:dyDescent="0.25">
      <c r="G63" t="s">
        <v>75</v>
      </c>
      <c r="H63">
        <f>H31-J31</f>
        <v>-6.2920820849140247E-3</v>
      </c>
      <c r="I63">
        <f>I31-K31</f>
        <v>-7.9798133784400038E-3</v>
      </c>
      <c r="J63">
        <f t="shared" si="6"/>
        <v>-7.1359477316770142E-3</v>
      </c>
    </row>
    <row r="64" spans="7:18" x14ac:dyDescent="0.25">
      <c r="G64" t="s">
        <v>67</v>
      </c>
      <c r="H64">
        <f>H23-J23</f>
        <v>3.7250500623951993E-2</v>
      </c>
      <c r="I64">
        <f>I23-K23</f>
        <v>-6.5150882588398018E-2</v>
      </c>
      <c r="J64">
        <f t="shared" si="6"/>
        <v>-1.3950190982223012E-2</v>
      </c>
    </row>
    <row r="65" spans="7:10" x14ac:dyDescent="0.25">
      <c r="G65" t="s">
        <v>100</v>
      </c>
      <c r="H65">
        <f>H8-J8</f>
        <v>-1.82949807867894E-2</v>
      </c>
      <c r="I65">
        <f>I8-K8</f>
        <v>-1.84446619943653E-2</v>
      </c>
      <c r="J65">
        <f t="shared" si="6"/>
        <v>-1.836982139057735E-2</v>
      </c>
    </row>
    <row r="66" spans="7:10" x14ac:dyDescent="0.25">
      <c r="G66" t="s">
        <v>99</v>
      </c>
      <c r="H66">
        <f>H27-J27</f>
        <v>-4.2685459837906004E-2</v>
      </c>
      <c r="I66">
        <f>I27-K27</f>
        <v>-8.0751475362517006E-2</v>
      </c>
      <c r="J66">
        <f t="shared" si="6"/>
        <v>-6.1718467600211505E-2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AC66"/>
  <sheetViews>
    <sheetView tabSelected="1" topLeftCell="AC40" zoomScale="72" zoomScaleNormal="100" workbookViewId="0">
      <selection activeCell="AA31" sqref="AA31"/>
    </sheetView>
  </sheetViews>
  <sheetFormatPr defaultRowHeight="15" x14ac:dyDescent="0.25"/>
  <cols>
    <col min="1" max="1" width="52.28515625" bestFit="1" customWidth="1"/>
    <col min="2" max="3" width="20.42578125" bestFit="1" customWidth="1"/>
    <col min="4" max="5" width="24.7109375" bestFit="1" customWidth="1"/>
    <col min="7" max="7" width="24.85546875" bestFit="1" customWidth="1"/>
    <col min="8" max="9" width="20.42578125" bestFit="1" customWidth="1"/>
    <col min="10" max="11" width="24.7109375" bestFit="1" customWidth="1"/>
    <col min="13" max="15" width="20.42578125" bestFit="1" customWidth="1"/>
    <col min="16" max="17" width="24.7109375" bestFit="1" customWidth="1"/>
    <col min="18" max="18" width="20.42578125" customWidth="1"/>
    <col min="23" max="23" width="21" bestFit="1" customWidth="1"/>
    <col min="24" max="25" width="19.85546875" bestFit="1" customWidth="1"/>
    <col min="26" max="27" width="24.140625" bestFit="1" customWidth="1"/>
    <col min="28" max="28" width="14" bestFit="1" customWidth="1"/>
  </cols>
  <sheetData>
    <row r="1" spans="1:27" x14ac:dyDescent="0.25">
      <c r="A1" t="s">
        <v>45</v>
      </c>
      <c r="G1" t="s">
        <v>46</v>
      </c>
      <c r="M1" t="s">
        <v>76</v>
      </c>
      <c r="W1" t="s">
        <v>76</v>
      </c>
    </row>
    <row r="2" spans="1:2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  <c r="W2" s="1" t="s">
        <v>40</v>
      </c>
      <c r="X2" s="1" t="s">
        <v>42</v>
      </c>
      <c r="Y2" s="1" t="s">
        <v>41</v>
      </c>
      <c r="Z2" s="1" t="s">
        <v>43</v>
      </c>
      <c r="AA2" s="1" t="s">
        <v>44</v>
      </c>
    </row>
    <row r="3" spans="1:2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>SUM(I3:I5)</f>
        <v>0.27905160716980709</v>
      </c>
      <c r="P3">
        <f>SUM(J3:J5)</f>
        <v>0.25836012473452652</v>
      </c>
      <c r="Q3">
        <f>SUM(K3:K5)</f>
        <v>0.22199488787222177</v>
      </c>
      <c r="W3" t="s">
        <v>81</v>
      </c>
      <c r="X3">
        <f t="shared" ref="X3:AA5" si="0">N3</f>
        <v>0.29409495082989451</v>
      </c>
      <c r="Y3">
        <f t="shared" si="0"/>
        <v>0.27905160716980709</v>
      </c>
      <c r="Z3">
        <f t="shared" si="0"/>
        <v>0.25836012473452652</v>
      </c>
      <c r="AA3">
        <f t="shared" si="0"/>
        <v>0.22199488787222177</v>
      </c>
    </row>
    <row r="4" spans="1:2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>SUM(I8:I9,I27)</f>
        <v>0.32815028097230969</v>
      </c>
      <c r="P4">
        <f>SUM(J8:J9,J27)</f>
        <v>0.37439383898446843</v>
      </c>
      <c r="Q4">
        <f>SUM(K8:K9,K27)</f>
        <v>0.43294148902550289</v>
      </c>
      <c r="W4" t="s">
        <v>77</v>
      </c>
      <c r="X4">
        <f t="shared" si="0"/>
        <v>0.31078908559959717</v>
      </c>
      <c r="Y4">
        <f t="shared" si="0"/>
        <v>0.32815028097230969</v>
      </c>
      <c r="Z4">
        <f t="shared" si="0"/>
        <v>0.37439383898446843</v>
      </c>
      <c r="AA4">
        <f t="shared" si="0"/>
        <v>0.43294148902550289</v>
      </c>
    </row>
    <row r="5" spans="1:2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>SUM(C5:C8)</f>
        <v>9.3702599316393104E-2</v>
      </c>
      <c r="J5">
        <f>SUM(D5:D8)</f>
        <v>9.091516430747501E-2</v>
      </c>
      <c r="K5">
        <f>SUM(E5:E8)</f>
        <v>8.6101931699636494E-2</v>
      </c>
      <c r="M5" t="s">
        <v>78</v>
      </c>
      <c r="N5">
        <f>SUM(H10:H11,H12,H18:H19,H25,H28)</f>
        <v>0.95308205611647612</v>
      </c>
      <c r="O5">
        <f>SUM(I10:I11,I12,I18:I19,I25,I28)</f>
        <v>1.3576614469420909</v>
      </c>
      <c r="P5">
        <f>SUM(J10:J11,J12,J18:J19,J25,J28)</f>
        <v>0.89621038088486848</v>
      </c>
      <c r="Q5">
        <f>SUM(K10:K11,K12,K18:K19,K25,K28)</f>
        <v>1.2277732133133135</v>
      </c>
      <c r="W5" t="s">
        <v>78</v>
      </c>
      <c r="X5">
        <f t="shared" si="0"/>
        <v>0.95308205611647612</v>
      </c>
      <c r="Y5">
        <f t="shared" si="0"/>
        <v>1.3576614469420909</v>
      </c>
      <c r="Z5">
        <f t="shared" si="0"/>
        <v>0.89621038088486848</v>
      </c>
      <c r="AA5">
        <f t="shared" si="0"/>
        <v>1.2277732133133135</v>
      </c>
    </row>
    <row r="6" spans="1:2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 t="shared" ref="N6:Q7" si="1">H13</f>
        <v>0.13822277934839369</v>
      </c>
      <c r="O6">
        <f t="shared" si="1"/>
        <v>0.14551864270180881</v>
      </c>
      <c r="P6">
        <f t="shared" si="1"/>
        <v>9.9327805688677814E-2</v>
      </c>
      <c r="Q6">
        <f t="shared" si="1"/>
        <v>0.13822830244236101</v>
      </c>
      <c r="W6" t="s">
        <v>79</v>
      </c>
      <c r="X6">
        <f t="shared" ref="X6:AA8" si="2">N9</f>
        <v>0.493632085920436</v>
      </c>
      <c r="Y6">
        <f t="shared" si="2"/>
        <v>0.45650821448054818</v>
      </c>
      <c r="Z6">
        <f t="shared" si="2"/>
        <v>0.40709831077240449</v>
      </c>
      <c r="AA6">
        <f t="shared" si="2"/>
        <v>0.50270267766614318</v>
      </c>
    </row>
    <row r="7" spans="1:2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 t="shared" si="1"/>
        <v>0.54092588158624955</v>
      </c>
      <c r="O7">
        <f t="shared" si="1"/>
        <v>0.50031033766522182</v>
      </c>
      <c r="P7">
        <f t="shared" si="1"/>
        <v>0.41494914003095218</v>
      </c>
      <c r="Q7">
        <f t="shared" si="1"/>
        <v>0.47586859516704128</v>
      </c>
      <c r="W7" t="s">
        <v>80</v>
      </c>
      <c r="X7">
        <f t="shared" si="2"/>
        <v>1.0430407317682979</v>
      </c>
      <c r="Y7">
        <f t="shared" si="2"/>
        <v>0.92587196123325155</v>
      </c>
      <c r="Z7">
        <f t="shared" si="2"/>
        <v>1.0809295765702451</v>
      </c>
      <c r="AA7">
        <f t="shared" si="2"/>
        <v>0.86030486283650243</v>
      </c>
    </row>
    <row r="8" spans="1:2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>SUM(I15,I20)</f>
        <v>0.1158879969683453</v>
      </c>
      <c r="P8">
        <f>SUM(J15,J20)</f>
        <v>8.6602814671065176E-2</v>
      </c>
      <c r="Q8">
        <f>SUM(K15,K20)</f>
        <v>0.1097934924705055</v>
      </c>
      <c r="W8" t="s">
        <v>82</v>
      </c>
      <c r="X8">
        <f t="shared" si="2"/>
        <v>0.74393149274886039</v>
      </c>
      <c r="Y8">
        <f t="shared" si="2"/>
        <v>0.83549716832213838</v>
      </c>
      <c r="Z8">
        <f t="shared" si="2"/>
        <v>0.67513399115283457</v>
      </c>
      <c r="AA8">
        <f t="shared" si="2"/>
        <v>0.79043394468958861</v>
      </c>
    </row>
    <row r="9" spans="1:2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79</v>
      </c>
      <c r="N9">
        <f>SUM(H6:H7,H23:H24)</f>
        <v>0.493632085920436</v>
      </c>
      <c r="O9">
        <f>SUM(I6:I7,I23:I24)</f>
        <v>0.45650821448054818</v>
      </c>
      <c r="P9">
        <f>SUM(J6:J7,J23:J24)</f>
        <v>0.40709831077240449</v>
      </c>
      <c r="Q9">
        <f>SUM(K6:K7,K23:K24)</f>
        <v>0.50270267766614318</v>
      </c>
      <c r="W9" t="s">
        <v>117</v>
      </c>
      <c r="X9">
        <f>SUM(N6:N8)</f>
        <v>0.8296299267459768</v>
      </c>
      <c r="Y9">
        <f>SUM(O6:O8)</f>
        <v>0.76171697733537591</v>
      </c>
      <c r="Z9">
        <f>SUM(P6:P8)</f>
        <v>0.60087976039069524</v>
      </c>
      <c r="AA9">
        <f>SUM(Q6:Q8)</f>
        <v>0.72389039007990785</v>
      </c>
    </row>
    <row r="10" spans="1:2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80</v>
      </c>
      <c r="N10">
        <f>SUM(H21,H29:H31)</f>
        <v>1.0430407317682979</v>
      </c>
      <c r="O10">
        <f>SUM(I21,I29:I31)</f>
        <v>0.92587196123325155</v>
      </c>
      <c r="P10">
        <f>SUM(J21,J29:J31)</f>
        <v>1.0809295765702451</v>
      </c>
      <c r="Q10">
        <f>SUM(K21,K29:K31)</f>
        <v>0.86030486283650243</v>
      </c>
    </row>
    <row r="11" spans="1:2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>SUM(I16,I17,I22,I26)</f>
        <v>0.83549716832213838</v>
      </c>
      <c r="P11">
        <f>SUM(J16,J17,J22,J26)</f>
        <v>0.67513399115283457</v>
      </c>
      <c r="Q11">
        <f>SUM(K16,K17,K22,K26)</f>
        <v>0.79043394468958861</v>
      </c>
    </row>
    <row r="12" spans="1:2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>SUM(C15:C16)</f>
        <v>0.52764076926951797</v>
      </c>
      <c r="J12">
        <f>SUM(D15:D16)</f>
        <v>0.33527386284658189</v>
      </c>
      <c r="K12">
        <f>SUM(E15:E16)</f>
        <v>0.43184496773363301</v>
      </c>
    </row>
    <row r="13" spans="1:2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>SUM(C17:C19)</f>
        <v>0.14551864270180881</v>
      </c>
      <c r="J13">
        <f>SUM(D17:D19)</f>
        <v>9.9327805688677814E-2</v>
      </c>
      <c r="K13">
        <f>SUM(E17:E19)</f>
        <v>0.13822830244236101</v>
      </c>
    </row>
    <row r="14" spans="1:2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>SUM(C20:C22)</f>
        <v>0.50031033766522182</v>
      </c>
      <c r="J14">
        <f>SUM(D20:D22)</f>
        <v>0.41494914003095218</v>
      </c>
      <c r="K14">
        <f>SUM(E20:E22)</f>
        <v>0.47586859516704128</v>
      </c>
    </row>
    <row r="15" spans="1:2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>SUM(C23:C25)</f>
        <v>0.1026504929795066</v>
      </c>
      <c r="J15">
        <f>SUM(D23:D25)</f>
        <v>7.6213822050185981E-2</v>
      </c>
      <c r="K15">
        <f>SUM(E23:E25)</f>
        <v>9.7414178903024604E-2</v>
      </c>
    </row>
    <row r="16" spans="1:2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83</v>
      </c>
      <c r="W16" t="s">
        <v>83</v>
      </c>
    </row>
    <row r="17" spans="1:28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>SUM(C27,C31)</f>
        <v>0.58867129043722</v>
      </c>
      <c r="J17">
        <f>SUM(D27,D31)</f>
        <v>0.502745789150566</v>
      </c>
      <c r="K17">
        <f>SUM(E27,E31)</f>
        <v>0.55791674241939693</v>
      </c>
      <c r="M17" s="1" t="s">
        <v>40</v>
      </c>
      <c r="Q17" s="1" t="s">
        <v>101</v>
      </c>
      <c r="W17" s="1" t="s">
        <v>40</v>
      </c>
      <c r="X17" s="1" t="s">
        <v>84</v>
      </c>
      <c r="Y17" s="1" t="s">
        <v>85</v>
      </c>
      <c r="Z17" s="1" t="s">
        <v>86</v>
      </c>
    </row>
    <row r="18" spans="1:28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  <c r="M18" t="s">
        <v>95</v>
      </c>
      <c r="N18">
        <f>N5-P5</f>
        <v>5.6871675231607632E-2</v>
      </c>
      <c r="O18">
        <f>O5-Q5</f>
        <v>0.12988823362877744</v>
      </c>
      <c r="P18">
        <f t="shared" ref="P18:P26" si="3">AVERAGE(N18:O18)</f>
        <v>9.3379954430192535E-2</v>
      </c>
      <c r="Q18">
        <f>P18/(AVERAGE(N5:O5))*100</f>
        <v>8.082243166027915</v>
      </c>
      <c r="W18" t="s">
        <v>81</v>
      </c>
      <c r="X18">
        <f t="shared" ref="X18:Y24" si="4">X3-Z3</f>
        <v>3.5734826095367989E-2</v>
      </c>
      <c r="Y18">
        <f t="shared" si="4"/>
        <v>5.7056719297585323E-2</v>
      </c>
      <c r="Z18">
        <f>AVERAGE(X18:Y18)</f>
        <v>4.6395772696476656E-2</v>
      </c>
    </row>
    <row r="19" spans="1:28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87</v>
      </c>
      <c r="N19">
        <f>N7-P7</f>
        <v>0.12597674155529737</v>
      </c>
      <c r="O19">
        <f>O7-Q7</f>
        <v>2.4441742498180541E-2</v>
      </c>
      <c r="P19">
        <f t="shared" si="3"/>
        <v>7.5209242026738954E-2</v>
      </c>
      <c r="Q19">
        <f>P19/(AVERAGE(N7:O7))*100</f>
        <v>14.446144042281919</v>
      </c>
      <c r="W19" t="s">
        <v>77</v>
      </c>
      <c r="X19">
        <f t="shared" si="4"/>
        <v>-6.360475338487126E-2</v>
      </c>
      <c r="Y19">
        <f t="shared" si="4"/>
        <v>-0.1047912080531932</v>
      </c>
      <c r="Z19">
        <f t="shared" ref="Z19:Z24" si="5">AVERAGE(X19:Y19)</f>
        <v>-8.4197980719032228E-2</v>
      </c>
    </row>
    <row r="20" spans="1:28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t="s">
        <v>88</v>
      </c>
      <c r="N20">
        <f>N11-P11</f>
        <v>6.8797501596025823E-2</v>
      </c>
      <c r="O20">
        <f>O11-Q11</f>
        <v>4.5063223632549776E-2</v>
      </c>
      <c r="P20">
        <f t="shared" si="3"/>
        <v>5.6930362614287799E-2</v>
      </c>
      <c r="W20" t="s">
        <v>78</v>
      </c>
      <c r="X20">
        <f t="shared" si="4"/>
        <v>5.6871675231607632E-2</v>
      </c>
      <c r="Y20">
        <f t="shared" si="4"/>
        <v>0.12988823362877744</v>
      </c>
      <c r="Z20">
        <f t="shared" si="5"/>
        <v>9.3379954430192535E-2</v>
      </c>
    </row>
    <row r="21" spans="1:28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89</v>
      </c>
      <c r="N21">
        <f>N3-P3</f>
        <v>3.5734826095367989E-2</v>
      </c>
      <c r="O21">
        <f>O3-Q3</f>
        <v>5.7056719297585323E-2</v>
      </c>
      <c r="P21">
        <f t="shared" si="3"/>
        <v>4.6395772696476656E-2</v>
      </c>
      <c r="W21" t="s">
        <v>79</v>
      </c>
      <c r="X21">
        <f t="shared" si="4"/>
        <v>8.6533775148031511E-2</v>
      </c>
      <c r="Y21">
        <f t="shared" si="4"/>
        <v>-4.6194463185595003E-2</v>
      </c>
      <c r="Z21">
        <f t="shared" si="5"/>
        <v>2.0169655981218254E-2</v>
      </c>
    </row>
    <row r="22" spans="1:28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90</v>
      </c>
      <c r="N22">
        <f>N8-P8</f>
        <v>6.3878451140268411E-2</v>
      </c>
      <c r="O22">
        <f>O8-Q8</f>
        <v>6.0945044978397978E-3</v>
      </c>
      <c r="P22">
        <f t="shared" si="3"/>
        <v>3.4986477819054104E-2</v>
      </c>
      <c r="W22" t="s">
        <v>80</v>
      </c>
      <c r="X22">
        <f t="shared" si="4"/>
        <v>-3.7888844801947208E-2</v>
      </c>
      <c r="Y22">
        <f t="shared" si="4"/>
        <v>6.5567098396749124E-2</v>
      </c>
      <c r="Z22">
        <f t="shared" si="5"/>
        <v>1.3839126797400958E-2</v>
      </c>
    </row>
    <row r="23" spans="1:28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91</v>
      </c>
      <c r="N23">
        <f>N6-P6</f>
        <v>3.8894973659715879E-2</v>
      </c>
      <c r="O23">
        <f>O6-Q6</f>
        <v>7.2903402594478028E-3</v>
      </c>
      <c r="P23">
        <f t="shared" si="3"/>
        <v>2.3092656959581841E-2</v>
      </c>
      <c r="W23" t="s">
        <v>82</v>
      </c>
      <c r="X23">
        <f t="shared" si="4"/>
        <v>6.8797501596025823E-2</v>
      </c>
      <c r="Y23">
        <f t="shared" si="4"/>
        <v>4.5063223632549776E-2</v>
      </c>
      <c r="Z23">
        <f t="shared" si="5"/>
        <v>5.6930362614287799E-2</v>
      </c>
    </row>
    <row r="24" spans="1:28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92</v>
      </c>
      <c r="N24">
        <f>N9-P9</f>
        <v>8.6533775148031511E-2</v>
      </c>
      <c r="O24">
        <f>O9-Q9</f>
        <v>-4.6194463185595003E-2</v>
      </c>
      <c r="P24">
        <f t="shared" si="3"/>
        <v>2.0169655981218254E-2</v>
      </c>
      <c r="W24" t="s">
        <v>117</v>
      </c>
      <c r="X24">
        <f t="shared" si="4"/>
        <v>0.22875016635528156</v>
      </c>
      <c r="Y24">
        <f t="shared" si="4"/>
        <v>3.7826587255468058E-2</v>
      </c>
      <c r="Z24">
        <f t="shared" si="5"/>
        <v>0.13328837680537481</v>
      </c>
    </row>
    <row r="25" spans="1:28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93</v>
      </c>
      <c r="N25">
        <f>N10-P10</f>
        <v>-3.7888844801947208E-2</v>
      </c>
      <c r="O25">
        <f>O10-Q10</f>
        <v>6.5567098396749124E-2</v>
      </c>
      <c r="P25">
        <f t="shared" si="3"/>
        <v>1.3839126797400958E-2</v>
      </c>
    </row>
    <row r="26" spans="1:28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94</v>
      </c>
      <c r="N26">
        <f>N4-P4</f>
        <v>-6.360475338487126E-2</v>
      </c>
      <c r="O26">
        <f>O4-Q4</f>
        <v>-0.1047912080531932</v>
      </c>
      <c r="P26">
        <f t="shared" si="3"/>
        <v>-8.4197980719032228E-2</v>
      </c>
      <c r="Q26">
        <f>P26/(AVERAGE(N4:O4))*100</f>
        <v>-26.355546433389627</v>
      </c>
    </row>
    <row r="27" spans="1:28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</row>
    <row r="28" spans="1:28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</row>
    <row r="29" spans="1:28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  <c r="M29" t="s">
        <v>114</v>
      </c>
      <c r="W29" t="s">
        <v>114</v>
      </c>
    </row>
    <row r="30" spans="1:28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  <c r="M30" s="1" t="s">
        <v>40</v>
      </c>
      <c r="N30" s="1" t="s">
        <v>84</v>
      </c>
      <c r="O30" s="1" t="s">
        <v>85</v>
      </c>
      <c r="P30" s="1" t="s">
        <v>86</v>
      </c>
      <c r="Q30" s="1" t="s">
        <v>110</v>
      </c>
      <c r="R30" s="1" t="s">
        <v>115</v>
      </c>
      <c r="S30" s="1" t="s">
        <v>116</v>
      </c>
      <c r="W30" s="1" t="s">
        <v>40</v>
      </c>
      <c r="X30" s="1" t="s">
        <v>84</v>
      </c>
      <c r="Y30" s="1" t="s">
        <v>85</v>
      </c>
      <c r="Z30" s="1" t="s">
        <v>86</v>
      </c>
      <c r="AA30" s="1" t="s">
        <v>110</v>
      </c>
      <c r="AB30" s="1" t="s">
        <v>115</v>
      </c>
    </row>
    <row r="31" spans="1:28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  <c r="M31" t="s">
        <v>81</v>
      </c>
      <c r="N31">
        <f>(P3-N3)/N3*100</f>
        <v>-12.15077851371788</v>
      </c>
      <c r="O31">
        <f>(Q3-O3)/O3*100</f>
        <v>-20.446654966894869</v>
      </c>
      <c r="P31">
        <f>AVERAGE(N31:O31)</f>
        <v>-16.298716740306375</v>
      </c>
      <c r="Q31">
        <f>_xlfn.STDEV.P(N31:O31)/SQRT(2)</f>
        <v>2.9330352479636264</v>
      </c>
      <c r="R31">
        <f>_xlfn.STDEV.P(N31:O31)</f>
        <v>4.1479382265884945</v>
      </c>
      <c r="W31" t="s">
        <v>81</v>
      </c>
      <c r="X31">
        <f>(Z3-X3)/X3*100</f>
        <v>-12.15077851371788</v>
      </c>
      <c r="Y31">
        <f>(AA3-Y3)/Y3*100</f>
        <v>-20.446654966894869</v>
      </c>
      <c r="Z31">
        <f>AVERAGE(X31:Y31)</f>
        <v>-16.298716740306375</v>
      </c>
      <c r="AA31">
        <f>_xlfn.STDEV.P(X31:Y31)/SQRT(2)</f>
        <v>2.9330352479636264</v>
      </c>
      <c r="AB31">
        <f>_xlfn.STDEV.P(X31:Y31)</f>
        <v>4.1479382265884945</v>
      </c>
    </row>
    <row r="32" spans="1:28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  <c r="M32" t="s">
        <v>77</v>
      </c>
      <c r="N32">
        <f t="shared" ref="N32:O39" si="6">(P4-N4)/N4*100</f>
        <v>20.465568558226646</v>
      </c>
      <c r="O32">
        <f t="shared" si="6"/>
        <v>31.93390776405759</v>
      </c>
      <c r="P32">
        <f t="shared" ref="P32:P39" si="7">AVERAGE(N32:O32)</f>
        <v>26.199738161142118</v>
      </c>
      <c r="Q32">
        <f t="shared" ref="Q32:Q39" si="8">_xlfn.STDEV.P(N32:O32)/SQRT(2)</f>
        <v>4.0546702106953028</v>
      </c>
      <c r="R32">
        <f t="shared" ref="R32:R39" si="9">_xlfn.STDEV.P(N32:O32)</f>
        <v>5.7341696029154727</v>
      </c>
      <c r="W32" t="s">
        <v>77</v>
      </c>
      <c r="X32">
        <f t="shared" ref="X32:Y37" si="10">(Z4-X4)/X4*100</f>
        <v>20.465568558226646</v>
      </c>
      <c r="Y32">
        <f t="shared" si="10"/>
        <v>31.93390776405759</v>
      </c>
      <c r="Z32">
        <f t="shared" ref="Z32:Z37" si="11">AVERAGE(X32:Y32)</f>
        <v>26.199738161142118</v>
      </c>
      <c r="AA32">
        <f t="shared" ref="AA32:AA37" si="12">_xlfn.STDEV.P(X32:Y32)/SQRT(2)</f>
        <v>4.0546702106953028</v>
      </c>
      <c r="AB32">
        <f t="shared" ref="AB32:AB37" si="13">_xlfn.STDEV.P(X32:Y32)</f>
        <v>5.7341696029154727</v>
      </c>
    </row>
    <row r="33" spans="1:29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  <c r="M33" t="s">
        <v>78</v>
      </c>
      <c r="N33">
        <f t="shared" si="6"/>
        <v>-5.9671331410164905</v>
      </c>
      <c r="O33">
        <f t="shared" si="6"/>
        <v>-9.5670561995650196</v>
      </c>
      <c r="P33">
        <f t="shared" si="7"/>
        <v>-7.7670946702907546</v>
      </c>
      <c r="Q33">
        <f t="shared" si="8"/>
        <v>1.2727650032247422</v>
      </c>
      <c r="R33">
        <f t="shared" si="9"/>
        <v>1.7999615292742666</v>
      </c>
      <c r="W33" t="s">
        <v>78</v>
      </c>
      <c r="X33">
        <f t="shared" si="10"/>
        <v>-5.9671331410164905</v>
      </c>
      <c r="Y33">
        <f t="shared" si="10"/>
        <v>-9.5670561995650196</v>
      </c>
      <c r="Z33">
        <f t="shared" si="11"/>
        <v>-7.7670946702907546</v>
      </c>
      <c r="AA33">
        <f t="shared" si="12"/>
        <v>1.2727650032247422</v>
      </c>
      <c r="AB33">
        <f t="shared" si="13"/>
        <v>1.7999615292742666</v>
      </c>
    </row>
    <row r="34" spans="1:29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  <c r="M34" t="s">
        <v>57</v>
      </c>
      <c r="N34">
        <f t="shared" si="6"/>
        <v>-28.139336976924913</v>
      </c>
      <c r="O34">
        <f t="shared" si="6"/>
        <v>-5.0099012223381489</v>
      </c>
      <c r="P34">
        <f t="shared" si="7"/>
        <v>-16.57461909963153</v>
      </c>
      <c r="Q34">
        <f t="shared" si="8"/>
        <v>8.1774904335434471</v>
      </c>
      <c r="R34">
        <f t="shared" si="9"/>
        <v>11.564717877293385</v>
      </c>
      <c r="W34" t="s">
        <v>79</v>
      </c>
      <c r="X34">
        <f t="shared" si="10"/>
        <v>-17.530014279091876</v>
      </c>
      <c r="Y34">
        <f t="shared" si="10"/>
        <v>10.119086956224606</v>
      </c>
      <c r="Z34">
        <f t="shared" si="11"/>
        <v>-3.7054636614336349</v>
      </c>
      <c r="AA34">
        <f t="shared" si="12"/>
        <v>9.7754334886028147</v>
      </c>
      <c r="AB34">
        <f t="shared" si="13"/>
        <v>13.82455061765824</v>
      </c>
    </row>
    <row r="35" spans="1:29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  <c r="M35" t="s">
        <v>58</v>
      </c>
      <c r="N35">
        <f t="shared" si="6"/>
        <v>-23.289094836038203</v>
      </c>
      <c r="O35">
        <f t="shared" si="6"/>
        <v>-4.8853163043245997</v>
      </c>
      <c r="P35">
        <f t="shared" si="7"/>
        <v>-14.087205570181402</v>
      </c>
      <c r="Q35">
        <f t="shared" si="8"/>
        <v>6.506718299615045</v>
      </c>
      <c r="R35">
        <f t="shared" si="9"/>
        <v>9.201889265856801</v>
      </c>
      <c r="W35" t="s">
        <v>80</v>
      </c>
      <c r="X35">
        <f t="shared" si="10"/>
        <v>3.6325374118145057</v>
      </c>
      <c r="Y35">
        <f t="shared" si="10"/>
        <v>-7.0816593591855241</v>
      </c>
      <c r="Z35">
        <f t="shared" si="11"/>
        <v>-1.7245609736855092</v>
      </c>
      <c r="AA35">
        <f t="shared" si="12"/>
        <v>3.7880405958705659</v>
      </c>
      <c r="AB35">
        <f t="shared" si="13"/>
        <v>5.3570983855000147</v>
      </c>
    </row>
    <row r="36" spans="1:29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  <c r="G36" t="s">
        <v>83</v>
      </c>
      <c r="M36" t="s">
        <v>59</v>
      </c>
      <c r="N36">
        <f t="shared" si="6"/>
        <v>-42.449437673096291</v>
      </c>
      <c r="O36">
        <f t="shared" si="6"/>
        <v>-5.2589609426975477</v>
      </c>
      <c r="P36">
        <f t="shared" si="7"/>
        <v>-23.85419930789692</v>
      </c>
      <c r="Q36">
        <f t="shared" si="8"/>
        <v>13.148819145812725</v>
      </c>
      <c r="R36">
        <f t="shared" si="9"/>
        <v>18.595238365199371</v>
      </c>
      <c r="W36" t="s">
        <v>82</v>
      </c>
      <c r="X36">
        <f t="shared" si="10"/>
        <v>-9.2478275575908135</v>
      </c>
      <c r="Y36">
        <f t="shared" si="10"/>
        <v>-5.3935818505581077</v>
      </c>
      <c r="Z36">
        <f t="shared" si="11"/>
        <v>-7.3207047040744602</v>
      </c>
      <c r="AA36">
        <f t="shared" si="12"/>
        <v>1.3626816379009847</v>
      </c>
      <c r="AB36">
        <f t="shared" si="13"/>
        <v>1.9271228535163556</v>
      </c>
    </row>
    <row r="37" spans="1:29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  <c r="G37" s="1" t="s">
        <v>40</v>
      </c>
      <c r="H37" s="1" t="s">
        <v>84</v>
      </c>
      <c r="I37" s="1" t="s">
        <v>85</v>
      </c>
      <c r="J37" s="1" t="s">
        <v>86</v>
      </c>
      <c r="K37" s="1"/>
      <c r="M37" t="s">
        <v>79</v>
      </c>
      <c r="N37">
        <f t="shared" si="6"/>
        <v>-17.530014279091876</v>
      </c>
      <c r="O37">
        <f t="shared" si="6"/>
        <v>10.119086956224606</v>
      </c>
      <c r="P37">
        <f t="shared" si="7"/>
        <v>-3.7054636614336349</v>
      </c>
      <c r="Q37">
        <f t="shared" si="8"/>
        <v>9.7754334886028147</v>
      </c>
      <c r="R37">
        <f t="shared" si="9"/>
        <v>13.82455061765824</v>
      </c>
      <c r="W37" t="s">
        <v>117</v>
      </c>
      <c r="X37">
        <f t="shared" si="10"/>
        <v>-27.572554820014616</v>
      </c>
      <c r="Y37">
        <f t="shared" si="10"/>
        <v>-4.9659635246403875</v>
      </c>
      <c r="Z37">
        <f t="shared" si="11"/>
        <v>-16.269259172327502</v>
      </c>
      <c r="AA37">
        <f t="shared" si="12"/>
        <v>7.9926370022359494</v>
      </c>
      <c r="AB37">
        <f t="shared" si="13"/>
        <v>11.303295647687118</v>
      </c>
    </row>
    <row r="38" spans="1:29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  <c r="G38" t="s">
        <v>96</v>
      </c>
      <c r="H38">
        <f>H14-J14</f>
        <v>0.12597674155529737</v>
      </c>
      <c r="I38">
        <f>I14-K14</f>
        <v>2.4441742498180541E-2</v>
      </c>
      <c r="J38">
        <f t="shared" ref="J38:J66" si="14">AVERAGE(H38:I38)</f>
        <v>7.5209242026738954E-2</v>
      </c>
      <c r="M38" t="s">
        <v>80</v>
      </c>
      <c r="N38">
        <f t="shared" si="6"/>
        <v>3.6325374118145057</v>
      </c>
      <c r="O38">
        <f t="shared" si="6"/>
        <v>-7.0816593591855241</v>
      </c>
      <c r="P38">
        <f t="shared" si="7"/>
        <v>-1.7245609736855092</v>
      </c>
      <c r="Q38">
        <f t="shared" si="8"/>
        <v>3.7880405958705659</v>
      </c>
      <c r="R38">
        <f t="shared" si="9"/>
        <v>5.3570983855000147</v>
      </c>
    </row>
    <row r="39" spans="1:29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  <c r="G39" t="s">
        <v>97</v>
      </c>
      <c r="H39">
        <f>H12-J12</f>
        <v>2.3876326054454111E-2</v>
      </c>
      <c r="I39">
        <f>I12-K12</f>
        <v>9.5795801535884961E-2</v>
      </c>
      <c r="J39">
        <f t="shared" si="14"/>
        <v>5.9836063795169536E-2</v>
      </c>
      <c r="M39" t="s">
        <v>82</v>
      </c>
      <c r="N39">
        <f t="shared" si="6"/>
        <v>-9.2478275575908135</v>
      </c>
      <c r="O39">
        <f t="shared" si="6"/>
        <v>-5.3935818505581077</v>
      </c>
      <c r="P39">
        <f t="shared" si="7"/>
        <v>-7.3207047040744602</v>
      </c>
      <c r="Q39">
        <f t="shared" si="8"/>
        <v>1.3626816379009847</v>
      </c>
      <c r="R39">
        <f t="shared" si="9"/>
        <v>1.9271228535163556</v>
      </c>
    </row>
    <row r="40" spans="1:29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  <c r="G40" t="s">
        <v>98</v>
      </c>
      <c r="H40">
        <f>H25-J25</f>
        <v>3.9966238379833041E-2</v>
      </c>
      <c r="I40">
        <f>I25-K25</f>
        <v>4.9364909214615005E-2</v>
      </c>
      <c r="J40">
        <f t="shared" si="14"/>
        <v>4.4665573797224023E-2</v>
      </c>
      <c r="W40" t="s">
        <v>118</v>
      </c>
    </row>
    <row r="41" spans="1:29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  <c r="G41" t="s">
        <v>59</v>
      </c>
      <c r="H41">
        <f>H15-J15</f>
        <v>5.9248549155514113E-2</v>
      </c>
      <c r="I41">
        <f>I15-K15</f>
        <v>5.2363140764819932E-3</v>
      </c>
      <c r="J41">
        <f t="shared" si="14"/>
        <v>3.2242431615998053E-2</v>
      </c>
      <c r="W41" s="1" t="s">
        <v>40</v>
      </c>
      <c r="X41" s="1" t="s">
        <v>84</v>
      </c>
      <c r="Y41" s="1" t="s">
        <v>85</v>
      </c>
      <c r="Z41" s="1" t="s">
        <v>86</v>
      </c>
      <c r="AA41" s="1" t="s">
        <v>110</v>
      </c>
      <c r="AB41" s="1" t="s">
        <v>115</v>
      </c>
    </row>
    <row r="42" spans="1:29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  <c r="G42" t="s">
        <v>61</v>
      </c>
      <c r="H42">
        <f>H17-J17</f>
        <v>3.2598443083486028E-2</v>
      </c>
      <c r="I42">
        <f>I17-K17</f>
        <v>3.0754548017823069E-2</v>
      </c>
      <c r="J42">
        <f t="shared" si="14"/>
        <v>3.1676495550654549E-2</v>
      </c>
      <c r="W42" t="s">
        <v>89</v>
      </c>
      <c r="X42">
        <v>-12.15077851371788</v>
      </c>
      <c r="Y42">
        <v>-20.446654966894869</v>
      </c>
      <c r="Z42">
        <v>-16.298716740306375</v>
      </c>
      <c r="AA42">
        <v>2.9330352479636299</v>
      </c>
      <c r="AB42">
        <v>4.1479382265884945</v>
      </c>
      <c r="AC42">
        <v>1</v>
      </c>
    </row>
    <row r="43" spans="1:29" x14ac:dyDescent="0.25">
      <c r="G43" t="s">
        <v>48</v>
      </c>
      <c r="H43">
        <f>H4-J4</f>
        <v>2.0657175569811004E-2</v>
      </c>
      <c r="I43">
        <f>I4-K4</f>
        <v>3.7859034655606999E-2</v>
      </c>
      <c r="J43">
        <f t="shared" si="14"/>
        <v>2.9258105112709001E-2</v>
      </c>
      <c r="W43" t="s">
        <v>119</v>
      </c>
      <c r="X43">
        <v>-27.572554820014616</v>
      </c>
      <c r="Y43">
        <v>-4.9659635246403875</v>
      </c>
      <c r="Z43">
        <v>-16.269259172327502</v>
      </c>
      <c r="AA43">
        <v>7.9926370022359494</v>
      </c>
      <c r="AB43">
        <v>11.303295647687118</v>
      </c>
      <c r="AC43">
        <v>2</v>
      </c>
    </row>
    <row r="44" spans="1:29" x14ac:dyDescent="0.25">
      <c r="G44" t="s">
        <v>57</v>
      </c>
      <c r="H44">
        <f>H13-J13</f>
        <v>3.8894973659715879E-2</v>
      </c>
      <c r="I44">
        <f>I13-K13</f>
        <v>7.2903402594478028E-3</v>
      </c>
      <c r="J44">
        <f t="shared" si="14"/>
        <v>2.3092656959581841E-2</v>
      </c>
      <c r="W44" t="s">
        <v>95</v>
      </c>
      <c r="X44">
        <v>-5.9671331410164905</v>
      </c>
      <c r="Y44">
        <v>-9.5670561995650196</v>
      </c>
      <c r="Z44">
        <v>-7.7670946702907546</v>
      </c>
      <c r="AA44">
        <v>1.2727650032247422</v>
      </c>
      <c r="AB44">
        <v>1.7999615292742666</v>
      </c>
      <c r="AC44">
        <v>3</v>
      </c>
    </row>
    <row r="45" spans="1:29" x14ac:dyDescent="0.25">
      <c r="G45" t="s">
        <v>50</v>
      </c>
      <c r="H45">
        <f>H6-J6</f>
        <v>2.9217141314681297E-2</v>
      </c>
      <c r="I45">
        <f>I6-K6</f>
        <v>1.3146980004349107E-2</v>
      </c>
      <c r="J45">
        <f t="shared" si="14"/>
        <v>2.1182060659515202E-2</v>
      </c>
      <c r="W45" t="s">
        <v>88</v>
      </c>
      <c r="X45">
        <v>-9.2478275575908135</v>
      </c>
      <c r="Y45">
        <v>-5.3935818505581077</v>
      </c>
      <c r="Z45">
        <v>-7.3207047040744602</v>
      </c>
      <c r="AA45">
        <v>1.3626816379009847</v>
      </c>
      <c r="AB45">
        <v>1.9271228535163556</v>
      </c>
      <c r="AC45">
        <v>4</v>
      </c>
    </row>
    <row r="46" spans="1:29" x14ac:dyDescent="0.25">
      <c r="G46" t="s">
        <v>65</v>
      </c>
      <c r="H46">
        <f>H21-J21</f>
        <v>-3.5544347341054904E-2</v>
      </c>
      <c r="I46">
        <f>I21-K21</f>
        <v>6.5244777169682494E-2</v>
      </c>
      <c r="J46">
        <f t="shared" si="14"/>
        <v>1.4850214914313795E-2</v>
      </c>
      <c r="W46" t="s">
        <v>92</v>
      </c>
      <c r="X46">
        <v>-17.530014279091876</v>
      </c>
      <c r="Y46">
        <v>10.119086956224606</v>
      </c>
      <c r="Z46">
        <v>-3.7054636614336349</v>
      </c>
      <c r="AA46">
        <v>9.7754334886028147</v>
      </c>
      <c r="AB46">
        <v>13.82455061765824</v>
      </c>
      <c r="AC46">
        <v>5</v>
      </c>
    </row>
    <row r="47" spans="1:29" x14ac:dyDescent="0.25">
      <c r="G47" t="s">
        <v>60</v>
      </c>
      <c r="H47">
        <f>H16-J16</f>
        <v>1.7838664695353404E-2</v>
      </c>
      <c r="I47">
        <f>I16-K16</f>
        <v>1.023188869717151E-2</v>
      </c>
      <c r="J47">
        <f t="shared" si="14"/>
        <v>1.4035276696262457E-2</v>
      </c>
      <c r="W47" t="s">
        <v>93</v>
      </c>
      <c r="X47">
        <v>3.6325374118145057</v>
      </c>
      <c r="Y47">
        <v>-7.0816593591855241</v>
      </c>
      <c r="Z47">
        <v>-1.7245609736855092</v>
      </c>
      <c r="AA47">
        <v>3.7880405958705659</v>
      </c>
      <c r="AB47">
        <v>5.3570983855000147</v>
      </c>
      <c r="AC47">
        <v>6</v>
      </c>
    </row>
    <row r="48" spans="1:29" x14ac:dyDescent="0.25">
      <c r="G48" t="s">
        <v>68</v>
      </c>
      <c r="H48">
        <f>H24-J24</f>
        <v>1.4921727003982095E-2</v>
      </c>
      <c r="I48">
        <f>I24-K24</f>
        <v>1.1498153337649905E-2</v>
      </c>
      <c r="J48">
        <f t="shared" si="14"/>
        <v>1.3209940170816E-2</v>
      </c>
      <c r="W48" t="s">
        <v>94</v>
      </c>
      <c r="X48">
        <v>20.465568558226646</v>
      </c>
      <c r="Y48">
        <v>31.93390776405759</v>
      </c>
      <c r="Z48">
        <v>26.199738161142118</v>
      </c>
      <c r="AA48">
        <v>4.0546702106953028</v>
      </c>
      <c r="AB48">
        <v>5.7341696029154727</v>
      </c>
      <c r="AC48">
        <v>7</v>
      </c>
    </row>
    <row r="49" spans="7:10" x14ac:dyDescent="0.25">
      <c r="G49" t="s">
        <v>47</v>
      </c>
      <c r="H49">
        <f>H3-J3</f>
        <v>8.6139232696491007E-3</v>
      </c>
      <c r="I49">
        <f>I3-K3</f>
        <v>1.1597017025221697E-2</v>
      </c>
      <c r="J49">
        <f t="shared" si="14"/>
        <v>1.0105470147435399E-2</v>
      </c>
    </row>
    <row r="50" spans="7:10" x14ac:dyDescent="0.25">
      <c r="G50" t="s">
        <v>70</v>
      </c>
      <c r="H50">
        <f>H26-J26</f>
        <v>1.39500073732228E-2</v>
      </c>
      <c r="I50">
        <f>I26-K26</f>
        <v>4.3809873983281997E-3</v>
      </c>
      <c r="J50">
        <f t="shared" si="14"/>
        <v>9.1654973857755E-3</v>
      </c>
    </row>
    <row r="51" spans="7:10" x14ac:dyDescent="0.25">
      <c r="G51" t="s">
        <v>49</v>
      </c>
      <c r="H51">
        <f>H5-J5</f>
        <v>6.4637272559078945E-3</v>
      </c>
      <c r="I51">
        <f>I5-K5</f>
        <v>7.6006676167566095E-3</v>
      </c>
      <c r="J51">
        <f t="shared" si="14"/>
        <v>7.032197436332252E-3</v>
      </c>
    </row>
    <row r="52" spans="7:10" x14ac:dyDescent="0.25">
      <c r="G52" t="s">
        <v>74</v>
      </c>
      <c r="H52">
        <f>H30-J30</f>
        <v>-9.2342115537791258E-4</v>
      </c>
      <c r="I52">
        <f>I30-K30</f>
        <v>1.0521983177585015E-2</v>
      </c>
      <c r="J52">
        <f t="shared" si="14"/>
        <v>4.7992810111035511E-3</v>
      </c>
    </row>
    <row r="53" spans="7:10" x14ac:dyDescent="0.25">
      <c r="G53" t="s">
        <v>64</v>
      </c>
      <c r="H53">
        <f>H20-J20</f>
        <v>4.6299019847542994E-3</v>
      </c>
      <c r="I53">
        <f>I20-K20</f>
        <v>8.5819042135779934E-4</v>
      </c>
      <c r="J53">
        <f t="shared" si="14"/>
        <v>2.7440462030560494E-3</v>
      </c>
    </row>
    <row r="54" spans="7:10" x14ac:dyDescent="0.25">
      <c r="G54" t="s">
        <v>66</v>
      </c>
      <c r="H54">
        <f>H22-J22</f>
        <v>4.4103864439636042E-3</v>
      </c>
      <c r="I54">
        <f>I22-K22</f>
        <v>-3.0420048077298145E-4</v>
      </c>
      <c r="J54">
        <f t="shared" si="14"/>
        <v>2.0530929815953114E-3</v>
      </c>
    </row>
    <row r="55" spans="7:10" x14ac:dyDescent="0.25">
      <c r="G55" t="s">
        <v>73</v>
      </c>
      <c r="H55">
        <f>H29-J29</f>
        <v>4.8710057793996953E-3</v>
      </c>
      <c r="I55">
        <f>I29-K29</f>
        <v>-2.2198485720784922E-3</v>
      </c>
      <c r="J55">
        <f t="shared" si="14"/>
        <v>1.3255786036606015E-3</v>
      </c>
    </row>
    <row r="56" spans="7:10" x14ac:dyDescent="0.25">
      <c r="G56" t="s">
        <v>54</v>
      </c>
      <c r="H56">
        <f>H10-J10</f>
        <v>9.2531371218344035E-4</v>
      </c>
      <c r="I56">
        <f>I10-K10</f>
        <v>-8.4667213778500186E-5</v>
      </c>
      <c r="J56">
        <f t="shared" si="14"/>
        <v>4.2032324920247008E-4</v>
      </c>
    </row>
    <row r="57" spans="7:10" x14ac:dyDescent="0.25">
      <c r="G57" t="s">
        <v>51</v>
      </c>
      <c r="H57">
        <f>H7-J7</f>
        <v>5.1444062054161049E-3</v>
      </c>
      <c r="I57">
        <f>I7-K7</f>
        <v>-5.6887139391960106E-3</v>
      </c>
      <c r="J57">
        <f t="shared" si="14"/>
        <v>-2.7215386688995286E-4</v>
      </c>
    </row>
    <row r="58" spans="7:10" x14ac:dyDescent="0.25">
      <c r="G58" t="s">
        <v>62</v>
      </c>
      <c r="H58">
        <f>H18-J18</f>
        <v>-1.119594560945996E-4</v>
      </c>
      <c r="I58">
        <f>I18-K18</f>
        <v>-1.6098497560477001E-3</v>
      </c>
      <c r="J58">
        <f t="shared" si="14"/>
        <v>-8.6090460607114987E-4</v>
      </c>
    </row>
    <row r="59" spans="7:10" x14ac:dyDescent="0.25">
      <c r="G59" t="s">
        <v>55</v>
      </c>
      <c r="H59">
        <f>H11-J11</f>
        <v>-1.8726072483839923E-4</v>
      </c>
      <c r="I59">
        <f>I11-K11</f>
        <v>-2.7811873463538944E-3</v>
      </c>
      <c r="J59">
        <f t="shared" si="14"/>
        <v>-1.4842240355961468E-3</v>
      </c>
    </row>
    <row r="60" spans="7:10" x14ac:dyDescent="0.25">
      <c r="G60" t="s">
        <v>72</v>
      </c>
      <c r="H60">
        <f>H28-J28</f>
        <v>-2.746374923766802E-3</v>
      </c>
      <c r="I60">
        <f>I28-K28</f>
        <v>-2.6392551038817991E-3</v>
      </c>
      <c r="J60">
        <f t="shared" si="14"/>
        <v>-2.6928150138243005E-3</v>
      </c>
    </row>
    <row r="61" spans="7:10" x14ac:dyDescent="0.25">
      <c r="G61" t="s">
        <v>53</v>
      </c>
      <c r="H61">
        <f>H9-J9</f>
        <v>-2.624312760175801E-3</v>
      </c>
      <c r="I61">
        <f>I9-K9</f>
        <v>-5.5950706963108984E-3</v>
      </c>
      <c r="J61">
        <f t="shared" si="14"/>
        <v>-4.1096917282433497E-3</v>
      </c>
    </row>
    <row r="62" spans="7:10" x14ac:dyDescent="0.25">
      <c r="G62" t="s">
        <v>63</v>
      </c>
      <c r="H62">
        <f>H19-J19</f>
        <v>-4.8506078101632003E-3</v>
      </c>
      <c r="I62">
        <f>I19-K19</f>
        <v>-8.1575177016604966E-3</v>
      </c>
      <c r="J62">
        <f t="shared" si="14"/>
        <v>-6.5040627559118484E-3</v>
      </c>
    </row>
    <row r="63" spans="7:10" x14ac:dyDescent="0.25">
      <c r="G63" t="s">
        <v>75</v>
      </c>
      <c r="H63">
        <f>H31-J31</f>
        <v>-6.2920820849140247E-3</v>
      </c>
      <c r="I63">
        <f>I31-K31</f>
        <v>-7.9798133784400038E-3</v>
      </c>
      <c r="J63">
        <f t="shared" si="14"/>
        <v>-7.1359477316770142E-3</v>
      </c>
    </row>
    <row r="64" spans="7:10" x14ac:dyDescent="0.25">
      <c r="G64" t="s">
        <v>67</v>
      </c>
      <c r="H64">
        <f>H23-J23</f>
        <v>3.7250500623951993E-2</v>
      </c>
      <c r="I64">
        <f>I23-K23</f>
        <v>-6.5150882588398018E-2</v>
      </c>
      <c r="J64">
        <f t="shared" si="14"/>
        <v>-1.3950190982223012E-2</v>
      </c>
    </row>
    <row r="65" spans="7:10" x14ac:dyDescent="0.25">
      <c r="G65" t="s">
        <v>100</v>
      </c>
      <c r="H65">
        <f>H8-J8</f>
        <v>-1.82949807867894E-2</v>
      </c>
      <c r="I65">
        <f>I8-K8</f>
        <v>-1.84446619943653E-2</v>
      </c>
      <c r="J65">
        <f t="shared" si="14"/>
        <v>-1.836982139057735E-2</v>
      </c>
    </row>
    <row r="66" spans="7:10" x14ac:dyDescent="0.25">
      <c r="G66" t="s">
        <v>99</v>
      </c>
      <c r="H66">
        <f>H27-J27</f>
        <v>-4.2685459837906004E-2</v>
      </c>
      <c r="I66">
        <f>I27-K27</f>
        <v>-8.0751475362517006E-2</v>
      </c>
      <c r="J66">
        <f t="shared" si="14"/>
        <v>-6.1718467600211505E-2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Sheet1 - full</vt:lpstr>
      <vt:lpstr>Sheet2 - abbrev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2022-06-24T00:22:42Z</dcterms:modified>
</cp:coreProperties>
</file>